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 defaultThemeVersion="124226"/>
  <xr:revisionPtr revIDLastSave="0" documentId="13_ncr:1_{A6140F8C-E40E-4DB0-BA05-5DCEFCDDA9A9}" xr6:coauthVersionLast="45" xr6:coauthVersionMax="45" xr10:uidLastSave="{00000000-0000-0000-0000-000000000000}"/>
  <bookViews>
    <workbookView xWindow="28680" yWindow="-120" windowWidth="38640" windowHeight="15840" activeTab="1" xr2:uid="{00000000-000D-0000-FFFF-FFFF00000000}"/>
  </bookViews>
  <sheets>
    <sheet name="Matriz de Rigidez" sheetId="9" r:id="rId1"/>
    <sheet name="Matriz de Rigidez (2)" sheetId="20" r:id="rId2"/>
    <sheet name="Eliniação de Gauss" sheetId="10" r:id="rId3"/>
    <sheet name="Cholesky" sheetId="13" r:id="rId4"/>
    <sheet name="Gauss-Cholesky" sheetId="19" r:id="rId5"/>
    <sheet name="Banakievicz-Crout" sheetId="12" r:id="rId6"/>
    <sheet name="Gauss-Seidel" sheetId="18" r:id="rId7"/>
    <sheet name="Gradientes Conjugados" sheetId="16" r:id="rId8"/>
    <sheet name="Gauss-Seidel ex. Livro" sheetId="17" r:id="rId9"/>
    <sheet name="Gradientes Conjugados ex. Livro" sheetId="15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20" l="1"/>
  <c r="C20" i="20"/>
  <c r="F19" i="20"/>
  <c r="C19" i="20"/>
  <c r="P10" i="20" s="1"/>
  <c r="H18" i="20"/>
  <c r="G18" i="20"/>
  <c r="F18" i="20"/>
  <c r="E18" i="20"/>
  <c r="R9" i="20" s="1"/>
  <c r="H17" i="20"/>
  <c r="E20" i="20" s="1"/>
  <c r="F17" i="20"/>
  <c r="F20" i="20" s="1"/>
  <c r="E17" i="20"/>
  <c r="H20" i="20" s="1"/>
  <c r="C17" i="20"/>
  <c r="F16" i="20"/>
  <c r="S7" i="20" s="1"/>
  <c r="E16" i="20"/>
  <c r="G20" i="20" s="1"/>
  <c r="D16" i="20"/>
  <c r="G16" i="20" s="1"/>
  <c r="C16" i="20"/>
  <c r="P7" i="20" s="1"/>
  <c r="H15" i="20"/>
  <c r="U6" i="20" s="1"/>
  <c r="G15" i="20"/>
  <c r="T6" i="20" s="1"/>
  <c r="E15" i="20"/>
  <c r="D15" i="20"/>
  <c r="D18" i="20" s="1"/>
  <c r="Q9" i="20" s="1"/>
  <c r="C15" i="20"/>
  <c r="F15" i="20" s="1"/>
  <c r="I12" i="20"/>
  <c r="F12" i="20"/>
  <c r="B12" i="20" s="1"/>
  <c r="D12" i="20"/>
  <c r="I11" i="20"/>
  <c r="F11" i="20"/>
  <c r="D11" i="20"/>
  <c r="D46" i="9"/>
  <c r="F45" i="9"/>
  <c r="C45" i="9"/>
  <c r="H44" i="9"/>
  <c r="E47" i="9" s="1"/>
  <c r="E44" i="9"/>
  <c r="H47" i="9" s="1"/>
  <c r="D44" i="9"/>
  <c r="G47" i="9" s="1"/>
  <c r="H43" i="9"/>
  <c r="G44" i="9" s="1"/>
  <c r="G43" i="9"/>
  <c r="E43" i="9"/>
  <c r="H46" i="9" s="1"/>
  <c r="D43" i="9"/>
  <c r="G46" i="9" s="1"/>
  <c r="C42" i="9"/>
  <c r="F42" i="9" s="1"/>
  <c r="F32" i="9"/>
  <c r="C32" i="9"/>
  <c r="H31" i="9"/>
  <c r="E34" i="9" s="1"/>
  <c r="E31" i="9"/>
  <c r="H34" i="9" s="1"/>
  <c r="D31" i="9"/>
  <c r="G34" i="9" s="1"/>
  <c r="H30" i="9"/>
  <c r="G31" i="9" s="1"/>
  <c r="G30" i="9"/>
  <c r="E30" i="9"/>
  <c r="H33" i="9" s="1"/>
  <c r="D30" i="9"/>
  <c r="G33" i="9" s="1"/>
  <c r="C29" i="9"/>
  <c r="F29" i="9" s="1"/>
  <c r="H39" i="9"/>
  <c r="B39" i="9" s="1"/>
  <c r="F39" i="9"/>
  <c r="D39" i="9"/>
  <c r="H38" i="9"/>
  <c r="F38" i="9"/>
  <c r="D38" i="9"/>
  <c r="B38" i="9"/>
  <c r="H26" i="9"/>
  <c r="F26" i="9"/>
  <c r="D26" i="9"/>
  <c r="H25" i="9"/>
  <c r="B26" i="9" s="1"/>
  <c r="F25" i="9"/>
  <c r="D25" i="9"/>
  <c r="B25" i="9"/>
  <c r="H48" i="20"/>
  <c r="G48" i="20"/>
  <c r="F48" i="20"/>
  <c r="E48" i="20"/>
  <c r="D48" i="20"/>
  <c r="C48" i="20"/>
  <c r="I47" i="20"/>
  <c r="I46" i="20"/>
  <c r="I45" i="20"/>
  <c r="I44" i="20"/>
  <c r="I43" i="20"/>
  <c r="I42" i="20"/>
  <c r="I39" i="20"/>
  <c r="F39" i="20"/>
  <c r="B39" i="20" s="1"/>
  <c r="D39" i="20"/>
  <c r="I38" i="20"/>
  <c r="F38" i="20"/>
  <c r="D38" i="20"/>
  <c r="C38" i="20"/>
  <c r="H35" i="20"/>
  <c r="G35" i="20"/>
  <c r="F35" i="20"/>
  <c r="E35" i="20"/>
  <c r="D35" i="20"/>
  <c r="C35" i="20"/>
  <c r="I34" i="20"/>
  <c r="I33" i="20"/>
  <c r="I32" i="20"/>
  <c r="I31" i="20"/>
  <c r="I30" i="20"/>
  <c r="I29" i="20"/>
  <c r="I26" i="20"/>
  <c r="F26" i="20"/>
  <c r="B26" i="20" s="1"/>
  <c r="D26" i="20"/>
  <c r="I25" i="20"/>
  <c r="F25" i="20"/>
  <c r="D25" i="20"/>
  <c r="C25" i="20"/>
  <c r="H21" i="20"/>
  <c r="G21" i="20"/>
  <c r="F21" i="20"/>
  <c r="E21" i="20"/>
  <c r="D21" i="20"/>
  <c r="C21" i="20"/>
  <c r="I20" i="20"/>
  <c r="I19" i="20"/>
  <c r="I18" i="20"/>
  <c r="I17" i="20"/>
  <c r="I16" i="20"/>
  <c r="I15" i="20"/>
  <c r="P11" i="20"/>
  <c r="S8" i="20"/>
  <c r="P8" i="20"/>
  <c r="R6" i="20"/>
  <c r="Q6" i="20"/>
  <c r="H19" i="9"/>
  <c r="G19" i="9"/>
  <c r="F18" i="9"/>
  <c r="C18" i="9"/>
  <c r="H17" i="9"/>
  <c r="E20" i="9" s="1"/>
  <c r="E17" i="9"/>
  <c r="H20" i="9" s="1"/>
  <c r="D17" i="9"/>
  <c r="G20" i="9" s="1"/>
  <c r="H16" i="9"/>
  <c r="G17" i="9" s="1"/>
  <c r="G16" i="9"/>
  <c r="E16" i="9"/>
  <c r="D16" i="9"/>
  <c r="D19" i="9" s="1"/>
  <c r="C15" i="9"/>
  <c r="F15" i="9" s="1"/>
  <c r="B12" i="9"/>
  <c r="B11" i="9"/>
  <c r="H12" i="9"/>
  <c r="H11" i="9"/>
  <c r="F11" i="9"/>
  <c r="F12" i="9"/>
  <c r="D12" i="9"/>
  <c r="D11" i="9"/>
  <c r="D19" i="20" l="1"/>
  <c r="E19" i="20"/>
  <c r="G19" i="20"/>
  <c r="D17" i="20"/>
  <c r="H19" i="20"/>
  <c r="D20" i="20"/>
  <c r="G17" i="20"/>
  <c r="H16" i="20"/>
  <c r="C18" i="20"/>
  <c r="Q7" i="20"/>
  <c r="B25" i="20"/>
  <c r="B11" i="20"/>
  <c r="P9" i="20" s="1"/>
  <c r="D47" i="9"/>
  <c r="E46" i="9" s="1"/>
  <c r="D33" i="9"/>
  <c r="D34" i="9"/>
  <c r="E33" i="9" s="1"/>
  <c r="E42" i="20"/>
  <c r="F44" i="20"/>
  <c r="E43" i="20"/>
  <c r="E44" i="20"/>
  <c r="H44" i="20"/>
  <c r="S6" i="20"/>
  <c r="P6" i="20"/>
  <c r="U8" i="20"/>
  <c r="R11" i="20"/>
  <c r="D30" i="20"/>
  <c r="D29" i="20"/>
  <c r="C29" i="20"/>
  <c r="H31" i="20"/>
  <c r="E30" i="20"/>
  <c r="F31" i="20"/>
  <c r="E31" i="20"/>
  <c r="H34" i="20" s="1"/>
  <c r="E29" i="20"/>
  <c r="T7" i="20"/>
  <c r="B38" i="20"/>
  <c r="Q10" i="20"/>
  <c r="D20" i="9"/>
  <c r="E19" i="9" s="1"/>
  <c r="U10" i="20" l="1"/>
  <c r="U31" i="20" s="1"/>
  <c r="R48" i="20" s="1"/>
  <c r="R7" i="20"/>
  <c r="R8" i="20"/>
  <c r="U11" i="20"/>
  <c r="U32" i="20" s="1"/>
  <c r="R49" i="20" s="1"/>
  <c r="T10" i="20"/>
  <c r="T31" i="20" s="1"/>
  <c r="Q48" i="20" s="1"/>
  <c r="G30" i="20"/>
  <c r="W10" i="20" s="1"/>
  <c r="W31" i="20" s="1"/>
  <c r="T48" i="20" s="1"/>
  <c r="D33" i="20"/>
  <c r="T13" i="20" s="1"/>
  <c r="T34" i="20" s="1"/>
  <c r="Q51" i="20" s="1"/>
  <c r="G33" i="20"/>
  <c r="E47" i="20"/>
  <c r="AA14" i="20" s="1"/>
  <c r="X17" i="20"/>
  <c r="C32" i="20"/>
  <c r="S12" i="20" s="1"/>
  <c r="S33" i="20" s="1"/>
  <c r="P50" i="20" s="1"/>
  <c r="F32" i="20"/>
  <c r="F29" i="20"/>
  <c r="V9" i="20" s="1"/>
  <c r="V30" i="20" s="1"/>
  <c r="S47" i="20" s="1"/>
  <c r="S9" i="20"/>
  <c r="S30" i="20" s="1"/>
  <c r="P47" i="20" s="1"/>
  <c r="H47" i="20"/>
  <c r="X14" i="20" s="1"/>
  <c r="X35" i="20" s="1"/>
  <c r="U52" i="20" s="1"/>
  <c r="AA17" i="20"/>
  <c r="T9" i="20"/>
  <c r="T30" i="20" s="1"/>
  <c r="Q47" i="20" s="1"/>
  <c r="F30" i="20"/>
  <c r="V10" i="20" s="1"/>
  <c r="V31" i="20" s="1"/>
  <c r="S48" i="20" s="1"/>
  <c r="F33" i="20"/>
  <c r="C30" i="20"/>
  <c r="S10" i="20" s="1"/>
  <c r="S31" i="20" s="1"/>
  <c r="P48" i="20" s="1"/>
  <c r="C33" i="20"/>
  <c r="S13" i="20" s="1"/>
  <c r="S34" i="20" s="1"/>
  <c r="P51" i="20" s="1"/>
  <c r="G32" i="20"/>
  <c r="G29" i="20"/>
  <c r="W9" i="20" s="1"/>
  <c r="W30" i="20" s="1"/>
  <c r="T47" i="20" s="1"/>
  <c r="D32" i="20"/>
  <c r="T12" i="20" s="1"/>
  <c r="T33" i="20" s="1"/>
  <c r="Q50" i="20" s="1"/>
  <c r="Q8" i="20"/>
  <c r="T11" i="20"/>
  <c r="T32" i="20" s="1"/>
  <c r="Q49" i="20" s="1"/>
  <c r="D43" i="20"/>
  <c r="D42" i="20"/>
  <c r="C42" i="20"/>
  <c r="D44" i="20"/>
  <c r="Z17" i="20" s="1"/>
  <c r="E46" i="20"/>
  <c r="AA13" i="20" s="1"/>
  <c r="H43" i="20"/>
  <c r="X16" i="20" s="1"/>
  <c r="AA16" i="20"/>
  <c r="H46" i="20"/>
  <c r="D47" i="20"/>
  <c r="Z14" i="20" s="1"/>
  <c r="G44" i="20"/>
  <c r="W17" i="20" s="1"/>
  <c r="G47" i="20"/>
  <c r="F34" i="20"/>
  <c r="H32" i="20"/>
  <c r="V11" i="20"/>
  <c r="V32" i="20" s="1"/>
  <c r="S49" i="20" s="1"/>
  <c r="E32" i="20"/>
  <c r="U12" i="20" s="1"/>
  <c r="U33" i="20" s="1"/>
  <c r="R50" i="20" s="1"/>
  <c r="H45" i="20"/>
  <c r="E45" i="20"/>
  <c r="AA12" i="20" s="1"/>
  <c r="F47" i="20"/>
  <c r="V17" i="20"/>
  <c r="E34" i="20"/>
  <c r="U14" i="20" s="1"/>
  <c r="U35" i="20" s="1"/>
  <c r="R52" i="20" s="1"/>
  <c r="X11" i="20"/>
  <c r="X32" i="20" s="1"/>
  <c r="U49" i="20" s="1"/>
  <c r="T8" i="20"/>
  <c r="U7" i="20"/>
  <c r="U9" i="20"/>
  <c r="U30" i="20" s="1"/>
  <c r="R47" i="20" s="1"/>
  <c r="C34" i="20"/>
  <c r="S14" i="20" s="1"/>
  <c r="S35" i="20" s="1"/>
  <c r="P52" i="20" s="1"/>
  <c r="H29" i="20"/>
  <c r="X9" i="20" s="1"/>
  <c r="X30" i="20" s="1"/>
  <c r="U47" i="20" s="1"/>
  <c r="C31" i="20"/>
  <c r="S11" i="20" s="1"/>
  <c r="S32" i="20" s="1"/>
  <c r="P49" i="20" s="1"/>
  <c r="D34" i="20"/>
  <c r="T14" i="20" s="1"/>
  <c r="T35" i="20" s="1"/>
  <c r="Q52" i="20" s="1"/>
  <c r="H30" i="20"/>
  <c r="X10" i="20" s="1"/>
  <c r="X31" i="20" s="1"/>
  <c r="U48" i="20" s="1"/>
  <c r="G31" i="20"/>
  <c r="W11" i="20" s="1"/>
  <c r="W32" i="20" s="1"/>
  <c r="T49" i="20" s="1"/>
  <c r="D31" i="20"/>
  <c r="H33" i="20"/>
  <c r="X13" i="20" s="1"/>
  <c r="X34" i="20" s="1"/>
  <c r="U51" i="20" s="1"/>
  <c r="G34" i="20"/>
  <c r="W14" i="20" s="1"/>
  <c r="W35" i="20" s="1"/>
  <c r="T52" i="20" s="1"/>
  <c r="E33" i="20"/>
  <c r="U13" i="20" s="1"/>
  <c r="U34" i="20" s="1"/>
  <c r="R51" i="20" s="1"/>
  <c r="C44" i="20"/>
  <c r="Y17" i="20" s="1"/>
  <c r="AA15" i="20"/>
  <c r="H42" i="20"/>
  <c r="X15" i="20" s="1"/>
  <c r="C47" i="20"/>
  <c r="Y14" i="20" s="1"/>
  <c r="Y15" i="20" l="1"/>
  <c r="F45" i="20"/>
  <c r="C45" i="20"/>
  <c r="Y12" i="20" s="1"/>
  <c r="F42" i="20"/>
  <c r="V15" i="20" s="1"/>
  <c r="Q11" i="20"/>
  <c r="R10" i="20"/>
  <c r="D46" i="20"/>
  <c r="Z13" i="20" s="1"/>
  <c r="G46" i="20"/>
  <c r="G43" i="20"/>
  <c r="W16" i="20" s="1"/>
  <c r="Z16" i="20"/>
  <c r="W13" i="20"/>
  <c r="W34" i="20" s="1"/>
  <c r="T51" i="20" s="1"/>
  <c r="V12" i="20"/>
  <c r="V33" i="20" s="1"/>
  <c r="S50" i="20" s="1"/>
  <c r="P58" i="20" s="1" a="1"/>
  <c r="W12" i="20"/>
  <c r="W33" i="20" s="1"/>
  <c r="T50" i="20" s="1"/>
  <c r="X12" i="20"/>
  <c r="X33" i="20" s="1"/>
  <c r="U50" i="20" s="1"/>
  <c r="F46" i="20"/>
  <c r="V13" i="20" s="1"/>
  <c r="V34" i="20" s="1"/>
  <c r="S51" i="20" s="1"/>
  <c r="Z15" i="20"/>
  <c r="C46" i="20"/>
  <c r="Y13" i="20" s="1"/>
  <c r="F43" i="20"/>
  <c r="V16" i="20" s="1"/>
  <c r="G42" i="20"/>
  <c r="W15" i="20" s="1"/>
  <c r="G45" i="20"/>
  <c r="C43" i="20"/>
  <c r="Y16" i="20" s="1"/>
  <c r="D45" i="20"/>
  <c r="Z12" i="20" s="1"/>
  <c r="V14" i="20"/>
  <c r="V35" i="20" s="1"/>
  <c r="S52" i="20" s="1"/>
  <c r="R62" i="20" l="1"/>
  <c r="T59" i="20"/>
  <c r="Q62" i="20"/>
  <c r="S59" i="20"/>
  <c r="T62" i="20"/>
  <c r="P62" i="20"/>
  <c r="R59" i="20"/>
  <c r="U61" i="20"/>
  <c r="Q59" i="20"/>
  <c r="T61" i="20"/>
  <c r="P59" i="20"/>
  <c r="S61" i="20"/>
  <c r="U58" i="20"/>
  <c r="R61" i="20"/>
  <c r="T58" i="20"/>
  <c r="U63" i="20"/>
  <c r="Q61" i="20"/>
  <c r="S58" i="20"/>
  <c r="T63" i="20"/>
  <c r="P61" i="20"/>
  <c r="R58" i="20"/>
  <c r="Q60" i="20"/>
  <c r="S62" i="20"/>
  <c r="S63" i="20"/>
  <c r="U60" i="20"/>
  <c r="Q58" i="20"/>
  <c r="U59" i="20"/>
  <c r="R63" i="20"/>
  <c r="T60" i="20"/>
  <c r="P58" i="20"/>
  <c r="Q63" i="20"/>
  <c r="S60" i="20"/>
  <c r="P60" i="20"/>
  <c r="P63" i="20"/>
  <c r="R60" i="20"/>
  <c r="U62" i="20"/>
  <c r="Y58" i="20" l="1" a="1"/>
  <c r="Y63" i="20" s="1"/>
  <c r="Y59" i="20" l="1"/>
  <c r="Y60" i="20"/>
  <c r="Y61" i="20"/>
  <c r="Y62" i="20"/>
  <c r="Y58" i="20"/>
  <c r="N25" i="19" l="1"/>
  <c r="M25" i="19"/>
  <c r="M24" i="19"/>
  <c r="L25" i="19"/>
  <c r="L24" i="19"/>
  <c r="L23" i="19"/>
  <c r="K25" i="19"/>
  <c r="K24" i="19"/>
  <c r="K22" i="19"/>
  <c r="J23" i="19"/>
  <c r="J22" i="19"/>
  <c r="H25" i="19"/>
  <c r="F23" i="19"/>
  <c r="G24" i="19"/>
  <c r="E22" i="19"/>
  <c r="D21" i="19"/>
  <c r="C20" i="19"/>
  <c r="V100" i="10" l="1"/>
  <c r="V82" i="10"/>
  <c r="V81" i="10"/>
  <c r="P5987" i="18" l="1"/>
  <c r="P5988" i="18"/>
  <c r="P5989" i="18"/>
  <c r="P5990" i="18"/>
  <c r="P5991" i="18"/>
  <c r="P5992" i="18"/>
  <c r="P5995" i="18"/>
  <c r="P5996" i="18"/>
  <c r="P5997" i="18"/>
  <c r="P5998" i="18"/>
  <c r="P5999" i="18"/>
  <c r="P6000" i="18"/>
  <c r="P2771" i="18"/>
  <c r="P2772" i="18"/>
  <c r="P2773" i="18"/>
  <c r="P2774" i="18"/>
  <c r="P2775" i="18"/>
  <c r="P2776" i="18"/>
  <c r="P2779" i="18"/>
  <c r="P2780" i="18"/>
  <c r="P2781" i="18"/>
  <c r="P2782" i="18"/>
  <c r="P2783" i="18"/>
  <c r="P2784" i="18"/>
  <c r="P2787" i="18"/>
  <c r="P2788" i="18"/>
  <c r="P2789" i="18"/>
  <c r="P2790" i="18"/>
  <c r="P2791" i="18"/>
  <c r="P2792" i="18"/>
  <c r="P2795" i="18"/>
  <c r="P2796" i="18"/>
  <c r="P2797" i="18"/>
  <c r="P2798" i="18"/>
  <c r="P2799" i="18"/>
  <c r="P2800" i="18"/>
  <c r="P2803" i="18"/>
  <c r="P2804" i="18"/>
  <c r="P2805" i="18"/>
  <c r="P2806" i="18"/>
  <c r="P2807" i="18"/>
  <c r="P2808" i="18"/>
  <c r="P2811" i="18"/>
  <c r="P2812" i="18"/>
  <c r="P2813" i="18"/>
  <c r="P2814" i="18"/>
  <c r="P2815" i="18"/>
  <c r="P2816" i="18"/>
  <c r="P2819" i="18"/>
  <c r="P2820" i="18"/>
  <c r="P2821" i="18"/>
  <c r="P2822" i="18"/>
  <c r="P2823" i="18"/>
  <c r="P2824" i="18"/>
  <c r="P2827" i="18"/>
  <c r="P2828" i="18"/>
  <c r="P2829" i="18"/>
  <c r="P2830" i="18"/>
  <c r="P2831" i="18"/>
  <c r="P2832" i="18"/>
  <c r="P2835" i="18"/>
  <c r="P2836" i="18"/>
  <c r="P2837" i="18"/>
  <c r="P2838" i="18"/>
  <c r="P2839" i="18"/>
  <c r="P2840" i="18"/>
  <c r="P2843" i="18"/>
  <c r="P2844" i="18"/>
  <c r="P2845" i="18"/>
  <c r="P2846" i="18"/>
  <c r="P2847" i="18"/>
  <c r="P2848" i="18"/>
  <c r="P2851" i="18"/>
  <c r="P2852" i="18"/>
  <c r="P2853" i="18"/>
  <c r="P2854" i="18"/>
  <c r="P2855" i="18"/>
  <c r="P2856" i="18"/>
  <c r="P2859" i="18"/>
  <c r="P2860" i="18"/>
  <c r="P2861" i="18"/>
  <c r="P2862" i="18"/>
  <c r="P2863" i="18"/>
  <c r="P2864" i="18"/>
  <c r="P2867" i="18"/>
  <c r="P2868" i="18"/>
  <c r="P2869" i="18"/>
  <c r="P2870" i="18"/>
  <c r="P2871" i="18"/>
  <c r="P2872" i="18"/>
  <c r="P2875" i="18"/>
  <c r="P2876" i="18"/>
  <c r="P2877" i="18"/>
  <c r="P2878" i="18"/>
  <c r="P2879" i="18"/>
  <c r="P2880" i="18"/>
  <c r="P2883" i="18"/>
  <c r="P2884" i="18"/>
  <c r="P2885" i="18"/>
  <c r="P2886" i="18"/>
  <c r="P2887" i="18"/>
  <c r="P2888" i="18"/>
  <c r="P2891" i="18"/>
  <c r="P2892" i="18"/>
  <c r="P2893" i="18"/>
  <c r="P2894" i="18"/>
  <c r="P2895" i="18"/>
  <c r="P2896" i="18"/>
  <c r="P2899" i="18"/>
  <c r="P2900" i="18"/>
  <c r="P2901" i="18"/>
  <c r="P2902" i="18"/>
  <c r="P2903" i="18"/>
  <c r="P2904" i="18"/>
  <c r="P2907" i="18"/>
  <c r="P2908" i="18"/>
  <c r="P2909" i="18"/>
  <c r="P2910" i="18"/>
  <c r="P2911" i="18"/>
  <c r="P2912" i="18"/>
  <c r="P2915" i="18"/>
  <c r="P2916" i="18"/>
  <c r="P2917" i="18"/>
  <c r="P2918" i="18"/>
  <c r="P2919" i="18"/>
  <c r="P2920" i="18"/>
  <c r="P2923" i="18"/>
  <c r="P2924" i="18"/>
  <c r="P2925" i="18"/>
  <c r="P2926" i="18"/>
  <c r="P2927" i="18"/>
  <c r="P2928" i="18"/>
  <c r="P2931" i="18"/>
  <c r="P2932" i="18"/>
  <c r="P2933" i="18"/>
  <c r="P2934" i="18"/>
  <c r="P2935" i="18"/>
  <c r="P2936" i="18"/>
  <c r="P2939" i="18"/>
  <c r="P2940" i="18"/>
  <c r="P2941" i="18"/>
  <c r="P2942" i="18"/>
  <c r="P2943" i="18"/>
  <c r="P2944" i="18"/>
  <c r="P2947" i="18"/>
  <c r="P2948" i="18"/>
  <c r="P2949" i="18"/>
  <c r="P2950" i="18"/>
  <c r="P2951" i="18"/>
  <c r="P2952" i="18"/>
  <c r="P2955" i="18"/>
  <c r="P2956" i="18"/>
  <c r="P2957" i="18"/>
  <c r="P2958" i="18"/>
  <c r="P2959" i="18"/>
  <c r="P2960" i="18"/>
  <c r="P2963" i="18"/>
  <c r="P2964" i="18"/>
  <c r="P2965" i="18"/>
  <c r="P2966" i="18"/>
  <c r="P2967" i="18"/>
  <c r="P2968" i="18"/>
  <c r="P2971" i="18"/>
  <c r="P2972" i="18"/>
  <c r="P2973" i="18"/>
  <c r="P2974" i="18"/>
  <c r="P2975" i="18"/>
  <c r="P2976" i="18"/>
  <c r="P2979" i="18"/>
  <c r="P2980" i="18"/>
  <c r="P2981" i="18"/>
  <c r="P2982" i="18"/>
  <c r="P2983" i="18"/>
  <c r="P2984" i="18"/>
  <c r="P2987" i="18"/>
  <c r="P2988" i="18"/>
  <c r="P2989" i="18"/>
  <c r="P2990" i="18"/>
  <c r="P2991" i="18"/>
  <c r="P2992" i="18"/>
  <c r="P2995" i="18"/>
  <c r="P2996" i="18"/>
  <c r="P2997" i="18"/>
  <c r="P2998" i="18"/>
  <c r="P2999" i="18"/>
  <c r="P3000" i="18"/>
  <c r="P3003" i="18"/>
  <c r="P3004" i="18"/>
  <c r="P3005" i="18"/>
  <c r="P3006" i="18"/>
  <c r="P3007" i="18"/>
  <c r="P3008" i="18"/>
  <c r="P3011" i="18"/>
  <c r="P3012" i="18"/>
  <c r="P3013" i="18"/>
  <c r="P3014" i="18"/>
  <c r="P3015" i="18"/>
  <c r="P3016" i="18"/>
  <c r="P3019" i="18"/>
  <c r="P3020" i="18"/>
  <c r="P3021" i="18"/>
  <c r="P3022" i="18"/>
  <c r="P3023" i="18"/>
  <c r="P3024" i="18"/>
  <c r="P3027" i="18"/>
  <c r="P3028" i="18"/>
  <c r="P3029" i="18"/>
  <c r="P3030" i="18"/>
  <c r="P3031" i="18"/>
  <c r="P3032" i="18"/>
  <c r="P3035" i="18"/>
  <c r="P3036" i="18"/>
  <c r="P3037" i="18"/>
  <c r="P3038" i="18"/>
  <c r="P3039" i="18"/>
  <c r="P3040" i="18"/>
  <c r="P3043" i="18"/>
  <c r="P3044" i="18"/>
  <c r="P3045" i="18"/>
  <c r="P3046" i="18"/>
  <c r="P3047" i="18"/>
  <c r="P3048" i="18"/>
  <c r="P3051" i="18"/>
  <c r="P3052" i="18"/>
  <c r="P3053" i="18"/>
  <c r="P3054" i="18"/>
  <c r="P3055" i="18"/>
  <c r="P3056" i="18"/>
  <c r="P3059" i="18"/>
  <c r="P3060" i="18"/>
  <c r="P3061" i="18"/>
  <c r="P3062" i="18"/>
  <c r="P3063" i="18"/>
  <c r="P3064" i="18"/>
  <c r="P3067" i="18"/>
  <c r="P3068" i="18"/>
  <c r="P3069" i="18"/>
  <c r="P3070" i="18"/>
  <c r="P3071" i="18"/>
  <c r="P3072" i="18"/>
  <c r="P3075" i="18"/>
  <c r="P3076" i="18"/>
  <c r="P3077" i="18"/>
  <c r="P3078" i="18"/>
  <c r="P3079" i="18"/>
  <c r="P3080" i="18"/>
  <c r="P3083" i="18"/>
  <c r="P3084" i="18"/>
  <c r="P3085" i="18"/>
  <c r="P3086" i="18"/>
  <c r="P3087" i="18"/>
  <c r="P3088" i="18"/>
  <c r="P3091" i="18"/>
  <c r="P3092" i="18"/>
  <c r="P3093" i="18"/>
  <c r="P3094" i="18"/>
  <c r="P3095" i="18"/>
  <c r="P3096" i="18"/>
  <c r="P3099" i="18"/>
  <c r="P3100" i="18"/>
  <c r="P3101" i="18"/>
  <c r="P3102" i="18"/>
  <c r="P3103" i="18"/>
  <c r="P3104" i="18"/>
  <c r="P3107" i="18"/>
  <c r="P3108" i="18"/>
  <c r="P3109" i="18"/>
  <c r="P3110" i="18"/>
  <c r="P3111" i="18"/>
  <c r="P3112" i="18"/>
  <c r="P3115" i="18"/>
  <c r="P3116" i="18"/>
  <c r="P3117" i="18"/>
  <c r="P3118" i="18"/>
  <c r="P3119" i="18"/>
  <c r="P3120" i="18"/>
  <c r="P3123" i="18"/>
  <c r="P3124" i="18"/>
  <c r="P3125" i="18"/>
  <c r="P3126" i="18"/>
  <c r="P3127" i="18"/>
  <c r="P3128" i="18"/>
  <c r="P3131" i="18"/>
  <c r="P3132" i="18"/>
  <c r="P3133" i="18"/>
  <c r="P3134" i="18"/>
  <c r="P3135" i="18"/>
  <c r="P3136" i="18"/>
  <c r="P3139" i="18"/>
  <c r="P3140" i="18"/>
  <c r="P3141" i="18"/>
  <c r="P3142" i="18"/>
  <c r="P3143" i="18"/>
  <c r="P3144" i="18"/>
  <c r="P3147" i="18"/>
  <c r="P3148" i="18"/>
  <c r="P3149" i="18"/>
  <c r="P3150" i="18"/>
  <c r="P3151" i="18"/>
  <c r="P3152" i="18"/>
  <c r="P3155" i="18"/>
  <c r="P3156" i="18"/>
  <c r="P3157" i="18"/>
  <c r="P3158" i="18"/>
  <c r="P3159" i="18"/>
  <c r="P3160" i="18"/>
  <c r="P3163" i="18"/>
  <c r="P3164" i="18"/>
  <c r="P3165" i="18"/>
  <c r="P3166" i="18"/>
  <c r="P3167" i="18"/>
  <c r="P3168" i="18"/>
  <c r="P3171" i="18"/>
  <c r="P3172" i="18"/>
  <c r="P3173" i="18"/>
  <c r="P3174" i="18"/>
  <c r="P3175" i="18"/>
  <c r="P3176" i="18"/>
  <c r="P3179" i="18"/>
  <c r="P3180" i="18"/>
  <c r="P3181" i="18"/>
  <c r="P3182" i="18"/>
  <c r="P3183" i="18"/>
  <c r="P3184" i="18"/>
  <c r="P3187" i="18"/>
  <c r="P3188" i="18"/>
  <c r="P3189" i="18"/>
  <c r="P3190" i="18"/>
  <c r="P3191" i="18"/>
  <c r="P3192" i="18"/>
  <c r="P3195" i="18"/>
  <c r="P3196" i="18"/>
  <c r="P3197" i="18"/>
  <c r="P3198" i="18"/>
  <c r="P3199" i="18"/>
  <c r="P3200" i="18"/>
  <c r="P3203" i="18"/>
  <c r="P3204" i="18"/>
  <c r="P3205" i="18"/>
  <c r="P3206" i="18"/>
  <c r="P3207" i="18"/>
  <c r="P3208" i="18"/>
  <c r="P3211" i="18"/>
  <c r="P3212" i="18"/>
  <c r="P3213" i="18"/>
  <c r="P3214" i="18"/>
  <c r="P3215" i="18"/>
  <c r="P3216" i="18"/>
  <c r="P3219" i="18"/>
  <c r="P3220" i="18"/>
  <c r="P3221" i="18"/>
  <c r="P3222" i="18"/>
  <c r="P3223" i="18"/>
  <c r="P3224" i="18"/>
  <c r="P3227" i="18"/>
  <c r="P3228" i="18"/>
  <c r="P3229" i="18"/>
  <c r="P3230" i="18"/>
  <c r="P3231" i="18"/>
  <c r="P3232" i="18"/>
  <c r="P3235" i="18"/>
  <c r="P3236" i="18"/>
  <c r="P3237" i="18"/>
  <c r="P3238" i="18"/>
  <c r="P3239" i="18"/>
  <c r="P3240" i="18"/>
  <c r="P3243" i="18"/>
  <c r="P3244" i="18"/>
  <c r="P3245" i="18"/>
  <c r="P3246" i="18"/>
  <c r="P3247" i="18"/>
  <c r="P3248" i="18"/>
  <c r="P3251" i="18"/>
  <c r="P3252" i="18"/>
  <c r="P3253" i="18"/>
  <c r="P3254" i="18"/>
  <c r="P3255" i="18"/>
  <c r="P3256" i="18"/>
  <c r="P3259" i="18"/>
  <c r="P3260" i="18"/>
  <c r="P3261" i="18"/>
  <c r="P3262" i="18"/>
  <c r="P3263" i="18"/>
  <c r="P3264" i="18"/>
  <c r="P3267" i="18"/>
  <c r="P3268" i="18"/>
  <c r="P3269" i="18"/>
  <c r="P3270" i="18"/>
  <c r="P3271" i="18"/>
  <c r="P3272" i="18"/>
  <c r="P3275" i="18"/>
  <c r="P3276" i="18"/>
  <c r="P3277" i="18"/>
  <c r="P3278" i="18"/>
  <c r="P3279" i="18"/>
  <c r="P3280" i="18"/>
  <c r="P3283" i="18"/>
  <c r="P3284" i="18"/>
  <c r="P3285" i="18"/>
  <c r="P3286" i="18"/>
  <c r="P3287" i="18"/>
  <c r="P3288" i="18"/>
  <c r="P3291" i="18"/>
  <c r="P3292" i="18"/>
  <c r="P3293" i="18"/>
  <c r="P3294" i="18"/>
  <c r="P3295" i="18"/>
  <c r="P3296" i="18"/>
  <c r="P3299" i="18"/>
  <c r="P3300" i="18"/>
  <c r="P3301" i="18"/>
  <c r="P3302" i="18"/>
  <c r="P3303" i="18"/>
  <c r="P3304" i="18"/>
  <c r="P3307" i="18"/>
  <c r="P3308" i="18"/>
  <c r="P3309" i="18"/>
  <c r="P3310" i="18"/>
  <c r="P3311" i="18"/>
  <c r="P3312" i="18"/>
  <c r="P3315" i="18"/>
  <c r="P3316" i="18"/>
  <c r="P3317" i="18"/>
  <c r="P3318" i="18"/>
  <c r="P3319" i="18"/>
  <c r="P3320" i="18"/>
  <c r="P3323" i="18"/>
  <c r="P3324" i="18"/>
  <c r="P3325" i="18"/>
  <c r="P3326" i="18"/>
  <c r="P3327" i="18"/>
  <c r="P3328" i="18"/>
  <c r="P3331" i="18"/>
  <c r="P3332" i="18"/>
  <c r="P3333" i="18"/>
  <c r="P3334" i="18"/>
  <c r="P3335" i="18"/>
  <c r="P3336" i="18"/>
  <c r="P3339" i="18"/>
  <c r="P3340" i="18"/>
  <c r="P3341" i="18"/>
  <c r="P3342" i="18"/>
  <c r="P3343" i="18"/>
  <c r="P3344" i="18"/>
  <c r="P3347" i="18"/>
  <c r="P3348" i="18"/>
  <c r="P3349" i="18"/>
  <c r="P3350" i="18"/>
  <c r="P3351" i="18"/>
  <c r="P3352" i="18"/>
  <c r="P3355" i="18"/>
  <c r="P3356" i="18"/>
  <c r="P3357" i="18"/>
  <c r="P3358" i="18"/>
  <c r="P3359" i="18"/>
  <c r="P3360" i="18"/>
  <c r="P3363" i="18"/>
  <c r="P3364" i="18"/>
  <c r="P3365" i="18"/>
  <c r="P3366" i="18"/>
  <c r="P3367" i="18"/>
  <c r="P3368" i="18"/>
  <c r="P3371" i="18"/>
  <c r="P3372" i="18"/>
  <c r="P3373" i="18"/>
  <c r="P3374" i="18"/>
  <c r="P3375" i="18"/>
  <c r="P3376" i="18"/>
  <c r="P3379" i="18"/>
  <c r="P3380" i="18"/>
  <c r="P3381" i="18"/>
  <c r="P3382" i="18"/>
  <c r="P3383" i="18"/>
  <c r="P3384" i="18"/>
  <c r="P3387" i="18"/>
  <c r="P3388" i="18"/>
  <c r="P3389" i="18"/>
  <c r="P3390" i="18"/>
  <c r="P3391" i="18"/>
  <c r="P3392" i="18"/>
  <c r="P3395" i="18"/>
  <c r="P3396" i="18"/>
  <c r="P3397" i="18"/>
  <c r="P3398" i="18"/>
  <c r="P3399" i="18"/>
  <c r="P3400" i="18"/>
  <c r="P3403" i="18"/>
  <c r="P3404" i="18"/>
  <c r="P3405" i="18"/>
  <c r="P3406" i="18"/>
  <c r="P3407" i="18"/>
  <c r="P3408" i="18"/>
  <c r="P3411" i="18"/>
  <c r="P3412" i="18"/>
  <c r="P3413" i="18"/>
  <c r="P3414" i="18"/>
  <c r="P3415" i="18"/>
  <c r="P3416" i="18"/>
  <c r="P3419" i="18"/>
  <c r="P3420" i="18"/>
  <c r="P3421" i="18"/>
  <c r="P3422" i="18"/>
  <c r="P3423" i="18"/>
  <c r="P3424" i="18"/>
  <c r="P3427" i="18"/>
  <c r="P3428" i="18"/>
  <c r="P3429" i="18"/>
  <c r="P3430" i="18"/>
  <c r="P3431" i="18"/>
  <c r="P3432" i="18"/>
  <c r="P3435" i="18"/>
  <c r="P3436" i="18"/>
  <c r="P3437" i="18"/>
  <c r="P3438" i="18"/>
  <c r="P3439" i="18"/>
  <c r="P3440" i="18"/>
  <c r="P3443" i="18"/>
  <c r="P3444" i="18"/>
  <c r="P3445" i="18"/>
  <c r="P3446" i="18"/>
  <c r="P3447" i="18"/>
  <c r="P3448" i="18"/>
  <c r="P3451" i="18"/>
  <c r="P3452" i="18"/>
  <c r="P3453" i="18"/>
  <c r="P3454" i="18"/>
  <c r="P3455" i="18"/>
  <c r="P3456" i="18"/>
  <c r="P3459" i="18"/>
  <c r="P3460" i="18"/>
  <c r="P3461" i="18"/>
  <c r="P3462" i="18"/>
  <c r="P3463" i="18"/>
  <c r="P3464" i="18"/>
  <c r="P3467" i="18"/>
  <c r="P3468" i="18"/>
  <c r="P3469" i="18"/>
  <c r="P3470" i="18"/>
  <c r="P3471" i="18"/>
  <c r="P3472" i="18"/>
  <c r="P3475" i="18"/>
  <c r="P3476" i="18"/>
  <c r="P3477" i="18"/>
  <c r="P3478" i="18"/>
  <c r="P3479" i="18"/>
  <c r="P3480" i="18"/>
  <c r="P3483" i="18"/>
  <c r="P3484" i="18"/>
  <c r="P3485" i="18"/>
  <c r="P3486" i="18"/>
  <c r="P3487" i="18"/>
  <c r="P3488" i="18"/>
  <c r="P3491" i="18"/>
  <c r="P3492" i="18"/>
  <c r="P3493" i="18"/>
  <c r="P3494" i="18"/>
  <c r="P3495" i="18"/>
  <c r="P3496" i="18"/>
  <c r="P3499" i="18"/>
  <c r="P3500" i="18"/>
  <c r="P3501" i="18"/>
  <c r="P3502" i="18"/>
  <c r="P3503" i="18"/>
  <c r="P3504" i="18"/>
  <c r="P3507" i="18"/>
  <c r="P3508" i="18"/>
  <c r="P3509" i="18"/>
  <c r="P3510" i="18"/>
  <c r="P3511" i="18"/>
  <c r="P3512" i="18"/>
  <c r="P3515" i="18"/>
  <c r="P3516" i="18"/>
  <c r="P3517" i="18"/>
  <c r="P3518" i="18"/>
  <c r="P3519" i="18"/>
  <c r="P3520" i="18"/>
  <c r="P3523" i="18"/>
  <c r="P3524" i="18"/>
  <c r="P3525" i="18"/>
  <c r="P3526" i="18"/>
  <c r="P3527" i="18"/>
  <c r="P3528" i="18"/>
  <c r="P3531" i="18"/>
  <c r="P3532" i="18"/>
  <c r="P3533" i="18"/>
  <c r="P3534" i="18"/>
  <c r="P3535" i="18"/>
  <c r="P3536" i="18"/>
  <c r="P3539" i="18"/>
  <c r="P3540" i="18"/>
  <c r="P3541" i="18"/>
  <c r="P3542" i="18"/>
  <c r="P3543" i="18"/>
  <c r="P3544" i="18"/>
  <c r="P3547" i="18"/>
  <c r="P3548" i="18"/>
  <c r="P3549" i="18"/>
  <c r="P3550" i="18"/>
  <c r="P3551" i="18"/>
  <c r="P3552" i="18"/>
  <c r="P3555" i="18"/>
  <c r="P3556" i="18"/>
  <c r="P3557" i="18"/>
  <c r="P3558" i="18"/>
  <c r="P3559" i="18"/>
  <c r="P3560" i="18"/>
  <c r="P3563" i="18"/>
  <c r="P3564" i="18"/>
  <c r="P3565" i="18"/>
  <c r="P3566" i="18"/>
  <c r="P3567" i="18"/>
  <c r="P3568" i="18"/>
  <c r="P3571" i="18"/>
  <c r="P3572" i="18"/>
  <c r="P3573" i="18"/>
  <c r="P3574" i="18"/>
  <c r="P3575" i="18"/>
  <c r="P3576" i="18"/>
  <c r="P3579" i="18"/>
  <c r="P3580" i="18"/>
  <c r="P3581" i="18"/>
  <c r="P3582" i="18"/>
  <c r="P3583" i="18"/>
  <c r="P3584" i="18"/>
  <c r="P3587" i="18"/>
  <c r="P3588" i="18"/>
  <c r="P3589" i="18"/>
  <c r="P3590" i="18"/>
  <c r="P3591" i="18"/>
  <c r="P3592" i="18"/>
  <c r="P3595" i="18"/>
  <c r="P3596" i="18"/>
  <c r="P3597" i="18"/>
  <c r="P3598" i="18"/>
  <c r="P3599" i="18"/>
  <c r="P3600" i="18"/>
  <c r="P3603" i="18"/>
  <c r="P3604" i="18"/>
  <c r="P3605" i="18"/>
  <c r="P3606" i="18"/>
  <c r="P3607" i="18"/>
  <c r="P3608" i="18"/>
  <c r="P3611" i="18"/>
  <c r="P3612" i="18"/>
  <c r="P3613" i="18"/>
  <c r="P3614" i="18"/>
  <c r="P3615" i="18"/>
  <c r="P3616" i="18"/>
  <c r="P3619" i="18"/>
  <c r="P3620" i="18"/>
  <c r="P3621" i="18"/>
  <c r="P3622" i="18"/>
  <c r="P3623" i="18"/>
  <c r="P3624" i="18"/>
  <c r="P3627" i="18"/>
  <c r="P3628" i="18"/>
  <c r="P3629" i="18"/>
  <c r="P3630" i="18"/>
  <c r="P3631" i="18"/>
  <c r="P3632" i="18"/>
  <c r="P3635" i="18"/>
  <c r="P3636" i="18"/>
  <c r="P3637" i="18"/>
  <c r="P3638" i="18"/>
  <c r="P3639" i="18"/>
  <c r="P3640" i="18"/>
  <c r="P3643" i="18"/>
  <c r="P3644" i="18"/>
  <c r="P3645" i="18"/>
  <c r="P3646" i="18"/>
  <c r="P3647" i="18"/>
  <c r="P3648" i="18"/>
  <c r="P3651" i="18"/>
  <c r="P3652" i="18"/>
  <c r="P3653" i="18"/>
  <c r="P3654" i="18"/>
  <c r="P3655" i="18"/>
  <c r="P3656" i="18"/>
  <c r="P3659" i="18"/>
  <c r="P3660" i="18"/>
  <c r="P3661" i="18"/>
  <c r="P3662" i="18"/>
  <c r="P3663" i="18"/>
  <c r="P3664" i="18"/>
  <c r="P3667" i="18"/>
  <c r="P3668" i="18"/>
  <c r="P3669" i="18"/>
  <c r="P3670" i="18"/>
  <c r="P3671" i="18"/>
  <c r="P3672" i="18"/>
  <c r="P3675" i="18"/>
  <c r="P3676" i="18"/>
  <c r="P3677" i="18"/>
  <c r="P3678" i="18"/>
  <c r="P3679" i="18"/>
  <c r="P3680" i="18"/>
  <c r="P3683" i="18"/>
  <c r="P3684" i="18"/>
  <c r="P3685" i="18"/>
  <c r="P3686" i="18"/>
  <c r="P3687" i="18"/>
  <c r="P3688" i="18"/>
  <c r="P3691" i="18"/>
  <c r="P3692" i="18"/>
  <c r="P3693" i="18"/>
  <c r="P3694" i="18"/>
  <c r="P3695" i="18"/>
  <c r="P3696" i="18"/>
  <c r="P3699" i="18"/>
  <c r="P3700" i="18"/>
  <c r="P3701" i="18"/>
  <c r="P3702" i="18"/>
  <c r="P3703" i="18"/>
  <c r="P3704" i="18"/>
  <c r="P3707" i="18"/>
  <c r="P3708" i="18"/>
  <c r="P3709" i="18"/>
  <c r="P3710" i="18"/>
  <c r="P3711" i="18"/>
  <c r="P3712" i="18"/>
  <c r="P3715" i="18"/>
  <c r="P3716" i="18"/>
  <c r="P3717" i="18"/>
  <c r="P3718" i="18"/>
  <c r="P3719" i="18"/>
  <c r="P3720" i="18"/>
  <c r="P3723" i="18"/>
  <c r="P3724" i="18"/>
  <c r="P3725" i="18"/>
  <c r="P3726" i="18"/>
  <c r="P3727" i="18"/>
  <c r="P3728" i="18"/>
  <c r="P3731" i="18"/>
  <c r="P3732" i="18"/>
  <c r="P3733" i="18"/>
  <c r="P3734" i="18"/>
  <c r="P3735" i="18"/>
  <c r="P3736" i="18"/>
  <c r="P3739" i="18"/>
  <c r="P3740" i="18"/>
  <c r="P3741" i="18"/>
  <c r="P3742" i="18"/>
  <c r="P3743" i="18"/>
  <c r="P3744" i="18"/>
  <c r="P3747" i="18"/>
  <c r="P3748" i="18"/>
  <c r="P3749" i="18"/>
  <c r="P3750" i="18"/>
  <c r="P3751" i="18"/>
  <c r="P3752" i="18"/>
  <c r="P3755" i="18"/>
  <c r="P3756" i="18"/>
  <c r="P3757" i="18"/>
  <c r="P3758" i="18"/>
  <c r="P3759" i="18"/>
  <c r="P3760" i="18"/>
  <c r="P3763" i="18"/>
  <c r="P3764" i="18"/>
  <c r="P3765" i="18"/>
  <c r="P3766" i="18"/>
  <c r="P3767" i="18"/>
  <c r="P3768" i="18"/>
  <c r="P3771" i="18"/>
  <c r="P3772" i="18"/>
  <c r="P3773" i="18"/>
  <c r="P3774" i="18"/>
  <c r="P3775" i="18"/>
  <c r="P3776" i="18"/>
  <c r="P3779" i="18"/>
  <c r="P3780" i="18"/>
  <c r="P3781" i="18"/>
  <c r="P3782" i="18"/>
  <c r="P3783" i="18"/>
  <c r="P3784" i="18"/>
  <c r="P3787" i="18"/>
  <c r="P3788" i="18"/>
  <c r="P3789" i="18"/>
  <c r="P3790" i="18"/>
  <c r="P3791" i="18"/>
  <c r="P3792" i="18"/>
  <c r="P3795" i="18"/>
  <c r="P3796" i="18"/>
  <c r="P3797" i="18"/>
  <c r="P3798" i="18"/>
  <c r="P3799" i="18"/>
  <c r="P3800" i="18"/>
  <c r="P3803" i="18"/>
  <c r="P3804" i="18"/>
  <c r="P3805" i="18"/>
  <c r="P3806" i="18"/>
  <c r="P3807" i="18"/>
  <c r="P3808" i="18"/>
  <c r="P3811" i="18"/>
  <c r="P3812" i="18"/>
  <c r="P3813" i="18"/>
  <c r="P3814" i="18"/>
  <c r="P3815" i="18"/>
  <c r="P3816" i="18"/>
  <c r="P3819" i="18"/>
  <c r="P3820" i="18"/>
  <c r="P3821" i="18"/>
  <c r="P3822" i="18"/>
  <c r="P3823" i="18"/>
  <c r="P3824" i="18"/>
  <c r="P3827" i="18"/>
  <c r="P3828" i="18"/>
  <c r="P3829" i="18"/>
  <c r="P3830" i="18"/>
  <c r="P3831" i="18"/>
  <c r="P3832" i="18"/>
  <c r="P3835" i="18"/>
  <c r="P3836" i="18"/>
  <c r="P3837" i="18"/>
  <c r="P3838" i="18"/>
  <c r="P3839" i="18"/>
  <c r="P3840" i="18"/>
  <c r="P3843" i="18"/>
  <c r="P3844" i="18"/>
  <c r="P3845" i="18"/>
  <c r="P3846" i="18"/>
  <c r="P3847" i="18"/>
  <c r="P3848" i="18"/>
  <c r="P3851" i="18"/>
  <c r="P3852" i="18"/>
  <c r="P3853" i="18"/>
  <c r="P3854" i="18"/>
  <c r="P3855" i="18"/>
  <c r="P3856" i="18"/>
  <c r="P3859" i="18"/>
  <c r="P3860" i="18"/>
  <c r="P3861" i="18"/>
  <c r="P3862" i="18"/>
  <c r="P3863" i="18"/>
  <c r="P3864" i="18"/>
  <c r="P3867" i="18"/>
  <c r="P3868" i="18"/>
  <c r="P3869" i="18"/>
  <c r="P3870" i="18"/>
  <c r="P3871" i="18"/>
  <c r="P3872" i="18"/>
  <c r="P3875" i="18"/>
  <c r="P3876" i="18"/>
  <c r="P3877" i="18"/>
  <c r="P3878" i="18"/>
  <c r="P3879" i="18"/>
  <c r="P3880" i="18"/>
  <c r="P3883" i="18"/>
  <c r="P3884" i="18"/>
  <c r="P3885" i="18"/>
  <c r="P3886" i="18"/>
  <c r="P3887" i="18"/>
  <c r="P3888" i="18"/>
  <c r="P3891" i="18"/>
  <c r="P3892" i="18"/>
  <c r="P3893" i="18"/>
  <c r="P3894" i="18"/>
  <c r="P3895" i="18"/>
  <c r="P3896" i="18"/>
  <c r="P3899" i="18"/>
  <c r="P3900" i="18"/>
  <c r="P3901" i="18"/>
  <c r="P3902" i="18"/>
  <c r="P3903" i="18"/>
  <c r="P3904" i="18"/>
  <c r="P3907" i="18"/>
  <c r="P3908" i="18"/>
  <c r="P3909" i="18"/>
  <c r="P3910" i="18"/>
  <c r="P3911" i="18"/>
  <c r="P3912" i="18"/>
  <c r="P3915" i="18"/>
  <c r="P3916" i="18"/>
  <c r="P3917" i="18"/>
  <c r="P3918" i="18"/>
  <c r="P3919" i="18"/>
  <c r="P3920" i="18"/>
  <c r="P3923" i="18"/>
  <c r="P3924" i="18"/>
  <c r="P3925" i="18"/>
  <c r="P3926" i="18"/>
  <c r="P3927" i="18"/>
  <c r="P3928" i="18"/>
  <c r="P3931" i="18"/>
  <c r="P3932" i="18"/>
  <c r="P3933" i="18"/>
  <c r="P3934" i="18"/>
  <c r="P3935" i="18"/>
  <c r="P3936" i="18"/>
  <c r="P3939" i="18"/>
  <c r="P3940" i="18"/>
  <c r="P3941" i="18"/>
  <c r="P3942" i="18"/>
  <c r="P3943" i="18"/>
  <c r="P3944" i="18"/>
  <c r="P3947" i="18"/>
  <c r="P3948" i="18"/>
  <c r="P3949" i="18"/>
  <c r="P3950" i="18"/>
  <c r="P3951" i="18"/>
  <c r="P3952" i="18"/>
  <c r="P3955" i="18"/>
  <c r="P3956" i="18"/>
  <c r="P3957" i="18"/>
  <c r="P3958" i="18"/>
  <c r="P3959" i="18"/>
  <c r="P3960" i="18"/>
  <c r="P3963" i="18"/>
  <c r="P3964" i="18"/>
  <c r="P3965" i="18"/>
  <c r="P3966" i="18"/>
  <c r="P3967" i="18"/>
  <c r="P3968" i="18"/>
  <c r="P3971" i="18"/>
  <c r="P3972" i="18"/>
  <c r="P3973" i="18"/>
  <c r="P3974" i="18"/>
  <c r="P3975" i="18"/>
  <c r="P3976" i="18"/>
  <c r="P3979" i="18"/>
  <c r="P3980" i="18"/>
  <c r="P3981" i="18"/>
  <c r="P3982" i="18"/>
  <c r="P3983" i="18"/>
  <c r="P3984" i="18"/>
  <c r="P3987" i="18"/>
  <c r="P3988" i="18"/>
  <c r="P3989" i="18"/>
  <c r="P3990" i="18"/>
  <c r="P3991" i="18"/>
  <c r="P3992" i="18"/>
  <c r="P3995" i="18"/>
  <c r="P3996" i="18"/>
  <c r="P3997" i="18"/>
  <c r="P3998" i="18"/>
  <c r="P3999" i="18"/>
  <c r="P4000" i="18"/>
  <c r="P4003" i="18"/>
  <c r="P4004" i="18"/>
  <c r="P4005" i="18"/>
  <c r="P4006" i="18"/>
  <c r="P4007" i="18"/>
  <c r="P4008" i="18"/>
  <c r="P4011" i="18"/>
  <c r="P4012" i="18"/>
  <c r="P4013" i="18"/>
  <c r="P4014" i="18"/>
  <c r="P4015" i="18"/>
  <c r="P4016" i="18"/>
  <c r="P4019" i="18"/>
  <c r="P4020" i="18"/>
  <c r="P4021" i="18"/>
  <c r="P4022" i="18"/>
  <c r="P4023" i="18"/>
  <c r="P4024" i="18"/>
  <c r="P4027" i="18"/>
  <c r="P4028" i="18"/>
  <c r="P4029" i="18"/>
  <c r="P4030" i="18"/>
  <c r="P4031" i="18"/>
  <c r="P4032" i="18"/>
  <c r="P4035" i="18"/>
  <c r="P4036" i="18"/>
  <c r="P4037" i="18"/>
  <c r="P4038" i="18"/>
  <c r="P4039" i="18"/>
  <c r="P4040" i="18"/>
  <c r="P4043" i="18"/>
  <c r="P4044" i="18"/>
  <c r="P4045" i="18"/>
  <c r="P4046" i="18"/>
  <c r="P4047" i="18"/>
  <c r="P4048" i="18"/>
  <c r="P4051" i="18"/>
  <c r="P4052" i="18"/>
  <c r="P4053" i="18"/>
  <c r="P4054" i="18"/>
  <c r="P4055" i="18"/>
  <c r="P4056" i="18"/>
  <c r="P4059" i="18"/>
  <c r="P4060" i="18"/>
  <c r="P4061" i="18"/>
  <c r="P4062" i="18"/>
  <c r="P4063" i="18"/>
  <c r="P4064" i="18"/>
  <c r="P4067" i="18"/>
  <c r="P4068" i="18"/>
  <c r="P4069" i="18"/>
  <c r="P4070" i="18"/>
  <c r="P4071" i="18"/>
  <c r="P4072" i="18"/>
  <c r="P4075" i="18"/>
  <c r="P4076" i="18"/>
  <c r="P4077" i="18"/>
  <c r="P4078" i="18"/>
  <c r="P4079" i="18"/>
  <c r="P4080" i="18"/>
  <c r="P4083" i="18"/>
  <c r="P4084" i="18"/>
  <c r="P4085" i="18"/>
  <c r="P4086" i="18"/>
  <c r="P4087" i="18"/>
  <c r="P4088" i="18"/>
  <c r="P4091" i="18"/>
  <c r="P4092" i="18"/>
  <c r="P4093" i="18"/>
  <c r="P4094" i="18"/>
  <c r="P4095" i="18"/>
  <c r="P4096" i="18"/>
  <c r="P4099" i="18"/>
  <c r="P4100" i="18"/>
  <c r="P4101" i="18"/>
  <c r="P4102" i="18"/>
  <c r="P4103" i="18"/>
  <c r="P4104" i="18"/>
  <c r="P4107" i="18"/>
  <c r="P4108" i="18"/>
  <c r="P4109" i="18"/>
  <c r="P4110" i="18"/>
  <c r="P4111" i="18"/>
  <c r="P4112" i="18"/>
  <c r="P4115" i="18"/>
  <c r="P4116" i="18"/>
  <c r="P4117" i="18"/>
  <c r="P4118" i="18"/>
  <c r="P4119" i="18"/>
  <c r="P4120" i="18"/>
  <c r="P4123" i="18"/>
  <c r="P4124" i="18"/>
  <c r="P4125" i="18"/>
  <c r="P4126" i="18"/>
  <c r="P4127" i="18"/>
  <c r="P4128" i="18"/>
  <c r="P4131" i="18"/>
  <c r="P4132" i="18"/>
  <c r="P4133" i="18"/>
  <c r="P4134" i="18"/>
  <c r="P4135" i="18"/>
  <c r="P4136" i="18"/>
  <c r="P4139" i="18"/>
  <c r="P4140" i="18"/>
  <c r="P4141" i="18"/>
  <c r="P4142" i="18"/>
  <c r="P4143" i="18"/>
  <c r="P4144" i="18"/>
  <c r="P4147" i="18"/>
  <c r="P4148" i="18"/>
  <c r="P4149" i="18"/>
  <c r="P4150" i="18"/>
  <c r="P4151" i="18"/>
  <c r="P4152" i="18"/>
  <c r="P4155" i="18"/>
  <c r="P4156" i="18"/>
  <c r="P4157" i="18"/>
  <c r="P4158" i="18"/>
  <c r="P4159" i="18"/>
  <c r="P4160" i="18"/>
  <c r="P4163" i="18"/>
  <c r="P4164" i="18"/>
  <c r="P4165" i="18"/>
  <c r="P4166" i="18"/>
  <c r="P4167" i="18"/>
  <c r="P4168" i="18"/>
  <c r="P4171" i="18"/>
  <c r="P4172" i="18"/>
  <c r="P4173" i="18"/>
  <c r="P4174" i="18"/>
  <c r="P4175" i="18"/>
  <c r="P4176" i="18"/>
  <c r="P4179" i="18"/>
  <c r="P4180" i="18"/>
  <c r="P4181" i="18"/>
  <c r="P4182" i="18"/>
  <c r="P4183" i="18"/>
  <c r="P4184" i="18"/>
  <c r="P4187" i="18"/>
  <c r="P4188" i="18"/>
  <c r="P4189" i="18"/>
  <c r="P4190" i="18"/>
  <c r="P4191" i="18"/>
  <c r="P4192" i="18"/>
  <c r="P4195" i="18"/>
  <c r="P4196" i="18"/>
  <c r="P4197" i="18"/>
  <c r="P4198" i="18"/>
  <c r="P4199" i="18"/>
  <c r="P4200" i="18"/>
  <c r="P4203" i="18"/>
  <c r="P4204" i="18"/>
  <c r="P4205" i="18"/>
  <c r="P4206" i="18"/>
  <c r="P4207" i="18"/>
  <c r="P4208" i="18"/>
  <c r="P4211" i="18"/>
  <c r="P4212" i="18"/>
  <c r="P4213" i="18"/>
  <c r="P4214" i="18"/>
  <c r="P4215" i="18"/>
  <c r="P4216" i="18"/>
  <c r="P4219" i="18"/>
  <c r="P4220" i="18"/>
  <c r="P4221" i="18"/>
  <c r="P4222" i="18"/>
  <c r="P4223" i="18"/>
  <c r="P4224" i="18"/>
  <c r="P4227" i="18"/>
  <c r="P4228" i="18"/>
  <c r="P4229" i="18"/>
  <c r="P4230" i="18"/>
  <c r="P4231" i="18"/>
  <c r="P4232" i="18"/>
  <c r="P4235" i="18"/>
  <c r="P4236" i="18"/>
  <c r="P4237" i="18"/>
  <c r="P4238" i="18"/>
  <c r="P4239" i="18"/>
  <c r="P4240" i="18"/>
  <c r="P4243" i="18"/>
  <c r="P4244" i="18"/>
  <c r="P4245" i="18"/>
  <c r="P4246" i="18"/>
  <c r="P4247" i="18"/>
  <c r="P4248" i="18"/>
  <c r="P4251" i="18"/>
  <c r="P4252" i="18"/>
  <c r="P4253" i="18"/>
  <c r="P4254" i="18"/>
  <c r="P4255" i="18"/>
  <c r="P4256" i="18"/>
  <c r="P4259" i="18"/>
  <c r="P4260" i="18"/>
  <c r="P4261" i="18"/>
  <c r="P4262" i="18"/>
  <c r="P4263" i="18"/>
  <c r="P4264" i="18"/>
  <c r="P4267" i="18"/>
  <c r="P4268" i="18"/>
  <c r="P4269" i="18"/>
  <c r="P4270" i="18"/>
  <c r="P4271" i="18"/>
  <c r="P4272" i="18"/>
  <c r="P4275" i="18"/>
  <c r="P4276" i="18"/>
  <c r="P4277" i="18"/>
  <c r="P4278" i="18"/>
  <c r="P4279" i="18"/>
  <c r="P4280" i="18"/>
  <c r="P4283" i="18"/>
  <c r="P4284" i="18"/>
  <c r="P4285" i="18"/>
  <c r="P4286" i="18"/>
  <c r="P4287" i="18"/>
  <c r="P4288" i="18"/>
  <c r="P4291" i="18"/>
  <c r="P4292" i="18"/>
  <c r="P4293" i="18"/>
  <c r="P4294" i="18"/>
  <c r="P4295" i="18"/>
  <c r="P4296" i="18"/>
  <c r="P4299" i="18"/>
  <c r="P4300" i="18"/>
  <c r="P4301" i="18"/>
  <c r="P4302" i="18"/>
  <c r="P4303" i="18"/>
  <c r="P4304" i="18"/>
  <c r="P4307" i="18"/>
  <c r="P4308" i="18"/>
  <c r="P4309" i="18"/>
  <c r="P4310" i="18"/>
  <c r="P4311" i="18"/>
  <c r="P4312" i="18"/>
  <c r="P4315" i="18"/>
  <c r="P4316" i="18"/>
  <c r="P4317" i="18"/>
  <c r="P4318" i="18"/>
  <c r="P4319" i="18"/>
  <c r="P4320" i="18"/>
  <c r="P4323" i="18"/>
  <c r="P4324" i="18"/>
  <c r="P4325" i="18"/>
  <c r="P4326" i="18"/>
  <c r="P4327" i="18"/>
  <c r="P4328" i="18"/>
  <c r="P4331" i="18"/>
  <c r="P4332" i="18"/>
  <c r="P4333" i="18"/>
  <c r="P4334" i="18"/>
  <c r="P4335" i="18"/>
  <c r="P4336" i="18"/>
  <c r="P4339" i="18"/>
  <c r="P4340" i="18"/>
  <c r="P4341" i="18"/>
  <c r="P4342" i="18"/>
  <c r="P4343" i="18"/>
  <c r="P4344" i="18"/>
  <c r="P4347" i="18"/>
  <c r="P4348" i="18"/>
  <c r="P4349" i="18"/>
  <c r="P4350" i="18"/>
  <c r="P4351" i="18"/>
  <c r="P4352" i="18"/>
  <c r="P4355" i="18"/>
  <c r="P4356" i="18"/>
  <c r="P4357" i="18"/>
  <c r="P4358" i="18"/>
  <c r="P4359" i="18"/>
  <c r="P4360" i="18"/>
  <c r="P4363" i="18"/>
  <c r="P4364" i="18"/>
  <c r="P4365" i="18"/>
  <c r="P4366" i="18"/>
  <c r="P4367" i="18"/>
  <c r="P4368" i="18"/>
  <c r="P4371" i="18"/>
  <c r="P4372" i="18"/>
  <c r="P4373" i="18"/>
  <c r="P4374" i="18"/>
  <c r="P4375" i="18"/>
  <c r="P4376" i="18"/>
  <c r="P4379" i="18"/>
  <c r="P4380" i="18"/>
  <c r="P4381" i="18"/>
  <c r="P4382" i="18"/>
  <c r="P4383" i="18"/>
  <c r="P4384" i="18"/>
  <c r="P4387" i="18"/>
  <c r="P4388" i="18"/>
  <c r="P4389" i="18"/>
  <c r="P4390" i="18"/>
  <c r="P4391" i="18"/>
  <c r="P4392" i="18"/>
  <c r="P4395" i="18"/>
  <c r="P4396" i="18"/>
  <c r="P4397" i="18"/>
  <c r="P4398" i="18"/>
  <c r="P4399" i="18"/>
  <c r="P4400" i="18"/>
  <c r="P4403" i="18"/>
  <c r="P4404" i="18"/>
  <c r="P4405" i="18"/>
  <c r="P4406" i="18"/>
  <c r="P4407" i="18"/>
  <c r="P4408" i="18"/>
  <c r="P4411" i="18"/>
  <c r="P4412" i="18"/>
  <c r="P4413" i="18"/>
  <c r="P4414" i="18"/>
  <c r="P4415" i="18"/>
  <c r="P4416" i="18"/>
  <c r="P4419" i="18"/>
  <c r="P4420" i="18"/>
  <c r="P4421" i="18"/>
  <c r="P4422" i="18"/>
  <c r="P4423" i="18"/>
  <c r="P4424" i="18"/>
  <c r="P4427" i="18"/>
  <c r="P4428" i="18"/>
  <c r="P4429" i="18"/>
  <c r="P4430" i="18"/>
  <c r="P4431" i="18"/>
  <c r="P4432" i="18"/>
  <c r="P4435" i="18"/>
  <c r="P4436" i="18"/>
  <c r="P4437" i="18"/>
  <c r="P4438" i="18"/>
  <c r="P4439" i="18"/>
  <c r="P4440" i="18"/>
  <c r="P4443" i="18"/>
  <c r="P4444" i="18"/>
  <c r="P4445" i="18"/>
  <c r="P4446" i="18"/>
  <c r="P4447" i="18"/>
  <c r="P4448" i="18"/>
  <c r="P4451" i="18"/>
  <c r="P4452" i="18"/>
  <c r="P4453" i="18"/>
  <c r="P4454" i="18"/>
  <c r="P4455" i="18"/>
  <c r="P4456" i="18"/>
  <c r="P4459" i="18"/>
  <c r="P4460" i="18"/>
  <c r="P4461" i="18"/>
  <c r="P4462" i="18"/>
  <c r="P4463" i="18"/>
  <c r="P4464" i="18"/>
  <c r="P4467" i="18"/>
  <c r="P4468" i="18"/>
  <c r="P4469" i="18"/>
  <c r="P4470" i="18"/>
  <c r="P4471" i="18"/>
  <c r="P4472" i="18"/>
  <c r="P4475" i="18"/>
  <c r="P4476" i="18"/>
  <c r="P4477" i="18"/>
  <c r="P4478" i="18"/>
  <c r="P4479" i="18"/>
  <c r="P4480" i="18"/>
  <c r="P4483" i="18"/>
  <c r="P4484" i="18"/>
  <c r="P4485" i="18"/>
  <c r="P4486" i="18"/>
  <c r="P4487" i="18"/>
  <c r="P4488" i="18"/>
  <c r="P4491" i="18"/>
  <c r="P4492" i="18"/>
  <c r="P4493" i="18"/>
  <c r="P4494" i="18"/>
  <c r="P4495" i="18"/>
  <c r="P4496" i="18"/>
  <c r="P4499" i="18"/>
  <c r="P4500" i="18"/>
  <c r="P4501" i="18"/>
  <c r="P4502" i="18"/>
  <c r="P4503" i="18"/>
  <c r="P4504" i="18"/>
  <c r="P4507" i="18"/>
  <c r="P4508" i="18"/>
  <c r="P4509" i="18"/>
  <c r="P4510" i="18"/>
  <c r="P4511" i="18"/>
  <c r="P4512" i="18"/>
  <c r="P4515" i="18"/>
  <c r="P4516" i="18"/>
  <c r="P4517" i="18"/>
  <c r="P4518" i="18"/>
  <c r="P4519" i="18"/>
  <c r="P4520" i="18"/>
  <c r="P4523" i="18"/>
  <c r="P4524" i="18"/>
  <c r="P4525" i="18"/>
  <c r="P4526" i="18"/>
  <c r="P4527" i="18"/>
  <c r="P4528" i="18"/>
  <c r="P4531" i="18"/>
  <c r="P4532" i="18"/>
  <c r="P4533" i="18"/>
  <c r="P4534" i="18"/>
  <c r="P4535" i="18"/>
  <c r="P4536" i="18"/>
  <c r="P4539" i="18"/>
  <c r="P4540" i="18"/>
  <c r="P4541" i="18"/>
  <c r="P4542" i="18"/>
  <c r="P4543" i="18"/>
  <c r="P4544" i="18"/>
  <c r="P4547" i="18"/>
  <c r="P4548" i="18"/>
  <c r="P4549" i="18"/>
  <c r="P4550" i="18"/>
  <c r="P4551" i="18"/>
  <c r="P4552" i="18"/>
  <c r="P4555" i="18"/>
  <c r="P4556" i="18"/>
  <c r="P4557" i="18"/>
  <c r="P4558" i="18"/>
  <c r="P4559" i="18"/>
  <c r="P4560" i="18"/>
  <c r="P4563" i="18"/>
  <c r="P4564" i="18"/>
  <c r="P4565" i="18"/>
  <c r="P4566" i="18"/>
  <c r="P4567" i="18"/>
  <c r="P4568" i="18"/>
  <c r="P4571" i="18"/>
  <c r="P4572" i="18"/>
  <c r="P4573" i="18"/>
  <c r="P4574" i="18"/>
  <c r="P4575" i="18"/>
  <c r="P4576" i="18"/>
  <c r="P4579" i="18"/>
  <c r="P4580" i="18"/>
  <c r="P4581" i="18"/>
  <c r="P4582" i="18"/>
  <c r="P4583" i="18"/>
  <c r="P4584" i="18"/>
  <c r="P4587" i="18"/>
  <c r="P4588" i="18"/>
  <c r="P4589" i="18"/>
  <c r="P4590" i="18"/>
  <c r="P4591" i="18"/>
  <c r="P4592" i="18"/>
  <c r="P4595" i="18"/>
  <c r="P4596" i="18"/>
  <c r="P4597" i="18"/>
  <c r="P4598" i="18"/>
  <c r="P4599" i="18"/>
  <c r="P4600" i="18"/>
  <c r="P4603" i="18"/>
  <c r="P4604" i="18"/>
  <c r="P4605" i="18"/>
  <c r="P4606" i="18"/>
  <c r="P4607" i="18"/>
  <c r="P4608" i="18"/>
  <c r="P4611" i="18"/>
  <c r="P4612" i="18"/>
  <c r="P4613" i="18"/>
  <c r="P4614" i="18"/>
  <c r="P4615" i="18"/>
  <c r="P4616" i="18"/>
  <c r="P4619" i="18"/>
  <c r="P4620" i="18"/>
  <c r="P4621" i="18"/>
  <c r="P4622" i="18"/>
  <c r="P4623" i="18"/>
  <c r="P4624" i="18"/>
  <c r="P4627" i="18"/>
  <c r="P4628" i="18"/>
  <c r="P4629" i="18"/>
  <c r="P4630" i="18"/>
  <c r="P4631" i="18"/>
  <c r="P4632" i="18"/>
  <c r="P4635" i="18"/>
  <c r="P4636" i="18"/>
  <c r="P4637" i="18"/>
  <c r="P4638" i="18"/>
  <c r="P4639" i="18"/>
  <c r="P4640" i="18"/>
  <c r="P4643" i="18"/>
  <c r="P4644" i="18"/>
  <c r="P4645" i="18"/>
  <c r="P4646" i="18"/>
  <c r="P4647" i="18"/>
  <c r="P4648" i="18"/>
  <c r="P4651" i="18"/>
  <c r="P4652" i="18"/>
  <c r="P4653" i="18"/>
  <c r="P4654" i="18"/>
  <c r="P4655" i="18"/>
  <c r="P4656" i="18"/>
  <c r="P4659" i="18"/>
  <c r="P4660" i="18"/>
  <c r="P4661" i="18"/>
  <c r="P4662" i="18"/>
  <c r="P4663" i="18"/>
  <c r="P4664" i="18"/>
  <c r="P4667" i="18"/>
  <c r="P4668" i="18"/>
  <c r="P4669" i="18"/>
  <c r="P4670" i="18"/>
  <c r="P4671" i="18"/>
  <c r="P4672" i="18"/>
  <c r="P4675" i="18"/>
  <c r="P4676" i="18"/>
  <c r="P4677" i="18"/>
  <c r="P4678" i="18"/>
  <c r="P4679" i="18"/>
  <c r="P4680" i="18"/>
  <c r="P4683" i="18"/>
  <c r="P4684" i="18"/>
  <c r="P4685" i="18"/>
  <c r="P4686" i="18"/>
  <c r="P4687" i="18"/>
  <c r="P4688" i="18"/>
  <c r="P4691" i="18"/>
  <c r="P4692" i="18"/>
  <c r="P4693" i="18"/>
  <c r="P4694" i="18"/>
  <c r="P4695" i="18"/>
  <c r="P4696" i="18"/>
  <c r="P4699" i="18"/>
  <c r="P4700" i="18"/>
  <c r="P4701" i="18"/>
  <c r="P4702" i="18"/>
  <c r="P4703" i="18"/>
  <c r="P4704" i="18"/>
  <c r="P4707" i="18"/>
  <c r="P4708" i="18"/>
  <c r="P4709" i="18"/>
  <c r="P4710" i="18"/>
  <c r="P4711" i="18"/>
  <c r="P4712" i="18"/>
  <c r="P4715" i="18"/>
  <c r="P4716" i="18"/>
  <c r="P4717" i="18"/>
  <c r="P4718" i="18"/>
  <c r="P4719" i="18"/>
  <c r="P4720" i="18"/>
  <c r="P4723" i="18"/>
  <c r="P4724" i="18"/>
  <c r="P4725" i="18"/>
  <c r="P4726" i="18"/>
  <c r="P4727" i="18"/>
  <c r="P4728" i="18"/>
  <c r="P4731" i="18"/>
  <c r="P4732" i="18"/>
  <c r="P4733" i="18"/>
  <c r="P4734" i="18"/>
  <c r="P4735" i="18"/>
  <c r="P4736" i="18"/>
  <c r="P4739" i="18"/>
  <c r="P4740" i="18"/>
  <c r="P4741" i="18"/>
  <c r="P4742" i="18"/>
  <c r="P4743" i="18"/>
  <c r="P4744" i="18"/>
  <c r="P4747" i="18"/>
  <c r="P4748" i="18"/>
  <c r="P4749" i="18"/>
  <c r="P4750" i="18"/>
  <c r="P4751" i="18"/>
  <c r="P4752" i="18"/>
  <c r="P4755" i="18"/>
  <c r="P4756" i="18"/>
  <c r="P4757" i="18"/>
  <c r="P4758" i="18"/>
  <c r="P4759" i="18"/>
  <c r="P4760" i="18"/>
  <c r="P4763" i="18"/>
  <c r="P4764" i="18"/>
  <c r="P4765" i="18"/>
  <c r="P4766" i="18"/>
  <c r="P4767" i="18"/>
  <c r="P4768" i="18"/>
  <c r="P4771" i="18"/>
  <c r="P4772" i="18"/>
  <c r="P4773" i="18"/>
  <c r="P4774" i="18"/>
  <c r="P4775" i="18"/>
  <c r="P4776" i="18"/>
  <c r="P4779" i="18"/>
  <c r="P4780" i="18"/>
  <c r="P4781" i="18"/>
  <c r="P4782" i="18"/>
  <c r="P4783" i="18"/>
  <c r="P4784" i="18"/>
  <c r="P4787" i="18"/>
  <c r="P4788" i="18"/>
  <c r="P4789" i="18"/>
  <c r="P4790" i="18"/>
  <c r="P4791" i="18"/>
  <c r="P4792" i="18"/>
  <c r="P4795" i="18"/>
  <c r="P4796" i="18"/>
  <c r="P4797" i="18"/>
  <c r="P4798" i="18"/>
  <c r="P4799" i="18"/>
  <c r="P4800" i="18"/>
  <c r="P4803" i="18"/>
  <c r="P4804" i="18"/>
  <c r="P4805" i="18"/>
  <c r="P4806" i="18"/>
  <c r="P4807" i="18"/>
  <c r="P4808" i="18"/>
  <c r="P4811" i="18"/>
  <c r="P4812" i="18"/>
  <c r="P4813" i="18"/>
  <c r="P4814" i="18"/>
  <c r="P4815" i="18"/>
  <c r="P4816" i="18"/>
  <c r="P4819" i="18"/>
  <c r="P4820" i="18"/>
  <c r="P4821" i="18"/>
  <c r="P4822" i="18"/>
  <c r="P4823" i="18"/>
  <c r="P4824" i="18"/>
  <c r="P4827" i="18"/>
  <c r="P4828" i="18"/>
  <c r="P4829" i="18"/>
  <c r="P4830" i="18"/>
  <c r="P4831" i="18"/>
  <c r="P4832" i="18"/>
  <c r="P4835" i="18"/>
  <c r="P4836" i="18"/>
  <c r="P4837" i="18"/>
  <c r="P4838" i="18"/>
  <c r="P4839" i="18"/>
  <c r="P4840" i="18"/>
  <c r="P4843" i="18"/>
  <c r="P4844" i="18"/>
  <c r="P4845" i="18"/>
  <c r="P4846" i="18"/>
  <c r="P4847" i="18"/>
  <c r="P4848" i="18"/>
  <c r="P4851" i="18"/>
  <c r="P4852" i="18"/>
  <c r="P4853" i="18"/>
  <c r="P4854" i="18"/>
  <c r="P4855" i="18"/>
  <c r="P4856" i="18"/>
  <c r="P4859" i="18"/>
  <c r="P4860" i="18"/>
  <c r="P4861" i="18"/>
  <c r="P4862" i="18"/>
  <c r="P4863" i="18"/>
  <c r="P4864" i="18"/>
  <c r="P4867" i="18"/>
  <c r="P4868" i="18"/>
  <c r="P4869" i="18"/>
  <c r="P4870" i="18"/>
  <c r="P4871" i="18"/>
  <c r="P4872" i="18"/>
  <c r="P4875" i="18"/>
  <c r="P4876" i="18"/>
  <c r="P4877" i="18"/>
  <c r="P4878" i="18"/>
  <c r="P4879" i="18"/>
  <c r="P4880" i="18"/>
  <c r="P4883" i="18"/>
  <c r="P4884" i="18"/>
  <c r="P4885" i="18"/>
  <c r="P4886" i="18"/>
  <c r="P4887" i="18"/>
  <c r="P4888" i="18"/>
  <c r="P4891" i="18"/>
  <c r="P4892" i="18"/>
  <c r="P4893" i="18"/>
  <c r="P4894" i="18"/>
  <c r="P4895" i="18"/>
  <c r="P4896" i="18"/>
  <c r="P4899" i="18"/>
  <c r="P4900" i="18"/>
  <c r="P4901" i="18"/>
  <c r="P4902" i="18"/>
  <c r="P4903" i="18"/>
  <c r="P4904" i="18"/>
  <c r="P4907" i="18"/>
  <c r="P4908" i="18"/>
  <c r="P4909" i="18"/>
  <c r="P4910" i="18"/>
  <c r="P4911" i="18"/>
  <c r="P4912" i="18"/>
  <c r="P4915" i="18"/>
  <c r="P4916" i="18"/>
  <c r="P4917" i="18"/>
  <c r="P4918" i="18"/>
  <c r="P4919" i="18"/>
  <c r="P4920" i="18"/>
  <c r="P4923" i="18"/>
  <c r="P4924" i="18"/>
  <c r="P4925" i="18"/>
  <c r="P4926" i="18"/>
  <c r="P4927" i="18"/>
  <c r="P4928" i="18"/>
  <c r="P4931" i="18"/>
  <c r="P4932" i="18"/>
  <c r="P4933" i="18"/>
  <c r="P4934" i="18"/>
  <c r="P4935" i="18"/>
  <c r="P4936" i="18"/>
  <c r="P4939" i="18"/>
  <c r="P4940" i="18"/>
  <c r="P4941" i="18"/>
  <c r="P4942" i="18"/>
  <c r="P4943" i="18"/>
  <c r="P4944" i="18"/>
  <c r="P4947" i="18"/>
  <c r="P4948" i="18"/>
  <c r="P4949" i="18"/>
  <c r="P4950" i="18"/>
  <c r="P4951" i="18"/>
  <c r="P4952" i="18"/>
  <c r="P4955" i="18"/>
  <c r="P4956" i="18"/>
  <c r="P4957" i="18"/>
  <c r="P4958" i="18"/>
  <c r="P4959" i="18"/>
  <c r="P4960" i="18"/>
  <c r="P4963" i="18"/>
  <c r="P4964" i="18"/>
  <c r="P4965" i="18"/>
  <c r="P4966" i="18"/>
  <c r="P4967" i="18"/>
  <c r="P4968" i="18"/>
  <c r="P4971" i="18"/>
  <c r="P4972" i="18"/>
  <c r="P4973" i="18"/>
  <c r="P4974" i="18"/>
  <c r="P4975" i="18"/>
  <c r="P4976" i="18"/>
  <c r="P4979" i="18"/>
  <c r="P4980" i="18"/>
  <c r="P4981" i="18"/>
  <c r="P4982" i="18"/>
  <c r="P4983" i="18"/>
  <c r="P4984" i="18"/>
  <c r="P4987" i="18"/>
  <c r="P4988" i="18"/>
  <c r="P4989" i="18"/>
  <c r="P4990" i="18"/>
  <c r="P4991" i="18"/>
  <c r="P4992" i="18"/>
  <c r="P4995" i="18"/>
  <c r="P4996" i="18"/>
  <c r="P4997" i="18"/>
  <c r="P4998" i="18"/>
  <c r="P4999" i="18"/>
  <c r="P5000" i="18"/>
  <c r="P5003" i="18"/>
  <c r="P5004" i="18"/>
  <c r="P5005" i="18"/>
  <c r="P5006" i="18"/>
  <c r="P5007" i="18"/>
  <c r="P5008" i="18"/>
  <c r="P5011" i="18"/>
  <c r="P5012" i="18"/>
  <c r="P5013" i="18"/>
  <c r="P5014" i="18"/>
  <c r="P5015" i="18"/>
  <c r="P5016" i="18"/>
  <c r="P5019" i="18"/>
  <c r="P5020" i="18"/>
  <c r="P5021" i="18"/>
  <c r="P5022" i="18"/>
  <c r="P5023" i="18"/>
  <c r="P5024" i="18"/>
  <c r="P5027" i="18"/>
  <c r="P5028" i="18"/>
  <c r="P5029" i="18"/>
  <c r="P5030" i="18"/>
  <c r="P5031" i="18"/>
  <c r="P5032" i="18"/>
  <c r="P5035" i="18"/>
  <c r="P5036" i="18"/>
  <c r="P5037" i="18"/>
  <c r="P5038" i="18"/>
  <c r="P5039" i="18"/>
  <c r="P5040" i="18"/>
  <c r="P5043" i="18"/>
  <c r="P5044" i="18"/>
  <c r="P5045" i="18"/>
  <c r="P5046" i="18"/>
  <c r="P5047" i="18"/>
  <c r="P5048" i="18"/>
  <c r="P5051" i="18"/>
  <c r="P5052" i="18"/>
  <c r="P5053" i="18"/>
  <c r="P5054" i="18"/>
  <c r="P5055" i="18"/>
  <c r="P5056" i="18"/>
  <c r="P5059" i="18"/>
  <c r="P5060" i="18"/>
  <c r="P5061" i="18"/>
  <c r="P5062" i="18"/>
  <c r="P5063" i="18"/>
  <c r="P5064" i="18"/>
  <c r="P5067" i="18"/>
  <c r="P5068" i="18"/>
  <c r="P5069" i="18"/>
  <c r="P5070" i="18"/>
  <c r="P5071" i="18"/>
  <c r="P5072" i="18"/>
  <c r="P5075" i="18"/>
  <c r="P5076" i="18"/>
  <c r="P5077" i="18"/>
  <c r="P5078" i="18"/>
  <c r="P5079" i="18"/>
  <c r="P5080" i="18"/>
  <c r="P5083" i="18"/>
  <c r="P5084" i="18"/>
  <c r="P5085" i="18"/>
  <c r="P5086" i="18"/>
  <c r="P5087" i="18"/>
  <c r="P5088" i="18"/>
  <c r="P5091" i="18"/>
  <c r="P5092" i="18"/>
  <c r="P5093" i="18"/>
  <c r="P5094" i="18"/>
  <c r="P5095" i="18"/>
  <c r="P5096" i="18"/>
  <c r="P5099" i="18"/>
  <c r="P5100" i="18"/>
  <c r="P5101" i="18"/>
  <c r="P5102" i="18"/>
  <c r="P5103" i="18"/>
  <c r="P5104" i="18"/>
  <c r="P5107" i="18"/>
  <c r="P5108" i="18"/>
  <c r="P5109" i="18"/>
  <c r="P5110" i="18"/>
  <c r="P5111" i="18"/>
  <c r="P5112" i="18"/>
  <c r="P5115" i="18"/>
  <c r="P5116" i="18"/>
  <c r="P5117" i="18"/>
  <c r="P5118" i="18"/>
  <c r="P5119" i="18"/>
  <c r="P5120" i="18"/>
  <c r="P5123" i="18"/>
  <c r="P5124" i="18"/>
  <c r="P5125" i="18"/>
  <c r="P5126" i="18"/>
  <c r="P5127" i="18"/>
  <c r="P5128" i="18"/>
  <c r="P5131" i="18"/>
  <c r="P5132" i="18"/>
  <c r="P5133" i="18"/>
  <c r="P5134" i="18"/>
  <c r="P5135" i="18"/>
  <c r="P5136" i="18"/>
  <c r="P5139" i="18"/>
  <c r="P5140" i="18"/>
  <c r="P5141" i="18"/>
  <c r="P5142" i="18"/>
  <c r="P5143" i="18"/>
  <c r="P5144" i="18"/>
  <c r="P5147" i="18"/>
  <c r="P5148" i="18"/>
  <c r="P5149" i="18"/>
  <c r="P5150" i="18"/>
  <c r="P5151" i="18"/>
  <c r="P5152" i="18"/>
  <c r="P5155" i="18"/>
  <c r="P5156" i="18"/>
  <c r="P5157" i="18"/>
  <c r="P5158" i="18"/>
  <c r="P5159" i="18"/>
  <c r="P5160" i="18"/>
  <c r="P5163" i="18"/>
  <c r="P5164" i="18"/>
  <c r="P5165" i="18"/>
  <c r="P5166" i="18"/>
  <c r="P5167" i="18"/>
  <c r="P5168" i="18"/>
  <c r="P5171" i="18"/>
  <c r="P5172" i="18"/>
  <c r="P5173" i="18"/>
  <c r="P5174" i="18"/>
  <c r="P5175" i="18"/>
  <c r="P5176" i="18"/>
  <c r="P5179" i="18"/>
  <c r="P5180" i="18"/>
  <c r="P5181" i="18"/>
  <c r="P5182" i="18"/>
  <c r="P5183" i="18"/>
  <c r="P5184" i="18"/>
  <c r="P5187" i="18"/>
  <c r="P5188" i="18"/>
  <c r="P5189" i="18"/>
  <c r="P5190" i="18"/>
  <c r="P5191" i="18"/>
  <c r="P5192" i="18"/>
  <c r="P5195" i="18"/>
  <c r="P5196" i="18"/>
  <c r="P5197" i="18"/>
  <c r="P5198" i="18"/>
  <c r="P5199" i="18"/>
  <c r="P5200" i="18"/>
  <c r="P5203" i="18"/>
  <c r="P5204" i="18"/>
  <c r="P5205" i="18"/>
  <c r="P5206" i="18"/>
  <c r="P5207" i="18"/>
  <c r="P5208" i="18"/>
  <c r="P5211" i="18"/>
  <c r="P5212" i="18"/>
  <c r="P5213" i="18"/>
  <c r="P5214" i="18"/>
  <c r="P5215" i="18"/>
  <c r="P5216" i="18"/>
  <c r="P5219" i="18"/>
  <c r="P5220" i="18"/>
  <c r="P5221" i="18"/>
  <c r="P5222" i="18"/>
  <c r="P5223" i="18"/>
  <c r="P5224" i="18"/>
  <c r="P5227" i="18"/>
  <c r="P5228" i="18"/>
  <c r="P5229" i="18"/>
  <c r="P5230" i="18"/>
  <c r="P5231" i="18"/>
  <c r="P5232" i="18"/>
  <c r="P5235" i="18"/>
  <c r="P5236" i="18"/>
  <c r="P5237" i="18"/>
  <c r="P5238" i="18"/>
  <c r="P5239" i="18"/>
  <c r="P5240" i="18"/>
  <c r="P5243" i="18"/>
  <c r="P5244" i="18"/>
  <c r="P5245" i="18"/>
  <c r="P5246" i="18"/>
  <c r="P5247" i="18"/>
  <c r="P5248" i="18"/>
  <c r="P5251" i="18"/>
  <c r="P5252" i="18"/>
  <c r="P5253" i="18"/>
  <c r="P5254" i="18"/>
  <c r="P5255" i="18"/>
  <c r="P5256" i="18"/>
  <c r="P5259" i="18"/>
  <c r="P5260" i="18"/>
  <c r="P5261" i="18"/>
  <c r="P5262" i="18"/>
  <c r="P5263" i="18"/>
  <c r="P5264" i="18"/>
  <c r="P5267" i="18"/>
  <c r="P5268" i="18"/>
  <c r="P5269" i="18"/>
  <c r="P5270" i="18"/>
  <c r="P5271" i="18"/>
  <c r="P5272" i="18"/>
  <c r="P5275" i="18"/>
  <c r="P5276" i="18"/>
  <c r="P5277" i="18"/>
  <c r="P5278" i="18"/>
  <c r="P5279" i="18"/>
  <c r="P5280" i="18"/>
  <c r="P5283" i="18"/>
  <c r="P5284" i="18"/>
  <c r="P5285" i="18"/>
  <c r="P5286" i="18"/>
  <c r="P5287" i="18"/>
  <c r="P5288" i="18"/>
  <c r="P5291" i="18"/>
  <c r="P5292" i="18"/>
  <c r="P5293" i="18"/>
  <c r="P5294" i="18"/>
  <c r="P5295" i="18"/>
  <c r="P5296" i="18"/>
  <c r="P5299" i="18"/>
  <c r="P5300" i="18"/>
  <c r="P5301" i="18"/>
  <c r="P5302" i="18"/>
  <c r="P5303" i="18"/>
  <c r="P5304" i="18"/>
  <c r="P5307" i="18"/>
  <c r="P5308" i="18"/>
  <c r="P5309" i="18"/>
  <c r="P5310" i="18"/>
  <c r="P5311" i="18"/>
  <c r="P5312" i="18"/>
  <c r="P5315" i="18"/>
  <c r="P5316" i="18"/>
  <c r="P5317" i="18"/>
  <c r="P5318" i="18"/>
  <c r="P5319" i="18"/>
  <c r="P5320" i="18"/>
  <c r="P5323" i="18"/>
  <c r="P5324" i="18"/>
  <c r="P5325" i="18"/>
  <c r="P5326" i="18"/>
  <c r="P5327" i="18"/>
  <c r="P5328" i="18"/>
  <c r="P5331" i="18"/>
  <c r="P5332" i="18"/>
  <c r="P5333" i="18"/>
  <c r="P5334" i="18"/>
  <c r="P5335" i="18"/>
  <c r="P5336" i="18"/>
  <c r="P5339" i="18"/>
  <c r="P5340" i="18"/>
  <c r="P5341" i="18"/>
  <c r="P5342" i="18"/>
  <c r="P5343" i="18"/>
  <c r="P5344" i="18"/>
  <c r="P5347" i="18"/>
  <c r="P5348" i="18"/>
  <c r="P5349" i="18"/>
  <c r="P5350" i="18"/>
  <c r="P5351" i="18"/>
  <c r="P5352" i="18"/>
  <c r="P5355" i="18"/>
  <c r="P5356" i="18"/>
  <c r="P5357" i="18"/>
  <c r="P5358" i="18"/>
  <c r="P5359" i="18"/>
  <c r="P5360" i="18"/>
  <c r="P5363" i="18"/>
  <c r="P5364" i="18"/>
  <c r="P5365" i="18"/>
  <c r="P5366" i="18"/>
  <c r="P5367" i="18"/>
  <c r="P5368" i="18"/>
  <c r="P5371" i="18"/>
  <c r="P5372" i="18"/>
  <c r="P5373" i="18"/>
  <c r="P5374" i="18"/>
  <c r="P5375" i="18"/>
  <c r="P5376" i="18"/>
  <c r="P5379" i="18"/>
  <c r="P5380" i="18"/>
  <c r="P5381" i="18"/>
  <c r="P5382" i="18"/>
  <c r="P5383" i="18"/>
  <c r="P5384" i="18"/>
  <c r="P5387" i="18"/>
  <c r="P5388" i="18"/>
  <c r="P5389" i="18"/>
  <c r="P5390" i="18"/>
  <c r="P5391" i="18"/>
  <c r="P5392" i="18"/>
  <c r="P5395" i="18"/>
  <c r="P5396" i="18"/>
  <c r="P5397" i="18"/>
  <c r="P5398" i="18"/>
  <c r="P5399" i="18"/>
  <c r="P5400" i="18"/>
  <c r="P5403" i="18"/>
  <c r="P5404" i="18"/>
  <c r="P5405" i="18"/>
  <c r="P5406" i="18"/>
  <c r="P5407" i="18"/>
  <c r="P5408" i="18"/>
  <c r="P5411" i="18"/>
  <c r="P5412" i="18"/>
  <c r="P5413" i="18"/>
  <c r="P5414" i="18"/>
  <c r="P5415" i="18"/>
  <c r="P5416" i="18"/>
  <c r="P5419" i="18"/>
  <c r="P5420" i="18"/>
  <c r="P5421" i="18"/>
  <c r="P5422" i="18"/>
  <c r="P5423" i="18"/>
  <c r="P5424" i="18"/>
  <c r="P5427" i="18"/>
  <c r="P5428" i="18"/>
  <c r="P5429" i="18"/>
  <c r="P5430" i="18"/>
  <c r="P5431" i="18"/>
  <c r="P5432" i="18"/>
  <c r="P5435" i="18"/>
  <c r="P5436" i="18"/>
  <c r="P5437" i="18"/>
  <c r="P5438" i="18"/>
  <c r="P5439" i="18"/>
  <c r="P5440" i="18"/>
  <c r="P5443" i="18"/>
  <c r="P5444" i="18"/>
  <c r="P5445" i="18"/>
  <c r="P5446" i="18"/>
  <c r="P5447" i="18"/>
  <c r="P5448" i="18"/>
  <c r="P5451" i="18"/>
  <c r="P5452" i="18"/>
  <c r="P5453" i="18"/>
  <c r="P5454" i="18"/>
  <c r="P5455" i="18"/>
  <c r="P5456" i="18"/>
  <c r="P5459" i="18"/>
  <c r="P5460" i="18"/>
  <c r="P5461" i="18"/>
  <c r="P5462" i="18"/>
  <c r="P5463" i="18"/>
  <c r="P5464" i="18"/>
  <c r="P5467" i="18"/>
  <c r="P5468" i="18"/>
  <c r="P5469" i="18"/>
  <c r="P5470" i="18"/>
  <c r="P5471" i="18"/>
  <c r="P5472" i="18"/>
  <c r="P5475" i="18"/>
  <c r="P5476" i="18"/>
  <c r="P5477" i="18"/>
  <c r="P5478" i="18"/>
  <c r="P5479" i="18"/>
  <c r="P5480" i="18"/>
  <c r="P5483" i="18"/>
  <c r="P5484" i="18"/>
  <c r="P5485" i="18"/>
  <c r="P5486" i="18"/>
  <c r="P5487" i="18"/>
  <c r="P5488" i="18"/>
  <c r="P5491" i="18"/>
  <c r="P5492" i="18"/>
  <c r="P5493" i="18"/>
  <c r="P5494" i="18"/>
  <c r="P5495" i="18"/>
  <c r="P5496" i="18"/>
  <c r="P5499" i="18"/>
  <c r="P5500" i="18"/>
  <c r="P5501" i="18"/>
  <c r="P5502" i="18"/>
  <c r="P5503" i="18"/>
  <c r="P5504" i="18"/>
  <c r="P5507" i="18"/>
  <c r="P5508" i="18"/>
  <c r="P5509" i="18"/>
  <c r="P5510" i="18"/>
  <c r="P5511" i="18"/>
  <c r="P5512" i="18"/>
  <c r="P5515" i="18"/>
  <c r="P5516" i="18"/>
  <c r="P5517" i="18"/>
  <c r="P5518" i="18"/>
  <c r="P5519" i="18"/>
  <c r="P5520" i="18"/>
  <c r="P5523" i="18"/>
  <c r="P5524" i="18"/>
  <c r="P5525" i="18"/>
  <c r="P5526" i="18"/>
  <c r="P5527" i="18"/>
  <c r="P5528" i="18"/>
  <c r="P5531" i="18"/>
  <c r="P5532" i="18"/>
  <c r="P5533" i="18"/>
  <c r="P5534" i="18"/>
  <c r="P5535" i="18"/>
  <c r="P5536" i="18"/>
  <c r="P5539" i="18"/>
  <c r="P5540" i="18"/>
  <c r="P5541" i="18"/>
  <c r="P5542" i="18"/>
  <c r="P5543" i="18"/>
  <c r="P5544" i="18"/>
  <c r="P5547" i="18"/>
  <c r="P5548" i="18"/>
  <c r="P5549" i="18"/>
  <c r="P5550" i="18"/>
  <c r="P5551" i="18"/>
  <c r="P5552" i="18"/>
  <c r="P5555" i="18"/>
  <c r="P5556" i="18"/>
  <c r="P5557" i="18"/>
  <c r="P5558" i="18"/>
  <c r="P5559" i="18"/>
  <c r="P5560" i="18"/>
  <c r="P5563" i="18"/>
  <c r="P5564" i="18"/>
  <c r="P5565" i="18"/>
  <c r="P5566" i="18"/>
  <c r="P5567" i="18"/>
  <c r="P5568" i="18"/>
  <c r="P5571" i="18"/>
  <c r="P5572" i="18"/>
  <c r="P5573" i="18"/>
  <c r="P5574" i="18"/>
  <c r="P5575" i="18"/>
  <c r="P5576" i="18"/>
  <c r="P5579" i="18"/>
  <c r="P5580" i="18"/>
  <c r="P5581" i="18"/>
  <c r="P5582" i="18"/>
  <c r="P5583" i="18"/>
  <c r="P5584" i="18"/>
  <c r="P5587" i="18"/>
  <c r="P5588" i="18"/>
  <c r="P5589" i="18"/>
  <c r="P5590" i="18"/>
  <c r="P5591" i="18"/>
  <c r="P5592" i="18"/>
  <c r="P5595" i="18"/>
  <c r="P5596" i="18"/>
  <c r="P5597" i="18"/>
  <c r="P5598" i="18"/>
  <c r="P5599" i="18"/>
  <c r="P5600" i="18"/>
  <c r="P5603" i="18"/>
  <c r="P5604" i="18"/>
  <c r="P5605" i="18"/>
  <c r="P5606" i="18"/>
  <c r="P5607" i="18"/>
  <c r="P5608" i="18"/>
  <c r="P5611" i="18"/>
  <c r="P5612" i="18"/>
  <c r="P5613" i="18"/>
  <c r="P5614" i="18"/>
  <c r="P5615" i="18"/>
  <c r="P5616" i="18"/>
  <c r="P5619" i="18"/>
  <c r="P5620" i="18"/>
  <c r="P5621" i="18"/>
  <c r="P5622" i="18"/>
  <c r="P5623" i="18"/>
  <c r="P5624" i="18"/>
  <c r="P5627" i="18"/>
  <c r="P5628" i="18"/>
  <c r="P5629" i="18"/>
  <c r="P5630" i="18"/>
  <c r="P5631" i="18"/>
  <c r="P5632" i="18"/>
  <c r="P5635" i="18"/>
  <c r="P5636" i="18"/>
  <c r="P5637" i="18"/>
  <c r="P5638" i="18"/>
  <c r="P5639" i="18"/>
  <c r="P5640" i="18"/>
  <c r="P5643" i="18"/>
  <c r="P5644" i="18"/>
  <c r="P5645" i="18"/>
  <c r="P5646" i="18"/>
  <c r="P5647" i="18"/>
  <c r="P5648" i="18"/>
  <c r="P5651" i="18"/>
  <c r="P5652" i="18"/>
  <c r="P5653" i="18"/>
  <c r="P5654" i="18"/>
  <c r="P5655" i="18"/>
  <c r="P5656" i="18"/>
  <c r="P5659" i="18"/>
  <c r="P5660" i="18"/>
  <c r="P5661" i="18"/>
  <c r="P5662" i="18"/>
  <c r="P5663" i="18"/>
  <c r="P5664" i="18"/>
  <c r="P5667" i="18"/>
  <c r="P5668" i="18"/>
  <c r="P5669" i="18"/>
  <c r="P5670" i="18"/>
  <c r="P5671" i="18"/>
  <c r="P5672" i="18"/>
  <c r="P5675" i="18"/>
  <c r="P5676" i="18"/>
  <c r="P5677" i="18"/>
  <c r="P5678" i="18"/>
  <c r="P5679" i="18"/>
  <c r="P5680" i="18"/>
  <c r="P5683" i="18"/>
  <c r="P5684" i="18"/>
  <c r="P5685" i="18"/>
  <c r="P5686" i="18"/>
  <c r="P5687" i="18"/>
  <c r="P5688" i="18"/>
  <c r="P5691" i="18"/>
  <c r="P5692" i="18"/>
  <c r="P5693" i="18"/>
  <c r="P5694" i="18"/>
  <c r="P5695" i="18"/>
  <c r="P5696" i="18"/>
  <c r="P5699" i="18"/>
  <c r="P5700" i="18"/>
  <c r="P5701" i="18"/>
  <c r="P5702" i="18"/>
  <c r="P5703" i="18"/>
  <c r="P5704" i="18"/>
  <c r="P5707" i="18"/>
  <c r="P5708" i="18"/>
  <c r="P5709" i="18"/>
  <c r="P5710" i="18"/>
  <c r="P5711" i="18"/>
  <c r="P5712" i="18"/>
  <c r="P5715" i="18"/>
  <c r="P5716" i="18"/>
  <c r="P5717" i="18"/>
  <c r="P5718" i="18"/>
  <c r="P5719" i="18"/>
  <c r="P5720" i="18"/>
  <c r="P5723" i="18"/>
  <c r="P5724" i="18"/>
  <c r="P5725" i="18"/>
  <c r="P5726" i="18"/>
  <c r="P5727" i="18"/>
  <c r="P5728" i="18"/>
  <c r="P5731" i="18"/>
  <c r="P5732" i="18"/>
  <c r="P5733" i="18"/>
  <c r="P5734" i="18"/>
  <c r="P5735" i="18"/>
  <c r="P5736" i="18"/>
  <c r="P5739" i="18"/>
  <c r="P5740" i="18"/>
  <c r="P5741" i="18"/>
  <c r="P5742" i="18"/>
  <c r="P5743" i="18"/>
  <c r="P5744" i="18"/>
  <c r="P5747" i="18"/>
  <c r="P5748" i="18"/>
  <c r="P5749" i="18"/>
  <c r="P5750" i="18"/>
  <c r="P5751" i="18"/>
  <c r="P5752" i="18"/>
  <c r="P5755" i="18"/>
  <c r="P5756" i="18"/>
  <c r="P5757" i="18"/>
  <c r="P5758" i="18"/>
  <c r="P5759" i="18"/>
  <c r="P5760" i="18"/>
  <c r="P5763" i="18"/>
  <c r="P5764" i="18"/>
  <c r="P5765" i="18"/>
  <c r="P5766" i="18"/>
  <c r="P5767" i="18"/>
  <c r="P5768" i="18"/>
  <c r="P5771" i="18"/>
  <c r="P5772" i="18"/>
  <c r="P5773" i="18"/>
  <c r="P5774" i="18"/>
  <c r="P5775" i="18"/>
  <c r="P5776" i="18"/>
  <c r="P5779" i="18"/>
  <c r="P5780" i="18"/>
  <c r="P5781" i="18"/>
  <c r="P5782" i="18"/>
  <c r="P5783" i="18"/>
  <c r="P5784" i="18"/>
  <c r="P5787" i="18"/>
  <c r="P5788" i="18"/>
  <c r="P5789" i="18"/>
  <c r="P5790" i="18"/>
  <c r="P5791" i="18"/>
  <c r="P5792" i="18"/>
  <c r="P5795" i="18"/>
  <c r="P5796" i="18"/>
  <c r="P5797" i="18"/>
  <c r="P5798" i="18"/>
  <c r="P5799" i="18"/>
  <c r="P5800" i="18"/>
  <c r="P5803" i="18"/>
  <c r="P5804" i="18"/>
  <c r="P5805" i="18"/>
  <c r="P5806" i="18"/>
  <c r="P5807" i="18"/>
  <c r="P5808" i="18"/>
  <c r="P5811" i="18"/>
  <c r="P5812" i="18"/>
  <c r="P5813" i="18"/>
  <c r="P5814" i="18"/>
  <c r="P5815" i="18"/>
  <c r="P5816" i="18"/>
  <c r="P5819" i="18"/>
  <c r="P5820" i="18"/>
  <c r="P5821" i="18"/>
  <c r="P5822" i="18"/>
  <c r="P5823" i="18"/>
  <c r="P5824" i="18"/>
  <c r="P5827" i="18"/>
  <c r="P5828" i="18"/>
  <c r="P5829" i="18"/>
  <c r="P5830" i="18"/>
  <c r="P5831" i="18"/>
  <c r="P5832" i="18"/>
  <c r="P5835" i="18"/>
  <c r="P5836" i="18"/>
  <c r="P5837" i="18"/>
  <c r="P5838" i="18"/>
  <c r="P5839" i="18"/>
  <c r="P5840" i="18"/>
  <c r="P5843" i="18"/>
  <c r="P5844" i="18"/>
  <c r="P5845" i="18"/>
  <c r="P5846" i="18"/>
  <c r="P5847" i="18"/>
  <c r="P5848" i="18"/>
  <c r="P5851" i="18"/>
  <c r="P5852" i="18"/>
  <c r="P5853" i="18"/>
  <c r="P5854" i="18"/>
  <c r="P5855" i="18"/>
  <c r="P5856" i="18"/>
  <c r="P5859" i="18"/>
  <c r="P5860" i="18"/>
  <c r="P5861" i="18"/>
  <c r="P5862" i="18"/>
  <c r="P5863" i="18"/>
  <c r="P5864" i="18"/>
  <c r="P5867" i="18"/>
  <c r="P5868" i="18"/>
  <c r="P5869" i="18"/>
  <c r="P5870" i="18"/>
  <c r="P5871" i="18"/>
  <c r="P5872" i="18"/>
  <c r="P5875" i="18"/>
  <c r="P5876" i="18"/>
  <c r="P5877" i="18"/>
  <c r="P5878" i="18"/>
  <c r="P5879" i="18"/>
  <c r="P5880" i="18"/>
  <c r="P5883" i="18"/>
  <c r="P5884" i="18"/>
  <c r="P5885" i="18"/>
  <c r="P5886" i="18"/>
  <c r="P5887" i="18"/>
  <c r="P5888" i="18"/>
  <c r="P5891" i="18"/>
  <c r="P5892" i="18"/>
  <c r="P5893" i="18"/>
  <c r="P5894" i="18"/>
  <c r="P5895" i="18"/>
  <c r="P5896" i="18"/>
  <c r="P5899" i="18"/>
  <c r="P5900" i="18"/>
  <c r="P5901" i="18"/>
  <c r="P5902" i="18"/>
  <c r="P5903" i="18"/>
  <c r="P5904" i="18"/>
  <c r="P5907" i="18"/>
  <c r="P5908" i="18"/>
  <c r="P5909" i="18"/>
  <c r="P5910" i="18"/>
  <c r="P5911" i="18"/>
  <c r="P5912" i="18"/>
  <c r="P5915" i="18"/>
  <c r="P5916" i="18"/>
  <c r="P5917" i="18"/>
  <c r="P5918" i="18"/>
  <c r="P5919" i="18"/>
  <c r="P5920" i="18"/>
  <c r="P5923" i="18"/>
  <c r="P5924" i="18"/>
  <c r="P5925" i="18"/>
  <c r="P5926" i="18"/>
  <c r="P5927" i="18"/>
  <c r="P5928" i="18"/>
  <c r="P5931" i="18"/>
  <c r="P5932" i="18"/>
  <c r="P5933" i="18"/>
  <c r="P5934" i="18"/>
  <c r="P5935" i="18"/>
  <c r="P5936" i="18"/>
  <c r="P5939" i="18"/>
  <c r="P5940" i="18"/>
  <c r="P5941" i="18"/>
  <c r="P5942" i="18"/>
  <c r="P5943" i="18"/>
  <c r="P5944" i="18"/>
  <c r="P5947" i="18"/>
  <c r="P5948" i="18"/>
  <c r="P5949" i="18"/>
  <c r="P5950" i="18"/>
  <c r="P5951" i="18"/>
  <c r="P5952" i="18"/>
  <c r="P5955" i="18"/>
  <c r="P5956" i="18"/>
  <c r="P5957" i="18"/>
  <c r="P5958" i="18"/>
  <c r="P5959" i="18"/>
  <c r="P5960" i="18"/>
  <c r="P5963" i="18"/>
  <c r="P5964" i="18"/>
  <c r="P5965" i="18"/>
  <c r="P5966" i="18"/>
  <c r="P5967" i="18"/>
  <c r="P5968" i="18"/>
  <c r="P5971" i="18"/>
  <c r="P5972" i="18"/>
  <c r="P5973" i="18"/>
  <c r="P5974" i="18"/>
  <c r="P5975" i="18"/>
  <c r="P5976" i="18"/>
  <c r="P5979" i="18"/>
  <c r="P5980" i="18"/>
  <c r="P5981" i="18"/>
  <c r="P5982" i="18"/>
  <c r="P5983" i="18"/>
  <c r="P5984" i="18"/>
  <c r="P27" i="18"/>
  <c r="P28" i="18"/>
  <c r="P29" i="18"/>
  <c r="P30" i="18"/>
  <c r="P31" i="18"/>
  <c r="P32" i="18"/>
  <c r="P35" i="18"/>
  <c r="P36" i="18"/>
  <c r="P37" i="18"/>
  <c r="P38" i="18"/>
  <c r="P39" i="18"/>
  <c r="P40" i="18"/>
  <c r="P43" i="18"/>
  <c r="P44" i="18"/>
  <c r="P45" i="18"/>
  <c r="P46" i="18"/>
  <c r="P47" i="18"/>
  <c r="P48" i="18"/>
  <c r="P51" i="18"/>
  <c r="P52" i="18"/>
  <c r="P53" i="18"/>
  <c r="P54" i="18"/>
  <c r="P55" i="18"/>
  <c r="P56" i="18"/>
  <c r="P59" i="18"/>
  <c r="P60" i="18"/>
  <c r="P61" i="18"/>
  <c r="P62" i="18"/>
  <c r="P63" i="18"/>
  <c r="P64" i="18"/>
  <c r="P67" i="18"/>
  <c r="P68" i="18"/>
  <c r="P69" i="18"/>
  <c r="P70" i="18"/>
  <c r="P71" i="18"/>
  <c r="P72" i="18"/>
  <c r="P75" i="18"/>
  <c r="P76" i="18"/>
  <c r="P77" i="18"/>
  <c r="P78" i="18"/>
  <c r="P79" i="18"/>
  <c r="P80" i="18"/>
  <c r="P83" i="18"/>
  <c r="P84" i="18"/>
  <c r="P85" i="18"/>
  <c r="P86" i="18"/>
  <c r="P87" i="18"/>
  <c r="P88" i="18"/>
  <c r="P91" i="18"/>
  <c r="P92" i="18"/>
  <c r="P93" i="18"/>
  <c r="P94" i="18"/>
  <c r="P95" i="18"/>
  <c r="P96" i="18"/>
  <c r="P99" i="18"/>
  <c r="P100" i="18"/>
  <c r="P101" i="18"/>
  <c r="P102" i="18"/>
  <c r="P103" i="18"/>
  <c r="P104" i="18"/>
  <c r="P107" i="18"/>
  <c r="P108" i="18"/>
  <c r="P109" i="18"/>
  <c r="P110" i="18"/>
  <c r="P111" i="18"/>
  <c r="P112" i="18"/>
  <c r="P115" i="18"/>
  <c r="P116" i="18"/>
  <c r="P117" i="18"/>
  <c r="P118" i="18"/>
  <c r="P119" i="18"/>
  <c r="P120" i="18"/>
  <c r="P123" i="18"/>
  <c r="P124" i="18"/>
  <c r="P125" i="18"/>
  <c r="P126" i="18"/>
  <c r="P127" i="18"/>
  <c r="P128" i="18"/>
  <c r="P131" i="18"/>
  <c r="P132" i="18"/>
  <c r="P133" i="18"/>
  <c r="P134" i="18"/>
  <c r="P135" i="18"/>
  <c r="P136" i="18"/>
  <c r="P139" i="18"/>
  <c r="P140" i="18"/>
  <c r="P141" i="18"/>
  <c r="P142" i="18"/>
  <c r="P143" i="18"/>
  <c r="P144" i="18"/>
  <c r="P147" i="18"/>
  <c r="P148" i="18"/>
  <c r="P149" i="18"/>
  <c r="P150" i="18"/>
  <c r="P151" i="18"/>
  <c r="P152" i="18"/>
  <c r="P155" i="18"/>
  <c r="P156" i="18"/>
  <c r="P157" i="18"/>
  <c r="P158" i="18"/>
  <c r="P159" i="18"/>
  <c r="P160" i="18"/>
  <c r="P163" i="18"/>
  <c r="P164" i="18"/>
  <c r="P165" i="18"/>
  <c r="P166" i="18"/>
  <c r="P167" i="18"/>
  <c r="P168" i="18"/>
  <c r="P171" i="18"/>
  <c r="P172" i="18"/>
  <c r="P173" i="18"/>
  <c r="P174" i="18"/>
  <c r="P175" i="18"/>
  <c r="P176" i="18"/>
  <c r="P179" i="18"/>
  <c r="P180" i="18"/>
  <c r="P181" i="18"/>
  <c r="P182" i="18"/>
  <c r="P183" i="18"/>
  <c r="P184" i="18"/>
  <c r="P187" i="18"/>
  <c r="P188" i="18"/>
  <c r="P189" i="18"/>
  <c r="P190" i="18"/>
  <c r="P191" i="18"/>
  <c r="P192" i="18"/>
  <c r="P195" i="18"/>
  <c r="P196" i="18"/>
  <c r="P197" i="18"/>
  <c r="P198" i="18"/>
  <c r="P199" i="18"/>
  <c r="P200" i="18"/>
  <c r="P203" i="18"/>
  <c r="P204" i="18"/>
  <c r="P205" i="18"/>
  <c r="P206" i="18"/>
  <c r="P207" i="18"/>
  <c r="P208" i="18"/>
  <c r="P211" i="18"/>
  <c r="P212" i="18"/>
  <c r="P213" i="18"/>
  <c r="P214" i="18"/>
  <c r="P215" i="18"/>
  <c r="P216" i="18"/>
  <c r="P219" i="18"/>
  <c r="P220" i="18"/>
  <c r="P221" i="18"/>
  <c r="P222" i="18"/>
  <c r="P223" i="18"/>
  <c r="P224" i="18"/>
  <c r="P227" i="18"/>
  <c r="P228" i="18"/>
  <c r="P229" i="18"/>
  <c r="P230" i="18"/>
  <c r="P231" i="18"/>
  <c r="P232" i="18"/>
  <c r="P235" i="18"/>
  <c r="P236" i="18"/>
  <c r="P237" i="18"/>
  <c r="P238" i="18"/>
  <c r="P239" i="18"/>
  <c r="P240" i="18"/>
  <c r="P243" i="18"/>
  <c r="P244" i="18"/>
  <c r="P245" i="18"/>
  <c r="P246" i="18"/>
  <c r="P247" i="18"/>
  <c r="P248" i="18"/>
  <c r="P251" i="18"/>
  <c r="P252" i="18"/>
  <c r="P253" i="18"/>
  <c r="P254" i="18"/>
  <c r="P255" i="18"/>
  <c r="P256" i="18"/>
  <c r="P259" i="18"/>
  <c r="P260" i="18"/>
  <c r="P261" i="18"/>
  <c r="P262" i="18"/>
  <c r="P263" i="18"/>
  <c r="P264" i="18"/>
  <c r="P267" i="18"/>
  <c r="P268" i="18"/>
  <c r="P269" i="18"/>
  <c r="P270" i="18"/>
  <c r="P271" i="18"/>
  <c r="P272" i="18"/>
  <c r="P275" i="18"/>
  <c r="P276" i="18"/>
  <c r="P277" i="18"/>
  <c r="P278" i="18"/>
  <c r="P279" i="18"/>
  <c r="P280" i="18"/>
  <c r="P283" i="18"/>
  <c r="P284" i="18"/>
  <c r="P285" i="18"/>
  <c r="P286" i="18"/>
  <c r="P287" i="18"/>
  <c r="P288" i="18"/>
  <c r="P291" i="18"/>
  <c r="P292" i="18"/>
  <c r="P293" i="18"/>
  <c r="P294" i="18"/>
  <c r="P295" i="18"/>
  <c r="P296" i="18"/>
  <c r="P299" i="18"/>
  <c r="P300" i="18"/>
  <c r="P301" i="18"/>
  <c r="P302" i="18"/>
  <c r="P303" i="18"/>
  <c r="P304" i="18"/>
  <c r="P307" i="18"/>
  <c r="P308" i="18"/>
  <c r="P309" i="18"/>
  <c r="P310" i="18"/>
  <c r="P311" i="18"/>
  <c r="P312" i="18"/>
  <c r="P315" i="18"/>
  <c r="P316" i="18"/>
  <c r="P317" i="18"/>
  <c r="P318" i="18"/>
  <c r="P319" i="18"/>
  <c r="P320" i="18"/>
  <c r="P323" i="18"/>
  <c r="P324" i="18"/>
  <c r="P325" i="18"/>
  <c r="P326" i="18"/>
  <c r="P327" i="18"/>
  <c r="P328" i="18"/>
  <c r="P331" i="18"/>
  <c r="P332" i="18"/>
  <c r="P333" i="18"/>
  <c r="P334" i="18"/>
  <c r="P335" i="18"/>
  <c r="P336" i="18"/>
  <c r="P339" i="18"/>
  <c r="P340" i="18"/>
  <c r="P341" i="18"/>
  <c r="P342" i="18"/>
  <c r="P343" i="18"/>
  <c r="P344" i="18"/>
  <c r="P347" i="18"/>
  <c r="P348" i="18"/>
  <c r="P349" i="18"/>
  <c r="P350" i="18"/>
  <c r="P351" i="18"/>
  <c r="P352" i="18"/>
  <c r="P355" i="18"/>
  <c r="P356" i="18"/>
  <c r="P357" i="18"/>
  <c r="P358" i="18"/>
  <c r="P359" i="18"/>
  <c r="P360" i="18"/>
  <c r="P363" i="18"/>
  <c r="P364" i="18"/>
  <c r="P365" i="18"/>
  <c r="P366" i="18"/>
  <c r="P367" i="18"/>
  <c r="P368" i="18"/>
  <c r="P371" i="18"/>
  <c r="P372" i="18"/>
  <c r="P373" i="18"/>
  <c r="P374" i="18"/>
  <c r="P375" i="18"/>
  <c r="P376" i="18"/>
  <c r="P379" i="18"/>
  <c r="P380" i="18"/>
  <c r="P381" i="18"/>
  <c r="P382" i="18"/>
  <c r="P383" i="18"/>
  <c r="P384" i="18"/>
  <c r="P387" i="18"/>
  <c r="P388" i="18"/>
  <c r="P389" i="18"/>
  <c r="P390" i="18"/>
  <c r="P391" i="18"/>
  <c r="P392" i="18"/>
  <c r="P395" i="18"/>
  <c r="P396" i="18"/>
  <c r="P397" i="18"/>
  <c r="P398" i="18"/>
  <c r="P399" i="18"/>
  <c r="P400" i="18"/>
  <c r="P403" i="18"/>
  <c r="P404" i="18"/>
  <c r="P405" i="18"/>
  <c r="P406" i="18"/>
  <c r="P407" i="18"/>
  <c r="P408" i="18"/>
  <c r="P411" i="18"/>
  <c r="P412" i="18"/>
  <c r="P413" i="18"/>
  <c r="P414" i="18"/>
  <c r="P415" i="18"/>
  <c r="P416" i="18"/>
  <c r="P419" i="18"/>
  <c r="P420" i="18"/>
  <c r="P421" i="18"/>
  <c r="P422" i="18"/>
  <c r="P423" i="18"/>
  <c r="P424" i="18"/>
  <c r="P427" i="18"/>
  <c r="P428" i="18"/>
  <c r="P429" i="18"/>
  <c r="P430" i="18"/>
  <c r="P431" i="18"/>
  <c r="P432" i="18"/>
  <c r="P435" i="18"/>
  <c r="P436" i="18"/>
  <c r="P437" i="18"/>
  <c r="P438" i="18"/>
  <c r="P439" i="18"/>
  <c r="P440" i="18"/>
  <c r="P443" i="18"/>
  <c r="P444" i="18"/>
  <c r="P445" i="18"/>
  <c r="P446" i="18"/>
  <c r="P447" i="18"/>
  <c r="P448" i="18"/>
  <c r="P451" i="18"/>
  <c r="P452" i="18"/>
  <c r="P453" i="18"/>
  <c r="P454" i="18"/>
  <c r="P455" i="18"/>
  <c r="P456" i="18"/>
  <c r="P459" i="18"/>
  <c r="P460" i="18"/>
  <c r="P461" i="18"/>
  <c r="P462" i="18"/>
  <c r="P463" i="18"/>
  <c r="P464" i="18"/>
  <c r="P467" i="18"/>
  <c r="P468" i="18"/>
  <c r="P469" i="18"/>
  <c r="P470" i="18"/>
  <c r="P471" i="18"/>
  <c r="P472" i="18"/>
  <c r="P475" i="18"/>
  <c r="P476" i="18"/>
  <c r="P477" i="18"/>
  <c r="P478" i="18"/>
  <c r="P479" i="18"/>
  <c r="P480" i="18"/>
  <c r="P483" i="18"/>
  <c r="P484" i="18"/>
  <c r="P485" i="18"/>
  <c r="P486" i="18"/>
  <c r="P487" i="18"/>
  <c r="P488" i="18"/>
  <c r="P491" i="18"/>
  <c r="P492" i="18"/>
  <c r="P493" i="18"/>
  <c r="P494" i="18"/>
  <c r="P495" i="18"/>
  <c r="P496" i="18"/>
  <c r="P499" i="18"/>
  <c r="P500" i="18"/>
  <c r="P501" i="18"/>
  <c r="P502" i="18"/>
  <c r="P503" i="18"/>
  <c r="P504" i="18"/>
  <c r="P507" i="18"/>
  <c r="P508" i="18"/>
  <c r="P509" i="18"/>
  <c r="P510" i="18"/>
  <c r="P511" i="18"/>
  <c r="P512" i="18"/>
  <c r="P515" i="18"/>
  <c r="P516" i="18"/>
  <c r="P517" i="18"/>
  <c r="P518" i="18"/>
  <c r="P519" i="18"/>
  <c r="P520" i="18"/>
  <c r="P523" i="18"/>
  <c r="P524" i="18"/>
  <c r="P525" i="18"/>
  <c r="P526" i="18"/>
  <c r="P527" i="18"/>
  <c r="P528" i="18"/>
  <c r="P531" i="18"/>
  <c r="P532" i="18"/>
  <c r="P533" i="18"/>
  <c r="P534" i="18"/>
  <c r="P535" i="18"/>
  <c r="P536" i="18"/>
  <c r="P539" i="18"/>
  <c r="P540" i="18"/>
  <c r="P541" i="18"/>
  <c r="P542" i="18"/>
  <c r="P543" i="18"/>
  <c r="P544" i="18"/>
  <c r="P547" i="18"/>
  <c r="P548" i="18"/>
  <c r="P549" i="18"/>
  <c r="P550" i="18"/>
  <c r="P551" i="18"/>
  <c r="P552" i="18"/>
  <c r="P555" i="18"/>
  <c r="P556" i="18"/>
  <c r="P557" i="18"/>
  <c r="P558" i="18"/>
  <c r="P559" i="18"/>
  <c r="P560" i="18"/>
  <c r="P563" i="18"/>
  <c r="P564" i="18"/>
  <c r="P565" i="18"/>
  <c r="P566" i="18"/>
  <c r="P567" i="18"/>
  <c r="P568" i="18"/>
  <c r="P571" i="18"/>
  <c r="P572" i="18"/>
  <c r="P573" i="18"/>
  <c r="P574" i="18"/>
  <c r="P575" i="18"/>
  <c r="P576" i="18"/>
  <c r="P579" i="18"/>
  <c r="P580" i="18"/>
  <c r="P581" i="18"/>
  <c r="P582" i="18"/>
  <c r="P583" i="18"/>
  <c r="P584" i="18"/>
  <c r="P587" i="18"/>
  <c r="P588" i="18"/>
  <c r="P589" i="18"/>
  <c r="P590" i="18"/>
  <c r="P591" i="18"/>
  <c r="P592" i="18"/>
  <c r="P595" i="18"/>
  <c r="P596" i="18"/>
  <c r="P597" i="18"/>
  <c r="P598" i="18"/>
  <c r="P599" i="18"/>
  <c r="P600" i="18"/>
  <c r="P603" i="18"/>
  <c r="P604" i="18"/>
  <c r="P605" i="18"/>
  <c r="P606" i="18"/>
  <c r="P607" i="18"/>
  <c r="P608" i="18"/>
  <c r="P611" i="18"/>
  <c r="P612" i="18"/>
  <c r="P613" i="18"/>
  <c r="P614" i="18"/>
  <c r="P615" i="18"/>
  <c r="P616" i="18"/>
  <c r="P619" i="18"/>
  <c r="P620" i="18"/>
  <c r="P621" i="18"/>
  <c r="P622" i="18"/>
  <c r="P623" i="18"/>
  <c r="P624" i="18"/>
  <c r="P627" i="18"/>
  <c r="P628" i="18"/>
  <c r="P629" i="18"/>
  <c r="P630" i="18"/>
  <c r="P631" i="18"/>
  <c r="P632" i="18"/>
  <c r="P635" i="18"/>
  <c r="P636" i="18"/>
  <c r="P637" i="18"/>
  <c r="P638" i="18"/>
  <c r="P639" i="18"/>
  <c r="P640" i="18"/>
  <c r="P643" i="18"/>
  <c r="P644" i="18"/>
  <c r="P645" i="18"/>
  <c r="P646" i="18"/>
  <c r="P647" i="18"/>
  <c r="P648" i="18"/>
  <c r="P651" i="18"/>
  <c r="P652" i="18"/>
  <c r="P653" i="18"/>
  <c r="P654" i="18"/>
  <c r="P655" i="18"/>
  <c r="P656" i="18"/>
  <c r="P659" i="18"/>
  <c r="P660" i="18"/>
  <c r="P661" i="18"/>
  <c r="P662" i="18"/>
  <c r="P663" i="18"/>
  <c r="P664" i="18"/>
  <c r="P667" i="18"/>
  <c r="P668" i="18"/>
  <c r="P669" i="18"/>
  <c r="P670" i="18"/>
  <c r="P671" i="18"/>
  <c r="P672" i="18"/>
  <c r="P675" i="18"/>
  <c r="P676" i="18"/>
  <c r="P677" i="18"/>
  <c r="P678" i="18"/>
  <c r="P679" i="18"/>
  <c r="P680" i="18"/>
  <c r="P683" i="18"/>
  <c r="P684" i="18"/>
  <c r="P685" i="18"/>
  <c r="P686" i="18"/>
  <c r="P687" i="18"/>
  <c r="P688" i="18"/>
  <c r="P691" i="18"/>
  <c r="P692" i="18"/>
  <c r="P693" i="18"/>
  <c r="P694" i="18"/>
  <c r="P695" i="18"/>
  <c r="P696" i="18"/>
  <c r="P699" i="18"/>
  <c r="P700" i="18"/>
  <c r="P701" i="18"/>
  <c r="P702" i="18"/>
  <c r="P703" i="18"/>
  <c r="P704" i="18"/>
  <c r="P707" i="18"/>
  <c r="P708" i="18"/>
  <c r="P709" i="18"/>
  <c r="P710" i="18"/>
  <c r="P711" i="18"/>
  <c r="P712" i="18"/>
  <c r="P715" i="18"/>
  <c r="P716" i="18"/>
  <c r="P717" i="18"/>
  <c r="P718" i="18"/>
  <c r="P719" i="18"/>
  <c r="P720" i="18"/>
  <c r="P723" i="18"/>
  <c r="P724" i="18"/>
  <c r="P725" i="18"/>
  <c r="P726" i="18"/>
  <c r="P727" i="18"/>
  <c r="P728" i="18"/>
  <c r="P731" i="18"/>
  <c r="P732" i="18"/>
  <c r="P733" i="18"/>
  <c r="P734" i="18"/>
  <c r="P735" i="18"/>
  <c r="P736" i="18"/>
  <c r="P739" i="18"/>
  <c r="P740" i="18"/>
  <c r="P741" i="18"/>
  <c r="P742" i="18"/>
  <c r="P743" i="18"/>
  <c r="P744" i="18"/>
  <c r="P747" i="18"/>
  <c r="P748" i="18"/>
  <c r="P749" i="18"/>
  <c r="P750" i="18"/>
  <c r="P751" i="18"/>
  <c r="P752" i="18"/>
  <c r="P755" i="18"/>
  <c r="P756" i="18"/>
  <c r="P757" i="18"/>
  <c r="P758" i="18"/>
  <c r="P759" i="18"/>
  <c r="P760" i="18"/>
  <c r="P763" i="18"/>
  <c r="P764" i="18"/>
  <c r="P765" i="18"/>
  <c r="P766" i="18"/>
  <c r="P767" i="18"/>
  <c r="P768" i="18"/>
  <c r="P771" i="18"/>
  <c r="P772" i="18"/>
  <c r="P773" i="18"/>
  <c r="P774" i="18"/>
  <c r="P775" i="18"/>
  <c r="P776" i="18"/>
  <c r="P779" i="18"/>
  <c r="P780" i="18"/>
  <c r="P781" i="18"/>
  <c r="P782" i="18"/>
  <c r="P783" i="18"/>
  <c r="P784" i="18"/>
  <c r="P787" i="18"/>
  <c r="P788" i="18"/>
  <c r="P789" i="18"/>
  <c r="P790" i="18"/>
  <c r="P791" i="18"/>
  <c r="P792" i="18"/>
  <c r="P795" i="18"/>
  <c r="P796" i="18"/>
  <c r="P797" i="18"/>
  <c r="P798" i="18"/>
  <c r="P799" i="18"/>
  <c r="P800" i="18"/>
  <c r="P803" i="18"/>
  <c r="P804" i="18"/>
  <c r="P805" i="18"/>
  <c r="P806" i="18"/>
  <c r="P807" i="18"/>
  <c r="P808" i="18"/>
  <c r="P811" i="18"/>
  <c r="P812" i="18"/>
  <c r="P813" i="18"/>
  <c r="P814" i="18"/>
  <c r="P815" i="18"/>
  <c r="P816" i="18"/>
  <c r="P819" i="18"/>
  <c r="P820" i="18"/>
  <c r="P821" i="18"/>
  <c r="P822" i="18"/>
  <c r="P823" i="18"/>
  <c r="P824" i="18"/>
  <c r="P827" i="18"/>
  <c r="P828" i="18"/>
  <c r="P829" i="18"/>
  <c r="P830" i="18"/>
  <c r="P831" i="18"/>
  <c r="P832" i="18"/>
  <c r="P835" i="18"/>
  <c r="P836" i="18"/>
  <c r="P837" i="18"/>
  <c r="P838" i="18"/>
  <c r="P839" i="18"/>
  <c r="P840" i="18"/>
  <c r="P843" i="18"/>
  <c r="P844" i="18"/>
  <c r="P845" i="18"/>
  <c r="P846" i="18"/>
  <c r="P847" i="18"/>
  <c r="P848" i="18"/>
  <c r="P851" i="18"/>
  <c r="P852" i="18"/>
  <c r="P853" i="18"/>
  <c r="P854" i="18"/>
  <c r="P855" i="18"/>
  <c r="P856" i="18"/>
  <c r="P859" i="18"/>
  <c r="P860" i="18"/>
  <c r="P861" i="18"/>
  <c r="P862" i="18"/>
  <c r="P863" i="18"/>
  <c r="P864" i="18"/>
  <c r="P867" i="18"/>
  <c r="P868" i="18"/>
  <c r="P869" i="18"/>
  <c r="P870" i="18"/>
  <c r="P871" i="18"/>
  <c r="P872" i="18"/>
  <c r="P875" i="18"/>
  <c r="P876" i="18"/>
  <c r="P877" i="18"/>
  <c r="P878" i="18"/>
  <c r="P879" i="18"/>
  <c r="P880" i="18"/>
  <c r="P883" i="18"/>
  <c r="P884" i="18"/>
  <c r="P885" i="18"/>
  <c r="P886" i="18"/>
  <c r="P887" i="18"/>
  <c r="P888" i="18"/>
  <c r="P891" i="18"/>
  <c r="P892" i="18"/>
  <c r="P893" i="18"/>
  <c r="P894" i="18"/>
  <c r="P895" i="18"/>
  <c r="P896" i="18"/>
  <c r="P899" i="18"/>
  <c r="P900" i="18"/>
  <c r="P901" i="18"/>
  <c r="P902" i="18"/>
  <c r="P903" i="18"/>
  <c r="P904" i="18"/>
  <c r="P907" i="18"/>
  <c r="P908" i="18"/>
  <c r="P909" i="18"/>
  <c r="P910" i="18"/>
  <c r="P911" i="18"/>
  <c r="P912" i="18"/>
  <c r="P915" i="18"/>
  <c r="P916" i="18"/>
  <c r="P917" i="18"/>
  <c r="P918" i="18"/>
  <c r="P919" i="18"/>
  <c r="P920" i="18"/>
  <c r="P923" i="18"/>
  <c r="P924" i="18"/>
  <c r="P925" i="18"/>
  <c r="P926" i="18"/>
  <c r="P927" i="18"/>
  <c r="P928" i="18"/>
  <c r="P931" i="18"/>
  <c r="P932" i="18"/>
  <c r="P933" i="18"/>
  <c r="P934" i="18"/>
  <c r="P935" i="18"/>
  <c r="P936" i="18"/>
  <c r="P939" i="18"/>
  <c r="P940" i="18"/>
  <c r="P941" i="18"/>
  <c r="P942" i="18"/>
  <c r="P943" i="18"/>
  <c r="P944" i="18"/>
  <c r="P947" i="18"/>
  <c r="P948" i="18"/>
  <c r="P949" i="18"/>
  <c r="P950" i="18"/>
  <c r="P951" i="18"/>
  <c r="P952" i="18"/>
  <c r="P955" i="18"/>
  <c r="P956" i="18"/>
  <c r="P957" i="18"/>
  <c r="P958" i="18"/>
  <c r="P959" i="18"/>
  <c r="P960" i="18"/>
  <c r="P963" i="18"/>
  <c r="P964" i="18"/>
  <c r="P965" i="18"/>
  <c r="P966" i="18"/>
  <c r="P967" i="18"/>
  <c r="P968" i="18"/>
  <c r="P971" i="18"/>
  <c r="P972" i="18"/>
  <c r="P973" i="18"/>
  <c r="P974" i="18"/>
  <c r="P975" i="18"/>
  <c r="P976" i="18"/>
  <c r="P979" i="18"/>
  <c r="P980" i="18"/>
  <c r="P981" i="18"/>
  <c r="P982" i="18"/>
  <c r="P983" i="18"/>
  <c r="P984" i="18"/>
  <c r="P987" i="18"/>
  <c r="P988" i="18"/>
  <c r="P989" i="18"/>
  <c r="P990" i="18"/>
  <c r="P991" i="18"/>
  <c r="P992" i="18"/>
  <c r="P995" i="18"/>
  <c r="P996" i="18"/>
  <c r="P997" i="18"/>
  <c r="P998" i="18"/>
  <c r="P999" i="18"/>
  <c r="P1000" i="18"/>
  <c r="P1003" i="18"/>
  <c r="P1004" i="18"/>
  <c r="P1005" i="18"/>
  <c r="P1006" i="18"/>
  <c r="P1007" i="18"/>
  <c r="P1008" i="18"/>
  <c r="P1011" i="18"/>
  <c r="P1012" i="18"/>
  <c r="P1013" i="18"/>
  <c r="P1014" i="18"/>
  <c r="P1015" i="18"/>
  <c r="P1016" i="18"/>
  <c r="P1019" i="18"/>
  <c r="P1020" i="18"/>
  <c r="P1021" i="18"/>
  <c r="P1022" i="18"/>
  <c r="P1023" i="18"/>
  <c r="P1024" i="18"/>
  <c r="P1027" i="18"/>
  <c r="P1028" i="18"/>
  <c r="P1029" i="18"/>
  <c r="P1030" i="18"/>
  <c r="P1031" i="18"/>
  <c r="P1032" i="18"/>
  <c r="P1035" i="18"/>
  <c r="P1036" i="18"/>
  <c r="P1037" i="18"/>
  <c r="P1038" i="18"/>
  <c r="P1039" i="18"/>
  <c r="P1040" i="18"/>
  <c r="P1043" i="18"/>
  <c r="P1044" i="18"/>
  <c r="P1045" i="18"/>
  <c r="P1046" i="18"/>
  <c r="P1047" i="18"/>
  <c r="P1048" i="18"/>
  <c r="P1051" i="18"/>
  <c r="P1052" i="18"/>
  <c r="P1053" i="18"/>
  <c r="P1054" i="18"/>
  <c r="P1055" i="18"/>
  <c r="P1056" i="18"/>
  <c r="P1059" i="18"/>
  <c r="P1060" i="18"/>
  <c r="P1061" i="18"/>
  <c r="P1062" i="18"/>
  <c r="P1063" i="18"/>
  <c r="P1064" i="18"/>
  <c r="P1067" i="18"/>
  <c r="P1068" i="18"/>
  <c r="P1069" i="18"/>
  <c r="P1070" i="18"/>
  <c r="P1071" i="18"/>
  <c r="P1072" i="18"/>
  <c r="P1075" i="18"/>
  <c r="P1076" i="18"/>
  <c r="P1077" i="18"/>
  <c r="P1078" i="18"/>
  <c r="P1079" i="18"/>
  <c r="P1080" i="18"/>
  <c r="P1083" i="18"/>
  <c r="P1084" i="18"/>
  <c r="P1085" i="18"/>
  <c r="P1086" i="18"/>
  <c r="P1087" i="18"/>
  <c r="P1088" i="18"/>
  <c r="P1091" i="18"/>
  <c r="P1092" i="18"/>
  <c r="P1093" i="18"/>
  <c r="P1094" i="18"/>
  <c r="P1095" i="18"/>
  <c r="P1096" i="18"/>
  <c r="P1099" i="18"/>
  <c r="P1100" i="18"/>
  <c r="P1101" i="18"/>
  <c r="P1102" i="18"/>
  <c r="P1103" i="18"/>
  <c r="P1104" i="18"/>
  <c r="P1107" i="18"/>
  <c r="P1108" i="18"/>
  <c r="P1109" i="18"/>
  <c r="P1110" i="18"/>
  <c r="P1111" i="18"/>
  <c r="P1112" i="18"/>
  <c r="P1115" i="18"/>
  <c r="P1116" i="18"/>
  <c r="P1117" i="18"/>
  <c r="P1118" i="18"/>
  <c r="P1119" i="18"/>
  <c r="P1120" i="18"/>
  <c r="P1123" i="18"/>
  <c r="P1124" i="18"/>
  <c r="P1125" i="18"/>
  <c r="P1126" i="18"/>
  <c r="P1127" i="18"/>
  <c r="P1128" i="18"/>
  <c r="P1131" i="18"/>
  <c r="P1132" i="18"/>
  <c r="P1133" i="18"/>
  <c r="P1134" i="18"/>
  <c r="P1135" i="18"/>
  <c r="P1136" i="18"/>
  <c r="P1139" i="18"/>
  <c r="P1140" i="18"/>
  <c r="P1141" i="18"/>
  <c r="P1142" i="18"/>
  <c r="P1143" i="18"/>
  <c r="P1144" i="18"/>
  <c r="P1147" i="18"/>
  <c r="P1148" i="18"/>
  <c r="P1149" i="18"/>
  <c r="P1150" i="18"/>
  <c r="P1151" i="18"/>
  <c r="P1152" i="18"/>
  <c r="P1155" i="18"/>
  <c r="P1156" i="18"/>
  <c r="P1157" i="18"/>
  <c r="P1158" i="18"/>
  <c r="P1159" i="18"/>
  <c r="P1160" i="18"/>
  <c r="P1163" i="18"/>
  <c r="P1164" i="18"/>
  <c r="P1165" i="18"/>
  <c r="P1166" i="18"/>
  <c r="P1167" i="18"/>
  <c r="P1168" i="18"/>
  <c r="P1171" i="18"/>
  <c r="P1172" i="18"/>
  <c r="P1173" i="18"/>
  <c r="P1174" i="18"/>
  <c r="P1175" i="18"/>
  <c r="P1176" i="18"/>
  <c r="P1179" i="18"/>
  <c r="P1180" i="18"/>
  <c r="P1181" i="18"/>
  <c r="P1182" i="18"/>
  <c r="P1183" i="18"/>
  <c r="P1184" i="18"/>
  <c r="P1187" i="18"/>
  <c r="P1188" i="18"/>
  <c r="P1189" i="18"/>
  <c r="P1190" i="18"/>
  <c r="P1191" i="18"/>
  <c r="P1192" i="18"/>
  <c r="P1195" i="18"/>
  <c r="P1196" i="18"/>
  <c r="P1197" i="18"/>
  <c r="P1198" i="18"/>
  <c r="P1199" i="18"/>
  <c r="P1200" i="18"/>
  <c r="P1203" i="18"/>
  <c r="P1204" i="18"/>
  <c r="P1205" i="18"/>
  <c r="P1206" i="18"/>
  <c r="P1207" i="18"/>
  <c r="P1208" i="18"/>
  <c r="P1211" i="18"/>
  <c r="P1212" i="18"/>
  <c r="P1213" i="18"/>
  <c r="P1214" i="18"/>
  <c r="P1215" i="18"/>
  <c r="P1216" i="18"/>
  <c r="P1219" i="18"/>
  <c r="P1220" i="18"/>
  <c r="P1221" i="18"/>
  <c r="P1222" i="18"/>
  <c r="P1223" i="18"/>
  <c r="P1224" i="18"/>
  <c r="P1227" i="18"/>
  <c r="P1228" i="18"/>
  <c r="P1229" i="18"/>
  <c r="P1230" i="18"/>
  <c r="P1231" i="18"/>
  <c r="P1232" i="18"/>
  <c r="P1235" i="18"/>
  <c r="P1236" i="18"/>
  <c r="P1237" i="18"/>
  <c r="P1238" i="18"/>
  <c r="P1239" i="18"/>
  <c r="P1240" i="18"/>
  <c r="P1243" i="18"/>
  <c r="P1244" i="18"/>
  <c r="P1245" i="18"/>
  <c r="P1246" i="18"/>
  <c r="P1247" i="18"/>
  <c r="P1248" i="18"/>
  <c r="P1251" i="18"/>
  <c r="P1252" i="18"/>
  <c r="P1253" i="18"/>
  <c r="P1254" i="18"/>
  <c r="P1255" i="18"/>
  <c r="P1256" i="18"/>
  <c r="P1259" i="18"/>
  <c r="P1260" i="18"/>
  <c r="P1261" i="18"/>
  <c r="P1262" i="18"/>
  <c r="P1263" i="18"/>
  <c r="P1264" i="18"/>
  <c r="P1267" i="18"/>
  <c r="P1268" i="18"/>
  <c r="P1269" i="18"/>
  <c r="P1270" i="18"/>
  <c r="P1271" i="18"/>
  <c r="P1272" i="18"/>
  <c r="P1275" i="18"/>
  <c r="P1276" i="18"/>
  <c r="P1277" i="18"/>
  <c r="P1278" i="18"/>
  <c r="P1279" i="18"/>
  <c r="P1280" i="18"/>
  <c r="P1283" i="18"/>
  <c r="P1284" i="18"/>
  <c r="P1285" i="18"/>
  <c r="P1286" i="18"/>
  <c r="P1287" i="18"/>
  <c r="P1288" i="18"/>
  <c r="P1291" i="18"/>
  <c r="P1292" i="18"/>
  <c r="P1293" i="18"/>
  <c r="P1294" i="18"/>
  <c r="P1295" i="18"/>
  <c r="P1296" i="18"/>
  <c r="P1299" i="18"/>
  <c r="P1300" i="18"/>
  <c r="P1301" i="18"/>
  <c r="P1302" i="18"/>
  <c r="P1303" i="18"/>
  <c r="P1304" i="18"/>
  <c r="P1307" i="18"/>
  <c r="P1308" i="18"/>
  <c r="P1309" i="18"/>
  <c r="P1310" i="18"/>
  <c r="P1311" i="18"/>
  <c r="P1312" i="18"/>
  <c r="P1315" i="18"/>
  <c r="P1316" i="18"/>
  <c r="P1317" i="18"/>
  <c r="P1318" i="18"/>
  <c r="P1319" i="18"/>
  <c r="P1320" i="18"/>
  <c r="P1323" i="18"/>
  <c r="P1324" i="18"/>
  <c r="P1325" i="18"/>
  <c r="P1326" i="18"/>
  <c r="P1327" i="18"/>
  <c r="P1328" i="18"/>
  <c r="P1331" i="18"/>
  <c r="P1332" i="18"/>
  <c r="P1333" i="18"/>
  <c r="P1334" i="18"/>
  <c r="P1335" i="18"/>
  <c r="P1336" i="18"/>
  <c r="P1339" i="18"/>
  <c r="P1340" i="18"/>
  <c r="P1341" i="18"/>
  <c r="P1342" i="18"/>
  <c r="P1343" i="18"/>
  <c r="P1344" i="18"/>
  <c r="P1347" i="18"/>
  <c r="P1348" i="18"/>
  <c r="P1349" i="18"/>
  <c r="P1350" i="18"/>
  <c r="P1351" i="18"/>
  <c r="P1352" i="18"/>
  <c r="P1355" i="18"/>
  <c r="P1356" i="18"/>
  <c r="P1357" i="18"/>
  <c r="P1358" i="18"/>
  <c r="P1359" i="18"/>
  <c r="P1360" i="18"/>
  <c r="P1363" i="18"/>
  <c r="P1364" i="18"/>
  <c r="P1365" i="18"/>
  <c r="P1366" i="18"/>
  <c r="P1367" i="18"/>
  <c r="P1368" i="18"/>
  <c r="P1371" i="18"/>
  <c r="P1372" i="18"/>
  <c r="P1373" i="18"/>
  <c r="P1374" i="18"/>
  <c r="P1375" i="18"/>
  <c r="P1376" i="18"/>
  <c r="P1379" i="18"/>
  <c r="P1380" i="18"/>
  <c r="P1381" i="18"/>
  <c r="P1382" i="18"/>
  <c r="P1383" i="18"/>
  <c r="P1384" i="18"/>
  <c r="P1387" i="18"/>
  <c r="P1388" i="18"/>
  <c r="P1389" i="18"/>
  <c r="P1390" i="18"/>
  <c r="P1391" i="18"/>
  <c r="P1392" i="18"/>
  <c r="P1395" i="18"/>
  <c r="P1396" i="18"/>
  <c r="P1397" i="18"/>
  <c r="P1398" i="18"/>
  <c r="P1399" i="18"/>
  <c r="P1400" i="18"/>
  <c r="P1403" i="18"/>
  <c r="P1404" i="18"/>
  <c r="P1405" i="18"/>
  <c r="P1406" i="18"/>
  <c r="P1407" i="18"/>
  <c r="P1408" i="18"/>
  <c r="P1411" i="18"/>
  <c r="P1412" i="18"/>
  <c r="P1413" i="18"/>
  <c r="P1414" i="18"/>
  <c r="P1415" i="18"/>
  <c r="P1416" i="18"/>
  <c r="P1419" i="18"/>
  <c r="P1420" i="18"/>
  <c r="P1421" i="18"/>
  <c r="P1422" i="18"/>
  <c r="P1423" i="18"/>
  <c r="P1424" i="18"/>
  <c r="P1427" i="18"/>
  <c r="P1428" i="18"/>
  <c r="P1429" i="18"/>
  <c r="P1430" i="18"/>
  <c r="P1431" i="18"/>
  <c r="P1432" i="18"/>
  <c r="P1435" i="18"/>
  <c r="P1436" i="18"/>
  <c r="P1437" i="18"/>
  <c r="P1438" i="18"/>
  <c r="P1439" i="18"/>
  <c r="P1440" i="18"/>
  <c r="P1443" i="18"/>
  <c r="P1444" i="18"/>
  <c r="P1445" i="18"/>
  <c r="P1446" i="18"/>
  <c r="P1447" i="18"/>
  <c r="P1448" i="18"/>
  <c r="P1451" i="18"/>
  <c r="P1452" i="18"/>
  <c r="P1453" i="18"/>
  <c r="P1454" i="18"/>
  <c r="P1455" i="18"/>
  <c r="P1456" i="18"/>
  <c r="P1459" i="18"/>
  <c r="P1460" i="18"/>
  <c r="P1461" i="18"/>
  <c r="P1462" i="18"/>
  <c r="P1463" i="18"/>
  <c r="P1464" i="18"/>
  <c r="P1467" i="18"/>
  <c r="P1468" i="18"/>
  <c r="P1469" i="18"/>
  <c r="P1470" i="18"/>
  <c r="P1471" i="18"/>
  <c r="P1472" i="18"/>
  <c r="P1475" i="18"/>
  <c r="P1476" i="18"/>
  <c r="P1477" i="18"/>
  <c r="P1478" i="18"/>
  <c r="P1479" i="18"/>
  <c r="P1480" i="18"/>
  <c r="P1483" i="18"/>
  <c r="P1484" i="18"/>
  <c r="P1485" i="18"/>
  <c r="P1486" i="18"/>
  <c r="P1487" i="18"/>
  <c r="P1488" i="18"/>
  <c r="P1491" i="18"/>
  <c r="P1492" i="18"/>
  <c r="P1493" i="18"/>
  <c r="P1494" i="18"/>
  <c r="P1495" i="18"/>
  <c r="P1496" i="18"/>
  <c r="P1499" i="18"/>
  <c r="P1500" i="18"/>
  <c r="P1501" i="18"/>
  <c r="P1502" i="18"/>
  <c r="P1503" i="18"/>
  <c r="P1504" i="18"/>
  <c r="P1507" i="18"/>
  <c r="P1508" i="18"/>
  <c r="P1509" i="18"/>
  <c r="P1510" i="18"/>
  <c r="P1511" i="18"/>
  <c r="P1512" i="18"/>
  <c r="P1515" i="18"/>
  <c r="P1516" i="18"/>
  <c r="P1517" i="18"/>
  <c r="P1518" i="18"/>
  <c r="P1519" i="18"/>
  <c r="P1520" i="18"/>
  <c r="P1523" i="18"/>
  <c r="P1524" i="18"/>
  <c r="P1525" i="18"/>
  <c r="P1526" i="18"/>
  <c r="P1527" i="18"/>
  <c r="P1528" i="18"/>
  <c r="P1531" i="18"/>
  <c r="P1532" i="18"/>
  <c r="P1533" i="18"/>
  <c r="P1534" i="18"/>
  <c r="P1535" i="18"/>
  <c r="P1536" i="18"/>
  <c r="P1539" i="18"/>
  <c r="P1540" i="18"/>
  <c r="P1541" i="18"/>
  <c r="P1542" i="18"/>
  <c r="P1543" i="18"/>
  <c r="P1544" i="18"/>
  <c r="P1547" i="18"/>
  <c r="P1548" i="18"/>
  <c r="P1549" i="18"/>
  <c r="P1550" i="18"/>
  <c r="P1551" i="18"/>
  <c r="P1552" i="18"/>
  <c r="P1555" i="18"/>
  <c r="P1556" i="18"/>
  <c r="P1557" i="18"/>
  <c r="P1558" i="18"/>
  <c r="P1559" i="18"/>
  <c r="P1560" i="18"/>
  <c r="P1563" i="18"/>
  <c r="P1564" i="18"/>
  <c r="P1565" i="18"/>
  <c r="P1566" i="18"/>
  <c r="P1567" i="18"/>
  <c r="P1568" i="18"/>
  <c r="P1571" i="18"/>
  <c r="P1572" i="18"/>
  <c r="P1573" i="18"/>
  <c r="P1574" i="18"/>
  <c r="P1575" i="18"/>
  <c r="P1576" i="18"/>
  <c r="P1579" i="18"/>
  <c r="P1580" i="18"/>
  <c r="P1581" i="18"/>
  <c r="P1582" i="18"/>
  <c r="P1583" i="18"/>
  <c r="P1584" i="18"/>
  <c r="P1587" i="18"/>
  <c r="P1588" i="18"/>
  <c r="P1589" i="18"/>
  <c r="P1590" i="18"/>
  <c r="P1591" i="18"/>
  <c r="P1592" i="18"/>
  <c r="P1595" i="18"/>
  <c r="P1596" i="18"/>
  <c r="P1597" i="18"/>
  <c r="P1598" i="18"/>
  <c r="P1599" i="18"/>
  <c r="P1600" i="18"/>
  <c r="P1603" i="18"/>
  <c r="P1604" i="18"/>
  <c r="P1605" i="18"/>
  <c r="P1606" i="18"/>
  <c r="P1607" i="18"/>
  <c r="P1608" i="18"/>
  <c r="P1611" i="18"/>
  <c r="P1612" i="18"/>
  <c r="P1613" i="18"/>
  <c r="P1614" i="18"/>
  <c r="P1615" i="18"/>
  <c r="P1616" i="18"/>
  <c r="P1619" i="18"/>
  <c r="P1620" i="18"/>
  <c r="P1621" i="18"/>
  <c r="P1622" i="18"/>
  <c r="P1623" i="18"/>
  <c r="P1624" i="18"/>
  <c r="P1627" i="18"/>
  <c r="P1628" i="18"/>
  <c r="P1629" i="18"/>
  <c r="P1630" i="18"/>
  <c r="P1631" i="18"/>
  <c r="P1632" i="18"/>
  <c r="P1635" i="18"/>
  <c r="P1636" i="18"/>
  <c r="P1637" i="18"/>
  <c r="P1638" i="18"/>
  <c r="P1639" i="18"/>
  <c r="P1640" i="18"/>
  <c r="P1643" i="18"/>
  <c r="P1644" i="18"/>
  <c r="P1645" i="18"/>
  <c r="P1646" i="18"/>
  <c r="P1647" i="18"/>
  <c r="P1648" i="18"/>
  <c r="P1651" i="18"/>
  <c r="P1652" i="18"/>
  <c r="P1653" i="18"/>
  <c r="P1654" i="18"/>
  <c r="P1655" i="18"/>
  <c r="P1656" i="18"/>
  <c r="P1659" i="18"/>
  <c r="P1660" i="18"/>
  <c r="P1661" i="18"/>
  <c r="P1662" i="18"/>
  <c r="P1663" i="18"/>
  <c r="P1664" i="18"/>
  <c r="P1667" i="18"/>
  <c r="P1668" i="18"/>
  <c r="P1669" i="18"/>
  <c r="P1670" i="18"/>
  <c r="P1671" i="18"/>
  <c r="P1672" i="18"/>
  <c r="P1675" i="18"/>
  <c r="P1676" i="18"/>
  <c r="P1677" i="18"/>
  <c r="P1678" i="18"/>
  <c r="P1679" i="18"/>
  <c r="P1680" i="18"/>
  <c r="P1683" i="18"/>
  <c r="P1684" i="18"/>
  <c r="P1685" i="18"/>
  <c r="P1686" i="18"/>
  <c r="P1687" i="18"/>
  <c r="P1688" i="18"/>
  <c r="P1691" i="18"/>
  <c r="P1692" i="18"/>
  <c r="P1693" i="18"/>
  <c r="P1694" i="18"/>
  <c r="P1695" i="18"/>
  <c r="P1696" i="18"/>
  <c r="P1699" i="18"/>
  <c r="P1700" i="18"/>
  <c r="P1701" i="18"/>
  <c r="P1702" i="18"/>
  <c r="P1703" i="18"/>
  <c r="P1704" i="18"/>
  <c r="P1707" i="18"/>
  <c r="P1708" i="18"/>
  <c r="P1709" i="18"/>
  <c r="P1710" i="18"/>
  <c r="P1711" i="18"/>
  <c r="P1712" i="18"/>
  <c r="P1715" i="18"/>
  <c r="P1716" i="18"/>
  <c r="P1717" i="18"/>
  <c r="P1718" i="18"/>
  <c r="P1719" i="18"/>
  <c r="P1720" i="18"/>
  <c r="P1723" i="18"/>
  <c r="P1724" i="18"/>
  <c r="P1725" i="18"/>
  <c r="P1726" i="18"/>
  <c r="P1727" i="18"/>
  <c r="P1728" i="18"/>
  <c r="P1731" i="18"/>
  <c r="P1732" i="18"/>
  <c r="P1733" i="18"/>
  <c r="P1734" i="18"/>
  <c r="P1735" i="18"/>
  <c r="P1736" i="18"/>
  <c r="P1739" i="18"/>
  <c r="P1740" i="18"/>
  <c r="P1741" i="18"/>
  <c r="P1742" i="18"/>
  <c r="P1743" i="18"/>
  <c r="P1744" i="18"/>
  <c r="P1747" i="18"/>
  <c r="P1748" i="18"/>
  <c r="P1749" i="18"/>
  <c r="P1750" i="18"/>
  <c r="P1751" i="18"/>
  <c r="P1752" i="18"/>
  <c r="P1755" i="18"/>
  <c r="P1756" i="18"/>
  <c r="P1757" i="18"/>
  <c r="P1758" i="18"/>
  <c r="P1759" i="18"/>
  <c r="P1760" i="18"/>
  <c r="P1763" i="18"/>
  <c r="P1764" i="18"/>
  <c r="P1765" i="18"/>
  <c r="P1766" i="18"/>
  <c r="P1767" i="18"/>
  <c r="P1768" i="18"/>
  <c r="P1771" i="18"/>
  <c r="P1772" i="18"/>
  <c r="P1773" i="18"/>
  <c r="P1774" i="18"/>
  <c r="P1775" i="18"/>
  <c r="P1776" i="18"/>
  <c r="P1779" i="18"/>
  <c r="P1780" i="18"/>
  <c r="P1781" i="18"/>
  <c r="P1782" i="18"/>
  <c r="P1783" i="18"/>
  <c r="P1784" i="18"/>
  <c r="P1787" i="18"/>
  <c r="P1788" i="18"/>
  <c r="P1789" i="18"/>
  <c r="P1790" i="18"/>
  <c r="P1791" i="18"/>
  <c r="P1792" i="18"/>
  <c r="P1795" i="18"/>
  <c r="P1796" i="18"/>
  <c r="P1797" i="18"/>
  <c r="P1798" i="18"/>
  <c r="P1799" i="18"/>
  <c r="P1800" i="18"/>
  <c r="P1803" i="18"/>
  <c r="P1804" i="18"/>
  <c r="P1805" i="18"/>
  <c r="P1806" i="18"/>
  <c r="P1807" i="18"/>
  <c r="P1808" i="18"/>
  <c r="P1811" i="18"/>
  <c r="P1812" i="18"/>
  <c r="P1813" i="18"/>
  <c r="P1814" i="18"/>
  <c r="P1815" i="18"/>
  <c r="P1816" i="18"/>
  <c r="P1819" i="18"/>
  <c r="P1820" i="18"/>
  <c r="P1821" i="18"/>
  <c r="P1822" i="18"/>
  <c r="P1823" i="18"/>
  <c r="P1824" i="18"/>
  <c r="P1827" i="18"/>
  <c r="P1828" i="18"/>
  <c r="P1829" i="18"/>
  <c r="P1830" i="18"/>
  <c r="P1831" i="18"/>
  <c r="P1832" i="18"/>
  <c r="P1835" i="18"/>
  <c r="P1836" i="18"/>
  <c r="P1837" i="18"/>
  <c r="P1838" i="18"/>
  <c r="P1839" i="18"/>
  <c r="P1840" i="18"/>
  <c r="P1843" i="18"/>
  <c r="P1844" i="18"/>
  <c r="P1845" i="18"/>
  <c r="P1846" i="18"/>
  <c r="P1847" i="18"/>
  <c r="P1848" i="18"/>
  <c r="P1851" i="18"/>
  <c r="P1852" i="18"/>
  <c r="P1853" i="18"/>
  <c r="P1854" i="18"/>
  <c r="P1855" i="18"/>
  <c r="P1856" i="18"/>
  <c r="P1859" i="18"/>
  <c r="P1860" i="18"/>
  <c r="P1861" i="18"/>
  <c r="P1862" i="18"/>
  <c r="P1863" i="18"/>
  <c r="P1864" i="18"/>
  <c r="P1867" i="18"/>
  <c r="P1868" i="18"/>
  <c r="P1869" i="18"/>
  <c r="P1870" i="18"/>
  <c r="P1871" i="18"/>
  <c r="P1872" i="18"/>
  <c r="P1875" i="18"/>
  <c r="P1876" i="18"/>
  <c r="P1877" i="18"/>
  <c r="P1878" i="18"/>
  <c r="P1879" i="18"/>
  <c r="P1880" i="18"/>
  <c r="P1883" i="18"/>
  <c r="P1884" i="18"/>
  <c r="P1885" i="18"/>
  <c r="P1886" i="18"/>
  <c r="P1887" i="18"/>
  <c r="P1888" i="18"/>
  <c r="P1891" i="18"/>
  <c r="P1892" i="18"/>
  <c r="P1893" i="18"/>
  <c r="P1894" i="18"/>
  <c r="P1895" i="18"/>
  <c r="P1896" i="18"/>
  <c r="P1899" i="18"/>
  <c r="P1900" i="18"/>
  <c r="P1901" i="18"/>
  <c r="P1902" i="18"/>
  <c r="P1903" i="18"/>
  <c r="P1904" i="18"/>
  <c r="P1907" i="18"/>
  <c r="P1908" i="18"/>
  <c r="P1909" i="18"/>
  <c r="P1910" i="18"/>
  <c r="P1911" i="18"/>
  <c r="P1912" i="18"/>
  <c r="P1915" i="18"/>
  <c r="P1916" i="18"/>
  <c r="P1917" i="18"/>
  <c r="P1918" i="18"/>
  <c r="P1919" i="18"/>
  <c r="P1920" i="18"/>
  <c r="P1923" i="18"/>
  <c r="P1924" i="18"/>
  <c r="P1925" i="18"/>
  <c r="P1926" i="18"/>
  <c r="P1927" i="18"/>
  <c r="P1928" i="18"/>
  <c r="P1931" i="18"/>
  <c r="P1932" i="18"/>
  <c r="P1933" i="18"/>
  <c r="P1934" i="18"/>
  <c r="P1935" i="18"/>
  <c r="P1936" i="18"/>
  <c r="P1939" i="18"/>
  <c r="P1940" i="18"/>
  <c r="P1941" i="18"/>
  <c r="P1942" i="18"/>
  <c r="P1943" i="18"/>
  <c r="P1944" i="18"/>
  <c r="P1947" i="18"/>
  <c r="P1948" i="18"/>
  <c r="P1949" i="18"/>
  <c r="P1950" i="18"/>
  <c r="P1951" i="18"/>
  <c r="P1952" i="18"/>
  <c r="P1955" i="18"/>
  <c r="P1956" i="18"/>
  <c r="P1957" i="18"/>
  <c r="P1958" i="18"/>
  <c r="P1959" i="18"/>
  <c r="P1960" i="18"/>
  <c r="P1963" i="18"/>
  <c r="P1964" i="18"/>
  <c r="P1965" i="18"/>
  <c r="P1966" i="18"/>
  <c r="P1967" i="18"/>
  <c r="P1968" i="18"/>
  <c r="P1971" i="18"/>
  <c r="P1972" i="18"/>
  <c r="P1973" i="18"/>
  <c r="P1974" i="18"/>
  <c r="P1975" i="18"/>
  <c r="P1976" i="18"/>
  <c r="P1979" i="18"/>
  <c r="P1980" i="18"/>
  <c r="P1981" i="18"/>
  <c r="P1982" i="18"/>
  <c r="P1983" i="18"/>
  <c r="P1984" i="18"/>
  <c r="P1987" i="18"/>
  <c r="P1988" i="18"/>
  <c r="P1989" i="18"/>
  <c r="P1990" i="18"/>
  <c r="P1991" i="18"/>
  <c r="P1992" i="18"/>
  <c r="P1995" i="18"/>
  <c r="P1996" i="18"/>
  <c r="P1997" i="18"/>
  <c r="P1998" i="18"/>
  <c r="P1999" i="18"/>
  <c r="P2000" i="18"/>
  <c r="P2003" i="18"/>
  <c r="P2004" i="18"/>
  <c r="P2005" i="18"/>
  <c r="P2006" i="18"/>
  <c r="P2007" i="18"/>
  <c r="P2008" i="18"/>
  <c r="P2011" i="18"/>
  <c r="P2012" i="18"/>
  <c r="P2013" i="18"/>
  <c r="P2014" i="18"/>
  <c r="P2015" i="18"/>
  <c r="P2016" i="18"/>
  <c r="P2019" i="18"/>
  <c r="P2020" i="18"/>
  <c r="P2021" i="18"/>
  <c r="P2022" i="18"/>
  <c r="P2023" i="18"/>
  <c r="P2024" i="18"/>
  <c r="P2027" i="18"/>
  <c r="P2028" i="18"/>
  <c r="P2029" i="18"/>
  <c r="P2030" i="18"/>
  <c r="P2031" i="18"/>
  <c r="P2032" i="18"/>
  <c r="P2035" i="18"/>
  <c r="P2036" i="18"/>
  <c r="P2037" i="18"/>
  <c r="P2038" i="18"/>
  <c r="P2039" i="18"/>
  <c r="P2040" i="18"/>
  <c r="P2043" i="18"/>
  <c r="P2044" i="18"/>
  <c r="P2045" i="18"/>
  <c r="P2046" i="18"/>
  <c r="P2047" i="18"/>
  <c r="P2048" i="18"/>
  <c r="P2051" i="18"/>
  <c r="P2052" i="18"/>
  <c r="P2053" i="18"/>
  <c r="P2054" i="18"/>
  <c r="P2055" i="18"/>
  <c r="P2056" i="18"/>
  <c r="P2059" i="18"/>
  <c r="P2060" i="18"/>
  <c r="P2061" i="18"/>
  <c r="P2062" i="18"/>
  <c r="P2063" i="18"/>
  <c r="P2064" i="18"/>
  <c r="P2067" i="18"/>
  <c r="P2068" i="18"/>
  <c r="P2069" i="18"/>
  <c r="P2070" i="18"/>
  <c r="P2071" i="18"/>
  <c r="P2072" i="18"/>
  <c r="P2075" i="18"/>
  <c r="P2076" i="18"/>
  <c r="P2077" i="18"/>
  <c r="P2078" i="18"/>
  <c r="P2079" i="18"/>
  <c r="P2080" i="18"/>
  <c r="P2083" i="18"/>
  <c r="P2084" i="18"/>
  <c r="P2085" i="18"/>
  <c r="P2086" i="18"/>
  <c r="P2087" i="18"/>
  <c r="P2088" i="18"/>
  <c r="P2091" i="18"/>
  <c r="P2092" i="18"/>
  <c r="P2093" i="18"/>
  <c r="P2094" i="18"/>
  <c r="P2095" i="18"/>
  <c r="P2096" i="18"/>
  <c r="P2099" i="18"/>
  <c r="P2100" i="18"/>
  <c r="P2101" i="18"/>
  <c r="P2102" i="18"/>
  <c r="P2103" i="18"/>
  <c r="P2104" i="18"/>
  <c r="P2107" i="18"/>
  <c r="P2108" i="18"/>
  <c r="P2109" i="18"/>
  <c r="P2110" i="18"/>
  <c r="P2111" i="18"/>
  <c r="P2112" i="18"/>
  <c r="P2115" i="18"/>
  <c r="P2116" i="18"/>
  <c r="P2117" i="18"/>
  <c r="P2118" i="18"/>
  <c r="P2119" i="18"/>
  <c r="P2120" i="18"/>
  <c r="P2123" i="18"/>
  <c r="P2124" i="18"/>
  <c r="P2125" i="18"/>
  <c r="P2126" i="18"/>
  <c r="P2127" i="18"/>
  <c r="P2128" i="18"/>
  <c r="P2131" i="18"/>
  <c r="P2132" i="18"/>
  <c r="P2133" i="18"/>
  <c r="P2134" i="18"/>
  <c r="P2135" i="18"/>
  <c r="P2136" i="18"/>
  <c r="P2139" i="18"/>
  <c r="P2140" i="18"/>
  <c r="P2141" i="18"/>
  <c r="P2142" i="18"/>
  <c r="P2143" i="18"/>
  <c r="P2144" i="18"/>
  <c r="P2147" i="18"/>
  <c r="P2148" i="18"/>
  <c r="P2149" i="18"/>
  <c r="P2150" i="18"/>
  <c r="P2151" i="18"/>
  <c r="P2152" i="18"/>
  <c r="P2155" i="18"/>
  <c r="P2156" i="18"/>
  <c r="P2157" i="18"/>
  <c r="P2158" i="18"/>
  <c r="P2159" i="18"/>
  <c r="P2160" i="18"/>
  <c r="P2163" i="18"/>
  <c r="P2164" i="18"/>
  <c r="P2165" i="18"/>
  <c r="P2166" i="18"/>
  <c r="P2167" i="18"/>
  <c r="P2168" i="18"/>
  <c r="P2171" i="18"/>
  <c r="P2172" i="18"/>
  <c r="P2173" i="18"/>
  <c r="P2174" i="18"/>
  <c r="P2175" i="18"/>
  <c r="P2176" i="18"/>
  <c r="P2179" i="18"/>
  <c r="P2180" i="18"/>
  <c r="P2181" i="18"/>
  <c r="P2182" i="18"/>
  <c r="P2183" i="18"/>
  <c r="P2184" i="18"/>
  <c r="P2187" i="18"/>
  <c r="P2188" i="18"/>
  <c r="P2189" i="18"/>
  <c r="P2190" i="18"/>
  <c r="P2191" i="18"/>
  <c r="P2192" i="18"/>
  <c r="P2195" i="18"/>
  <c r="P2196" i="18"/>
  <c r="P2197" i="18"/>
  <c r="P2198" i="18"/>
  <c r="P2199" i="18"/>
  <c r="P2200" i="18"/>
  <c r="P2203" i="18"/>
  <c r="P2204" i="18"/>
  <c r="P2205" i="18"/>
  <c r="P2206" i="18"/>
  <c r="P2207" i="18"/>
  <c r="P2208" i="18"/>
  <c r="P2211" i="18"/>
  <c r="P2212" i="18"/>
  <c r="P2213" i="18"/>
  <c r="P2214" i="18"/>
  <c r="P2215" i="18"/>
  <c r="P2216" i="18"/>
  <c r="P2219" i="18"/>
  <c r="P2220" i="18"/>
  <c r="P2221" i="18"/>
  <c r="P2222" i="18"/>
  <c r="P2223" i="18"/>
  <c r="P2224" i="18"/>
  <c r="P2227" i="18"/>
  <c r="P2228" i="18"/>
  <c r="P2229" i="18"/>
  <c r="P2230" i="18"/>
  <c r="P2231" i="18"/>
  <c r="P2232" i="18"/>
  <c r="P2235" i="18"/>
  <c r="P2236" i="18"/>
  <c r="P2237" i="18"/>
  <c r="P2238" i="18"/>
  <c r="P2239" i="18"/>
  <c r="P2240" i="18"/>
  <c r="P2243" i="18"/>
  <c r="P2244" i="18"/>
  <c r="P2245" i="18"/>
  <c r="P2246" i="18"/>
  <c r="P2247" i="18"/>
  <c r="P2248" i="18"/>
  <c r="P2251" i="18"/>
  <c r="P2252" i="18"/>
  <c r="P2253" i="18"/>
  <c r="P2254" i="18"/>
  <c r="P2255" i="18"/>
  <c r="P2256" i="18"/>
  <c r="P2259" i="18"/>
  <c r="P2260" i="18"/>
  <c r="P2261" i="18"/>
  <c r="P2262" i="18"/>
  <c r="P2263" i="18"/>
  <c r="P2264" i="18"/>
  <c r="P2267" i="18"/>
  <c r="P2268" i="18"/>
  <c r="P2269" i="18"/>
  <c r="P2270" i="18"/>
  <c r="P2271" i="18"/>
  <c r="P2272" i="18"/>
  <c r="P2275" i="18"/>
  <c r="P2276" i="18"/>
  <c r="P2277" i="18"/>
  <c r="P2278" i="18"/>
  <c r="P2279" i="18"/>
  <c r="P2280" i="18"/>
  <c r="P2283" i="18"/>
  <c r="P2284" i="18"/>
  <c r="P2285" i="18"/>
  <c r="P2286" i="18"/>
  <c r="P2287" i="18"/>
  <c r="P2288" i="18"/>
  <c r="P2291" i="18"/>
  <c r="P2292" i="18"/>
  <c r="P2293" i="18"/>
  <c r="P2294" i="18"/>
  <c r="P2295" i="18"/>
  <c r="P2296" i="18"/>
  <c r="P2299" i="18"/>
  <c r="P2300" i="18"/>
  <c r="P2301" i="18"/>
  <c r="P2302" i="18"/>
  <c r="P2303" i="18"/>
  <c r="P2304" i="18"/>
  <c r="P2307" i="18"/>
  <c r="P2308" i="18"/>
  <c r="P2309" i="18"/>
  <c r="P2310" i="18"/>
  <c r="P2311" i="18"/>
  <c r="P2312" i="18"/>
  <c r="P2315" i="18"/>
  <c r="P2316" i="18"/>
  <c r="P2317" i="18"/>
  <c r="P2318" i="18"/>
  <c r="P2319" i="18"/>
  <c r="P2320" i="18"/>
  <c r="P2323" i="18"/>
  <c r="P2324" i="18"/>
  <c r="P2325" i="18"/>
  <c r="P2326" i="18"/>
  <c r="P2327" i="18"/>
  <c r="P2328" i="18"/>
  <c r="P2331" i="18"/>
  <c r="P2332" i="18"/>
  <c r="P2333" i="18"/>
  <c r="P2334" i="18"/>
  <c r="P2335" i="18"/>
  <c r="P2336" i="18"/>
  <c r="P2339" i="18"/>
  <c r="P2340" i="18"/>
  <c r="P2341" i="18"/>
  <c r="P2342" i="18"/>
  <c r="P2343" i="18"/>
  <c r="P2344" i="18"/>
  <c r="P2347" i="18"/>
  <c r="P2348" i="18"/>
  <c r="P2349" i="18"/>
  <c r="P2350" i="18"/>
  <c r="P2351" i="18"/>
  <c r="P2352" i="18"/>
  <c r="P2355" i="18"/>
  <c r="P2356" i="18"/>
  <c r="P2357" i="18"/>
  <c r="P2358" i="18"/>
  <c r="P2359" i="18"/>
  <c r="P2360" i="18"/>
  <c r="P2363" i="18"/>
  <c r="P2364" i="18"/>
  <c r="P2365" i="18"/>
  <c r="P2366" i="18"/>
  <c r="P2367" i="18"/>
  <c r="P2368" i="18"/>
  <c r="P2371" i="18"/>
  <c r="P2372" i="18"/>
  <c r="P2373" i="18"/>
  <c r="P2374" i="18"/>
  <c r="P2375" i="18"/>
  <c r="P2376" i="18"/>
  <c r="P2379" i="18"/>
  <c r="P2380" i="18"/>
  <c r="P2381" i="18"/>
  <c r="P2382" i="18"/>
  <c r="P2383" i="18"/>
  <c r="P2384" i="18"/>
  <c r="P2387" i="18"/>
  <c r="P2388" i="18"/>
  <c r="P2389" i="18"/>
  <c r="P2390" i="18"/>
  <c r="P2391" i="18"/>
  <c r="P2392" i="18"/>
  <c r="P2395" i="18"/>
  <c r="P2396" i="18"/>
  <c r="P2397" i="18"/>
  <c r="P2398" i="18"/>
  <c r="P2399" i="18"/>
  <c r="P2400" i="18"/>
  <c r="P2403" i="18"/>
  <c r="P2404" i="18"/>
  <c r="P2405" i="18"/>
  <c r="P2406" i="18"/>
  <c r="P2407" i="18"/>
  <c r="P2408" i="18"/>
  <c r="P2411" i="18"/>
  <c r="P2412" i="18"/>
  <c r="P2413" i="18"/>
  <c r="P2414" i="18"/>
  <c r="P2415" i="18"/>
  <c r="P2416" i="18"/>
  <c r="P2419" i="18"/>
  <c r="P2420" i="18"/>
  <c r="P2421" i="18"/>
  <c r="P2422" i="18"/>
  <c r="P2423" i="18"/>
  <c r="P2424" i="18"/>
  <c r="P2427" i="18"/>
  <c r="P2428" i="18"/>
  <c r="P2429" i="18"/>
  <c r="P2430" i="18"/>
  <c r="P2431" i="18"/>
  <c r="P2432" i="18"/>
  <c r="P2435" i="18"/>
  <c r="P2436" i="18"/>
  <c r="P2437" i="18"/>
  <c r="P2438" i="18"/>
  <c r="P2439" i="18"/>
  <c r="P2440" i="18"/>
  <c r="P2443" i="18"/>
  <c r="P2444" i="18"/>
  <c r="P2445" i="18"/>
  <c r="P2446" i="18"/>
  <c r="P2447" i="18"/>
  <c r="P2448" i="18"/>
  <c r="P2451" i="18"/>
  <c r="P2452" i="18"/>
  <c r="P2453" i="18"/>
  <c r="P2454" i="18"/>
  <c r="P2455" i="18"/>
  <c r="P2456" i="18"/>
  <c r="P2459" i="18"/>
  <c r="P2460" i="18"/>
  <c r="P2461" i="18"/>
  <c r="P2462" i="18"/>
  <c r="P2463" i="18"/>
  <c r="P2464" i="18"/>
  <c r="P2467" i="18"/>
  <c r="P2468" i="18"/>
  <c r="P2469" i="18"/>
  <c r="P2470" i="18"/>
  <c r="P2471" i="18"/>
  <c r="P2472" i="18"/>
  <c r="P2475" i="18"/>
  <c r="P2476" i="18"/>
  <c r="P2477" i="18"/>
  <c r="P2478" i="18"/>
  <c r="P2479" i="18"/>
  <c r="P2480" i="18"/>
  <c r="P2483" i="18"/>
  <c r="P2484" i="18"/>
  <c r="P2485" i="18"/>
  <c r="P2486" i="18"/>
  <c r="P2487" i="18"/>
  <c r="P2488" i="18"/>
  <c r="P2491" i="18"/>
  <c r="P2492" i="18"/>
  <c r="P2493" i="18"/>
  <c r="P2494" i="18"/>
  <c r="P2495" i="18"/>
  <c r="P2496" i="18"/>
  <c r="P2499" i="18"/>
  <c r="P2500" i="18"/>
  <c r="P2501" i="18"/>
  <c r="P2502" i="18"/>
  <c r="P2503" i="18"/>
  <c r="P2504" i="18"/>
  <c r="P2507" i="18"/>
  <c r="P2508" i="18"/>
  <c r="P2509" i="18"/>
  <c r="P2510" i="18"/>
  <c r="P2511" i="18"/>
  <c r="P2512" i="18"/>
  <c r="P2515" i="18"/>
  <c r="P2516" i="18"/>
  <c r="P2517" i="18"/>
  <c r="P2518" i="18"/>
  <c r="P2519" i="18"/>
  <c r="P2520" i="18"/>
  <c r="P2523" i="18"/>
  <c r="P2524" i="18"/>
  <c r="P2525" i="18"/>
  <c r="P2526" i="18"/>
  <c r="P2527" i="18"/>
  <c r="P2528" i="18"/>
  <c r="P2531" i="18"/>
  <c r="P2532" i="18"/>
  <c r="P2533" i="18"/>
  <c r="P2534" i="18"/>
  <c r="P2535" i="18"/>
  <c r="P2536" i="18"/>
  <c r="P2539" i="18"/>
  <c r="P2540" i="18"/>
  <c r="P2541" i="18"/>
  <c r="P2542" i="18"/>
  <c r="P2543" i="18"/>
  <c r="P2544" i="18"/>
  <c r="P2547" i="18"/>
  <c r="P2548" i="18"/>
  <c r="P2549" i="18"/>
  <c r="P2550" i="18"/>
  <c r="P2551" i="18"/>
  <c r="P2552" i="18"/>
  <c r="P2555" i="18"/>
  <c r="P2556" i="18"/>
  <c r="P2557" i="18"/>
  <c r="P2558" i="18"/>
  <c r="P2559" i="18"/>
  <c r="P2560" i="18"/>
  <c r="P2563" i="18"/>
  <c r="P2564" i="18"/>
  <c r="P2565" i="18"/>
  <c r="P2566" i="18"/>
  <c r="P2567" i="18"/>
  <c r="P2568" i="18"/>
  <c r="P2571" i="18"/>
  <c r="P2572" i="18"/>
  <c r="P2573" i="18"/>
  <c r="P2574" i="18"/>
  <c r="P2575" i="18"/>
  <c r="P2576" i="18"/>
  <c r="P2579" i="18"/>
  <c r="P2580" i="18"/>
  <c r="P2581" i="18"/>
  <c r="P2582" i="18"/>
  <c r="P2583" i="18"/>
  <c r="P2584" i="18"/>
  <c r="P2587" i="18"/>
  <c r="P2588" i="18"/>
  <c r="P2589" i="18"/>
  <c r="P2590" i="18"/>
  <c r="P2591" i="18"/>
  <c r="P2592" i="18"/>
  <c r="P2595" i="18"/>
  <c r="P2596" i="18"/>
  <c r="P2597" i="18"/>
  <c r="P2598" i="18"/>
  <c r="P2599" i="18"/>
  <c r="P2600" i="18"/>
  <c r="P2603" i="18"/>
  <c r="P2604" i="18"/>
  <c r="P2605" i="18"/>
  <c r="P2606" i="18"/>
  <c r="P2607" i="18"/>
  <c r="P2608" i="18"/>
  <c r="P2611" i="18"/>
  <c r="P2612" i="18"/>
  <c r="P2613" i="18"/>
  <c r="P2614" i="18"/>
  <c r="P2615" i="18"/>
  <c r="P2616" i="18"/>
  <c r="P2619" i="18"/>
  <c r="P2620" i="18"/>
  <c r="P2621" i="18"/>
  <c r="P2622" i="18"/>
  <c r="P2623" i="18"/>
  <c r="P2624" i="18"/>
  <c r="P2627" i="18"/>
  <c r="P2628" i="18"/>
  <c r="P2629" i="18"/>
  <c r="P2630" i="18"/>
  <c r="P2631" i="18"/>
  <c r="P2632" i="18"/>
  <c r="P2635" i="18"/>
  <c r="P2636" i="18"/>
  <c r="P2637" i="18"/>
  <c r="P2638" i="18"/>
  <c r="P2639" i="18"/>
  <c r="P2640" i="18"/>
  <c r="P2643" i="18"/>
  <c r="P2644" i="18"/>
  <c r="P2645" i="18"/>
  <c r="P2646" i="18"/>
  <c r="P2647" i="18"/>
  <c r="P2648" i="18"/>
  <c r="P2651" i="18"/>
  <c r="P2652" i="18"/>
  <c r="P2653" i="18"/>
  <c r="P2654" i="18"/>
  <c r="P2655" i="18"/>
  <c r="P2656" i="18"/>
  <c r="P2659" i="18"/>
  <c r="P2660" i="18"/>
  <c r="P2661" i="18"/>
  <c r="P2662" i="18"/>
  <c r="P2663" i="18"/>
  <c r="P2664" i="18"/>
  <c r="P2667" i="18"/>
  <c r="P2668" i="18"/>
  <c r="P2669" i="18"/>
  <c r="P2670" i="18"/>
  <c r="P2671" i="18"/>
  <c r="P2672" i="18"/>
  <c r="P2675" i="18"/>
  <c r="P2676" i="18"/>
  <c r="P2677" i="18"/>
  <c r="P2678" i="18"/>
  <c r="P2679" i="18"/>
  <c r="P2680" i="18"/>
  <c r="P2683" i="18"/>
  <c r="P2684" i="18"/>
  <c r="P2685" i="18"/>
  <c r="P2686" i="18"/>
  <c r="P2687" i="18"/>
  <c r="P2688" i="18"/>
  <c r="P2691" i="18"/>
  <c r="P2692" i="18"/>
  <c r="P2693" i="18"/>
  <c r="P2694" i="18"/>
  <c r="P2695" i="18"/>
  <c r="P2696" i="18"/>
  <c r="P2699" i="18"/>
  <c r="P2700" i="18"/>
  <c r="P2701" i="18"/>
  <c r="P2702" i="18"/>
  <c r="P2703" i="18"/>
  <c r="P2704" i="18"/>
  <c r="P2707" i="18"/>
  <c r="P2708" i="18"/>
  <c r="P2709" i="18"/>
  <c r="P2710" i="18"/>
  <c r="P2711" i="18"/>
  <c r="P2712" i="18"/>
  <c r="P2715" i="18"/>
  <c r="P2716" i="18"/>
  <c r="P2717" i="18"/>
  <c r="P2718" i="18"/>
  <c r="P2719" i="18"/>
  <c r="P2720" i="18"/>
  <c r="P2723" i="18"/>
  <c r="P2724" i="18"/>
  <c r="P2725" i="18"/>
  <c r="P2726" i="18"/>
  <c r="P2727" i="18"/>
  <c r="P2728" i="18"/>
  <c r="P2731" i="18"/>
  <c r="P2732" i="18"/>
  <c r="P2733" i="18"/>
  <c r="P2734" i="18"/>
  <c r="P2735" i="18"/>
  <c r="P2736" i="18"/>
  <c r="P2739" i="18"/>
  <c r="P2740" i="18"/>
  <c r="P2741" i="18"/>
  <c r="P2742" i="18"/>
  <c r="P2743" i="18"/>
  <c r="P2744" i="18"/>
  <c r="P2747" i="18"/>
  <c r="P2748" i="18"/>
  <c r="P2749" i="18"/>
  <c r="P2750" i="18"/>
  <c r="P2751" i="18"/>
  <c r="P2752" i="18"/>
  <c r="P2755" i="18"/>
  <c r="P2756" i="18"/>
  <c r="P2757" i="18"/>
  <c r="P2758" i="18"/>
  <c r="P2759" i="18"/>
  <c r="P2760" i="18"/>
  <c r="P2763" i="18"/>
  <c r="P2764" i="18"/>
  <c r="P2765" i="18"/>
  <c r="P2766" i="18"/>
  <c r="P2767" i="18"/>
  <c r="P2768" i="18"/>
  <c r="P19" i="18"/>
  <c r="P20" i="18"/>
  <c r="P21" i="18"/>
  <c r="P22" i="18"/>
  <c r="P23" i="18"/>
  <c r="P24" i="18"/>
  <c r="P11" i="18"/>
  <c r="P12" i="18"/>
  <c r="P13" i="18"/>
  <c r="P14" i="18"/>
  <c r="P15" i="18"/>
  <c r="P16" i="18"/>
  <c r="Q3" i="18"/>
  <c r="N11" i="18" s="1"/>
  <c r="P8" i="18"/>
  <c r="P7" i="18"/>
  <c r="P6" i="18"/>
  <c r="P5" i="18"/>
  <c r="P4" i="18"/>
  <c r="P3" i="18"/>
  <c r="M15" i="17"/>
  <c r="M16" i="17"/>
  <c r="M17" i="17"/>
  <c r="M18" i="17"/>
  <c r="M21" i="17"/>
  <c r="M22" i="17"/>
  <c r="M23" i="17"/>
  <c r="M24" i="17"/>
  <c r="M27" i="17"/>
  <c r="M28" i="17"/>
  <c r="M29" i="17"/>
  <c r="M30" i="17"/>
  <c r="M33" i="17"/>
  <c r="M34" i="17"/>
  <c r="M35" i="17"/>
  <c r="M36" i="17"/>
  <c r="M39" i="17"/>
  <c r="M40" i="17"/>
  <c r="M41" i="17"/>
  <c r="M42" i="17"/>
  <c r="M45" i="17"/>
  <c r="M46" i="17"/>
  <c r="M47" i="17"/>
  <c r="M48" i="17"/>
  <c r="M51" i="17"/>
  <c r="M52" i="17"/>
  <c r="M53" i="17"/>
  <c r="M54" i="17"/>
  <c r="M57" i="17"/>
  <c r="M58" i="17"/>
  <c r="M59" i="17"/>
  <c r="M60" i="17"/>
  <c r="M63" i="17"/>
  <c r="M64" i="17"/>
  <c r="M65" i="17"/>
  <c r="M66" i="17"/>
  <c r="M69" i="17"/>
  <c r="M70" i="17"/>
  <c r="M71" i="17"/>
  <c r="M72" i="17"/>
  <c r="M75" i="17"/>
  <c r="M76" i="17"/>
  <c r="M77" i="17"/>
  <c r="M78" i="17"/>
  <c r="M81" i="17"/>
  <c r="M82" i="17"/>
  <c r="M83" i="17"/>
  <c r="M84" i="17"/>
  <c r="M87" i="17"/>
  <c r="M88" i="17"/>
  <c r="M89" i="17"/>
  <c r="M90" i="17"/>
  <c r="M93" i="17"/>
  <c r="M94" i="17"/>
  <c r="M95" i="17"/>
  <c r="M96" i="17"/>
  <c r="M99" i="17"/>
  <c r="M100" i="17"/>
  <c r="M101" i="17"/>
  <c r="M102" i="17"/>
  <c r="M105" i="17"/>
  <c r="M106" i="17"/>
  <c r="M107" i="17"/>
  <c r="M108" i="17"/>
  <c r="M111" i="17"/>
  <c r="M112" i="17"/>
  <c r="M113" i="17"/>
  <c r="M114" i="17"/>
  <c r="M117" i="17"/>
  <c r="M118" i="17"/>
  <c r="M119" i="17"/>
  <c r="M120" i="17"/>
  <c r="M123" i="17"/>
  <c r="M124" i="17"/>
  <c r="M125" i="17"/>
  <c r="M126" i="17"/>
  <c r="M129" i="17"/>
  <c r="M130" i="17"/>
  <c r="M131" i="17"/>
  <c r="M132" i="17"/>
  <c r="M135" i="17"/>
  <c r="M136" i="17"/>
  <c r="M137" i="17"/>
  <c r="M138" i="17"/>
  <c r="M141" i="17"/>
  <c r="M142" i="17"/>
  <c r="M143" i="17"/>
  <c r="M144" i="17"/>
  <c r="M147" i="17"/>
  <c r="M148" i="17"/>
  <c r="M149" i="17"/>
  <c r="M150" i="17"/>
  <c r="M153" i="17"/>
  <c r="M154" i="17"/>
  <c r="M155" i="17"/>
  <c r="M156" i="17"/>
  <c r="Q4" i="18" l="1"/>
  <c r="N12" i="18" s="1"/>
  <c r="S3" i="18"/>
  <c r="M12" i="17"/>
  <c r="M11" i="17"/>
  <c r="M10" i="17"/>
  <c r="M9" i="17"/>
  <c r="N3" i="17"/>
  <c r="P3" i="17" s="1"/>
  <c r="M6" i="17"/>
  <c r="M5" i="17"/>
  <c r="M4" i="17"/>
  <c r="M3" i="17"/>
  <c r="S4" i="18" l="1"/>
  <c r="Q5" i="18"/>
  <c r="N13" i="18" s="1"/>
  <c r="N4" i="17"/>
  <c r="P4" i="17" s="1"/>
  <c r="N5" i="17"/>
  <c r="N6" i="17" s="1"/>
  <c r="K9" i="17"/>
  <c r="K10" i="17"/>
  <c r="N34" i="16"/>
  <c r="N26" i="16"/>
  <c r="N18" i="16"/>
  <c r="Q18" i="16"/>
  <c r="X18" i="16"/>
  <c r="L26" i="16" s="1"/>
  <c r="Y18" i="16"/>
  <c r="AC18" i="16"/>
  <c r="K26" i="16" s="1"/>
  <c r="Q20" i="16"/>
  <c r="Q26" i="16"/>
  <c r="X26" i="16"/>
  <c r="Y26" i="16"/>
  <c r="AC26" i="16"/>
  <c r="K34" i="16" s="1"/>
  <c r="Q28" i="16"/>
  <c r="L34" i="16"/>
  <c r="Q34" i="16"/>
  <c r="X34" i="16"/>
  <c r="Y34" i="16"/>
  <c r="AC34" i="16"/>
  <c r="Q36" i="16"/>
  <c r="Q12" i="16"/>
  <c r="AC10" i="16"/>
  <c r="K18" i="16" s="1"/>
  <c r="Y10" i="16"/>
  <c r="X10" i="16"/>
  <c r="L18" i="16" s="1"/>
  <c r="Q10" i="16"/>
  <c r="L7" i="16"/>
  <c r="O7" i="16" s="1"/>
  <c r="L8" i="16"/>
  <c r="O8" i="16" s="1"/>
  <c r="AC2" i="16"/>
  <c r="K10" i="16" s="1"/>
  <c r="L6" i="16"/>
  <c r="O6" i="16" s="1"/>
  <c r="L5" i="16"/>
  <c r="O5" i="16" s="1"/>
  <c r="Q4" i="16"/>
  <c r="L4" i="16"/>
  <c r="L3" i="16"/>
  <c r="O3" i="16" s="1"/>
  <c r="Y2" i="16"/>
  <c r="X2" i="16"/>
  <c r="L10" i="16" s="1"/>
  <c r="Q2" i="16"/>
  <c r="O2" i="16"/>
  <c r="N10" i="16" s="1"/>
  <c r="O20" i="15"/>
  <c r="T20" i="15"/>
  <c r="U20" i="15"/>
  <c r="Y20" i="15"/>
  <c r="O22" i="15"/>
  <c r="I14" i="15"/>
  <c r="J14" i="15"/>
  <c r="O14" i="15"/>
  <c r="T14" i="15"/>
  <c r="J20" i="15" s="1"/>
  <c r="U14" i="15"/>
  <c r="Y14" i="15"/>
  <c r="I20" i="15" s="1"/>
  <c r="O16" i="15"/>
  <c r="O10" i="15"/>
  <c r="Y8" i="15"/>
  <c r="U8" i="15"/>
  <c r="T8" i="15"/>
  <c r="O8" i="15"/>
  <c r="U2" i="15"/>
  <c r="O2" i="15"/>
  <c r="O4" i="15"/>
  <c r="T2" i="15"/>
  <c r="J8" i="15" s="1"/>
  <c r="M2" i="15"/>
  <c r="Y2" i="15"/>
  <c r="I8" i="15" s="1"/>
  <c r="J4" i="15"/>
  <c r="M4" i="15" s="1"/>
  <c r="J5" i="15"/>
  <c r="M5" i="15" s="1"/>
  <c r="J6" i="15"/>
  <c r="M6" i="15" s="1"/>
  <c r="J3" i="15"/>
  <c r="M3" i="15" s="1"/>
  <c r="Q42" i="13"/>
  <c r="M50" i="13"/>
  <c r="M49" i="13"/>
  <c r="M48" i="13"/>
  <c r="E35" i="13"/>
  <c r="D28" i="13" s="1"/>
  <c r="E34" i="13"/>
  <c r="D27" i="13" s="1"/>
  <c r="E33" i="13"/>
  <c r="D26" i="13" s="1"/>
  <c r="E32" i="13"/>
  <c r="D25" i="13" s="1"/>
  <c r="E31" i="13"/>
  <c r="I30" i="13" s="1"/>
  <c r="E24" i="13" s="1"/>
  <c r="E30" i="13"/>
  <c r="D23" i="13" s="1"/>
  <c r="M56" i="12"/>
  <c r="M57" i="12"/>
  <c r="M55" i="12"/>
  <c r="Q43" i="13" l="1"/>
  <c r="Q44" i="13" s="1"/>
  <c r="M53" i="13" s="1"/>
  <c r="Q53" i="13" s="1"/>
  <c r="D24" i="13"/>
  <c r="L23" i="13" s="1" a="1"/>
  <c r="S5" i="18"/>
  <c r="T3" i="18" s="1"/>
  <c r="Q6" i="18"/>
  <c r="P6" i="17"/>
  <c r="K12" i="17"/>
  <c r="P5" i="17"/>
  <c r="Q3" i="17" s="1"/>
  <c r="K11" i="17"/>
  <c r="N9" i="17" s="1"/>
  <c r="K15" i="17" s="1"/>
  <c r="O4" i="16"/>
  <c r="R2" i="16" s="1" a="1"/>
  <c r="P2" i="15" a="1"/>
  <c r="P2" i="15" s="1"/>
  <c r="M52" i="13"/>
  <c r="M51" i="13"/>
  <c r="L23" i="13" l="1"/>
  <c r="Q24" i="13"/>
  <c r="O26" i="13"/>
  <c r="Q26" i="13"/>
  <c r="N27" i="13"/>
  <c r="Q23" i="13"/>
  <c r="O24" i="13"/>
  <c r="N26" i="13"/>
  <c r="P23" i="13"/>
  <c r="Q28" i="13"/>
  <c r="O23" i="13"/>
  <c r="L28" i="13"/>
  <c r="L27" i="13"/>
  <c r="N23" i="13"/>
  <c r="M26" i="13"/>
  <c r="M28" i="13"/>
  <c r="P24" i="13"/>
  <c r="M27" i="13"/>
  <c r="N25" i="13"/>
  <c r="Q27" i="13"/>
  <c r="P28" i="13"/>
  <c r="L26" i="13"/>
  <c r="N28" i="13"/>
  <c r="P25" i="13"/>
  <c r="M25" i="13"/>
  <c r="L25" i="13"/>
  <c r="L24" i="13"/>
  <c r="P27" i="13"/>
  <c r="O28" i="13"/>
  <c r="O27" i="13"/>
  <c r="Q25" i="13"/>
  <c r="O25" i="13"/>
  <c r="M23" i="13"/>
  <c r="N24" i="13"/>
  <c r="M24" i="13"/>
  <c r="P26" i="13"/>
  <c r="Q52" i="13"/>
  <c r="Q51" i="13" s="1"/>
  <c r="S6" i="18"/>
  <c r="N14" i="18"/>
  <c r="Q7" i="18"/>
  <c r="Q8" i="18" s="1"/>
  <c r="P9" i="17"/>
  <c r="N10" i="17"/>
  <c r="V2" i="16"/>
  <c r="T2" i="16"/>
  <c r="U2" i="16"/>
  <c r="S2" i="16"/>
  <c r="R2" i="16"/>
  <c r="W2" i="16"/>
  <c r="R2" i="15"/>
  <c r="Q2" i="15"/>
  <c r="S2" i="15"/>
  <c r="N11" i="17" l="1"/>
  <c r="K17" i="17" s="1"/>
  <c r="K16" i="17"/>
  <c r="S8" i="18"/>
  <c r="N16" i="18"/>
  <c r="S7" i="18"/>
  <c r="N15" i="18"/>
  <c r="Q11" i="18" s="1"/>
  <c r="N19" i="18" s="1"/>
  <c r="N12" i="17"/>
  <c r="K18" i="17" s="1"/>
  <c r="P11" i="17"/>
  <c r="P10" i="17"/>
  <c r="R3" i="16" a="1"/>
  <c r="P3" i="15" a="1"/>
  <c r="P3" i="15" s="1"/>
  <c r="N15" i="17" l="1"/>
  <c r="Q12" i="18"/>
  <c r="N20" i="18" s="1"/>
  <c r="S11" i="18"/>
  <c r="P12" i="17"/>
  <c r="Q9" i="17" s="1"/>
  <c r="R3" i="16"/>
  <c r="T3" i="16"/>
  <c r="S3" i="16"/>
  <c r="V3" i="16"/>
  <c r="U3" i="16"/>
  <c r="W3" i="16"/>
  <c r="R3" i="15"/>
  <c r="Q3" i="15"/>
  <c r="S3" i="15"/>
  <c r="V3" i="15" a="1"/>
  <c r="Q49" i="12"/>
  <c r="M58" i="12" s="1"/>
  <c r="O26" i="12" a="1"/>
  <c r="T31" i="12" s="1"/>
  <c r="K21" i="17" l="1"/>
  <c r="N16" i="17"/>
  <c r="P15" i="17"/>
  <c r="N17" i="17"/>
  <c r="N18" i="17"/>
  <c r="Q13" i="18"/>
  <c r="N21" i="18" s="1"/>
  <c r="S12" i="18"/>
  <c r="Z3" i="16" a="1"/>
  <c r="R5" i="16"/>
  <c r="Y3" i="16" s="1" a="1"/>
  <c r="P5" i="15"/>
  <c r="U3" i="15" s="1" a="1"/>
  <c r="U4" i="15" s="1"/>
  <c r="Y4" i="15" s="1"/>
  <c r="I10" i="15" s="1"/>
  <c r="V3" i="15"/>
  <c r="V4" i="15"/>
  <c r="V5" i="15"/>
  <c r="V6" i="15"/>
  <c r="Q50" i="12"/>
  <c r="P29" i="12"/>
  <c r="S26" i="12"/>
  <c r="T26" i="12"/>
  <c r="O27" i="12"/>
  <c r="T30" i="12"/>
  <c r="R26" i="12"/>
  <c r="Q29" i="12"/>
  <c r="R29" i="12"/>
  <c r="S29" i="12"/>
  <c r="P27" i="12"/>
  <c r="T29" i="12"/>
  <c r="Q27" i="12"/>
  <c r="O30" i="12"/>
  <c r="R27" i="12"/>
  <c r="P30" i="12"/>
  <c r="S27" i="12"/>
  <c r="Q30" i="12"/>
  <c r="T27" i="12"/>
  <c r="R30" i="12"/>
  <c r="O28" i="12"/>
  <c r="S30" i="12"/>
  <c r="P28" i="12"/>
  <c r="Q28" i="12"/>
  <c r="O31" i="12"/>
  <c r="R28" i="12"/>
  <c r="P31" i="12"/>
  <c r="O26" i="12"/>
  <c r="S28" i="12"/>
  <c r="Q31" i="12"/>
  <c r="P26" i="12"/>
  <c r="T28" i="12"/>
  <c r="R31" i="12"/>
  <c r="Q26" i="12"/>
  <c r="O29" i="12"/>
  <c r="S31" i="12"/>
  <c r="K24" i="17" l="1"/>
  <c r="P18" i="17"/>
  <c r="K23" i="17"/>
  <c r="P17" i="17"/>
  <c r="K22" i="17"/>
  <c r="P16" i="17"/>
  <c r="Q15" i="17" s="1"/>
  <c r="Q51" i="12"/>
  <c r="M60" i="12" s="1"/>
  <c r="M59" i="12"/>
  <c r="Q14" i="18"/>
  <c r="N22" i="18" s="1"/>
  <c r="S13" i="18"/>
  <c r="Z4" i="16"/>
  <c r="Z3" i="16"/>
  <c r="Z8" i="16"/>
  <c r="Z7" i="16"/>
  <c r="Z6" i="16"/>
  <c r="Z5" i="16"/>
  <c r="Y3" i="16"/>
  <c r="AC3" i="16" s="1"/>
  <c r="K11" i="16" s="1"/>
  <c r="Y4" i="16"/>
  <c r="AC4" i="16" s="1"/>
  <c r="K12" i="16" s="1"/>
  <c r="Y5" i="16"/>
  <c r="AC5" i="16" s="1"/>
  <c r="K13" i="16" s="1"/>
  <c r="Y6" i="16"/>
  <c r="Y8" i="16"/>
  <c r="AC8" i="16" s="1"/>
  <c r="K16" i="16" s="1"/>
  <c r="Y7" i="16"/>
  <c r="AC7" i="16" s="1"/>
  <c r="K15" i="16" s="1"/>
  <c r="AC6" i="16"/>
  <c r="K14" i="16" s="1"/>
  <c r="U5" i="15"/>
  <c r="Y5" i="15" s="1"/>
  <c r="I11" i="15" s="1"/>
  <c r="U3" i="15"/>
  <c r="Y3" i="15" s="1"/>
  <c r="I9" i="15" s="1"/>
  <c r="U6" i="15"/>
  <c r="Y6" i="15" s="1"/>
  <c r="I12" i="15" s="1"/>
  <c r="W3" i="15" a="1"/>
  <c r="E12" i="12"/>
  <c r="E18" i="12" l="1"/>
  <c r="D39" i="12" s="1"/>
  <c r="L36" i="12"/>
  <c r="Q15" i="18"/>
  <c r="N23" i="18" s="1"/>
  <c r="N21" i="17"/>
  <c r="Q16" i="18"/>
  <c r="N24" i="18" s="1"/>
  <c r="Q19" i="18" s="1"/>
  <c r="N27" i="18" s="1"/>
  <c r="S15" i="18"/>
  <c r="S14" i="18"/>
  <c r="T11" i="18" s="1"/>
  <c r="AA3" i="16" a="1"/>
  <c r="AA8" i="16" s="1"/>
  <c r="X8" i="16" s="1"/>
  <c r="W3" i="15"/>
  <c r="T3" i="15" s="1"/>
  <c r="W4" i="15"/>
  <c r="T4" i="15" s="1"/>
  <c r="J10" i="15" s="1"/>
  <c r="W6" i="15"/>
  <c r="T6" i="15" s="1"/>
  <c r="J12" i="15" s="1"/>
  <c r="W5" i="15"/>
  <c r="T5" i="15" s="1"/>
  <c r="J11" i="15" s="1"/>
  <c r="E20" i="12"/>
  <c r="D40" i="12" s="1"/>
  <c r="E14" i="12"/>
  <c r="E16" i="12"/>
  <c r="D38" i="12" s="1"/>
  <c r="E22" i="12"/>
  <c r="D41" i="12" s="1"/>
  <c r="AM21" i="10"/>
  <c r="AA7" i="16" l="1"/>
  <c r="X7" i="16" s="1"/>
  <c r="S16" i="18"/>
  <c r="AA3" i="16"/>
  <c r="AA4" i="16"/>
  <c r="AA5" i="16"/>
  <c r="P21" i="17"/>
  <c r="K27" i="17"/>
  <c r="N22" i="17"/>
  <c r="AA6" i="16"/>
  <c r="X6" i="16" s="1"/>
  <c r="AM22" i="10"/>
  <c r="AI32" i="10" s="1"/>
  <c r="AI31" i="10"/>
  <c r="S19" i="18"/>
  <c r="Q20" i="18"/>
  <c r="L16" i="16"/>
  <c r="L15" i="16"/>
  <c r="X5" i="16"/>
  <c r="X3" i="16"/>
  <c r="X4" i="16"/>
  <c r="K9" i="15"/>
  <c r="L9" i="15" a="1"/>
  <c r="J9" i="15"/>
  <c r="P4" i="15" a="1"/>
  <c r="I12" i="12"/>
  <c r="M37" i="12" s="1"/>
  <c r="D37" i="12"/>
  <c r="I16" i="12"/>
  <c r="E39" i="12" s="1"/>
  <c r="I14" i="12"/>
  <c r="I20" i="12"/>
  <c r="E41" i="12" s="1"/>
  <c r="I18" i="12"/>
  <c r="E40" i="12" s="1"/>
  <c r="E127" i="10"/>
  <c r="E126" i="10"/>
  <c r="E125" i="10"/>
  <c r="E124" i="10"/>
  <c r="E123" i="10"/>
  <c r="E122" i="10"/>
  <c r="P109" i="10"/>
  <c r="Q109" i="10"/>
  <c r="R109" i="10"/>
  <c r="S109" i="10"/>
  <c r="T109" i="10"/>
  <c r="U109" i="10"/>
  <c r="V109" i="10"/>
  <c r="E114" i="10" s="1"/>
  <c r="Q100" i="10"/>
  <c r="R100" i="10"/>
  <c r="S100" i="10"/>
  <c r="T100" i="10"/>
  <c r="U100" i="10"/>
  <c r="P100" i="10"/>
  <c r="Q90" i="10"/>
  <c r="R90" i="10"/>
  <c r="S90" i="10"/>
  <c r="T90" i="10"/>
  <c r="U90" i="10"/>
  <c r="V90" i="10"/>
  <c r="P90" i="10"/>
  <c r="Q81" i="10"/>
  <c r="R81" i="10"/>
  <c r="S81" i="10"/>
  <c r="T81" i="10"/>
  <c r="U81" i="10"/>
  <c r="Q82" i="10"/>
  <c r="R82" i="10"/>
  <c r="S82" i="10"/>
  <c r="T82" i="10"/>
  <c r="U82" i="10"/>
  <c r="P82" i="10"/>
  <c r="P81" i="10"/>
  <c r="Q71" i="10"/>
  <c r="R71" i="10"/>
  <c r="S71" i="10"/>
  <c r="T71" i="10"/>
  <c r="U71" i="10"/>
  <c r="V71" i="10"/>
  <c r="P71" i="10"/>
  <c r="Q62" i="10"/>
  <c r="R62" i="10"/>
  <c r="S62" i="10"/>
  <c r="T62" i="10"/>
  <c r="U62" i="10"/>
  <c r="Q63" i="10"/>
  <c r="R63" i="10"/>
  <c r="S63" i="10"/>
  <c r="T63" i="10"/>
  <c r="U63" i="10"/>
  <c r="V63" i="10"/>
  <c r="Q64" i="10"/>
  <c r="R64" i="10"/>
  <c r="S64" i="10"/>
  <c r="T64" i="10"/>
  <c r="U64" i="10"/>
  <c r="V64" i="10"/>
  <c r="P64" i="10"/>
  <c r="P63" i="10"/>
  <c r="P62" i="10"/>
  <c r="Q52" i="10"/>
  <c r="R52" i="10"/>
  <c r="S52" i="10"/>
  <c r="T52" i="10"/>
  <c r="U52" i="10"/>
  <c r="V52" i="10"/>
  <c r="P52" i="10"/>
  <c r="Q46" i="10"/>
  <c r="R46" i="10"/>
  <c r="S46" i="10"/>
  <c r="T46" i="10"/>
  <c r="U46" i="10"/>
  <c r="V46" i="10"/>
  <c r="P46" i="10"/>
  <c r="Q45" i="10"/>
  <c r="R45" i="10"/>
  <c r="S45" i="10"/>
  <c r="T45" i="10"/>
  <c r="U45" i="10"/>
  <c r="V45" i="10"/>
  <c r="P45" i="10"/>
  <c r="Q43" i="10"/>
  <c r="R43" i="10"/>
  <c r="S43" i="10"/>
  <c r="T43" i="10"/>
  <c r="U43" i="10"/>
  <c r="V43" i="10"/>
  <c r="P43" i="10"/>
  <c r="Q33" i="10"/>
  <c r="R33" i="10"/>
  <c r="S33" i="10"/>
  <c r="T33" i="10"/>
  <c r="U33" i="10"/>
  <c r="V33" i="10"/>
  <c r="P33" i="10"/>
  <c r="Q25" i="10"/>
  <c r="R25" i="10"/>
  <c r="S25" i="10"/>
  <c r="T25" i="10"/>
  <c r="U25" i="10"/>
  <c r="V25" i="10"/>
  <c r="P25" i="10"/>
  <c r="Q26" i="10"/>
  <c r="R26" i="10"/>
  <c r="S26" i="10"/>
  <c r="T26" i="10"/>
  <c r="U26" i="10"/>
  <c r="V26" i="10"/>
  <c r="P26" i="10"/>
  <c r="C21" i="10"/>
  <c r="Q14" i="10"/>
  <c r="R14" i="10"/>
  <c r="S14" i="10"/>
  <c r="T14" i="10"/>
  <c r="U14" i="10"/>
  <c r="V14" i="10"/>
  <c r="P14" i="10"/>
  <c r="N23" i="17" l="1"/>
  <c r="P22" i="17"/>
  <c r="K28" i="17"/>
  <c r="AM23" i="10"/>
  <c r="AI33" i="10" s="1"/>
  <c r="Q21" i="18"/>
  <c r="N29" i="18" s="1"/>
  <c r="N28" i="18"/>
  <c r="Q22" i="18"/>
  <c r="S20" i="18"/>
  <c r="R4" i="16" a="1"/>
  <c r="M11" i="16" a="1"/>
  <c r="M11" i="16" s="1"/>
  <c r="N11" i="16" a="1"/>
  <c r="L11" i="16"/>
  <c r="L12" i="16"/>
  <c r="L13" i="16"/>
  <c r="L14" i="16"/>
  <c r="L9" i="15"/>
  <c r="M9" i="15" s="1"/>
  <c r="L10" i="15"/>
  <c r="M10" i="15" s="1"/>
  <c r="L12" i="15"/>
  <c r="M12" i="15" s="1"/>
  <c r="L11" i="15"/>
  <c r="M11" i="15" s="1"/>
  <c r="P4" i="15"/>
  <c r="S4" i="15"/>
  <c r="R4" i="15"/>
  <c r="Q4" i="15"/>
  <c r="N12" i="12"/>
  <c r="N38" i="12" s="1"/>
  <c r="E38" i="12"/>
  <c r="O14" i="12"/>
  <c r="F39" i="12" s="1"/>
  <c r="T36" i="12" s="1" a="1"/>
  <c r="O18" i="12"/>
  <c r="F41" i="12" s="1"/>
  <c r="O16" i="12"/>
  <c r="F40" i="12" s="1"/>
  <c r="E128" i="10"/>
  <c r="E113" i="10"/>
  <c r="I47" i="9"/>
  <c r="I46" i="9"/>
  <c r="I45" i="9"/>
  <c r="I44" i="9"/>
  <c r="I43" i="9"/>
  <c r="I42" i="9"/>
  <c r="I34" i="9"/>
  <c r="I33" i="9"/>
  <c r="I32" i="9"/>
  <c r="I31" i="9"/>
  <c r="I30" i="9"/>
  <c r="I29" i="9"/>
  <c r="I20" i="9"/>
  <c r="I19" i="9"/>
  <c r="I18" i="9"/>
  <c r="I17" i="9"/>
  <c r="I16" i="9"/>
  <c r="I15" i="9"/>
  <c r="H48" i="9"/>
  <c r="G48" i="9"/>
  <c r="F48" i="9"/>
  <c r="E48" i="9"/>
  <c r="D48" i="9"/>
  <c r="C48" i="9"/>
  <c r="H35" i="9"/>
  <c r="G35" i="9"/>
  <c r="F35" i="9"/>
  <c r="E35" i="9"/>
  <c r="D35" i="9"/>
  <c r="C35" i="9"/>
  <c r="H21" i="9"/>
  <c r="G21" i="9"/>
  <c r="F21" i="9"/>
  <c r="E21" i="9"/>
  <c r="D21" i="9"/>
  <c r="C21" i="9"/>
  <c r="P8" i="15" l="1" a="1"/>
  <c r="S21" i="18"/>
  <c r="P23" i="17"/>
  <c r="K29" i="17"/>
  <c r="N24" i="17"/>
  <c r="E115" i="10"/>
  <c r="E116" i="10" s="1"/>
  <c r="Q23" i="18"/>
  <c r="N31" i="18" s="1"/>
  <c r="N30" i="18"/>
  <c r="S22" i="18"/>
  <c r="T19" i="18" s="1"/>
  <c r="Q24" i="18"/>
  <c r="N32" i="18" s="1"/>
  <c r="N11" i="16"/>
  <c r="O11" i="16" s="1"/>
  <c r="N16" i="16"/>
  <c r="O16" i="16" s="1"/>
  <c r="N15" i="16"/>
  <c r="O15" i="16" s="1"/>
  <c r="N13" i="16"/>
  <c r="O13" i="16" s="1"/>
  <c r="N14" i="16"/>
  <c r="O14" i="16" s="1"/>
  <c r="N12" i="16"/>
  <c r="R4" i="16"/>
  <c r="S4" i="16"/>
  <c r="V4" i="16"/>
  <c r="U4" i="16"/>
  <c r="W4" i="16"/>
  <c r="T4" i="16"/>
  <c r="O12" i="16"/>
  <c r="Z3" i="15" a="1"/>
  <c r="Z3" i="15" s="1"/>
  <c r="W36" i="12"/>
  <c r="V39" i="12"/>
  <c r="W39" i="12"/>
  <c r="U39" i="12"/>
  <c r="X38" i="12"/>
  <c r="U41" i="12"/>
  <c r="W37" i="12"/>
  <c r="V40" i="12"/>
  <c r="X41" i="12"/>
  <c r="X36" i="12"/>
  <c r="Y36" i="12"/>
  <c r="T39" i="12"/>
  <c r="Y41" i="12"/>
  <c r="Y38" i="12"/>
  <c r="W41" i="12"/>
  <c r="U36" i="12"/>
  <c r="T36" i="12"/>
  <c r="W40" i="12"/>
  <c r="V38" i="12"/>
  <c r="U40" i="12"/>
  <c r="T40" i="12"/>
  <c r="V36" i="12"/>
  <c r="V41" i="12"/>
  <c r="W38" i="12"/>
  <c r="Y37" i="12"/>
  <c r="U38" i="12"/>
  <c r="X39" i="12"/>
  <c r="Y40" i="12"/>
  <c r="T41" i="12"/>
  <c r="Y39" i="12"/>
  <c r="V37" i="12"/>
  <c r="X37" i="12"/>
  <c r="T38" i="12"/>
  <c r="X40" i="12"/>
  <c r="U37" i="12"/>
  <c r="T37" i="12"/>
  <c r="AA15" i="9"/>
  <c r="R7" i="9" l="1"/>
  <c r="R6" i="9"/>
  <c r="S8" i="9"/>
  <c r="P24" i="17"/>
  <c r="Q21" i="17" s="1"/>
  <c r="K30" i="17"/>
  <c r="N27" i="17" s="1"/>
  <c r="V17" i="9"/>
  <c r="D55" i="12" a="1"/>
  <c r="AA14" i="9"/>
  <c r="S23" i="18"/>
  <c r="AA16" i="9"/>
  <c r="AA17" i="9"/>
  <c r="S8" i="15"/>
  <c r="R8" i="15"/>
  <c r="Q8" i="15"/>
  <c r="P8" i="15"/>
  <c r="E118" i="10"/>
  <c r="E117" i="10"/>
  <c r="S24" i="18"/>
  <c r="Q27" i="18"/>
  <c r="N35" i="18" s="1"/>
  <c r="R10" i="16" a="1"/>
  <c r="AD3" i="16" a="1"/>
  <c r="AD3" i="16" s="1"/>
  <c r="S12" i="9"/>
  <c r="S33" i="9" s="1"/>
  <c r="P50" i="9" s="1"/>
  <c r="U14" i="9"/>
  <c r="U35" i="9" s="1"/>
  <c r="R52" i="9" s="1"/>
  <c r="V11" i="9"/>
  <c r="V32" i="9" s="1"/>
  <c r="S49" i="9" s="1"/>
  <c r="Q6" i="9"/>
  <c r="Q10" i="9"/>
  <c r="S13" i="9"/>
  <c r="S34" i="9" s="1"/>
  <c r="P51" i="9" s="1"/>
  <c r="W10" i="9"/>
  <c r="W31" i="9" s="1"/>
  <c r="T48" i="9" s="1"/>
  <c r="Z16" i="9"/>
  <c r="R11" i="9"/>
  <c r="U8" i="9"/>
  <c r="Z15" i="9"/>
  <c r="U6" i="9"/>
  <c r="P11" i="9"/>
  <c r="T8" i="9"/>
  <c r="R10" i="9"/>
  <c r="Q11" i="9"/>
  <c r="Y14" i="9"/>
  <c r="X15" i="9"/>
  <c r="U13" i="9"/>
  <c r="U34" i="9" s="1"/>
  <c r="R51" i="9" s="1"/>
  <c r="X10" i="9"/>
  <c r="X31" i="9" s="1"/>
  <c r="U48" i="9" s="1"/>
  <c r="W11" i="9"/>
  <c r="W32" i="9" s="1"/>
  <c r="T49" i="9" s="1"/>
  <c r="T14" i="9"/>
  <c r="T35" i="9" s="1"/>
  <c r="Q52" i="9" s="1"/>
  <c r="P8" i="9" l="1"/>
  <c r="R8" i="9"/>
  <c r="P6" i="9"/>
  <c r="X14" i="9"/>
  <c r="X35" i="9" s="1"/>
  <c r="U52" i="9" s="1"/>
  <c r="AA12" i="9"/>
  <c r="Z14" i="9"/>
  <c r="X13" i="9"/>
  <c r="X34" i="9" s="1"/>
  <c r="U51" i="9" s="1"/>
  <c r="X16" i="9"/>
  <c r="W14" i="9"/>
  <c r="W35" i="9" s="1"/>
  <c r="T52" i="9" s="1"/>
  <c r="S6" i="9"/>
  <c r="S9" i="9"/>
  <c r="S30" i="9" s="1"/>
  <c r="P47" i="9" s="1"/>
  <c r="U9" i="9"/>
  <c r="U30" i="9" s="1"/>
  <c r="R47" i="9" s="1"/>
  <c r="S11" i="9"/>
  <c r="S32" i="9" s="1"/>
  <c r="P49" i="9" s="1"/>
  <c r="R9" i="9"/>
  <c r="U11" i="9"/>
  <c r="U32" i="9" s="1"/>
  <c r="R49" i="9" s="1"/>
  <c r="Q9" i="9"/>
  <c r="S7" i="9"/>
  <c r="T9" i="9"/>
  <c r="T6" i="9"/>
  <c r="P10" i="9"/>
  <c r="U12" i="9"/>
  <c r="U33" i="9" s="1"/>
  <c r="R50" i="9" s="1"/>
  <c r="X12" i="9"/>
  <c r="X33" i="9" s="1"/>
  <c r="U50" i="9" s="1"/>
  <c r="S14" i="9"/>
  <c r="S35" i="9" s="1"/>
  <c r="P52" i="9" s="1"/>
  <c r="V9" i="9"/>
  <c r="V30" i="9" s="1"/>
  <c r="S47" i="9" s="1"/>
  <c r="K33" i="17"/>
  <c r="N28" i="17"/>
  <c r="P27" i="17"/>
  <c r="N29" i="17"/>
  <c r="V12" i="9"/>
  <c r="V33" i="9" s="1"/>
  <c r="S50" i="9" s="1"/>
  <c r="X11" i="9"/>
  <c r="X32" i="9" s="1"/>
  <c r="U49" i="9" s="1"/>
  <c r="Y15" i="9"/>
  <c r="D55" i="12"/>
  <c r="G59" i="12"/>
  <c r="E58" i="12"/>
  <c r="G55" i="12"/>
  <c r="H58" i="12"/>
  <c r="H60" i="12"/>
  <c r="D56" i="12"/>
  <c r="G58" i="12"/>
  <c r="E59" i="12"/>
  <c r="F60" i="12"/>
  <c r="G56" i="12"/>
  <c r="D58" i="12"/>
  <c r="G57" i="12"/>
  <c r="F55" i="12"/>
  <c r="I57" i="12"/>
  <c r="I55" i="12"/>
  <c r="H57" i="12"/>
  <c r="H59" i="12"/>
  <c r="D57" i="12"/>
  <c r="I56" i="12"/>
  <c r="I59" i="12"/>
  <c r="I60" i="12"/>
  <c r="Q60" i="12" s="1"/>
  <c r="Q59" i="12" s="1"/>
  <c r="Q58" i="12" s="1"/>
  <c r="E55" i="12"/>
  <c r="H56" i="12"/>
  <c r="F57" i="12"/>
  <c r="G60" i="12"/>
  <c r="D60" i="12"/>
  <c r="D59" i="12"/>
  <c r="E60" i="12"/>
  <c r="F56" i="12"/>
  <c r="F59" i="12"/>
  <c r="F58" i="12"/>
  <c r="H55" i="12"/>
  <c r="I58" i="12"/>
  <c r="E56" i="12"/>
  <c r="E57" i="12"/>
  <c r="Y12" i="9"/>
  <c r="W17" i="9"/>
  <c r="X17" i="9"/>
  <c r="P9" i="15" a="1"/>
  <c r="AA13" i="9"/>
  <c r="V15" i="9"/>
  <c r="Z17" i="9"/>
  <c r="Q28" i="18"/>
  <c r="N36" i="18" s="1"/>
  <c r="S27" i="18"/>
  <c r="Q29" i="18"/>
  <c r="T10" i="16"/>
  <c r="V10" i="16"/>
  <c r="U10" i="16"/>
  <c r="W10" i="16"/>
  <c r="S10" i="16"/>
  <c r="R10" i="16"/>
  <c r="X9" i="9"/>
  <c r="X30" i="9" s="1"/>
  <c r="U47" i="9" s="1"/>
  <c r="T10" i="9"/>
  <c r="T31" i="9" s="1"/>
  <c r="Q48" i="9" s="1"/>
  <c r="T7" i="9"/>
  <c r="T13" i="9"/>
  <c r="T34" i="9" s="1"/>
  <c r="Q51" i="9" s="1"/>
  <c r="T11" i="9"/>
  <c r="T32" i="9" s="1"/>
  <c r="Q49" i="9" s="1"/>
  <c r="P7" i="9"/>
  <c r="Z13" i="9"/>
  <c r="Q7" i="9"/>
  <c r="W9" i="9"/>
  <c r="W30" i="9" s="1"/>
  <c r="T47" i="9" s="1"/>
  <c r="T12" i="9"/>
  <c r="T33" i="9" s="1"/>
  <c r="Q50" i="9" s="1"/>
  <c r="V10" i="9"/>
  <c r="V31" i="9" s="1"/>
  <c r="S48" i="9" s="1"/>
  <c r="P9" i="9"/>
  <c r="U7" i="9"/>
  <c r="Q8" i="9"/>
  <c r="V14" i="9"/>
  <c r="V35" i="9" s="1"/>
  <c r="S52" i="9" s="1"/>
  <c r="Y17" i="9"/>
  <c r="W15" i="9"/>
  <c r="Z12" i="9"/>
  <c r="V16" i="9"/>
  <c r="Y13" i="9"/>
  <c r="W16" i="9"/>
  <c r="U10" i="9"/>
  <c r="S10" i="9" l="1"/>
  <c r="S31" i="9" s="1"/>
  <c r="P48" i="9" s="1"/>
  <c r="V13" i="9"/>
  <c r="V34" i="9" s="1"/>
  <c r="S51" i="9" s="1"/>
  <c r="N30" i="17"/>
  <c r="P29" i="17"/>
  <c r="K35" i="17"/>
  <c r="P28" i="17"/>
  <c r="K34" i="17"/>
  <c r="S9" i="15"/>
  <c r="Q9" i="15"/>
  <c r="R9" i="15"/>
  <c r="P9" i="15"/>
  <c r="Q30" i="18"/>
  <c r="N38" i="18" s="1"/>
  <c r="N37" i="18"/>
  <c r="S29" i="18"/>
  <c r="S28" i="18"/>
  <c r="R11" i="16" a="1"/>
  <c r="W12" i="9"/>
  <c r="W33" i="9" s="1"/>
  <c r="T50" i="9" s="1"/>
  <c r="W13" i="9"/>
  <c r="W34" i="9" s="1"/>
  <c r="T51" i="9" s="1"/>
  <c r="U31" i="9"/>
  <c r="R48" i="9" s="1"/>
  <c r="T30" i="9"/>
  <c r="Q47" i="9" s="1"/>
  <c r="Y16" i="9"/>
  <c r="V9" i="15" l="1" a="1"/>
  <c r="P11" i="15"/>
  <c r="U9" i="15" s="1" a="1"/>
  <c r="S30" i="18"/>
  <c r="T27" i="18"/>
  <c r="Q31" i="18"/>
  <c r="N39" i="18" s="1"/>
  <c r="K36" i="17"/>
  <c r="N33" i="17" s="1"/>
  <c r="P30" i="17"/>
  <c r="Q27" i="17" s="1"/>
  <c r="Q32" i="18"/>
  <c r="N40" i="18" s="1"/>
  <c r="W11" i="16"/>
  <c r="V11" i="16"/>
  <c r="R11" i="16"/>
  <c r="U11" i="16"/>
  <c r="T11" i="16"/>
  <c r="S11" i="16"/>
  <c r="P58" i="9" a="1"/>
  <c r="P58" i="9" s="1"/>
  <c r="P33" i="17" l="1"/>
  <c r="N34" i="17"/>
  <c r="K39" i="17"/>
  <c r="S31" i="18"/>
  <c r="V9" i="15"/>
  <c r="V12" i="15"/>
  <c r="V10" i="15"/>
  <c r="V11" i="15"/>
  <c r="U10" i="15"/>
  <c r="Y10" i="15" s="1"/>
  <c r="I16" i="15" s="1"/>
  <c r="U11" i="15"/>
  <c r="Y11" i="15" s="1"/>
  <c r="I17" i="15" s="1"/>
  <c r="U9" i="15"/>
  <c r="Y9" i="15" s="1"/>
  <c r="I15" i="15" s="1"/>
  <c r="U12" i="15"/>
  <c r="Y12" i="15" s="1"/>
  <c r="I18" i="15" s="1"/>
  <c r="Q35" i="18"/>
  <c r="N43" i="18" s="1"/>
  <c r="S32" i="18"/>
  <c r="Z11" i="16" a="1"/>
  <c r="R13" i="16"/>
  <c r="Y11" i="16" s="1" a="1"/>
  <c r="S61" i="9"/>
  <c r="Q61" i="9"/>
  <c r="T58" i="9"/>
  <c r="Q63" i="9"/>
  <c r="P59" i="9"/>
  <c r="S59" i="9"/>
  <c r="U58" i="9"/>
  <c r="T61" i="9"/>
  <c r="U61" i="9"/>
  <c r="Q60" i="9"/>
  <c r="T60" i="9"/>
  <c r="Q59" i="9"/>
  <c r="R60" i="9"/>
  <c r="P62" i="9"/>
  <c r="T62" i="9"/>
  <c r="P60" i="9"/>
  <c r="T59" i="9"/>
  <c r="R63" i="9"/>
  <c r="R58" i="9"/>
  <c r="S60" i="9"/>
  <c r="S62" i="9"/>
  <c r="R62" i="9"/>
  <c r="Q58" i="9"/>
  <c r="U59" i="9"/>
  <c r="U62" i="9"/>
  <c r="P63" i="9"/>
  <c r="U60" i="9"/>
  <c r="Q62" i="9"/>
  <c r="S63" i="9"/>
  <c r="P61" i="9"/>
  <c r="R61" i="9"/>
  <c r="S58" i="9"/>
  <c r="U63" i="9"/>
  <c r="R59" i="9"/>
  <c r="T63" i="9"/>
  <c r="W9" i="15" l="1" a="1"/>
  <c r="N35" i="17"/>
  <c r="P34" i="17"/>
  <c r="K40" i="17"/>
  <c r="Q36" i="18"/>
  <c r="S35" i="18"/>
  <c r="Z15" i="16"/>
  <c r="Z16" i="16"/>
  <c r="Z13" i="16"/>
  <c r="Z11" i="16"/>
  <c r="AA11" i="16" s="1" a="1"/>
  <c r="Z12" i="16"/>
  <c r="Z14" i="16"/>
  <c r="Y12" i="16"/>
  <c r="AC12" i="16" s="1"/>
  <c r="K20" i="16" s="1"/>
  <c r="Y16" i="16"/>
  <c r="AC16" i="16" s="1"/>
  <c r="K24" i="16" s="1"/>
  <c r="Y15" i="16"/>
  <c r="AC15" i="16" s="1"/>
  <c r="K23" i="16" s="1"/>
  <c r="Y14" i="16"/>
  <c r="AC14" i="16" s="1"/>
  <c r="K22" i="16" s="1"/>
  <c r="Y11" i="16"/>
  <c r="AC11" i="16" s="1"/>
  <c r="K19" i="16" s="1"/>
  <c r="Y13" i="16"/>
  <c r="AC13" i="16" s="1"/>
  <c r="K21" i="16" s="1"/>
  <c r="Y58" i="9" a="1"/>
  <c r="Y58" i="9" s="1"/>
  <c r="K41" i="17" l="1"/>
  <c r="P35" i="17"/>
  <c r="N36" i="17"/>
  <c r="W10" i="15"/>
  <c r="T10" i="15" s="1"/>
  <c r="J16" i="15" s="1"/>
  <c r="W9" i="15"/>
  <c r="T9" i="15" s="1"/>
  <c r="W12" i="15"/>
  <c r="T12" i="15" s="1"/>
  <c r="J18" i="15" s="1"/>
  <c r="W11" i="15"/>
  <c r="T11" i="15" s="1"/>
  <c r="J17" i="15" s="1"/>
  <c r="Q37" i="18"/>
  <c r="N45" i="18" s="1"/>
  <c r="N44" i="18"/>
  <c r="S36" i="18"/>
  <c r="AA15" i="16"/>
  <c r="X15" i="16" s="1"/>
  <c r="L23" i="16" s="1"/>
  <c r="AA14" i="16"/>
  <c r="X14" i="16" s="1"/>
  <c r="L22" i="16" s="1"/>
  <c r="AA11" i="16"/>
  <c r="X11" i="16" s="1"/>
  <c r="AA12" i="16"/>
  <c r="X12" i="16" s="1"/>
  <c r="L20" i="16" s="1"/>
  <c r="AA16" i="16"/>
  <c r="X16" i="16" s="1"/>
  <c r="L24" i="16" s="1"/>
  <c r="AA13" i="16"/>
  <c r="X13" i="16" s="1"/>
  <c r="L21" i="16" s="1"/>
  <c r="Y61" i="9"/>
  <c r="Y59" i="9"/>
  <c r="Y60" i="9"/>
  <c r="Y62" i="9"/>
  <c r="Y63" i="9"/>
  <c r="S37" i="18" l="1"/>
  <c r="K42" i="17"/>
  <c r="N39" i="17" s="1"/>
  <c r="P36" i="17"/>
  <c r="Q33" i="17" s="1"/>
  <c r="P10" i="15" a="1"/>
  <c r="J15" i="15"/>
  <c r="K15" i="15"/>
  <c r="L15" i="15" a="1"/>
  <c r="Q38" i="18"/>
  <c r="N46" i="18" s="1"/>
  <c r="R12" i="16" a="1"/>
  <c r="L19" i="16"/>
  <c r="M19" i="16" a="1"/>
  <c r="M19" i="16" s="1"/>
  <c r="N19" i="16" a="1"/>
  <c r="L16" i="15" l="1"/>
  <c r="M16" i="15" s="1"/>
  <c r="L15" i="15"/>
  <c r="M15" i="15" s="1"/>
  <c r="L18" i="15"/>
  <c r="M18" i="15" s="1"/>
  <c r="L17" i="15"/>
  <c r="M17" i="15" s="1"/>
  <c r="Q39" i="18"/>
  <c r="N47" i="18" s="1"/>
  <c r="S38" i="18"/>
  <c r="T35" i="18" s="1"/>
  <c r="P10" i="15"/>
  <c r="Q10" i="15"/>
  <c r="R10" i="15"/>
  <c r="S10" i="15"/>
  <c r="K45" i="17"/>
  <c r="P39" i="17"/>
  <c r="N40" i="17"/>
  <c r="N41" i="17" s="1"/>
  <c r="Q40" i="18"/>
  <c r="N48" i="18" s="1"/>
  <c r="S39" i="18"/>
  <c r="N19" i="16"/>
  <c r="O19" i="16" s="1"/>
  <c r="N24" i="16"/>
  <c r="O24" i="16" s="1"/>
  <c r="N23" i="16"/>
  <c r="O23" i="16" s="1"/>
  <c r="N22" i="16"/>
  <c r="O22" i="16" s="1"/>
  <c r="N21" i="16"/>
  <c r="O21" i="16" s="1"/>
  <c r="N20" i="16"/>
  <c r="O20" i="16" s="1"/>
  <c r="R18" i="16" s="1" a="1"/>
  <c r="W12" i="16"/>
  <c r="S12" i="16"/>
  <c r="U12" i="16"/>
  <c r="R12" i="16"/>
  <c r="T12" i="16"/>
  <c r="V12" i="16"/>
  <c r="N42" i="17" l="1"/>
  <c r="K47" i="17"/>
  <c r="P41" i="17"/>
  <c r="P40" i="17"/>
  <c r="K46" i="17"/>
  <c r="P14" i="15" a="1"/>
  <c r="Z9" i="15" a="1"/>
  <c r="Z9" i="15" s="1"/>
  <c r="AD11" i="16" a="1"/>
  <c r="AD11" i="16" s="1"/>
  <c r="S40" i="18"/>
  <c r="Q43" i="18"/>
  <c r="N51" i="18" s="1"/>
  <c r="R18" i="16"/>
  <c r="S18" i="16"/>
  <c r="T18" i="16"/>
  <c r="U18" i="16"/>
  <c r="V18" i="16"/>
  <c r="W18" i="16"/>
  <c r="P14" i="15" l="1"/>
  <c r="S14" i="15"/>
  <c r="R14" i="15"/>
  <c r="Q14" i="15"/>
  <c r="K48" i="17"/>
  <c r="N45" i="17" s="1"/>
  <c r="P42" i="17"/>
  <c r="Q39" i="17" s="1"/>
  <c r="Q44" i="18"/>
  <c r="N52" i="18" s="1"/>
  <c r="S43" i="18"/>
  <c r="R19" i="16" a="1"/>
  <c r="P45" i="17" l="1"/>
  <c r="N46" i="17"/>
  <c r="K51" i="17"/>
  <c r="P15" i="15" a="1"/>
  <c r="Q45" i="18"/>
  <c r="S45" i="18" s="1"/>
  <c r="S44" i="18"/>
  <c r="V19" i="16"/>
  <c r="W19" i="16"/>
  <c r="R19" i="16"/>
  <c r="S19" i="16"/>
  <c r="T19" i="16"/>
  <c r="U19" i="16"/>
  <c r="P15" i="15" l="1"/>
  <c r="Q15" i="15"/>
  <c r="R15" i="15"/>
  <c r="S15" i="15"/>
  <c r="K52" i="17"/>
  <c r="P46" i="17"/>
  <c r="N47" i="17"/>
  <c r="N53" i="18"/>
  <c r="Q46" i="18"/>
  <c r="Z19" i="16" a="1"/>
  <c r="R21" i="16"/>
  <c r="Y19" i="16" s="1" a="1"/>
  <c r="N48" i="17" l="1"/>
  <c r="K53" i="17"/>
  <c r="P47" i="17"/>
  <c r="V15" i="15" a="1"/>
  <c r="P17" i="15"/>
  <c r="U15" i="15" s="1" a="1"/>
  <c r="Q47" i="18"/>
  <c r="Q48" i="18" s="1"/>
  <c r="N54" i="18"/>
  <c r="S46" i="18"/>
  <c r="T43" i="18" s="1"/>
  <c r="Y19" i="16"/>
  <c r="AC19" i="16" s="1"/>
  <c r="K27" i="16" s="1"/>
  <c r="Y21" i="16"/>
  <c r="AC21" i="16" s="1"/>
  <c r="K29" i="16" s="1"/>
  <c r="Y22" i="16"/>
  <c r="AC22" i="16" s="1"/>
  <c r="K30" i="16" s="1"/>
  <c r="Y20" i="16"/>
  <c r="AC20" i="16" s="1"/>
  <c r="K28" i="16" s="1"/>
  <c r="Y23" i="16"/>
  <c r="AC23" i="16" s="1"/>
  <c r="K31" i="16" s="1"/>
  <c r="Y24" i="16"/>
  <c r="AC24" i="16" s="1"/>
  <c r="K32" i="16" s="1"/>
  <c r="Z22" i="16"/>
  <c r="Z24" i="16"/>
  <c r="Z23" i="16"/>
  <c r="Z19" i="16"/>
  <c r="Z20" i="16"/>
  <c r="Z21" i="16"/>
  <c r="V15" i="15" l="1"/>
  <c r="V16" i="15"/>
  <c r="V18" i="15"/>
  <c r="V17" i="15"/>
  <c r="U17" i="15"/>
  <c r="Y17" i="15" s="1"/>
  <c r="I23" i="15" s="1"/>
  <c r="U16" i="15"/>
  <c r="Y16" i="15" s="1"/>
  <c r="I22" i="15" s="1"/>
  <c r="U18" i="15"/>
  <c r="Y18" i="15" s="1"/>
  <c r="I24" i="15" s="1"/>
  <c r="U15" i="15"/>
  <c r="Y15" i="15" s="1"/>
  <c r="I21" i="15" s="1"/>
  <c r="K54" i="17"/>
  <c r="N51" i="17" s="1"/>
  <c r="P48" i="17"/>
  <c r="Q45" i="17" s="1"/>
  <c r="N56" i="18"/>
  <c r="S48" i="18"/>
  <c r="N55" i="18"/>
  <c r="Q51" i="18" s="1"/>
  <c r="S47" i="18"/>
  <c r="AA19" i="16" a="1"/>
  <c r="K57" i="17" l="1"/>
  <c r="N52" i="17"/>
  <c r="P51" i="17"/>
  <c r="N53" i="17"/>
  <c r="W15" i="15" a="1"/>
  <c r="N59" i="18"/>
  <c r="Q52" i="18"/>
  <c r="S51" i="18"/>
  <c r="AA19" i="16"/>
  <c r="X19" i="16" s="1"/>
  <c r="AA23" i="16"/>
  <c r="X23" i="16" s="1"/>
  <c r="L31" i="16" s="1"/>
  <c r="AA24" i="16"/>
  <c r="X24" i="16" s="1"/>
  <c r="L32" i="16" s="1"/>
  <c r="AA20" i="16"/>
  <c r="X20" i="16" s="1"/>
  <c r="L28" i="16" s="1"/>
  <c r="AA21" i="16"/>
  <c r="X21" i="16" s="1"/>
  <c r="L29" i="16" s="1"/>
  <c r="AA22" i="16"/>
  <c r="X22" i="16" s="1"/>
  <c r="L30" i="16" s="1"/>
  <c r="K59" i="17" l="1"/>
  <c r="P53" i="17"/>
  <c r="N54" i="17"/>
  <c r="W17" i="15"/>
  <c r="T17" i="15" s="1"/>
  <c r="J23" i="15" s="1"/>
  <c r="W18" i="15"/>
  <c r="T18" i="15" s="1"/>
  <c r="J24" i="15" s="1"/>
  <c r="W15" i="15"/>
  <c r="T15" i="15" s="1"/>
  <c r="W16" i="15"/>
  <c r="T16" i="15" s="1"/>
  <c r="J22" i="15" s="1"/>
  <c r="P52" i="17"/>
  <c r="K58" i="17"/>
  <c r="Q53" i="18"/>
  <c r="N60" i="18"/>
  <c r="S52" i="18"/>
  <c r="R20" i="16" a="1"/>
  <c r="L27" i="16"/>
  <c r="M27" i="16" a="1"/>
  <c r="M27" i="16" s="1"/>
  <c r="N27" i="16" a="1"/>
  <c r="J21" i="15" l="1"/>
  <c r="P16" i="15" a="1"/>
  <c r="K21" i="15"/>
  <c r="L21" i="15" a="1"/>
  <c r="K60" i="17"/>
  <c r="N57" i="17" s="1"/>
  <c r="P54" i="17"/>
  <c r="Q51" i="17" s="1"/>
  <c r="N61" i="18"/>
  <c r="S53" i="18"/>
  <c r="Q54" i="18"/>
  <c r="Q55" i="18" s="1"/>
  <c r="N30" i="16"/>
  <c r="O30" i="16" s="1"/>
  <c r="N32" i="16"/>
  <c r="O32" i="16" s="1"/>
  <c r="N29" i="16"/>
  <c r="O29" i="16" s="1"/>
  <c r="N27" i="16"/>
  <c r="O27" i="16" s="1"/>
  <c r="N31" i="16"/>
  <c r="O31" i="16" s="1"/>
  <c r="N28" i="16"/>
  <c r="O28" i="16" s="1"/>
  <c r="R20" i="16"/>
  <c r="U20" i="16"/>
  <c r="W20" i="16"/>
  <c r="S20" i="16"/>
  <c r="T20" i="16"/>
  <c r="V20" i="16"/>
  <c r="P57" i="17" l="1"/>
  <c r="K63" i="17"/>
  <c r="N58" i="17"/>
  <c r="Q16" i="15"/>
  <c r="S16" i="15"/>
  <c r="P16" i="15"/>
  <c r="R16" i="15"/>
  <c r="L22" i="15"/>
  <c r="M22" i="15" s="1"/>
  <c r="L24" i="15"/>
  <c r="M24" i="15" s="1"/>
  <c r="L21" i="15"/>
  <c r="M21" i="15" s="1"/>
  <c r="L23" i="15"/>
  <c r="M23" i="15" s="1"/>
  <c r="Q56" i="18"/>
  <c r="N63" i="18"/>
  <c r="S55" i="18"/>
  <c r="N62" i="18"/>
  <c r="S54" i="18"/>
  <c r="T51" i="18" s="1"/>
  <c r="AD19" i="16" a="1"/>
  <c r="AD19" i="16" s="1"/>
  <c r="R26" i="16" a="1"/>
  <c r="P20" i="15" l="1" a="1"/>
  <c r="P58" i="17"/>
  <c r="K64" i="17"/>
  <c r="Z15" i="15" a="1"/>
  <c r="Z15" i="15" s="1"/>
  <c r="N59" i="17"/>
  <c r="N64" i="18"/>
  <c r="Q59" i="18" s="1"/>
  <c r="S56" i="18"/>
  <c r="S26" i="16"/>
  <c r="U26" i="16"/>
  <c r="R26" i="16"/>
  <c r="T26" i="16"/>
  <c r="V26" i="16"/>
  <c r="W26" i="16"/>
  <c r="P59" i="17" l="1"/>
  <c r="K65" i="17"/>
  <c r="N60" i="17"/>
  <c r="S20" i="15"/>
  <c r="R20" i="15"/>
  <c r="Q20" i="15"/>
  <c r="P20" i="15"/>
  <c r="N67" i="18"/>
  <c r="S59" i="18"/>
  <c r="Q60" i="18"/>
  <c r="R27" i="16" a="1"/>
  <c r="P21" i="15" l="1" a="1"/>
  <c r="P60" i="17"/>
  <c r="Q57" i="17" s="1"/>
  <c r="K66" i="17"/>
  <c r="N63" i="17" s="1"/>
  <c r="Q61" i="18"/>
  <c r="N68" i="18"/>
  <c r="S60" i="18"/>
  <c r="R27" i="16"/>
  <c r="S27" i="16"/>
  <c r="T27" i="16"/>
  <c r="U27" i="16"/>
  <c r="V27" i="16"/>
  <c r="W27" i="16"/>
  <c r="N64" i="17" l="1"/>
  <c r="P63" i="17"/>
  <c r="K69" i="17"/>
  <c r="N65" i="17"/>
  <c r="P21" i="15"/>
  <c r="Q21" i="15"/>
  <c r="S21" i="15"/>
  <c r="R21" i="15"/>
  <c r="Q62" i="18"/>
  <c r="Q63" i="18" s="1"/>
  <c r="N69" i="18"/>
  <c r="S61" i="18"/>
  <c r="Z27" i="16" a="1"/>
  <c r="R29" i="16"/>
  <c r="Y27" i="16" s="1" a="1"/>
  <c r="K71" i="17" l="1"/>
  <c r="P65" i="17"/>
  <c r="V21" i="15" a="1"/>
  <c r="P23" i="15"/>
  <c r="U21" i="15" s="1" a="1"/>
  <c r="N66" i="17"/>
  <c r="P64" i="17"/>
  <c r="K70" i="17"/>
  <c r="N71" i="18"/>
  <c r="S63" i="18"/>
  <c r="Q64" i="18"/>
  <c r="N70" i="18"/>
  <c r="S62" i="18"/>
  <c r="T59" i="18" s="1"/>
  <c r="Y29" i="16"/>
  <c r="AC29" i="16" s="1"/>
  <c r="K37" i="16" s="1"/>
  <c r="Y28" i="16"/>
  <c r="AC28" i="16" s="1"/>
  <c r="K36" i="16" s="1"/>
  <c r="Y30" i="16"/>
  <c r="AC30" i="16" s="1"/>
  <c r="K38" i="16" s="1"/>
  <c r="Y31" i="16"/>
  <c r="AC31" i="16" s="1"/>
  <c r="K39" i="16" s="1"/>
  <c r="Y32" i="16"/>
  <c r="AC32" i="16" s="1"/>
  <c r="K40" i="16" s="1"/>
  <c r="Y27" i="16"/>
  <c r="AC27" i="16" s="1"/>
  <c r="K35" i="16" s="1"/>
  <c r="Z28" i="16"/>
  <c r="Z29" i="16"/>
  <c r="Z31" i="16"/>
  <c r="Z32" i="16"/>
  <c r="Z27" i="16"/>
  <c r="Z30" i="16"/>
  <c r="V21" i="15" l="1"/>
  <c r="V23" i="15"/>
  <c r="V22" i="15"/>
  <c r="V24" i="15"/>
  <c r="U21" i="15"/>
  <c r="Y21" i="15" s="1"/>
  <c r="U23" i="15"/>
  <c r="Y23" i="15" s="1"/>
  <c r="U22" i="15"/>
  <c r="Y22" i="15" s="1"/>
  <c r="U24" i="15"/>
  <c r="Y24" i="15" s="1"/>
  <c r="P66" i="17"/>
  <c r="Q63" i="17" s="1"/>
  <c r="K72" i="17"/>
  <c r="N69" i="17" s="1"/>
  <c r="AA27" i="16" a="1"/>
  <c r="AA27" i="16" s="1"/>
  <c r="X27" i="16" s="1"/>
  <c r="N72" i="18"/>
  <c r="Q67" i="18" s="1"/>
  <c r="S64" i="18"/>
  <c r="AA30" i="16"/>
  <c r="X30" i="16" s="1"/>
  <c r="L38" i="16" s="1"/>
  <c r="AA32" i="16" l="1"/>
  <c r="X32" i="16" s="1"/>
  <c r="L40" i="16" s="1"/>
  <c r="K75" i="17"/>
  <c r="P69" i="17"/>
  <c r="N70" i="17"/>
  <c r="AA31" i="16"/>
  <c r="X31" i="16" s="1"/>
  <c r="L39" i="16" s="1"/>
  <c r="AA29" i="16"/>
  <c r="X29" i="16" s="1"/>
  <c r="L37" i="16" s="1"/>
  <c r="AA28" i="16"/>
  <c r="X28" i="16" s="1"/>
  <c r="L36" i="16" s="1"/>
  <c r="W21" i="15" a="1"/>
  <c r="N75" i="18"/>
  <c r="S67" i="18"/>
  <c r="Q68" i="18"/>
  <c r="L35" i="16"/>
  <c r="W21" i="15" l="1"/>
  <c r="T21" i="15" s="1"/>
  <c r="W22" i="15"/>
  <c r="T22" i="15" s="1"/>
  <c r="W23" i="15"/>
  <c r="T23" i="15" s="1"/>
  <c r="W24" i="15"/>
  <c r="T24" i="15" s="1"/>
  <c r="R28" i="16" a="1"/>
  <c r="M35" i="16" a="1"/>
  <c r="M35" i="16" s="1"/>
  <c r="P70" i="17"/>
  <c r="K76" i="17"/>
  <c r="N35" i="16" a="1"/>
  <c r="N36" i="16" s="1"/>
  <c r="O36" i="16" s="1"/>
  <c r="N71" i="17"/>
  <c r="N76" i="18"/>
  <c r="S68" i="18"/>
  <c r="Q69" i="18"/>
  <c r="T28" i="16"/>
  <c r="S28" i="16"/>
  <c r="U28" i="16"/>
  <c r="W28" i="16"/>
  <c r="V28" i="16"/>
  <c r="R28" i="16"/>
  <c r="N40" i="16" l="1"/>
  <c r="O40" i="16" s="1"/>
  <c r="K77" i="17"/>
  <c r="P71" i="17"/>
  <c r="N72" i="17"/>
  <c r="N35" i="16"/>
  <c r="O35" i="16" s="1"/>
  <c r="R34" i="16" s="1" a="1"/>
  <c r="N39" i="16"/>
  <c r="O39" i="16" s="1"/>
  <c r="N38" i="16"/>
  <c r="O38" i="16" s="1"/>
  <c r="N37" i="16"/>
  <c r="O37" i="16" s="1"/>
  <c r="P22" i="15" a="1"/>
  <c r="AD27" i="16" a="1"/>
  <c r="AD27" i="16" s="1"/>
  <c r="N77" i="18"/>
  <c r="S69" i="18"/>
  <c r="Q70" i="18"/>
  <c r="Q22" i="15" l="1"/>
  <c r="P22" i="15"/>
  <c r="R22" i="15"/>
  <c r="S22" i="15"/>
  <c r="K78" i="17"/>
  <c r="N75" i="17" s="1"/>
  <c r="P72" i="17"/>
  <c r="Q69" i="17" s="1"/>
  <c r="N78" i="18"/>
  <c r="S70" i="18"/>
  <c r="T67" i="18" s="1"/>
  <c r="Q71" i="18"/>
  <c r="Q72" i="18" s="1"/>
  <c r="W34" i="16"/>
  <c r="V34" i="16"/>
  <c r="R34" i="16"/>
  <c r="S34" i="16"/>
  <c r="U34" i="16"/>
  <c r="T34" i="16"/>
  <c r="K81" i="17" l="1"/>
  <c r="N76" i="17"/>
  <c r="P75" i="17"/>
  <c r="N77" i="17"/>
  <c r="Z21" i="15" a="1"/>
  <c r="Z21" i="15" s="1"/>
  <c r="N80" i="18"/>
  <c r="S72" i="18"/>
  <c r="N79" i="18"/>
  <c r="Q75" i="18" s="1"/>
  <c r="S71" i="18"/>
  <c r="R35" i="16" a="1"/>
  <c r="K83" i="17" l="1"/>
  <c r="P77" i="17"/>
  <c r="N78" i="17"/>
  <c r="P76" i="17"/>
  <c r="K82" i="17"/>
  <c r="N83" i="18"/>
  <c r="S75" i="18"/>
  <c r="Q76" i="18"/>
  <c r="Q77" i="18" s="1"/>
  <c r="R35" i="16"/>
  <c r="S35" i="16"/>
  <c r="T35" i="16"/>
  <c r="U35" i="16"/>
  <c r="V35" i="16"/>
  <c r="W35" i="16"/>
  <c r="K84" i="17" l="1"/>
  <c r="N81" i="17" s="1"/>
  <c r="P78" i="17"/>
  <c r="Q75" i="17" s="1"/>
  <c r="N85" i="18"/>
  <c r="S77" i="18"/>
  <c r="Q78" i="18"/>
  <c r="N84" i="18"/>
  <c r="S76" i="18"/>
  <c r="Z35" i="16" a="1"/>
  <c r="R37" i="16"/>
  <c r="Y35" i="16" s="1" a="1"/>
  <c r="K87" i="17" l="1"/>
  <c r="P81" i="17"/>
  <c r="N82" i="17"/>
  <c r="N86" i="18"/>
  <c r="S78" i="18"/>
  <c r="T75" i="18" s="1"/>
  <c r="Q79" i="18"/>
  <c r="Y40" i="16"/>
  <c r="AC40" i="16" s="1"/>
  <c r="Y35" i="16"/>
  <c r="AC35" i="16" s="1"/>
  <c r="Y36" i="16"/>
  <c r="AC36" i="16" s="1"/>
  <c r="Y37" i="16"/>
  <c r="AC37" i="16" s="1"/>
  <c r="Y39" i="16"/>
  <c r="AC39" i="16" s="1"/>
  <c r="Y38" i="16"/>
  <c r="AC38" i="16" s="1"/>
  <c r="Z36" i="16"/>
  <c r="Z38" i="16"/>
  <c r="Z39" i="16"/>
  <c r="Z40" i="16"/>
  <c r="Z37" i="16"/>
  <c r="Z35" i="16"/>
  <c r="K88" i="17" l="1"/>
  <c r="P82" i="17"/>
  <c r="N83" i="17"/>
  <c r="AA35" i="16" a="1"/>
  <c r="AA38" i="16" s="1"/>
  <c r="X38" i="16" s="1"/>
  <c r="N87" i="18"/>
  <c r="S79" i="18"/>
  <c r="Q80" i="18"/>
  <c r="AA37" i="16" l="1"/>
  <c r="X37" i="16" s="1"/>
  <c r="AA35" i="16"/>
  <c r="X35" i="16" s="1"/>
  <c r="R36" i="16" s="1" a="1"/>
  <c r="P83" i="17"/>
  <c r="K89" i="17"/>
  <c r="AA36" i="16"/>
  <c r="X36" i="16" s="1"/>
  <c r="N84" i="17"/>
  <c r="AA40" i="16"/>
  <c r="X40" i="16" s="1"/>
  <c r="AA39" i="16"/>
  <c r="X39" i="16" s="1"/>
  <c r="N88" i="18"/>
  <c r="S80" i="18"/>
  <c r="Q83" i="18"/>
  <c r="P84" i="17" l="1"/>
  <c r="Q81" i="17" s="1"/>
  <c r="K90" i="17"/>
  <c r="N87" i="17" s="1"/>
  <c r="N91" i="18"/>
  <c r="Q84" i="18"/>
  <c r="Q85" i="18" s="1"/>
  <c r="S83" i="18"/>
  <c r="V36" i="16"/>
  <c r="R36" i="16"/>
  <c r="S36" i="16"/>
  <c r="T36" i="16"/>
  <c r="U36" i="16"/>
  <c r="W36" i="16"/>
  <c r="P87" i="17" l="1"/>
  <c r="K93" i="17"/>
  <c r="N88" i="17"/>
  <c r="N89" i="17" s="1"/>
  <c r="N93" i="18"/>
  <c r="S85" i="18"/>
  <c r="Q86" i="18"/>
  <c r="N92" i="18"/>
  <c r="S84" i="18"/>
  <c r="AD35" i="16" a="1"/>
  <c r="AD35" i="16" s="1"/>
  <c r="P89" i="17" l="1"/>
  <c r="K95" i="17"/>
  <c r="K94" i="17"/>
  <c r="P88" i="17"/>
  <c r="N90" i="17"/>
  <c r="Q87" i="18"/>
  <c r="N94" i="18"/>
  <c r="S86" i="18"/>
  <c r="T83" i="18" s="1"/>
  <c r="Q88" i="18"/>
  <c r="P90" i="17" l="1"/>
  <c r="K96" i="17"/>
  <c r="Q87" i="17"/>
  <c r="N93" i="17"/>
  <c r="N96" i="18"/>
  <c r="S88" i="18"/>
  <c r="N95" i="18"/>
  <c r="Q91" i="18" s="1"/>
  <c r="S87" i="18"/>
  <c r="P93" i="17" l="1"/>
  <c r="N94" i="17"/>
  <c r="K99" i="17"/>
  <c r="N99" i="18"/>
  <c r="Q92" i="18"/>
  <c r="S91" i="18"/>
  <c r="N95" i="17" l="1"/>
  <c r="P94" i="17"/>
  <c r="K100" i="17"/>
  <c r="N96" i="17"/>
  <c r="Q93" i="18"/>
  <c r="N100" i="18"/>
  <c r="S92" i="18"/>
  <c r="P96" i="17" l="1"/>
  <c r="K102" i="17"/>
  <c r="K101" i="17"/>
  <c r="N99" i="17" s="1"/>
  <c r="P95" i="17"/>
  <c r="N101" i="18"/>
  <c r="S93" i="18"/>
  <c r="Q94" i="18"/>
  <c r="Q95" i="18" s="1"/>
  <c r="K105" i="17" l="1"/>
  <c r="P99" i="17"/>
  <c r="N100" i="17"/>
  <c r="N101" i="17" s="1"/>
  <c r="Q93" i="17"/>
  <c r="N103" i="18"/>
  <c r="S95" i="18"/>
  <c r="Q96" i="18"/>
  <c r="N102" i="18"/>
  <c r="S94" i="18"/>
  <c r="T91" i="18" s="1"/>
  <c r="P101" i="17" l="1"/>
  <c r="K107" i="17"/>
  <c r="N102" i="17"/>
  <c r="P100" i="17"/>
  <c r="K106" i="17"/>
  <c r="N104" i="18"/>
  <c r="Q99" i="18" s="1"/>
  <c r="S96" i="18"/>
  <c r="K108" i="17" l="1"/>
  <c r="N105" i="17" s="1"/>
  <c r="P102" i="17"/>
  <c r="Q99" i="17" s="1"/>
  <c r="N107" i="18"/>
  <c r="S99" i="18"/>
  <c r="Q100" i="18"/>
  <c r="P105" i="17" l="1"/>
  <c r="K111" i="17"/>
  <c r="N106" i="17"/>
  <c r="N107" i="17" s="1"/>
  <c r="N108" i="18"/>
  <c r="S100" i="18"/>
  <c r="Q101" i="18"/>
  <c r="N108" i="17" l="1"/>
  <c r="K113" i="17"/>
  <c r="P107" i="17"/>
  <c r="K112" i="17"/>
  <c r="P106" i="17"/>
  <c r="N109" i="18"/>
  <c r="S101" i="18"/>
  <c r="Q102" i="18"/>
  <c r="K114" i="17" l="1"/>
  <c r="N111" i="17" s="1"/>
  <c r="P108" i="17"/>
  <c r="Q105" i="17" s="1"/>
  <c r="N110" i="18"/>
  <c r="S102" i="18"/>
  <c r="T99" i="18" s="1"/>
  <c r="Q103" i="18"/>
  <c r="K117" i="17" l="1"/>
  <c r="P111" i="17"/>
  <c r="N112" i="17"/>
  <c r="N111" i="18"/>
  <c r="S103" i="18"/>
  <c r="Q104" i="18"/>
  <c r="P112" i="17" l="1"/>
  <c r="K118" i="17"/>
  <c r="N113" i="17"/>
  <c r="N112" i="18"/>
  <c r="Q107" i="18" s="1"/>
  <c r="S104" i="18"/>
  <c r="N114" i="17" l="1"/>
  <c r="K119" i="17"/>
  <c r="P113" i="17"/>
  <c r="N115" i="18"/>
  <c r="S107" i="18"/>
  <c r="Q108" i="18"/>
  <c r="P114" i="17" l="1"/>
  <c r="Q111" i="17" s="1"/>
  <c r="K120" i="17"/>
  <c r="N117" i="17" s="1"/>
  <c r="Q109" i="18"/>
  <c r="N116" i="18"/>
  <c r="S108" i="18"/>
  <c r="K123" i="17" l="1"/>
  <c r="P117" i="17"/>
  <c r="N118" i="17"/>
  <c r="N119" i="17" s="1"/>
  <c r="N117" i="18"/>
  <c r="S109" i="18"/>
  <c r="Q110" i="18"/>
  <c r="Q111" i="18" s="1"/>
  <c r="P119" i="17" l="1"/>
  <c r="K125" i="17"/>
  <c r="N120" i="17"/>
  <c r="K124" i="17"/>
  <c r="P118" i="17"/>
  <c r="N119" i="18"/>
  <c r="S111" i="18"/>
  <c r="Q112" i="18"/>
  <c r="N118" i="18"/>
  <c r="S110" i="18"/>
  <c r="T107" i="18" s="1"/>
  <c r="P120" i="17" l="1"/>
  <c r="Q117" i="17" s="1"/>
  <c r="K126" i="17"/>
  <c r="N123" i="17" s="1"/>
  <c r="N120" i="18"/>
  <c r="Q115" i="18" s="1"/>
  <c r="S112" i="18"/>
  <c r="K129" i="17" l="1"/>
  <c r="N124" i="17"/>
  <c r="P123" i="17"/>
  <c r="N123" i="18"/>
  <c r="Q116" i="18"/>
  <c r="Q117" i="18" s="1"/>
  <c r="S115" i="18"/>
  <c r="P124" i="17" l="1"/>
  <c r="K130" i="17"/>
  <c r="N125" i="17"/>
  <c r="Q118" i="18"/>
  <c r="N125" i="18"/>
  <c r="S117" i="18"/>
  <c r="N124" i="18"/>
  <c r="S116" i="18"/>
  <c r="K131" i="17" l="1"/>
  <c r="P125" i="17"/>
  <c r="N126" i="17"/>
  <c r="N126" i="18"/>
  <c r="S118" i="18"/>
  <c r="T115" i="18" s="1"/>
  <c r="Q119" i="18"/>
  <c r="K132" i="17" l="1"/>
  <c r="N129" i="17" s="1"/>
  <c r="P126" i="17"/>
  <c r="Q123" i="17" s="1"/>
  <c r="N127" i="18"/>
  <c r="S119" i="18"/>
  <c r="Q120" i="18"/>
  <c r="P129" i="17" l="1"/>
  <c r="N130" i="17"/>
  <c r="K135" i="17"/>
  <c r="N128" i="18"/>
  <c r="Q123" i="18" s="1"/>
  <c r="S120" i="18"/>
  <c r="K136" i="17" l="1"/>
  <c r="P130" i="17"/>
  <c r="N131" i="17"/>
  <c r="N132" i="17" s="1"/>
  <c r="N131" i="18"/>
  <c r="Q124" i="18"/>
  <c r="Q125" i="18" s="1"/>
  <c r="Q126" i="18" s="1"/>
  <c r="S123" i="18"/>
  <c r="K138" i="17" l="1"/>
  <c r="P132" i="17"/>
  <c r="K137" i="17"/>
  <c r="P131" i="17"/>
  <c r="N135" i="17"/>
  <c r="Q127" i="18"/>
  <c r="Q128" i="18" s="1"/>
  <c r="N134" i="18"/>
  <c r="S126" i="18"/>
  <c r="N133" i="18"/>
  <c r="S125" i="18"/>
  <c r="N132" i="18"/>
  <c r="S124" i="18"/>
  <c r="T123" i="18" s="1"/>
  <c r="K141" i="17" l="1"/>
  <c r="N136" i="17"/>
  <c r="N137" i="17"/>
  <c r="P135" i="17"/>
  <c r="N138" i="17"/>
  <c r="Q129" i="17"/>
  <c r="N136" i="18"/>
  <c r="S128" i="18"/>
  <c r="N135" i="18"/>
  <c r="Q131" i="18" s="1"/>
  <c r="S127" i="18"/>
  <c r="K144" i="17" l="1"/>
  <c r="P138" i="17"/>
  <c r="P137" i="17"/>
  <c r="K143" i="17"/>
  <c r="K142" i="17"/>
  <c r="P136" i="17"/>
  <c r="N139" i="18"/>
  <c r="Q132" i="18"/>
  <c r="Q133" i="18" s="1"/>
  <c r="Q134" i="18" s="1"/>
  <c r="Q135" i="18" s="1"/>
  <c r="S131" i="18"/>
  <c r="Q135" i="17" l="1"/>
  <c r="N141" i="17"/>
  <c r="N143" i="18"/>
  <c r="S135" i="18"/>
  <c r="N142" i="18"/>
  <c r="S134" i="18"/>
  <c r="Q136" i="18"/>
  <c r="N141" i="18"/>
  <c r="S133" i="18"/>
  <c r="N140" i="18"/>
  <c r="S132" i="18"/>
  <c r="K147" i="17" l="1"/>
  <c r="N142" i="17"/>
  <c r="P141" i="17"/>
  <c r="N143" i="17"/>
  <c r="N144" i="18"/>
  <c r="Q139" i="18" s="1"/>
  <c r="S136" i="18"/>
  <c r="T131" i="18"/>
  <c r="K148" i="17" l="1"/>
  <c r="P142" i="17"/>
  <c r="N144" i="17"/>
  <c r="P143" i="17"/>
  <c r="K149" i="17"/>
  <c r="N147" i="18"/>
  <c r="S139" i="18"/>
  <c r="Q140" i="18"/>
  <c r="P144" i="17" l="1"/>
  <c r="Q141" i="17" s="1"/>
  <c r="K150" i="17"/>
  <c r="N147" i="17" s="1"/>
  <c r="Q141" i="18"/>
  <c r="N148" i="18"/>
  <c r="S140" i="18"/>
  <c r="K153" i="17" l="1"/>
  <c r="N148" i="17"/>
  <c r="P147" i="17"/>
  <c r="N149" i="17"/>
  <c r="N150" i="17"/>
  <c r="Q142" i="18"/>
  <c r="N149" i="18"/>
  <c r="S141" i="18"/>
  <c r="K156" i="17" l="1"/>
  <c r="P150" i="17"/>
  <c r="Q147" i="17" s="1"/>
  <c r="P149" i="17"/>
  <c r="K155" i="17"/>
  <c r="P148" i="17"/>
  <c r="K154" i="17"/>
  <c r="N150" i="18"/>
  <c r="S142" i="18"/>
  <c r="T139" i="18" s="1"/>
  <c r="Q143" i="18"/>
  <c r="N153" i="17" l="1"/>
  <c r="N151" i="18"/>
  <c r="S143" i="18"/>
  <c r="Q144" i="18"/>
  <c r="N154" i="17" l="1"/>
  <c r="P154" i="17" s="1"/>
  <c r="P153" i="17"/>
  <c r="N155" i="17"/>
  <c r="P155" i="17" s="1"/>
  <c r="N152" i="18"/>
  <c r="Q147" i="18" s="1"/>
  <c r="S144" i="18"/>
  <c r="N156" i="17" l="1"/>
  <c r="P156" i="17" s="1"/>
  <c r="Q153" i="17" s="1"/>
  <c r="N155" i="18"/>
  <c r="S147" i="18"/>
  <c r="Q148" i="18"/>
  <c r="Q149" i="18" s="1"/>
  <c r="N157" i="18" l="1"/>
  <c r="S149" i="18"/>
  <c r="Q150" i="18"/>
  <c r="Q151" i="18" s="1"/>
  <c r="N156" i="18"/>
  <c r="S148" i="18"/>
  <c r="N159" i="18" l="1"/>
  <c r="S151" i="18"/>
  <c r="Q152" i="18"/>
  <c r="N158" i="18"/>
  <c r="S150" i="18"/>
  <c r="T147" i="18" s="1"/>
  <c r="N160" i="18" l="1"/>
  <c r="Q155" i="18" s="1"/>
  <c r="S152" i="18"/>
  <c r="N163" i="18" l="1"/>
  <c r="Q156" i="18"/>
  <c r="Q157" i="18" s="1"/>
  <c r="S155" i="18"/>
  <c r="Q158" i="18" l="1"/>
  <c r="N165" i="18"/>
  <c r="S157" i="18"/>
  <c r="N164" i="18"/>
  <c r="S156" i="18"/>
  <c r="Q159" i="18" l="1"/>
  <c r="N166" i="18"/>
  <c r="S158" i="18"/>
  <c r="T155" i="18" s="1"/>
  <c r="Q160" i="18"/>
  <c r="N168" i="18" l="1"/>
  <c r="S160" i="18"/>
  <c r="N167" i="18"/>
  <c r="Q163" i="18" s="1"/>
  <c r="S159" i="18"/>
  <c r="N171" i="18" l="1"/>
  <c r="Q164" i="18"/>
  <c r="S163" i="18"/>
  <c r="Q165" i="18"/>
  <c r="N173" i="18" l="1"/>
  <c r="S165" i="18"/>
  <c r="Q166" i="18"/>
  <c r="N172" i="18"/>
  <c r="S164" i="18"/>
  <c r="N174" i="18" l="1"/>
  <c r="S166" i="18"/>
  <c r="T163" i="18" s="1"/>
  <c r="Q167" i="18"/>
  <c r="N175" i="18" l="1"/>
  <c r="S167" i="18"/>
  <c r="Q168" i="18"/>
  <c r="N176" i="18" l="1"/>
  <c r="Q171" i="18" s="1"/>
  <c r="S168" i="18"/>
  <c r="N179" i="18" l="1"/>
  <c r="S171" i="18"/>
  <c r="Q172" i="18"/>
  <c r="Q173" i="18" s="1"/>
  <c r="N180" i="18" l="1"/>
  <c r="S172" i="18"/>
  <c r="Q174" i="18"/>
  <c r="N181" i="18"/>
  <c r="S173" i="18"/>
  <c r="N182" i="18" l="1"/>
  <c r="S174" i="18"/>
  <c r="T171" i="18" s="1"/>
  <c r="Q175" i="18"/>
  <c r="N183" i="18" l="1"/>
  <c r="S175" i="18"/>
  <c r="Q176" i="18"/>
  <c r="N184" i="18" l="1"/>
  <c r="S176" i="18"/>
  <c r="Q179" i="18"/>
  <c r="N187" i="18" l="1"/>
  <c r="S179" i="18"/>
  <c r="Q180" i="18"/>
  <c r="Q181" i="18" s="1"/>
  <c r="N189" i="18" l="1"/>
  <c r="S181" i="18"/>
  <c r="Q182" i="18"/>
  <c r="N188" i="18"/>
  <c r="S180" i="18"/>
  <c r="N190" i="18" l="1"/>
  <c r="S182" i="18"/>
  <c r="T179" i="18" s="1"/>
  <c r="Q183" i="18"/>
  <c r="Q184" i="18" l="1"/>
  <c r="N191" i="18"/>
  <c r="S183" i="18"/>
  <c r="N192" i="18" l="1"/>
  <c r="Q187" i="18" s="1"/>
  <c r="S184" i="18"/>
  <c r="N195" i="18" l="1"/>
  <c r="S187" i="18"/>
  <c r="Q188" i="18"/>
  <c r="Q189" i="18" s="1"/>
  <c r="N197" i="18" l="1"/>
  <c r="S189" i="18"/>
  <c r="Q190" i="18"/>
  <c r="N196" i="18"/>
  <c r="S188" i="18"/>
  <c r="N198" i="18" l="1"/>
  <c r="S190" i="18"/>
  <c r="T187" i="18" s="1"/>
  <c r="Q191" i="18"/>
  <c r="Q192" i="18" s="1"/>
  <c r="N200" i="18" l="1"/>
  <c r="S192" i="18"/>
  <c r="N199" i="18"/>
  <c r="Q195" i="18" s="1"/>
  <c r="S191" i="18"/>
  <c r="N203" i="18" l="1"/>
  <c r="Q196" i="18"/>
  <c r="S195" i="18"/>
  <c r="Q197" i="18"/>
  <c r="Q198" i="18" s="1"/>
  <c r="Q199" i="18" l="1"/>
  <c r="N206" i="18"/>
  <c r="S198" i="18"/>
  <c r="Q200" i="18"/>
  <c r="N205" i="18"/>
  <c r="S197" i="18"/>
  <c r="N204" i="18"/>
  <c r="S196" i="18"/>
  <c r="T195" i="18" s="1"/>
  <c r="N208" i="18" l="1"/>
  <c r="S200" i="18"/>
  <c r="N207" i="18"/>
  <c r="Q203" i="18" s="1"/>
  <c r="S199" i="18"/>
  <c r="N211" i="18" l="1"/>
  <c r="S203" i="18"/>
  <c r="Q204" i="18"/>
  <c r="N212" i="18" l="1"/>
  <c r="S204" i="18"/>
  <c r="Q205" i="18"/>
  <c r="N213" i="18" l="1"/>
  <c r="S205" i="18"/>
  <c r="Q206" i="18"/>
  <c r="Q207" i="18" s="1"/>
  <c r="N215" i="18" l="1"/>
  <c r="S207" i="18"/>
  <c r="Q208" i="18"/>
  <c r="N214" i="18"/>
  <c r="S206" i="18"/>
  <c r="T203" i="18" s="1"/>
  <c r="N216" i="18" l="1"/>
  <c r="Q211" i="18" s="1"/>
  <c r="S208" i="18"/>
  <c r="N219" i="18" l="1"/>
  <c r="Q212" i="18"/>
  <c r="S211" i="18"/>
  <c r="N220" i="18" l="1"/>
  <c r="S212" i="18"/>
  <c r="Q213" i="18"/>
  <c r="N221" i="18" l="1"/>
  <c r="S213" i="18"/>
  <c r="Q214" i="18"/>
  <c r="Q215" i="18" s="1"/>
  <c r="Q216" i="18" s="1"/>
  <c r="N224" i="18" l="1"/>
  <c r="S216" i="18"/>
  <c r="N223" i="18"/>
  <c r="S215" i="18"/>
  <c r="N222" i="18"/>
  <c r="Q219" i="18" s="1"/>
  <c r="S214" i="18"/>
  <c r="T211" i="18" s="1"/>
  <c r="N227" i="18" l="1"/>
  <c r="Q220" i="18"/>
  <c r="S219" i="18"/>
  <c r="Q221" i="18" l="1"/>
  <c r="N228" i="18"/>
  <c r="S220" i="18"/>
  <c r="N229" i="18" l="1"/>
  <c r="S221" i="18"/>
  <c r="Q222" i="18"/>
  <c r="Q223" i="18" s="1"/>
  <c r="Q224" i="18" s="1"/>
  <c r="N232" i="18" l="1"/>
  <c r="S224" i="18"/>
  <c r="N231" i="18"/>
  <c r="S223" i="18"/>
  <c r="N230" i="18"/>
  <c r="Q227" i="18" s="1"/>
  <c r="S222" i="18"/>
  <c r="T219" i="18" s="1"/>
  <c r="N235" i="18" l="1"/>
  <c r="S227" i="18"/>
  <c r="Q228" i="18"/>
  <c r="N236" i="18" l="1"/>
  <c r="S228" i="18"/>
  <c r="Q229" i="18"/>
  <c r="Q230" i="18" l="1"/>
  <c r="N237" i="18"/>
  <c r="S229" i="18"/>
  <c r="Q231" i="18"/>
  <c r="N239" i="18" l="1"/>
  <c r="S231" i="18"/>
  <c r="Q232" i="18"/>
  <c r="N238" i="18"/>
  <c r="S230" i="18"/>
  <c r="T227" i="18" s="1"/>
  <c r="N240" i="18" l="1"/>
  <c r="Q235" i="18" s="1"/>
  <c r="S232" i="18"/>
  <c r="N243" i="18" l="1"/>
  <c r="Q236" i="18"/>
  <c r="S235" i="18"/>
  <c r="Q237" i="18"/>
  <c r="Q238" i="18" s="1"/>
  <c r="Q239" i="18" s="1"/>
  <c r="N247" i="18" l="1"/>
  <c r="S239" i="18"/>
  <c r="N246" i="18"/>
  <c r="S238" i="18"/>
  <c r="Q240" i="18"/>
  <c r="N245" i="18"/>
  <c r="S237" i="18"/>
  <c r="N244" i="18"/>
  <c r="S236" i="18"/>
  <c r="N248" i="18" l="1"/>
  <c r="Q243" i="18" s="1"/>
  <c r="S240" i="18"/>
  <c r="T235" i="18"/>
  <c r="N251" i="18" l="1"/>
  <c r="S243" i="18"/>
  <c r="Q244" i="18"/>
  <c r="N252" i="18" l="1"/>
  <c r="S244" i="18"/>
  <c r="Q245" i="18"/>
  <c r="Q246" i="18" l="1"/>
  <c r="N253" i="18"/>
  <c r="S245" i="18"/>
  <c r="Q247" i="18"/>
  <c r="N254" i="18" l="1"/>
  <c r="S246" i="18"/>
  <c r="T243" i="18" s="1"/>
  <c r="Q248" i="18"/>
  <c r="N255" i="18"/>
  <c r="S247" i="18"/>
  <c r="N256" i="18" l="1"/>
  <c r="S248" i="18"/>
  <c r="Q251" i="18"/>
  <c r="N259" i="18" l="1"/>
  <c r="Q252" i="18"/>
  <c r="S251" i="18"/>
  <c r="Q253" i="18"/>
  <c r="Q254" i="18" l="1"/>
  <c r="N261" i="18"/>
  <c r="S253" i="18"/>
  <c r="N260" i="18"/>
  <c r="S252" i="18"/>
  <c r="N262" i="18" l="1"/>
  <c r="S254" i="18"/>
  <c r="T251" i="18" s="1"/>
  <c r="Q255" i="18"/>
  <c r="N263" i="18" l="1"/>
  <c r="S255" i="18"/>
  <c r="Q256" i="18"/>
  <c r="N264" i="18" l="1"/>
  <c r="Q259" i="18" s="1"/>
  <c r="S256" i="18"/>
  <c r="N267" i="18" l="1"/>
  <c r="S259" i="18"/>
  <c r="Q260" i="18"/>
  <c r="N268" i="18" l="1"/>
  <c r="S260" i="18"/>
  <c r="Q261" i="18"/>
  <c r="Q262" i="18" l="1"/>
  <c r="N269" i="18"/>
  <c r="S261" i="18"/>
  <c r="Q263" i="18" l="1"/>
  <c r="N270" i="18"/>
  <c r="S262" i="18"/>
  <c r="T259" i="18" s="1"/>
  <c r="N271" i="18" l="1"/>
  <c r="S263" i="18"/>
  <c r="Q264" i="18"/>
  <c r="N272" i="18" l="1"/>
  <c r="Q267" i="18" s="1"/>
  <c r="S264" i="18"/>
  <c r="N275" i="18" l="1"/>
  <c r="S267" i="18"/>
  <c r="Q268" i="18"/>
  <c r="N276" i="18" l="1"/>
  <c r="S268" i="18"/>
  <c r="Q269" i="18"/>
  <c r="Q270" i="18" s="1"/>
  <c r="N278" i="18" l="1"/>
  <c r="S270" i="18"/>
  <c r="N277" i="18"/>
  <c r="S269" i="18"/>
  <c r="T267" i="18" s="1"/>
  <c r="Q271" i="18"/>
  <c r="Q272" i="18" s="1"/>
  <c r="N280" i="18" l="1"/>
  <c r="S272" i="18"/>
  <c r="N279" i="18"/>
  <c r="Q275" i="18" s="1"/>
  <c r="S271" i="18"/>
  <c r="N283" i="18" l="1"/>
  <c r="Q276" i="18"/>
  <c r="S275" i="18"/>
  <c r="Q277" i="18"/>
  <c r="Q278" i="18" s="1"/>
  <c r="N286" i="18" l="1"/>
  <c r="S278" i="18"/>
  <c r="Q279" i="18"/>
  <c r="Q280" i="18" s="1"/>
  <c r="N285" i="18"/>
  <c r="S277" i="18"/>
  <c r="N284" i="18"/>
  <c r="S276" i="18"/>
  <c r="N288" i="18" l="1"/>
  <c r="S280" i="18"/>
  <c r="N287" i="18"/>
  <c r="Q283" i="18" s="1"/>
  <c r="S279" i="18"/>
  <c r="T275" i="18"/>
  <c r="N291" i="18" l="1"/>
  <c r="S283" i="18"/>
  <c r="Q284" i="18"/>
  <c r="Q285" i="18" s="1"/>
  <c r="N293" i="18" l="1"/>
  <c r="S285" i="18"/>
  <c r="Q286" i="18"/>
  <c r="Q287" i="18" s="1"/>
  <c r="N292" i="18"/>
  <c r="S284" i="18"/>
  <c r="N295" i="18" l="1"/>
  <c r="S287" i="18"/>
  <c r="N294" i="18"/>
  <c r="S286" i="18"/>
  <c r="T283" i="18" s="1"/>
  <c r="Q288" i="18"/>
  <c r="N296" i="18" l="1"/>
  <c r="Q291" i="18" s="1"/>
  <c r="S288" i="18"/>
  <c r="N299" i="18" l="1"/>
  <c r="S291" i="18"/>
  <c r="Q292" i="18"/>
  <c r="N300" i="18" l="1"/>
  <c r="S292" i="18"/>
  <c r="Q293" i="18"/>
  <c r="N301" i="18" l="1"/>
  <c r="S293" i="18"/>
  <c r="Q294" i="18"/>
  <c r="N302" i="18" l="1"/>
  <c r="S294" i="18"/>
  <c r="T291" i="18" s="1"/>
  <c r="Q295" i="18"/>
  <c r="N303" i="18" l="1"/>
  <c r="S295" i="18"/>
  <c r="Q296" i="18"/>
  <c r="N304" i="18" l="1"/>
  <c r="Q299" i="18" s="1"/>
  <c r="S296" i="18"/>
  <c r="N307" i="18" l="1"/>
  <c r="Q300" i="18"/>
  <c r="Q301" i="18" s="1"/>
  <c r="S299" i="18"/>
  <c r="N309" i="18" l="1"/>
  <c r="S301" i="18"/>
  <c r="N308" i="18"/>
  <c r="S300" i="18"/>
  <c r="Q302" i="18"/>
  <c r="N310" i="18" l="1"/>
  <c r="S302" i="18"/>
  <c r="T299" i="18" s="1"/>
  <c r="Q303" i="18"/>
  <c r="N311" i="18" l="1"/>
  <c r="S303" i="18"/>
  <c r="Q304" i="18"/>
  <c r="N312" i="18" l="1"/>
  <c r="S304" i="18"/>
  <c r="Q307" i="18"/>
  <c r="N315" i="18" l="1"/>
  <c r="Q308" i="18"/>
  <c r="Q309" i="18" s="1"/>
  <c r="Q310" i="18" s="1"/>
  <c r="S307" i="18"/>
  <c r="N318" i="18" l="1"/>
  <c r="S310" i="18"/>
  <c r="N316" i="18"/>
  <c r="S308" i="18"/>
  <c r="Q311" i="18"/>
  <c r="N317" i="18"/>
  <c r="S309" i="18"/>
  <c r="N319" i="18" l="1"/>
  <c r="S311" i="18"/>
  <c r="Q312" i="18"/>
  <c r="T307" i="18"/>
  <c r="N320" i="18" l="1"/>
  <c r="S312" i="18"/>
  <c r="Q315" i="18"/>
  <c r="N323" i="18" l="1"/>
  <c r="S315" i="18"/>
  <c r="Q316" i="18"/>
  <c r="Q317" i="18" s="1"/>
  <c r="N325" i="18" l="1"/>
  <c r="S317" i="18"/>
  <c r="Q318" i="18"/>
  <c r="N324" i="18"/>
  <c r="S316" i="18"/>
  <c r="Q319" i="18" l="1"/>
  <c r="N326" i="18"/>
  <c r="S318" i="18"/>
  <c r="T315" i="18" s="1"/>
  <c r="N327" i="18" l="1"/>
  <c r="S319" i="18"/>
  <c r="Q320" i="18"/>
  <c r="N328" i="18" l="1"/>
  <c r="S320" i="18"/>
  <c r="Q323" i="18"/>
  <c r="N331" i="18" l="1"/>
  <c r="S323" i="18"/>
  <c r="Q324" i="18"/>
  <c r="N332" i="18" l="1"/>
  <c r="S324" i="18"/>
  <c r="Q325" i="18"/>
  <c r="N333" i="18" l="1"/>
  <c r="S325" i="18"/>
  <c r="Q326" i="18"/>
  <c r="Q327" i="18" s="1"/>
  <c r="N335" i="18" l="1"/>
  <c r="S327" i="18"/>
  <c r="Q328" i="18"/>
  <c r="N336" i="18" s="1"/>
  <c r="N334" i="18"/>
  <c r="S326" i="18"/>
  <c r="T323" i="18" s="1"/>
  <c r="S328" i="18"/>
  <c r="Q331" i="18"/>
  <c r="N339" i="18" s="1"/>
  <c r="S331" i="18" l="1"/>
  <c r="Q332" i="18"/>
  <c r="N340" i="18" s="1"/>
  <c r="Q333" i="18" l="1"/>
  <c r="S333" i="18" s="1"/>
  <c r="S332" i="18"/>
  <c r="Q334" i="18" l="1"/>
  <c r="N341" i="18"/>
  <c r="N342" i="18" l="1"/>
  <c r="Q335" i="18"/>
  <c r="S334" i="18"/>
  <c r="T331" i="18" s="1"/>
  <c r="N343" i="18" l="1"/>
  <c r="Q336" i="18"/>
  <c r="S335" i="18"/>
  <c r="N344" i="18" l="1"/>
  <c r="S336" i="18"/>
  <c r="Q339" i="18"/>
  <c r="N347" i="18" l="1"/>
  <c r="Q340" i="18"/>
  <c r="Q341" i="18" s="1"/>
  <c r="Q342" i="18" s="1"/>
  <c r="N350" i="18" s="1"/>
  <c r="S339" i="18"/>
  <c r="S342" i="18" l="1"/>
  <c r="Q343" i="18"/>
  <c r="N351" i="18" s="1"/>
  <c r="N349" i="18"/>
  <c r="S341" i="18"/>
  <c r="N348" i="18"/>
  <c r="S340" i="18"/>
  <c r="S343" i="18"/>
  <c r="Q344" i="18"/>
  <c r="N352" i="18" s="1"/>
  <c r="T339" i="18" l="1"/>
  <c r="S344" i="18"/>
  <c r="Q347" i="18"/>
  <c r="N355" i="18" s="1"/>
  <c r="Q348" i="18" l="1"/>
  <c r="N356" i="18" s="1"/>
  <c r="S347" i="18"/>
  <c r="Q349" i="18"/>
  <c r="N357" i="18" s="1"/>
  <c r="Q350" i="18" l="1"/>
  <c r="N358" i="18" s="1"/>
  <c r="S349" i="18"/>
  <c r="S348" i="18"/>
  <c r="Q351" i="18"/>
  <c r="N359" i="18" s="1"/>
  <c r="S350" i="18" l="1"/>
  <c r="T347" i="18"/>
  <c r="Q352" i="18"/>
  <c r="N360" i="18" s="1"/>
  <c r="S351" i="18"/>
  <c r="S352" i="18" l="1"/>
  <c r="Q355" i="18"/>
  <c r="N363" i="18" s="1"/>
  <c r="S355" i="18" l="1"/>
  <c r="Q356" i="18"/>
  <c r="N364" i="18" s="1"/>
  <c r="S356" i="18" l="1"/>
  <c r="Q357" i="18"/>
  <c r="N365" i="18" s="1"/>
  <c r="Q358" i="18" l="1"/>
  <c r="N366" i="18" s="1"/>
  <c r="S357" i="18"/>
  <c r="S358" i="18" l="1"/>
  <c r="T355" i="18" s="1"/>
  <c r="Q359" i="18"/>
  <c r="N367" i="18" s="1"/>
  <c r="Q360" i="18" l="1"/>
  <c r="N368" i="18" s="1"/>
  <c r="S359" i="18"/>
  <c r="Q363" i="18" l="1"/>
  <c r="N371" i="18" s="1"/>
  <c r="S360" i="18"/>
  <c r="Q364" i="18" l="1"/>
  <c r="N372" i="18" s="1"/>
  <c r="S363" i="18"/>
  <c r="S364" i="18" l="1"/>
  <c r="Q365" i="18"/>
  <c r="N373" i="18" s="1"/>
  <c r="Q366" i="18" l="1"/>
  <c r="N374" i="18" s="1"/>
  <c r="S365" i="18"/>
  <c r="Q367" i="18"/>
  <c r="N375" i="18" s="1"/>
  <c r="S367" i="18" l="1"/>
  <c r="Q368" i="18"/>
  <c r="N376" i="18" s="1"/>
  <c r="S366" i="18"/>
  <c r="T363" i="18" s="1"/>
  <c r="Q371" i="18" l="1"/>
  <c r="N379" i="18" s="1"/>
  <c r="S368" i="18"/>
  <c r="Q372" i="18" l="1"/>
  <c r="N380" i="18" s="1"/>
  <c r="Q373" i="18"/>
  <c r="N381" i="18" s="1"/>
  <c r="S371" i="18"/>
  <c r="S373" i="18" l="1"/>
  <c r="Q374" i="18"/>
  <c r="N382" i="18" s="1"/>
  <c r="S372" i="18"/>
  <c r="S374" i="18" l="1"/>
  <c r="T371" i="18" s="1"/>
  <c r="Q375" i="18"/>
  <c r="N383" i="18" s="1"/>
  <c r="Q376" i="18" l="1"/>
  <c r="N384" i="18" s="1"/>
  <c r="S375" i="18"/>
  <c r="S376" i="18" l="1"/>
  <c r="Q379" i="18"/>
  <c r="N387" i="18" s="1"/>
  <c r="Q380" i="18" l="1"/>
  <c r="N388" i="18" s="1"/>
  <c r="S379" i="18"/>
  <c r="S380" i="18" l="1"/>
  <c r="Q381" i="18"/>
  <c r="N389" i="18" s="1"/>
  <c r="S381" i="18" l="1"/>
  <c r="Q382" i="18"/>
  <c r="N390" i="18" s="1"/>
  <c r="S382" i="18" l="1"/>
  <c r="T379" i="18" s="1"/>
  <c r="Q383" i="18"/>
  <c r="N391" i="18" s="1"/>
  <c r="S383" i="18" l="1"/>
  <c r="Q384" i="18"/>
  <c r="N392" i="18" s="1"/>
  <c r="S384" i="18" l="1"/>
  <c r="Q387" i="18"/>
  <c r="N395" i="18" s="1"/>
  <c r="S387" i="18" l="1"/>
  <c r="Q388" i="18"/>
  <c r="N396" i="18" s="1"/>
  <c r="S388" i="18" l="1"/>
  <c r="Q389" i="18"/>
  <c r="N397" i="18" s="1"/>
  <c r="S389" i="18" l="1"/>
  <c r="Q390" i="18"/>
  <c r="N398" i="18" s="1"/>
  <c r="S390" i="18" l="1"/>
  <c r="Q391" i="18"/>
  <c r="N399" i="18" s="1"/>
  <c r="T387" i="18"/>
  <c r="Q392" i="18" l="1"/>
  <c r="N400" i="18" s="1"/>
  <c r="S391" i="18"/>
  <c r="Q395" i="18" l="1"/>
  <c r="N403" i="18" s="1"/>
  <c r="S392" i="18"/>
  <c r="Q396" i="18" l="1"/>
  <c r="N404" i="18" s="1"/>
  <c r="Q397" i="18"/>
  <c r="N405" i="18" s="1"/>
  <c r="S395" i="18"/>
  <c r="Q398" i="18" l="1"/>
  <c r="N406" i="18" s="1"/>
  <c r="S397" i="18"/>
  <c r="S396" i="18"/>
  <c r="S398" i="18" l="1"/>
  <c r="T395" i="18" s="1"/>
  <c r="Q399" i="18"/>
  <c r="N407" i="18" s="1"/>
  <c r="Q400" i="18" l="1"/>
  <c r="N408" i="18" s="1"/>
  <c r="S399" i="18"/>
  <c r="S400" i="18" l="1"/>
  <c r="Q403" i="18"/>
  <c r="N411" i="18" s="1"/>
  <c r="S403" i="18" l="1"/>
  <c r="Q404" i="18"/>
  <c r="N412" i="18" s="1"/>
  <c r="S404" i="18" l="1"/>
  <c r="Q405" i="18"/>
  <c r="N413" i="18" s="1"/>
  <c r="S405" i="18" l="1"/>
  <c r="Q406" i="18"/>
  <c r="N414" i="18" s="1"/>
  <c r="S406" i="18" l="1"/>
  <c r="Q407" i="18"/>
  <c r="N415" i="18" s="1"/>
  <c r="T403" i="18"/>
  <c r="Q408" i="18" l="1"/>
  <c r="N416" i="18" s="1"/>
  <c r="S407" i="18"/>
  <c r="S408" i="18" l="1"/>
  <c r="Q411" i="18"/>
  <c r="N419" i="18" s="1"/>
  <c r="Q412" i="18" l="1"/>
  <c r="N420" i="18" s="1"/>
  <c r="S411" i="18"/>
  <c r="Q413" i="18"/>
  <c r="N421" i="18" s="1"/>
  <c r="Q414" i="18" l="1"/>
  <c r="N422" i="18" s="1"/>
  <c r="Q415" i="18"/>
  <c r="S414" i="18"/>
  <c r="S413" i="18"/>
  <c r="S412" i="18"/>
  <c r="T411" i="18" s="1"/>
  <c r="Q416" i="18" l="1"/>
  <c r="N424" i="18" s="1"/>
  <c r="N423" i="18"/>
  <c r="S415" i="18"/>
  <c r="Q419" i="18"/>
  <c r="N427" i="18" s="1"/>
  <c r="S416" i="18" l="1"/>
  <c r="S419" i="18"/>
  <c r="Q420" i="18"/>
  <c r="N428" i="18" s="1"/>
  <c r="Q421" i="18" l="1"/>
  <c r="N429" i="18" s="1"/>
  <c r="S421" i="18"/>
  <c r="Q422" i="18"/>
  <c r="N430" i="18" s="1"/>
  <c r="S420" i="18"/>
  <c r="Q423" i="18" l="1"/>
  <c r="N431" i="18" s="1"/>
  <c r="S422" i="18"/>
  <c r="T419" i="18" s="1"/>
  <c r="Q424" i="18"/>
  <c r="N432" i="18" s="1"/>
  <c r="S424" i="18" l="1"/>
  <c r="S423" i="18"/>
  <c r="Q427" i="18" l="1"/>
  <c r="N435" i="18" s="1"/>
  <c r="Q428" i="18" l="1"/>
  <c r="N436" i="18" s="1"/>
  <c r="S427" i="18"/>
  <c r="Q429" i="18"/>
  <c r="N437" i="18" s="1"/>
  <c r="Q430" i="18" l="1"/>
  <c r="N438" i="18" s="1"/>
  <c r="Q431" i="18"/>
  <c r="N439" i="18" s="1"/>
  <c r="S429" i="18"/>
  <c r="S428" i="18"/>
  <c r="S430" i="18" l="1"/>
  <c r="T427" i="18" s="1"/>
  <c r="S431" i="18"/>
  <c r="Q432" i="18"/>
  <c r="N440" i="18" s="1"/>
  <c r="Q435" i="18" l="1"/>
  <c r="N443" i="18" s="1"/>
  <c r="S432" i="18"/>
  <c r="S435" i="18" l="1"/>
  <c r="Q436" i="18"/>
  <c r="N444" i="18" s="1"/>
  <c r="Q437" i="18" l="1"/>
  <c r="N445" i="18" s="1"/>
  <c r="Q438" i="18"/>
  <c r="N446" i="18" s="1"/>
  <c r="S437" i="18"/>
  <c r="S436" i="18"/>
  <c r="Q439" i="18" l="1"/>
  <c r="Q440" i="18"/>
  <c r="N448" i="18" s="1"/>
  <c r="N447" i="18"/>
  <c r="S439" i="18"/>
  <c r="S438" i="18"/>
  <c r="T435" i="18" s="1"/>
  <c r="S440" i="18" l="1"/>
  <c r="Q443" i="18"/>
  <c r="N451" i="18" s="1"/>
  <c r="S443" i="18" l="1"/>
  <c r="Q444" i="18"/>
  <c r="N452" i="18" s="1"/>
  <c r="Q445" i="18" l="1"/>
  <c r="N453" i="18" s="1"/>
  <c r="S444" i="18"/>
  <c r="S445" i="18" l="1"/>
  <c r="Q446" i="18"/>
  <c r="N454" i="18" s="1"/>
  <c r="Q447" i="18" l="1"/>
  <c r="N455" i="18" s="1"/>
  <c r="S446" i="18"/>
  <c r="T443" i="18" s="1"/>
  <c r="Q448" i="18"/>
  <c r="N456" i="18" s="1"/>
  <c r="S448" i="18" l="1"/>
  <c r="S447" i="18"/>
  <c r="Q451" i="18" l="1"/>
  <c r="N459" i="18" s="1"/>
  <c r="Q452" i="18" l="1"/>
  <c r="N460" i="18" s="1"/>
  <c r="S451" i="18"/>
  <c r="Q453" i="18" l="1"/>
  <c r="N461" i="18" s="1"/>
  <c r="Q454" i="18"/>
  <c r="S454" i="18" s="1"/>
  <c r="S453" i="18"/>
  <c r="S452" i="18"/>
  <c r="N462" i="18" l="1"/>
  <c r="Q455" i="18"/>
  <c r="T451" i="18"/>
  <c r="N463" i="18" l="1"/>
  <c r="S455" i="18"/>
  <c r="Q456" i="18"/>
  <c r="N464" i="18" l="1"/>
  <c r="S456" i="18"/>
  <c r="Q459" i="18"/>
  <c r="N467" i="18" l="1"/>
  <c r="S459" i="18"/>
  <c r="Q460" i="18"/>
  <c r="N468" i="18" l="1"/>
  <c r="S460" i="18"/>
  <c r="Q461" i="18"/>
  <c r="Q462" i="18" s="1"/>
  <c r="Q463" i="18" l="1"/>
  <c r="N470" i="18"/>
  <c r="S462" i="18"/>
  <c r="Q464" i="18"/>
  <c r="N472" i="18" s="1"/>
  <c r="N469" i="18"/>
  <c r="S461" i="18"/>
  <c r="S464" i="18"/>
  <c r="T459" i="18" l="1"/>
  <c r="N471" i="18"/>
  <c r="Q467" i="18" s="1"/>
  <c r="N475" i="18" s="1"/>
  <c r="S463" i="18"/>
  <c r="S467" i="18" l="1"/>
  <c r="Q468" i="18"/>
  <c r="S468" i="18" s="1"/>
  <c r="N476" i="18" l="1"/>
  <c r="Q469" i="18"/>
  <c r="N477" i="18" l="1"/>
  <c r="S469" i="18"/>
  <c r="Q470" i="18"/>
  <c r="N478" i="18" l="1"/>
  <c r="S470" i="18"/>
  <c r="Q471" i="18"/>
  <c r="Q472" i="18" s="1"/>
  <c r="T467" i="18"/>
  <c r="N480" i="18" l="1"/>
  <c r="S472" i="18"/>
  <c r="N479" i="18"/>
  <c r="S471" i="18"/>
  <c r="Q475" i="18"/>
  <c r="N483" i="18" l="1"/>
  <c r="Q476" i="18"/>
  <c r="Q477" i="18" s="1"/>
  <c r="S475" i="18"/>
  <c r="N485" i="18" l="1"/>
  <c r="S477" i="18"/>
  <c r="Q478" i="18"/>
  <c r="N484" i="18"/>
  <c r="S476" i="18"/>
  <c r="Q479" i="18"/>
  <c r="Q480" i="18" s="1"/>
  <c r="N488" i="18" l="1"/>
  <c r="S480" i="18"/>
  <c r="N487" i="18"/>
  <c r="S479" i="18"/>
  <c r="N486" i="18"/>
  <c r="S478" i="18"/>
  <c r="T475" i="18" s="1"/>
  <c r="Q483" i="18"/>
  <c r="N491" i="18" l="1"/>
  <c r="Q484" i="18"/>
  <c r="S483" i="18"/>
  <c r="Q485" i="18"/>
  <c r="N493" i="18" s="1"/>
  <c r="Q486" i="18" l="1"/>
  <c r="N494" i="18" s="1"/>
  <c r="S485" i="18"/>
  <c r="N492" i="18"/>
  <c r="S484" i="18"/>
  <c r="S486" i="18"/>
  <c r="Q487" i="18"/>
  <c r="N495" i="18" s="1"/>
  <c r="T483" i="18"/>
  <c r="Q488" i="18" l="1"/>
  <c r="N496" i="18" s="1"/>
  <c r="S487" i="18"/>
  <c r="Q491" i="18" l="1"/>
  <c r="N499" i="18" s="1"/>
  <c r="S488" i="18"/>
  <c r="Q492" i="18" l="1"/>
  <c r="N500" i="18" s="1"/>
  <c r="S491" i="18"/>
  <c r="Q493" i="18"/>
  <c r="N501" i="18" s="1"/>
  <c r="Q494" i="18" l="1"/>
  <c r="Q495" i="18"/>
  <c r="N503" i="18" s="1"/>
  <c r="N502" i="18"/>
  <c r="S493" i="18"/>
  <c r="S494" i="18"/>
  <c r="S492" i="18"/>
  <c r="T491" i="18" s="1"/>
  <c r="Q496" i="18" l="1"/>
  <c r="N504" i="18" s="1"/>
  <c r="S495" i="18"/>
  <c r="S496" i="18"/>
  <c r="Q499" i="18"/>
  <c r="N507" i="18" s="1"/>
  <c r="Q500" i="18" l="1"/>
  <c r="N508" i="18" s="1"/>
  <c r="S499" i="18"/>
  <c r="Q501" i="18"/>
  <c r="N509" i="18" s="1"/>
  <c r="Q502" i="18" l="1"/>
  <c r="N510" i="18" s="1"/>
  <c r="S502" i="18"/>
  <c r="S501" i="18"/>
  <c r="S500" i="18"/>
  <c r="Q503" i="18"/>
  <c r="N511" i="18" s="1"/>
  <c r="S503" i="18" l="1"/>
  <c r="Q504" i="18"/>
  <c r="N512" i="18" s="1"/>
  <c r="T499" i="18"/>
  <c r="Q507" i="18" l="1"/>
  <c r="N515" i="18" s="1"/>
  <c r="S504" i="18"/>
  <c r="Q508" i="18" l="1"/>
  <c r="N516" i="18" s="1"/>
  <c r="S507" i="18"/>
  <c r="Q509" i="18" l="1"/>
  <c r="N517" i="18" s="1"/>
  <c r="S508" i="18"/>
  <c r="Q510" i="18"/>
  <c r="N518" i="18" s="1"/>
  <c r="S510" i="18" l="1"/>
  <c r="S509" i="18"/>
  <c r="Q511" i="18"/>
  <c r="N519" i="18" s="1"/>
  <c r="Q512" i="18" l="1"/>
  <c r="N520" i="18" s="1"/>
  <c r="S511" i="18"/>
  <c r="T507" i="18"/>
  <c r="Q515" i="18" l="1"/>
  <c r="N523" i="18" s="1"/>
  <c r="S512" i="18"/>
  <c r="S515" i="18" l="1"/>
  <c r="Q516" i="18"/>
  <c r="N524" i="18" s="1"/>
  <c r="S516" i="18" l="1"/>
  <c r="Q517" i="18"/>
  <c r="N525" i="18" s="1"/>
  <c r="S517" i="18" l="1"/>
  <c r="Q518" i="18"/>
  <c r="N526" i="18" s="1"/>
  <c r="S518" i="18" l="1"/>
  <c r="T515" i="18" s="1"/>
  <c r="Q519" i="18"/>
  <c r="N527" i="18" s="1"/>
  <c r="S519" i="18" l="1"/>
  <c r="Q520" i="18"/>
  <c r="N528" i="18" s="1"/>
  <c r="Q523" i="18" l="1"/>
  <c r="N531" i="18" s="1"/>
  <c r="S520" i="18"/>
  <c r="S523" i="18" l="1"/>
  <c r="Q524" i="18"/>
  <c r="N532" i="18" s="1"/>
  <c r="Q525" i="18" l="1"/>
  <c r="N533" i="18" s="1"/>
  <c r="Q526" i="18"/>
  <c r="N534" i="18" s="1"/>
  <c r="S524" i="18"/>
  <c r="Q527" i="18" l="1"/>
  <c r="N535" i="18" s="1"/>
  <c r="S525" i="18"/>
  <c r="S527" i="18"/>
  <c r="S526" i="18"/>
  <c r="T523" i="18" s="1"/>
  <c r="Q528" i="18"/>
  <c r="N536" i="18" s="1"/>
  <c r="S528" i="18" l="1"/>
  <c r="Q531" i="18"/>
  <c r="N539" i="18" s="1"/>
  <c r="S531" i="18" l="1"/>
  <c r="Q532" i="18"/>
  <c r="N540" i="18" s="1"/>
  <c r="S532" i="18" l="1"/>
  <c r="Q533" i="18"/>
  <c r="N541" i="18" s="1"/>
  <c r="S533" i="18" l="1"/>
  <c r="Q534" i="18"/>
  <c r="N542" i="18" s="1"/>
  <c r="S534" i="18" l="1"/>
  <c r="Q535" i="18"/>
  <c r="N543" i="18" s="1"/>
  <c r="T531" i="18"/>
  <c r="S535" i="18" l="1"/>
  <c r="Q536" i="18"/>
  <c r="N544" i="18" s="1"/>
  <c r="Q539" i="18" l="1"/>
  <c r="N547" i="18" s="1"/>
  <c r="S536" i="18"/>
  <c r="S539" i="18" l="1"/>
  <c r="Q540" i="18"/>
  <c r="N548" i="18" s="1"/>
  <c r="Q541" i="18" l="1"/>
  <c r="N549" i="18" s="1"/>
  <c r="S540" i="18"/>
  <c r="S541" i="18" l="1"/>
  <c r="Q542" i="18"/>
  <c r="N550" i="18" s="1"/>
  <c r="S542" i="18" l="1"/>
  <c r="Q543" i="18"/>
  <c r="N551" i="18" s="1"/>
  <c r="T539" i="18"/>
  <c r="S543" i="18" l="1"/>
  <c r="Q544" i="18"/>
  <c r="N552" i="18" s="1"/>
  <c r="S544" i="18" l="1"/>
  <c r="Q547" i="18"/>
  <c r="N555" i="18" s="1"/>
  <c r="Q548" i="18" l="1"/>
  <c r="N556" i="18" s="1"/>
  <c r="S547" i="18"/>
  <c r="S548" i="18" l="1"/>
  <c r="Q549" i="18"/>
  <c r="N557" i="18" s="1"/>
  <c r="S549" i="18" l="1"/>
  <c r="Q550" i="18"/>
  <c r="N558" i="18" s="1"/>
  <c r="S550" i="18" l="1"/>
  <c r="Q551" i="18"/>
  <c r="T547" i="18"/>
  <c r="Q552" i="18" l="1"/>
  <c r="N560" i="18" s="1"/>
  <c r="N559" i="18"/>
  <c r="S552" i="18"/>
  <c r="S551" i="18"/>
  <c r="Q555" i="18"/>
  <c r="N563" i="18" s="1"/>
  <c r="Q556" i="18" l="1"/>
  <c r="N564" i="18" s="1"/>
  <c r="S555" i="18"/>
  <c r="Q557" i="18" l="1"/>
  <c r="N565" i="18" s="1"/>
  <c r="Q558" i="18"/>
  <c r="N566" i="18" s="1"/>
  <c r="S556" i="18"/>
  <c r="S557" i="18" l="1"/>
  <c r="S558" i="18"/>
  <c r="T555" i="18" s="1"/>
  <c r="Q559" i="18"/>
  <c r="N567" i="18" s="1"/>
  <c r="Q560" i="18" l="1"/>
  <c r="N568" i="18" s="1"/>
  <c r="S559" i="18"/>
  <c r="S560" i="18" l="1"/>
  <c r="Q563" i="18"/>
  <c r="N571" i="18" s="1"/>
  <c r="S563" i="18" l="1"/>
  <c r="Q564" i="18"/>
  <c r="Q565" i="18" l="1"/>
  <c r="N573" i="18" s="1"/>
  <c r="N572" i="18"/>
  <c r="S565" i="18"/>
  <c r="Q566" i="18"/>
  <c r="N574" i="18" s="1"/>
  <c r="S564" i="18"/>
  <c r="S566" i="18" l="1"/>
  <c r="T563" i="18" s="1"/>
  <c r="Q567" i="18"/>
  <c r="N575" i="18" s="1"/>
  <c r="Q568" i="18" l="1"/>
  <c r="N576" i="18" s="1"/>
  <c r="S567" i="18"/>
  <c r="S568" i="18" l="1"/>
  <c r="Q571" i="18"/>
  <c r="N579" i="18" s="1"/>
  <c r="Q572" i="18" l="1"/>
  <c r="N580" i="18" s="1"/>
  <c r="S571" i="18"/>
  <c r="Q573" i="18"/>
  <c r="N581" i="18" s="1"/>
  <c r="Q574" i="18" l="1"/>
  <c r="S574" i="18" s="1"/>
  <c r="S573" i="18"/>
  <c r="S572" i="18"/>
  <c r="Q575" i="18" l="1"/>
  <c r="N582" i="18"/>
  <c r="T571" i="18"/>
  <c r="N583" i="18" l="1"/>
  <c r="Q576" i="18"/>
  <c r="S575" i="18"/>
  <c r="N584" i="18" l="1"/>
  <c r="S576" i="18"/>
  <c r="Q579" i="18"/>
  <c r="N587" i="18" l="1"/>
  <c r="S579" i="18"/>
  <c r="Q580" i="18"/>
  <c r="Q581" i="18" s="1"/>
  <c r="N589" i="18" l="1"/>
  <c r="S581" i="18"/>
  <c r="Q582" i="18"/>
  <c r="N590" i="18" s="1"/>
  <c r="N588" i="18"/>
  <c r="S580" i="18"/>
  <c r="Q583" i="18"/>
  <c r="N591" i="18" s="1"/>
  <c r="S582" i="18"/>
  <c r="T579" i="18" s="1"/>
  <c r="Q584" i="18" l="1"/>
  <c r="N592" i="18" s="1"/>
  <c r="S584" i="18"/>
  <c r="S583" i="18"/>
  <c r="Q587" i="18" l="1"/>
  <c r="N595" i="18" s="1"/>
  <c r="S587" i="18" l="1"/>
  <c r="Q588" i="18"/>
  <c r="Q589" i="18" l="1"/>
  <c r="N597" i="18" s="1"/>
  <c r="N596" i="18"/>
  <c r="S589" i="18"/>
  <c r="Q590" i="18"/>
  <c r="N598" i="18" s="1"/>
  <c r="S588" i="18"/>
  <c r="S590" i="18" l="1"/>
  <c r="T587" i="18" s="1"/>
  <c r="Q591" i="18"/>
  <c r="N599" i="18" s="1"/>
  <c r="S591" i="18" l="1"/>
  <c r="Q592" i="18"/>
  <c r="N600" i="18" s="1"/>
  <c r="S592" i="18" l="1"/>
  <c r="Q595" i="18"/>
  <c r="N603" i="18" s="1"/>
  <c r="S595" i="18" l="1"/>
  <c r="Q596" i="18"/>
  <c r="N604" i="18" s="1"/>
  <c r="S596" i="18" l="1"/>
  <c r="Q597" i="18"/>
  <c r="N605" i="18" s="1"/>
  <c r="S597" i="18" l="1"/>
  <c r="Q598" i="18"/>
  <c r="N606" i="18" s="1"/>
  <c r="Q599" i="18" l="1"/>
  <c r="N607" i="18" s="1"/>
  <c r="S598" i="18"/>
  <c r="T595" i="18" s="1"/>
  <c r="S599" i="18" l="1"/>
  <c r="Q600" i="18"/>
  <c r="N608" i="18" s="1"/>
  <c r="Q603" i="18" l="1"/>
  <c r="N611" i="18" s="1"/>
  <c r="S600" i="18"/>
  <c r="Q604" i="18" l="1"/>
  <c r="N612" i="18" s="1"/>
  <c r="S603" i="18"/>
  <c r="Q605" i="18"/>
  <c r="Q606" i="18" l="1"/>
  <c r="N614" i="18" s="1"/>
  <c r="N613" i="18"/>
  <c r="S606" i="18"/>
  <c r="Q607" i="18"/>
  <c r="N615" i="18" s="1"/>
  <c r="S605" i="18"/>
  <c r="S604" i="18"/>
  <c r="Q608" i="18" l="1"/>
  <c r="N616" i="18" s="1"/>
  <c r="S608" i="18"/>
  <c r="Q611" i="18"/>
  <c r="N619" i="18" s="1"/>
  <c r="S607" i="18"/>
  <c r="T603" i="18"/>
  <c r="Q612" i="18" l="1"/>
  <c r="N620" i="18" s="1"/>
  <c r="S611" i="18"/>
  <c r="Q613" i="18"/>
  <c r="Q614" i="18" l="1"/>
  <c r="N622" i="18" s="1"/>
  <c r="N621" i="18"/>
  <c r="Q615" i="18"/>
  <c r="N623" i="18" s="1"/>
  <c r="S614" i="18"/>
  <c r="S613" i="18"/>
  <c r="S612" i="18"/>
  <c r="T611" i="18" s="1"/>
  <c r="Q616" i="18" l="1"/>
  <c r="N624" i="18" s="1"/>
  <c r="S615" i="18"/>
  <c r="Q619" i="18" l="1"/>
  <c r="N627" i="18" s="1"/>
  <c r="S616" i="18"/>
  <c r="S619" i="18" l="1"/>
  <c r="Q620" i="18"/>
  <c r="N628" i="18" s="1"/>
  <c r="Q621" i="18" l="1"/>
  <c r="N629" i="18" s="1"/>
  <c r="Q622" i="18"/>
  <c r="N630" i="18" s="1"/>
  <c r="S620" i="18"/>
  <c r="S621" i="18" l="1"/>
  <c r="S622" i="18"/>
  <c r="T619" i="18" s="1"/>
  <c r="Q623" i="18"/>
  <c r="N631" i="18" s="1"/>
  <c r="Q624" i="18" l="1"/>
  <c r="N632" i="18" s="1"/>
  <c r="S623" i="18"/>
  <c r="S624" i="18" l="1"/>
  <c r="Q627" i="18"/>
  <c r="N635" i="18" s="1"/>
  <c r="S627" i="18" l="1"/>
  <c r="Q628" i="18"/>
  <c r="N636" i="18" s="1"/>
  <c r="S628" i="18" l="1"/>
  <c r="Q629" i="18"/>
  <c r="N637" i="18" s="1"/>
  <c r="Q630" i="18" l="1"/>
  <c r="N638" i="18" s="1"/>
  <c r="S629" i="18"/>
  <c r="Q631" i="18" l="1"/>
  <c r="S630" i="18"/>
  <c r="T627" i="18" s="1"/>
  <c r="Q632" i="18" l="1"/>
  <c r="N640" i="18" s="1"/>
  <c r="N639" i="18"/>
  <c r="S632" i="18"/>
  <c r="S631" i="18"/>
  <c r="Q635" i="18" l="1"/>
  <c r="N643" i="18" s="1"/>
  <c r="S635" i="18" l="1"/>
  <c r="Q636" i="18"/>
  <c r="N644" i="18" s="1"/>
  <c r="Q637" i="18" l="1"/>
  <c r="N645" i="18" s="1"/>
  <c r="S636" i="18"/>
  <c r="Q638" i="18"/>
  <c r="N646" i="18" s="1"/>
  <c r="S637" i="18" l="1"/>
  <c r="S638" i="18"/>
  <c r="Q639" i="18"/>
  <c r="N647" i="18" s="1"/>
  <c r="T635" i="18"/>
  <c r="Q640" i="18" l="1"/>
  <c r="N648" i="18" s="1"/>
  <c r="S639" i="18"/>
  <c r="S640" i="18" l="1"/>
  <c r="Q643" i="18"/>
  <c r="N651" i="18" s="1"/>
  <c r="Q644" i="18" l="1"/>
  <c r="N652" i="18" s="1"/>
  <c r="S643" i="18"/>
  <c r="Q645" i="18" l="1"/>
  <c r="N653" i="18" s="1"/>
  <c r="S644" i="18"/>
  <c r="Q646" i="18" l="1"/>
  <c r="N654" i="18" s="1"/>
  <c r="S645" i="18"/>
  <c r="Q647" i="18"/>
  <c r="N655" i="18" s="1"/>
  <c r="Q648" i="18" l="1"/>
  <c r="N656" i="18" s="1"/>
  <c r="S647" i="18"/>
  <c r="S646" i="18"/>
  <c r="T643" i="18" s="1"/>
  <c r="S648" i="18" l="1"/>
  <c r="Q651" i="18"/>
  <c r="N659" i="18" s="1"/>
  <c r="S651" i="18" l="1"/>
  <c r="Q652" i="18"/>
  <c r="N660" i="18" s="1"/>
  <c r="Q653" i="18" l="1"/>
  <c r="N661" i="18" s="1"/>
  <c r="S652" i="18"/>
  <c r="Q654" i="18"/>
  <c r="Q655" i="18" l="1"/>
  <c r="N663" i="18" s="1"/>
  <c r="N662" i="18"/>
  <c r="S654" i="18"/>
  <c r="S653" i="18"/>
  <c r="Q656" i="18"/>
  <c r="N664" i="18" s="1"/>
  <c r="T651" i="18" l="1"/>
  <c r="S655" i="18"/>
  <c r="Q659" i="18"/>
  <c r="N667" i="18" s="1"/>
  <c r="S656" i="18"/>
  <c r="S659" i="18" l="1"/>
  <c r="Q660" i="18"/>
  <c r="N668" i="18" s="1"/>
  <c r="Q661" i="18" l="1"/>
  <c r="N669" i="18" s="1"/>
  <c r="Q662" i="18"/>
  <c r="N670" i="18" s="1"/>
  <c r="S661" i="18"/>
  <c r="S660" i="18"/>
  <c r="Q663" i="18" l="1"/>
  <c r="N671" i="18" s="1"/>
  <c r="Q664" i="18"/>
  <c r="N672" i="18" s="1"/>
  <c r="S663" i="18"/>
  <c r="S662" i="18"/>
  <c r="T659" i="18" s="1"/>
  <c r="S664" i="18" l="1"/>
  <c r="Q667" i="18"/>
  <c r="N675" i="18" s="1"/>
  <c r="S667" i="18" l="1"/>
  <c r="Q668" i="18"/>
  <c r="N676" i="18" s="1"/>
  <c r="S668" i="18" l="1"/>
  <c r="Q669" i="18"/>
  <c r="N677" i="18" s="1"/>
  <c r="Q670" i="18" l="1"/>
  <c r="N678" i="18" s="1"/>
  <c r="S669" i="18"/>
  <c r="Q671" i="18"/>
  <c r="N679" i="18" s="1"/>
  <c r="S671" i="18" l="1"/>
  <c r="Q672" i="18"/>
  <c r="N680" i="18" s="1"/>
  <c r="S670" i="18"/>
  <c r="T667" i="18" s="1"/>
  <c r="Q675" i="18" l="1"/>
  <c r="N683" i="18" s="1"/>
  <c r="S672" i="18"/>
  <c r="Q676" i="18" l="1"/>
  <c r="N684" i="18" s="1"/>
  <c r="S675" i="18"/>
  <c r="Q677" i="18"/>
  <c r="N685" i="18" s="1"/>
  <c r="Q678" i="18" l="1"/>
  <c r="S678" i="18"/>
  <c r="S677" i="18"/>
  <c r="S676" i="18"/>
  <c r="T675" i="18" s="1"/>
  <c r="N686" i="18" l="1"/>
  <c r="Q679" i="18"/>
  <c r="N687" i="18" l="1"/>
  <c r="S679" i="18"/>
  <c r="Q680" i="18"/>
  <c r="S680" i="18" l="1"/>
  <c r="N688" i="18"/>
  <c r="Q683" i="18"/>
  <c r="N691" i="18" l="1"/>
  <c r="S683" i="18"/>
  <c r="Q684" i="18"/>
  <c r="N692" i="18" l="1"/>
  <c r="S684" i="18"/>
  <c r="Q685" i="18"/>
  <c r="N693" i="18" l="1"/>
  <c r="S685" i="18"/>
  <c r="Q686" i="18"/>
  <c r="Q687" i="18" s="1"/>
  <c r="N695" i="18" s="1"/>
  <c r="Q688" i="18" l="1"/>
  <c r="N696" i="18" s="1"/>
  <c r="S687" i="18"/>
  <c r="N694" i="18"/>
  <c r="S686" i="18"/>
  <c r="T683" i="18"/>
  <c r="S688" i="18"/>
  <c r="Q691" i="18"/>
  <c r="N699" i="18" s="1"/>
  <c r="S691" i="18" l="1"/>
  <c r="Q692" i="18"/>
  <c r="Q693" i="18" l="1"/>
  <c r="N701" i="18" s="1"/>
  <c r="N700" i="18"/>
  <c r="Q694" i="18"/>
  <c r="N702" i="18" s="1"/>
  <c r="S693" i="18"/>
  <c r="S692" i="18"/>
  <c r="Q695" i="18" l="1"/>
  <c r="N703" i="18" s="1"/>
  <c r="S695" i="18"/>
  <c r="S694" i="18"/>
  <c r="T691" i="18" s="1"/>
  <c r="Q696" i="18" l="1"/>
  <c r="N704" i="18" s="1"/>
  <c r="S696" i="18"/>
  <c r="Q699" i="18"/>
  <c r="N707" i="18" s="1"/>
  <c r="Q700" i="18" l="1"/>
  <c r="N708" i="18" s="1"/>
  <c r="S699" i="18"/>
  <c r="Q701" i="18"/>
  <c r="N709" i="18" s="1"/>
  <c r="S701" i="18" l="1"/>
  <c r="Q702" i="18"/>
  <c r="N710" i="18" s="1"/>
  <c r="S700" i="18"/>
  <c r="Q703" i="18" l="1"/>
  <c r="N711" i="18" s="1"/>
  <c r="S702" i="18"/>
  <c r="T699" i="18" s="1"/>
  <c r="Q704" i="18" l="1"/>
  <c r="N712" i="18" s="1"/>
  <c r="S703" i="18"/>
  <c r="S704" i="18" l="1"/>
  <c r="Q707" i="18"/>
  <c r="N715" i="18" s="1"/>
  <c r="S707" i="18" l="1"/>
  <c r="Q708" i="18"/>
  <c r="N716" i="18" s="1"/>
  <c r="S708" i="18" l="1"/>
  <c r="Q709" i="18"/>
  <c r="N717" i="18" s="1"/>
  <c r="S709" i="18" l="1"/>
  <c r="Q710" i="18"/>
  <c r="Q711" i="18" l="1"/>
  <c r="N719" i="18" s="1"/>
  <c r="N718" i="18"/>
  <c r="Q712" i="18"/>
  <c r="N720" i="18" s="1"/>
  <c r="S711" i="18"/>
  <c r="S710" i="18"/>
  <c r="T707" i="18" s="1"/>
  <c r="S712" i="18" l="1"/>
  <c r="Q715" i="18"/>
  <c r="N723" i="18" s="1"/>
  <c r="S715" i="18" l="1"/>
  <c r="Q716" i="18"/>
  <c r="N724" i="18" s="1"/>
  <c r="S716" i="18" l="1"/>
  <c r="Q717" i="18"/>
  <c r="N725" i="18" s="1"/>
  <c r="S717" i="18" l="1"/>
  <c r="Q718" i="18"/>
  <c r="Q719" i="18" l="1"/>
  <c r="N727" i="18" s="1"/>
  <c r="N726" i="18"/>
  <c r="Q720" i="18"/>
  <c r="N728" i="18" s="1"/>
  <c r="S719" i="18"/>
  <c r="S718" i="18"/>
  <c r="T715" i="18" s="1"/>
  <c r="S720" i="18" l="1"/>
  <c r="Q723" i="18"/>
  <c r="N731" i="18" s="1"/>
  <c r="S723" i="18" l="1"/>
  <c r="Q724" i="18"/>
  <c r="N732" i="18" s="1"/>
  <c r="Q725" i="18" l="1"/>
  <c r="N733" i="18" s="1"/>
  <c r="S724" i="18"/>
  <c r="S725" i="18" l="1"/>
  <c r="Q726" i="18"/>
  <c r="Q727" i="18" l="1"/>
  <c r="N735" i="18" s="1"/>
  <c r="N734" i="18"/>
  <c r="Q728" i="18"/>
  <c r="N736" i="18" s="1"/>
  <c r="S726" i="18"/>
  <c r="T723" i="18" s="1"/>
  <c r="S727" i="18" l="1"/>
  <c r="Q731" i="18"/>
  <c r="N739" i="18" s="1"/>
  <c r="S728" i="18"/>
  <c r="S731" i="18" l="1"/>
  <c r="Q732" i="18"/>
  <c r="N740" i="18" s="1"/>
  <c r="Q733" i="18" l="1"/>
  <c r="N741" i="18" s="1"/>
  <c r="S732" i="18"/>
  <c r="S733" i="18" l="1"/>
  <c r="Q734" i="18"/>
  <c r="N742" i="18" s="1"/>
  <c r="S734" i="18" l="1"/>
  <c r="T731" i="18" s="1"/>
  <c r="Q735" i="18"/>
  <c r="Q736" i="18" l="1"/>
  <c r="N744" i="18" s="1"/>
  <c r="N743" i="18"/>
  <c r="S736" i="18"/>
  <c r="S735" i="18"/>
  <c r="Q739" i="18" l="1"/>
  <c r="N747" i="18" s="1"/>
  <c r="Q740" i="18" l="1"/>
  <c r="N748" i="18" s="1"/>
  <c r="S739" i="18"/>
  <c r="Q741" i="18"/>
  <c r="N749" i="18" s="1"/>
  <c r="Q742" i="18" l="1"/>
  <c r="S742" i="18"/>
  <c r="S741" i="18"/>
  <c r="S740" i="18"/>
  <c r="T739" i="18" s="1"/>
  <c r="Q743" i="18" l="1"/>
  <c r="N750" i="18"/>
  <c r="N751" i="18" l="1"/>
  <c r="S743" i="18"/>
  <c r="Q744" i="18"/>
  <c r="N752" i="18" l="1"/>
  <c r="S744" i="18"/>
  <c r="Q747" i="18"/>
  <c r="N755" i="18" l="1"/>
  <c r="S747" i="18"/>
  <c r="Q748" i="18"/>
  <c r="Q749" i="18" s="1"/>
  <c r="N757" i="18" l="1"/>
  <c r="S749" i="18"/>
  <c r="Q750" i="18"/>
  <c r="Q751" i="18" s="1"/>
  <c r="N756" i="18"/>
  <c r="S748" i="18"/>
  <c r="N759" i="18" l="1"/>
  <c r="Q752" i="18"/>
  <c r="N760" i="18" s="1"/>
  <c r="S751" i="18"/>
  <c r="N758" i="18"/>
  <c r="S750" i="18"/>
  <c r="T747" i="18" s="1"/>
  <c r="Q755" i="18"/>
  <c r="N763" i="18" s="1"/>
  <c r="S752" i="18"/>
  <c r="S755" i="18" l="1"/>
  <c r="Q756" i="18"/>
  <c r="N764" i="18" s="1"/>
  <c r="Q757" i="18" l="1"/>
  <c r="N765" i="18" s="1"/>
  <c r="Q758" i="18"/>
  <c r="N766" i="18" s="1"/>
  <c r="S757" i="18"/>
  <c r="S756" i="18"/>
  <c r="Q759" i="18" l="1"/>
  <c r="N767" i="18" s="1"/>
  <c r="Q760" i="18"/>
  <c r="N768" i="18" s="1"/>
  <c r="S759" i="18"/>
  <c r="S758" i="18"/>
  <c r="T755" i="18" s="1"/>
  <c r="S760" i="18" l="1"/>
  <c r="Q763" i="18"/>
  <c r="N771" i="18" s="1"/>
  <c r="S763" i="18" l="1"/>
  <c r="Q764" i="18"/>
  <c r="N772" i="18" s="1"/>
  <c r="S764" i="18" l="1"/>
  <c r="Q765" i="18"/>
  <c r="N773" i="18" s="1"/>
  <c r="S765" i="18" l="1"/>
  <c r="Q766" i="18"/>
  <c r="Q767" i="18" s="1"/>
  <c r="N775" i="18" s="1"/>
  <c r="Q768" i="18" l="1"/>
  <c r="N776" i="18" s="1"/>
  <c r="N774" i="18"/>
  <c r="S768" i="18"/>
  <c r="S767" i="18"/>
  <c r="S766" i="18"/>
  <c r="T763" i="18" s="1"/>
  <c r="Q771" i="18" l="1"/>
  <c r="N779" i="18" s="1"/>
  <c r="Q772" i="18" l="1"/>
  <c r="N780" i="18" s="1"/>
  <c r="S771" i="18"/>
  <c r="S772" i="18" l="1"/>
  <c r="Q773" i="18"/>
  <c r="N781" i="18" s="1"/>
  <c r="S773" i="18" l="1"/>
  <c r="Q774" i="18"/>
  <c r="N782" i="18" s="1"/>
  <c r="Q775" i="18" l="1"/>
  <c r="N783" i="18" s="1"/>
  <c r="S774" i="18"/>
  <c r="T771" i="18" s="1"/>
  <c r="Q776" i="18"/>
  <c r="N784" i="18" s="1"/>
  <c r="S776" i="18" l="1"/>
  <c r="S775" i="18"/>
  <c r="Q779" i="18" l="1"/>
  <c r="N787" i="18" s="1"/>
  <c r="Q780" i="18" l="1"/>
  <c r="N788" i="18" s="1"/>
  <c r="S779" i="18"/>
  <c r="Q781" i="18"/>
  <c r="N789" i="18" s="1"/>
  <c r="Q782" i="18" l="1"/>
  <c r="N790" i="18" s="1"/>
  <c r="S781" i="18"/>
  <c r="Q783" i="18"/>
  <c r="N791" i="18" s="1"/>
  <c r="S780" i="18"/>
  <c r="S783" i="18" l="1"/>
  <c r="S782" i="18"/>
  <c r="T779" i="18" s="1"/>
  <c r="Q784" i="18"/>
  <c r="N792" i="18" s="1"/>
  <c r="Q787" i="18" l="1"/>
  <c r="N795" i="18" s="1"/>
  <c r="S784" i="18"/>
  <c r="Q788" i="18" l="1"/>
  <c r="N796" i="18" s="1"/>
  <c r="S787" i="18"/>
  <c r="Q789" i="18" l="1"/>
  <c r="N797" i="18" s="1"/>
  <c r="S788" i="18"/>
  <c r="S789" i="18" l="1"/>
  <c r="Q790" i="18"/>
  <c r="N798" i="18" s="1"/>
  <c r="Q791" i="18"/>
  <c r="N799" i="18" s="1"/>
  <c r="S790" i="18" l="1"/>
  <c r="T787" i="18" s="1"/>
  <c r="S791" i="18"/>
  <c r="Q792" i="18"/>
  <c r="N800" i="18" s="1"/>
  <c r="Q795" i="18" l="1"/>
  <c r="N803" i="18" s="1"/>
  <c r="S792" i="18"/>
  <c r="S795" i="18" l="1"/>
  <c r="Q796" i="18"/>
  <c r="N804" i="18" s="1"/>
  <c r="S796" i="18" l="1"/>
  <c r="Q797" i="18"/>
  <c r="N805" i="18" s="1"/>
  <c r="S797" i="18" l="1"/>
  <c r="Q798" i="18"/>
  <c r="N806" i="18" s="1"/>
  <c r="Q799" i="18" l="1"/>
  <c r="N807" i="18" s="1"/>
  <c r="S798" i="18"/>
  <c r="T795" i="18" s="1"/>
  <c r="Q800" i="18"/>
  <c r="N808" i="18" s="1"/>
  <c r="S800" i="18" l="1"/>
  <c r="S799" i="18"/>
  <c r="Q803" i="18"/>
  <c r="N811" i="18" s="1"/>
  <c r="Q804" i="18" l="1"/>
  <c r="N812" i="18" s="1"/>
  <c r="S803" i="18"/>
  <c r="Q805" i="18"/>
  <c r="N813" i="18" s="1"/>
  <c r="Q806" i="18" l="1"/>
  <c r="N814" i="18" s="1"/>
  <c r="Q807" i="18"/>
  <c r="N815" i="18" s="1"/>
  <c r="S805" i="18"/>
  <c r="S804" i="18"/>
  <c r="S806" i="18" l="1"/>
  <c r="Q808" i="18"/>
  <c r="N816" i="18" s="1"/>
  <c r="S807" i="18"/>
  <c r="T803" i="18"/>
  <c r="S808" i="18" l="1"/>
  <c r="Q811" i="18"/>
  <c r="N819" i="18" s="1"/>
  <c r="S811" i="18" l="1"/>
  <c r="Q812" i="18"/>
  <c r="N820" i="18" s="1"/>
  <c r="Q813" i="18" l="1"/>
  <c r="S812" i="18"/>
  <c r="S813" i="18" l="1"/>
  <c r="N821" i="18"/>
  <c r="Q814" i="18"/>
  <c r="N822" i="18" l="1"/>
  <c r="S814" i="18"/>
  <c r="Q815" i="18"/>
  <c r="T811" i="18"/>
  <c r="N823" i="18" l="1"/>
  <c r="S815" i="18"/>
  <c r="Q816" i="18"/>
  <c r="N824" i="18" l="1"/>
  <c r="S816" i="18"/>
  <c r="Q819" i="18"/>
  <c r="N827" i="18" l="1"/>
  <c r="S819" i="18"/>
  <c r="Q820" i="18"/>
  <c r="Q821" i="18" s="1"/>
  <c r="N829" i="18" l="1"/>
  <c r="S821" i="18"/>
  <c r="Q822" i="18"/>
  <c r="Q823" i="18" s="1"/>
  <c r="N828" i="18"/>
  <c r="S820" i="18"/>
  <c r="N831" i="18" l="1"/>
  <c r="Q824" i="18"/>
  <c r="N832" i="18" s="1"/>
  <c r="S823" i="18"/>
  <c r="N830" i="18"/>
  <c r="S822" i="18"/>
  <c r="T819" i="18" s="1"/>
  <c r="S824" i="18"/>
  <c r="Q827" i="18"/>
  <c r="N835" i="18" s="1"/>
  <c r="S827" i="18" l="1"/>
  <c r="Q828" i="18"/>
  <c r="N836" i="18" s="1"/>
  <c r="S828" i="18" l="1"/>
  <c r="Q829" i="18"/>
  <c r="N837" i="18" s="1"/>
  <c r="Q830" i="18" l="1"/>
  <c r="S830" i="18" s="1"/>
  <c r="S829" i="18"/>
  <c r="T827" i="18" l="1"/>
  <c r="Q831" i="18"/>
  <c r="N839" i="18" s="1"/>
  <c r="N838" i="18"/>
  <c r="Q832" i="18" l="1"/>
  <c r="S832" i="18"/>
  <c r="N840" i="18"/>
  <c r="S831" i="18"/>
  <c r="Q835" i="18"/>
  <c r="N843" i="18" s="1"/>
  <c r="S835" i="18" l="1"/>
  <c r="Q836" i="18"/>
  <c r="S836" i="18" s="1"/>
  <c r="Q837" i="18" l="1"/>
  <c r="N844" i="18"/>
  <c r="N845" i="18" l="1"/>
  <c r="S837" i="18"/>
  <c r="Q838" i="18"/>
  <c r="N846" i="18" l="1"/>
  <c r="S838" i="18"/>
  <c r="T835" i="18" s="1"/>
  <c r="Q839" i="18"/>
  <c r="Q840" i="18" l="1"/>
  <c r="N847" i="18"/>
  <c r="S839" i="18"/>
  <c r="N848" i="18" l="1"/>
  <c r="Q843" i="18" s="1"/>
  <c r="S840" i="18"/>
  <c r="N851" i="18" l="1"/>
  <c r="Q844" i="18"/>
  <c r="Q845" i="18" s="1"/>
  <c r="S843" i="18"/>
  <c r="Q846" i="18" l="1"/>
  <c r="N853" i="18"/>
  <c r="S845" i="18"/>
  <c r="Q847" i="18"/>
  <c r="Q848" i="18" s="1"/>
  <c r="N852" i="18"/>
  <c r="S844" i="18"/>
  <c r="N855" i="18" l="1"/>
  <c r="S847" i="18"/>
  <c r="N856" i="18"/>
  <c r="S848" i="18"/>
  <c r="N854" i="18"/>
  <c r="Q851" i="18" s="1"/>
  <c r="S846" i="18"/>
  <c r="T843" i="18" s="1"/>
  <c r="N859" i="18" l="1"/>
  <c r="Q852" i="18"/>
  <c r="S851" i="18"/>
  <c r="Q853" i="18"/>
  <c r="S853" i="18" s="1"/>
  <c r="Q854" i="18" l="1"/>
  <c r="N861" i="18"/>
  <c r="N860" i="18"/>
  <c r="S852" i="18"/>
  <c r="N862" i="18" l="1"/>
  <c r="S854" i="18"/>
  <c r="T851" i="18" s="1"/>
  <c r="Q855" i="18"/>
  <c r="N863" i="18" l="1"/>
  <c r="S855" i="18"/>
  <c r="Q856" i="18"/>
  <c r="N864" i="18" l="1"/>
  <c r="S856" i="18"/>
  <c r="Q859" i="18"/>
  <c r="N867" i="18" l="1"/>
  <c r="S859" i="18"/>
  <c r="Q860" i="18"/>
  <c r="Q861" i="18" s="1"/>
  <c r="N869" i="18" l="1"/>
  <c r="Q862" i="18"/>
  <c r="N870" i="18" s="1"/>
  <c r="S861" i="18"/>
  <c r="N868" i="18"/>
  <c r="S860" i="18"/>
  <c r="S862" i="18"/>
  <c r="T859" i="18" s="1"/>
  <c r="Q863" i="18"/>
  <c r="N871" i="18" s="1"/>
  <c r="S863" i="18" l="1"/>
  <c r="Q864" i="18"/>
  <c r="N872" i="18" s="1"/>
  <c r="S864" i="18" l="1"/>
  <c r="Q867" i="18"/>
  <c r="N875" i="18" s="1"/>
  <c r="Q868" i="18" l="1"/>
  <c r="N876" i="18" s="1"/>
  <c r="S867" i="18"/>
  <c r="S868" i="18" l="1"/>
  <c r="Q869" i="18"/>
  <c r="N877" i="18" s="1"/>
  <c r="S869" i="18" l="1"/>
  <c r="Q870" i="18"/>
  <c r="Q871" i="18" l="1"/>
  <c r="N879" i="18" s="1"/>
  <c r="N878" i="18"/>
  <c r="S871" i="18"/>
  <c r="S870" i="18"/>
  <c r="Q872" i="18"/>
  <c r="N880" i="18" s="1"/>
  <c r="T867" i="18"/>
  <c r="S872" i="18" l="1"/>
  <c r="Q875" i="18"/>
  <c r="N883" i="18" s="1"/>
  <c r="S875" i="18" l="1"/>
  <c r="Q876" i="18"/>
  <c r="N884" i="18" s="1"/>
  <c r="S876" i="18" l="1"/>
  <c r="Q877" i="18"/>
  <c r="N885" i="18" s="1"/>
  <c r="Q878" i="18" l="1"/>
  <c r="N886" i="18" s="1"/>
  <c r="S877" i="18"/>
  <c r="S878" i="18" l="1"/>
  <c r="T875" i="18" s="1"/>
  <c r="Q879" i="18"/>
  <c r="N887" i="18" s="1"/>
  <c r="S879" i="18" l="1"/>
  <c r="Q880" i="18"/>
  <c r="N888" i="18" s="1"/>
  <c r="S880" i="18" l="1"/>
  <c r="Q883" i="18"/>
  <c r="N891" i="18" s="1"/>
  <c r="S883" i="18" l="1"/>
  <c r="Q884" i="18"/>
  <c r="N892" i="18" s="1"/>
  <c r="S884" i="18" l="1"/>
  <c r="Q885" i="18"/>
  <c r="Q886" i="18" l="1"/>
  <c r="N894" i="18" s="1"/>
  <c r="N893" i="18"/>
  <c r="S886" i="18"/>
  <c r="S885" i="18"/>
  <c r="T883" i="18" s="1"/>
  <c r="Q887" i="18"/>
  <c r="N895" i="18" s="1"/>
  <c r="Q888" i="18" l="1"/>
  <c r="N896" i="18" s="1"/>
  <c r="S888" i="18"/>
  <c r="S887" i="18"/>
  <c r="Q891" i="18"/>
  <c r="N899" i="18" s="1"/>
  <c r="Q892" i="18" l="1"/>
  <c r="S891" i="18"/>
  <c r="Q893" i="18" l="1"/>
  <c r="N901" i="18" s="1"/>
  <c r="N900" i="18"/>
  <c r="S893" i="18"/>
  <c r="Q894" i="18"/>
  <c r="N902" i="18" s="1"/>
  <c r="S892" i="18"/>
  <c r="S894" i="18" l="1"/>
  <c r="T891" i="18" s="1"/>
  <c r="Q895" i="18"/>
  <c r="N903" i="18" s="1"/>
  <c r="S895" i="18" l="1"/>
  <c r="Q896" i="18"/>
  <c r="N904" i="18" s="1"/>
  <c r="S896" i="18" l="1"/>
  <c r="Q899" i="18"/>
  <c r="N907" i="18" s="1"/>
  <c r="Q900" i="18" l="1"/>
  <c r="N908" i="18" s="1"/>
  <c r="S899" i="18"/>
  <c r="Q901" i="18"/>
  <c r="Q902" i="18" l="1"/>
  <c r="N910" i="18" s="1"/>
  <c r="N909" i="18"/>
  <c r="S902" i="18"/>
  <c r="S901" i="18"/>
  <c r="Q903" i="18"/>
  <c r="N911" i="18" s="1"/>
  <c r="S900" i="18"/>
  <c r="T899" i="18" s="1"/>
  <c r="S903" i="18" l="1"/>
  <c r="Q904" i="18"/>
  <c r="N912" i="18" s="1"/>
  <c r="S904" i="18" l="1"/>
  <c r="Q907" i="18"/>
  <c r="N915" i="18" s="1"/>
  <c r="Q908" i="18" l="1"/>
  <c r="S907" i="18"/>
  <c r="Q909" i="18" l="1"/>
  <c r="S909" i="18" s="1"/>
  <c r="N916" i="18"/>
  <c r="S908" i="18"/>
  <c r="Q910" i="18" l="1"/>
  <c r="N917" i="18"/>
  <c r="N918" i="18" l="1"/>
  <c r="S910" i="18"/>
  <c r="T907" i="18" s="1"/>
  <c r="Q911" i="18"/>
  <c r="N919" i="18" l="1"/>
  <c r="S911" i="18"/>
  <c r="Q912" i="18"/>
  <c r="N920" i="18" l="1"/>
  <c r="S912" i="18"/>
  <c r="Q915" i="18"/>
  <c r="N923" i="18" l="1"/>
  <c r="S915" i="18"/>
  <c r="Q916" i="18"/>
  <c r="N924" i="18" l="1"/>
  <c r="S916" i="18"/>
  <c r="Q917" i="18"/>
  <c r="N925" i="18" l="1"/>
  <c r="S917" i="18"/>
  <c r="Q918" i="18"/>
  <c r="N926" i="18" l="1"/>
  <c r="Q919" i="18"/>
  <c r="S918" i="18"/>
  <c r="T915" i="18" s="1"/>
  <c r="Q920" i="18" l="1"/>
  <c r="N927" i="18"/>
  <c r="S919" i="18"/>
  <c r="N928" i="18" l="1"/>
  <c r="Q923" i="18" s="1"/>
  <c r="S920" i="18"/>
  <c r="N931" i="18" l="1"/>
  <c r="S923" i="18"/>
  <c r="Q924" i="18"/>
  <c r="N932" i="18" l="1"/>
  <c r="S924" i="18"/>
  <c r="Q925" i="18"/>
  <c r="Q926" i="18" s="1"/>
  <c r="N934" i="18" l="1"/>
  <c r="S926" i="18"/>
  <c r="N933" i="18"/>
  <c r="S925" i="18"/>
  <c r="Q927" i="18"/>
  <c r="Q928" i="18" s="1"/>
  <c r="N936" i="18" l="1"/>
  <c r="S928" i="18"/>
  <c r="N935" i="18"/>
  <c r="Q931" i="18" s="1"/>
  <c r="N939" i="18" s="1"/>
  <c r="S927" i="18"/>
  <c r="T923" i="18"/>
  <c r="Q932" i="18"/>
  <c r="N940" i="18" s="1"/>
  <c r="S931" i="18" l="1"/>
  <c r="S932" i="18"/>
  <c r="Q933" i="18"/>
  <c r="N941" i="18" s="1"/>
  <c r="S933" i="18" l="1"/>
  <c r="Q934" i="18"/>
  <c r="N942" i="18" s="1"/>
  <c r="Q935" i="18" l="1"/>
  <c r="N943" i="18" s="1"/>
  <c r="S934" i="18"/>
  <c r="T931" i="18"/>
  <c r="S935" i="18" l="1"/>
  <c r="Q936" i="18"/>
  <c r="N944" i="18" s="1"/>
  <c r="S936" i="18" l="1"/>
  <c r="Q939" i="18"/>
  <c r="N947" i="18" s="1"/>
  <c r="S939" i="18" l="1"/>
  <c r="Q940" i="18"/>
  <c r="N948" i="18" s="1"/>
  <c r="S940" i="18" l="1"/>
  <c r="Q941" i="18"/>
  <c r="Q942" i="18" l="1"/>
  <c r="N950" i="18" s="1"/>
  <c r="N949" i="18"/>
  <c r="S942" i="18"/>
  <c r="S941" i="18"/>
  <c r="T939" i="18" s="1"/>
  <c r="Q943" i="18"/>
  <c r="Q944" i="18" l="1"/>
  <c r="N952" i="18" s="1"/>
  <c r="N951" i="18"/>
  <c r="S944" i="18"/>
  <c r="Q947" i="18"/>
  <c r="N955" i="18" s="1"/>
  <c r="S943" i="18"/>
  <c r="S947" i="18" l="1"/>
  <c r="Q948" i="18"/>
  <c r="N956" i="18" s="1"/>
  <c r="Q949" i="18" l="1"/>
  <c r="S949" i="18" s="1"/>
  <c r="S948" i="18"/>
  <c r="Q950" i="18" l="1"/>
  <c r="N957" i="18"/>
  <c r="N958" i="18" l="1"/>
  <c r="Q951" i="18"/>
  <c r="S950" i="18"/>
  <c r="T947" i="18" s="1"/>
  <c r="Q952" i="18" l="1"/>
  <c r="N959" i="18"/>
  <c r="S951" i="18"/>
  <c r="N960" i="18" l="1"/>
  <c r="Q955" i="18" s="1"/>
  <c r="S952" i="18"/>
  <c r="N963" i="18" l="1"/>
  <c r="Q956" i="18"/>
  <c r="S955" i="18"/>
  <c r="Q957" i="18"/>
  <c r="Q958" i="18" l="1"/>
  <c r="N965" i="18"/>
  <c r="S957" i="18"/>
  <c r="N964" i="18"/>
  <c r="S956" i="18"/>
  <c r="Q959" i="18"/>
  <c r="N967" i="18" l="1"/>
  <c r="S959" i="18"/>
  <c r="Q960" i="18"/>
  <c r="N966" i="18"/>
  <c r="S958" i="18"/>
  <c r="T955" i="18" s="1"/>
  <c r="N968" i="18" l="1"/>
  <c r="Q963" i="18" s="1"/>
  <c r="S960" i="18"/>
  <c r="N971" i="18" l="1"/>
  <c r="S963" i="18"/>
  <c r="Q964" i="18"/>
  <c r="Q965" i="18" l="1"/>
  <c r="N972" i="18"/>
  <c r="S964" i="18"/>
  <c r="Q966" i="18" l="1"/>
  <c r="N973" i="18"/>
  <c r="S965" i="18"/>
  <c r="N974" i="18" l="1"/>
  <c r="S966" i="18"/>
  <c r="T963" i="18" s="1"/>
  <c r="Q967" i="18"/>
  <c r="Q968" i="18" l="1"/>
  <c r="N975" i="18"/>
  <c r="S967" i="18"/>
  <c r="N976" i="18" l="1"/>
  <c r="Q971" i="18" s="1"/>
  <c r="S968" i="18"/>
  <c r="N979" i="18" l="1"/>
  <c r="S971" i="18"/>
  <c r="Q972" i="18"/>
  <c r="N980" i="18" l="1"/>
  <c r="S972" i="18"/>
  <c r="Q973" i="18"/>
  <c r="N981" i="18" l="1"/>
  <c r="S973" i="18"/>
  <c r="Q974" i="18"/>
  <c r="N982" i="18" l="1"/>
  <c r="S974" i="18"/>
  <c r="T971" i="18" s="1"/>
  <c r="Q975" i="18"/>
  <c r="N983" i="18" l="1"/>
  <c r="S975" i="18"/>
  <c r="Q976" i="18"/>
  <c r="N984" i="18" l="1"/>
  <c r="Q979" i="18" s="1"/>
  <c r="S976" i="18"/>
  <c r="N987" i="18" l="1"/>
  <c r="S979" i="18"/>
  <c r="Q980" i="18"/>
  <c r="N988" i="18" l="1"/>
  <c r="S980" i="18"/>
  <c r="Q981" i="18"/>
  <c r="N989" i="18" l="1"/>
  <c r="S981" i="18"/>
  <c r="Q982" i="18"/>
  <c r="Q983" i="18" l="1"/>
  <c r="N990" i="18"/>
  <c r="S982" i="18"/>
  <c r="T979" i="18" s="1"/>
  <c r="Q984" i="18"/>
  <c r="N992" i="18" l="1"/>
  <c r="S984" i="18"/>
  <c r="Q987" i="18"/>
  <c r="N991" i="18"/>
  <c r="S983" i="18"/>
  <c r="N995" i="18" l="1"/>
  <c r="S987" i="18"/>
  <c r="Q988" i="18"/>
  <c r="Q989" i="18" l="1"/>
  <c r="N996" i="18"/>
  <c r="S988" i="18"/>
  <c r="Q990" i="18" l="1"/>
  <c r="N997" i="18"/>
  <c r="S989" i="18"/>
  <c r="Q991" i="18" l="1"/>
  <c r="N998" i="18"/>
  <c r="S990" i="18"/>
  <c r="T987" i="18" s="1"/>
  <c r="Q992" i="18"/>
  <c r="N1000" i="18" l="1"/>
  <c r="S992" i="18"/>
  <c r="N999" i="18"/>
  <c r="Q995" i="18" s="1"/>
  <c r="S991" i="18"/>
  <c r="N1003" i="18" l="1"/>
  <c r="S995" i="18"/>
  <c r="Q996" i="18"/>
  <c r="Q997" i="18" s="1"/>
  <c r="Q998" i="18" l="1"/>
  <c r="N1005" i="18"/>
  <c r="S997" i="18"/>
  <c r="Q999" i="18"/>
  <c r="N1004" i="18"/>
  <c r="S996" i="18"/>
  <c r="N1007" i="18" l="1"/>
  <c r="S999" i="18"/>
  <c r="Q1000" i="18"/>
  <c r="N1006" i="18"/>
  <c r="S998" i="18"/>
  <c r="T995" i="18" s="1"/>
  <c r="N1008" i="18" l="1"/>
  <c r="Q1003" i="18" s="1"/>
  <c r="S1000" i="18"/>
  <c r="N1011" i="18" l="1"/>
  <c r="Q1004" i="18"/>
  <c r="Q1005" i="18" s="1"/>
  <c r="S1003" i="18"/>
  <c r="Q1006" i="18" l="1"/>
  <c r="N1013" i="18"/>
  <c r="S1005" i="18"/>
  <c r="N1012" i="18"/>
  <c r="S1004" i="18"/>
  <c r="N1014" i="18" l="1"/>
  <c r="S1006" i="18"/>
  <c r="T1003" i="18" s="1"/>
  <c r="Q1007" i="18"/>
  <c r="N1015" i="18" l="1"/>
  <c r="S1007" i="18"/>
  <c r="Q1008" i="18"/>
  <c r="N1016" i="18" l="1"/>
  <c r="Q1011" i="18" s="1"/>
  <c r="S1008" i="18"/>
  <c r="N1019" i="18" l="1"/>
  <c r="S1011" i="18"/>
  <c r="Q1012" i="18"/>
  <c r="Q1013" i="18" s="1"/>
  <c r="N1021" i="18" l="1"/>
  <c r="S1013" i="18"/>
  <c r="Q1014" i="18"/>
  <c r="Q1015" i="18" s="1"/>
  <c r="N1020" i="18"/>
  <c r="S1012" i="18"/>
  <c r="N1023" i="18" l="1"/>
  <c r="S1015" i="18"/>
  <c r="N1022" i="18"/>
  <c r="S1014" i="18"/>
  <c r="Q1016" i="18"/>
  <c r="T1011" i="18"/>
  <c r="N1024" i="18" l="1"/>
  <c r="Q1019" i="18" s="1"/>
  <c r="S1016" i="18"/>
  <c r="N1027" i="18" l="1"/>
  <c r="S1019" i="18"/>
  <c r="Q1020" i="18"/>
  <c r="Q1021" i="18" l="1"/>
  <c r="N1028" i="18"/>
  <c r="S1020" i="18"/>
  <c r="Q1022" i="18"/>
  <c r="Q1023" i="18" s="1"/>
  <c r="N1031" i="18" l="1"/>
  <c r="S1023" i="18"/>
  <c r="N1030" i="18"/>
  <c r="S1022" i="18"/>
  <c r="Q1024" i="18"/>
  <c r="N1029" i="18"/>
  <c r="S1021" i="18"/>
  <c r="N1032" i="18" l="1"/>
  <c r="Q1027" i="18" s="1"/>
  <c r="S1024" i="18"/>
  <c r="T1019" i="18"/>
  <c r="N1035" i="18" l="1"/>
  <c r="Q1028" i="18"/>
  <c r="S1027" i="18"/>
  <c r="Q1029" i="18"/>
  <c r="Q1030" i="18" l="1"/>
  <c r="N1037" i="18"/>
  <c r="S1029" i="18"/>
  <c r="N1036" i="18"/>
  <c r="S1028" i="18"/>
  <c r="N1038" i="18" l="1"/>
  <c r="S1030" i="18"/>
  <c r="T1027" i="18" s="1"/>
  <c r="Q1031" i="18"/>
  <c r="Q1032" i="18" s="1"/>
  <c r="N1040" i="18" l="1"/>
  <c r="S1032" i="18"/>
  <c r="N1039" i="18"/>
  <c r="Q1035" i="18" s="1"/>
  <c r="S1031" i="18"/>
  <c r="N1043" i="18" l="1"/>
  <c r="Q1036" i="18"/>
  <c r="S1035" i="18"/>
  <c r="Q1037" i="18"/>
  <c r="Q1038" i="18" s="1"/>
  <c r="Q1039" i="18" l="1"/>
  <c r="N1046" i="18"/>
  <c r="S1038" i="18"/>
  <c r="N1045" i="18"/>
  <c r="S1037" i="18"/>
  <c r="N1044" i="18"/>
  <c r="S1036" i="18"/>
  <c r="T1035" i="18" l="1"/>
  <c r="Q1040" i="18"/>
  <c r="N1047" i="18"/>
  <c r="S1039" i="18"/>
  <c r="N1048" i="18" l="1"/>
  <c r="Q1043" i="18" s="1"/>
  <c r="S1040" i="18"/>
  <c r="N1051" i="18" l="1"/>
  <c r="Q1044" i="18"/>
  <c r="S1043" i="18"/>
  <c r="Q1045" i="18"/>
  <c r="Q1046" i="18" l="1"/>
  <c r="N1053" i="18"/>
  <c r="S1045" i="18"/>
  <c r="Q1047" i="18"/>
  <c r="Q1048" i="18" s="1"/>
  <c r="N1052" i="18"/>
  <c r="S1044" i="18"/>
  <c r="N1055" i="18" l="1"/>
  <c r="S1047" i="18"/>
  <c r="N1056" i="18"/>
  <c r="S1048" i="18"/>
  <c r="N1054" i="18"/>
  <c r="Q1051" i="18" s="1"/>
  <c r="S1046" i="18"/>
  <c r="T1043" i="18" s="1"/>
  <c r="N1059" i="18" l="1"/>
  <c r="S1051" i="18"/>
  <c r="Q1052" i="18"/>
  <c r="Q1053" i="18"/>
  <c r="N1061" i="18" l="1"/>
  <c r="S1053" i="18"/>
  <c r="Q1054" i="18"/>
  <c r="Q1055" i="18" s="1"/>
  <c r="N1060" i="18"/>
  <c r="S1052" i="18"/>
  <c r="N1063" i="18" l="1"/>
  <c r="S1055" i="18"/>
  <c r="N1062" i="18"/>
  <c r="S1054" i="18"/>
  <c r="Q1056" i="18"/>
  <c r="T1051" i="18"/>
  <c r="N1064" i="18" l="1"/>
  <c r="S1056" i="18"/>
  <c r="Q1059" i="18"/>
  <c r="N1067" i="18" l="1"/>
  <c r="Q1060" i="18"/>
  <c r="S1059" i="18"/>
  <c r="Q1061" i="18"/>
  <c r="N1069" i="18" l="1"/>
  <c r="S1061" i="18"/>
  <c r="N1068" i="18"/>
  <c r="S1060" i="18"/>
  <c r="Q1062" i="18"/>
  <c r="Q1063" i="18" l="1"/>
  <c r="N1070" i="18"/>
  <c r="S1062" i="18"/>
  <c r="T1059" i="18" s="1"/>
  <c r="Q1064" i="18"/>
  <c r="N1072" i="18" l="1"/>
  <c r="S1064" i="18"/>
  <c r="N1071" i="18"/>
  <c r="Q1067" i="18" s="1"/>
  <c r="S1063" i="18"/>
  <c r="N1075" i="18" l="1"/>
  <c r="S1067" i="18"/>
  <c r="Q1068" i="18"/>
  <c r="Q1069" i="18" s="1"/>
  <c r="N1077" i="18" l="1"/>
  <c r="S1069" i="18"/>
  <c r="Q1070" i="18"/>
  <c r="N1076" i="18"/>
  <c r="S1068" i="18"/>
  <c r="N1078" i="18" l="1"/>
  <c r="S1070" i="18"/>
  <c r="Q1071" i="18"/>
  <c r="T1067" i="18"/>
  <c r="N1079" i="18" l="1"/>
  <c r="S1071" i="18"/>
  <c r="Q1072" i="18"/>
  <c r="N1080" i="18" l="1"/>
  <c r="S1072" i="18"/>
  <c r="Q1075" i="18"/>
  <c r="N1083" i="18" l="1"/>
  <c r="S1075" i="18"/>
  <c r="Q1076" i="18"/>
  <c r="N1084" i="18" l="1"/>
  <c r="S1076" i="18"/>
  <c r="Q1077" i="18"/>
  <c r="N1085" i="18" l="1"/>
  <c r="Q1078" i="18"/>
  <c r="S1077" i="18"/>
  <c r="Q1079" i="18" l="1"/>
  <c r="N1086" i="18"/>
  <c r="S1078" i="18"/>
  <c r="T1075" i="18" s="1"/>
  <c r="N1087" i="18" l="1"/>
  <c r="S1079" i="18"/>
  <c r="Q1080" i="18"/>
  <c r="N1088" i="18" l="1"/>
  <c r="Q1083" i="18" s="1"/>
  <c r="S1080" i="18"/>
  <c r="N1091" i="18" l="1"/>
  <c r="S1083" i="18"/>
  <c r="Q1084" i="18"/>
  <c r="N1092" i="18" l="1"/>
  <c r="S1084" i="18"/>
  <c r="Q1085" i="18"/>
  <c r="N1093" i="18" l="1"/>
  <c r="S1085" i="18"/>
  <c r="Q1086" i="18"/>
  <c r="N1094" i="18" l="1"/>
  <c r="S1086" i="18"/>
  <c r="T1083" i="18" s="1"/>
  <c r="Q1087" i="18"/>
  <c r="N1095" i="18" l="1"/>
  <c r="S1087" i="18"/>
  <c r="Q1088" i="18"/>
  <c r="N1096" i="18" l="1"/>
  <c r="Q1091" i="18" s="1"/>
  <c r="S1088" i="18"/>
  <c r="N1099" i="18" l="1"/>
  <c r="Q1092" i="18"/>
  <c r="S1091" i="18"/>
  <c r="Q1093" i="18"/>
  <c r="N1101" i="18" l="1"/>
  <c r="S1093" i="18"/>
  <c r="N1100" i="18"/>
  <c r="S1092" i="18"/>
  <c r="Q1094" i="18"/>
  <c r="N1102" i="18" l="1"/>
  <c r="Q1095" i="18"/>
  <c r="S1094" i="18"/>
  <c r="T1091" i="18"/>
  <c r="Q1096" i="18" l="1"/>
  <c r="N1103" i="18"/>
  <c r="S1095" i="18"/>
  <c r="N1104" i="18" l="1"/>
  <c r="Q1099" i="18" s="1"/>
  <c r="S1096" i="18"/>
  <c r="N1107" i="18" l="1"/>
  <c r="Q1100" i="18"/>
  <c r="Q1101" i="18" s="1"/>
  <c r="S1099" i="18"/>
  <c r="N1109" i="18" l="1"/>
  <c r="S1101" i="18"/>
  <c r="N1108" i="18"/>
  <c r="S1100" i="18"/>
  <c r="Q1102" i="18"/>
  <c r="Q1103" i="18" l="1"/>
  <c r="N1110" i="18"/>
  <c r="S1102" i="18"/>
  <c r="T1099" i="18" s="1"/>
  <c r="Q1104" i="18"/>
  <c r="N1112" i="18" l="1"/>
  <c r="S1104" i="18"/>
  <c r="N1111" i="18"/>
  <c r="Q1107" i="18" s="1"/>
  <c r="S1103" i="18"/>
  <c r="N1115" i="18" l="1"/>
  <c r="Q1108" i="18"/>
  <c r="S1107" i="18"/>
  <c r="Q1109" i="18"/>
  <c r="Q1110" i="18" s="1"/>
  <c r="N1118" i="18" l="1"/>
  <c r="S1110" i="18"/>
  <c r="Q1111" i="18"/>
  <c r="N1119" i="18" s="1"/>
  <c r="N1117" i="18"/>
  <c r="S1109" i="18"/>
  <c r="N1116" i="18"/>
  <c r="S1108" i="18"/>
  <c r="S1111" i="18"/>
  <c r="Q1112" i="18" l="1"/>
  <c r="T1107" i="18"/>
  <c r="N1120" i="18" l="1"/>
  <c r="Q1115" i="18" s="1"/>
  <c r="S1112" i="18"/>
  <c r="N1123" i="18" l="1"/>
  <c r="Q1116" i="18"/>
  <c r="S1115" i="18"/>
  <c r="Q1117" i="18"/>
  <c r="Q1118" i="18" l="1"/>
  <c r="N1125" i="18"/>
  <c r="S1117" i="18"/>
  <c r="N1124" i="18"/>
  <c r="S1116" i="18"/>
  <c r="Q1119" i="18" l="1"/>
  <c r="N1126" i="18"/>
  <c r="S1118" i="18"/>
  <c r="T1115" i="18" s="1"/>
  <c r="N1127" i="18" l="1"/>
  <c r="S1119" i="18"/>
  <c r="Q1120" i="18"/>
  <c r="N1128" i="18" l="1"/>
  <c r="Q1123" i="18" s="1"/>
  <c r="S1120" i="18"/>
  <c r="N1131" i="18" l="1"/>
  <c r="S1123" i="18"/>
  <c r="Q1124" i="18"/>
  <c r="Q1125" i="18" s="1"/>
  <c r="Q1126" i="18" l="1"/>
  <c r="N1133" i="18"/>
  <c r="S1125" i="18"/>
  <c r="N1132" i="18"/>
  <c r="S1124" i="18"/>
  <c r="N1134" i="18" l="1"/>
  <c r="S1126" i="18"/>
  <c r="T1123" i="18" s="1"/>
  <c r="Q1127" i="18"/>
  <c r="Q1128" i="18" s="1"/>
  <c r="N1136" i="18" l="1"/>
  <c r="S1128" i="18"/>
  <c r="N1135" i="18"/>
  <c r="Q1131" i="18" s="1"/>
  <c r="S1127" i="18"/>
  <c r="N1139" i="18" l="1"/>
  <c r="S1131" i="18"/>
  <c r="Q1132" i="18"/>
  <c r="N1140" i="18" l="1"/>
  <c r="S1132" i="18"/>
  <c r="Q1133" i="18"/>
  <c r="N1141" i="18" l="1"/>
  <c r="S1133" i="18"/>
  <c r="Q1134" i="18"/>
  <c r="Q1135" i="18" l="1"/>
  <c r="N1142" i="18"/>
  <c r="S1134" i="18"/>
  <c r="T1131" i="18" s="1"/>
  <c r="N1143" i="18" l="1"/>
  <c r="S1135" i="18"/>
  <c r="Q1136" i="18"/>
  <c r="N1144" i="18" l="1"/>
  <c r="Q1139" i="18" s="1"/>
  <c r="S1136" i="18"/>
  <c r="N1147" i="18" l="1"/>
  <c r="Q1140" i="18"/>
  <c r="S1139" i="18"/>
  <c r="Q1141" i="18"/>
  <c r="Q1142" i="18" s="1"/>
  <c r="Q1143" i="18" s="1"/>
  <c r="Q1144" i="18" l="1"/>
  <c r="N1151" i="18"/>
  <c r="S1143" i="18"/>
  <c r="N1150" i="18"/>
  <c r="S1142" i="18"/>
  <c r="N1149" i="18"/>
  <c r="S1141" i="18"/>
  <c r="N1148" i="18"/>
  <c r="S1140" i="18"/>
  <c r="T1139" i="18" s="1"/>
  <c r="N1152" i="18" l="1"/>
  <c r="Q1147" i="18" s="1"/>
  <c r="S1144" i="18"/>
  <c r="N1155" i="18" l="1"/>
  <c r="S1147" i="18"/>
  <c r="Q1148" i="18"/>
  <c r="N1156" i="18" l="1"/>
  <c r="S1148" i="18"/>
  <c r="Q1149" i="18"/>
  <c r="Q1150" i="18" s="1"/>
  <c r="N1158" i="18" l="1"/>
  <c r="S1150" i="18"/>
  <c r="N1157" i="18"/>
  <c r="S1149" i="18"/>
  <c r="T1147" i="18" s="1"/>
  <c r="Q1151" i="18"/>
  <c r="N1159" i="18" l="1"/>
  <c r="S1151" i="18"/>
  <c r="Q1152" i="18"/>
  <c r="N1160" i="18" l="1"/>
  <c r="S1152" i="18"/>
  <c r="Q1155" i="18"/>
  <c r="N1163" i="18" l="1"/>
  <c r="Q1156" i="18"/>
  <c r="S1155" i="18"/>
  <c r="Q1157" i="18"/>
  <c r="Q1158" i="18" l="1"/>
  <c r="N1165" i="18"/>
  <c r="S1157" i="18"/>
  <c r="N1164" i="18"/>
  <c r="S1156" i="18"/>
  <c r="N1166" i="18" l="1"/>
  <c r="S1158" i="18"/>
  <c r="T1155" i="18" s="1"/>
  <c r="Q1159" i="18"/>
  <c r="N1167" i="18" l="1"/>
  <c r="S1159" i="18"/>
  <c r="Q1160" i="18"/>
  <c r="N1168" i="18" l="1"/>
  <c r="Q1163" i="18" s="1"/>
  <c r="S1160" i="18"/>
  <c r="N1171" i="18" l="1"/>
  <c r="S1163" i="18"/>
  <c r="Q1164" i="18"/>
  <c r="N1172" i="18" l="1"/>
  <c r="S1164" i="18"/>
  <c r="Q1165" i="18"/>
  <c r="N1173" i="18" l="1"/>
  <c r="S1165" i="18"/>
  <c r="Q1166" i="18"/>
  <c r="Q1167" i="18" l="1"/>
  <c r="N1174" i="18"/>
  <c r="S1166" i="18"/>
  <c r="Q1168" i="18"/>
  <c r="T1163" i="18"/>
  <c r="N1176" i="18" l="1"/>
  <c r="S1168" i="18"/>
  <c r="N1175" i="18"/>
  <c r="Q1171" i="18" s="1"/>
  <c r="S1167" i="18"/>
  <c r="N1179" i="18" l="1"/>
  <c r="S1171" i="18"/>
  <c r="Q1172" i="18"/>
  <c r="Q1173" i="18" l="1"/>
  <c r="N1180" i="18"/>
  <c r="S1172" i="18"/>
  <c r="N1181" i="18" l="1"/>
  <c r="S1173" i="18"/>
  <c r="Q1174" i="18"/>
  <c r="Q1175" i="18" l="1"/>
  <c r="N1182" i="18"/>
  <c r="S1174" i="18"/>
  <c r="T1171" i="18" s="1"/>
  <c r="Q1176" i="18"/>
  <c r="N1184" i="18" l="1"/>
  <c r="S1176" i="18"/>
  <c r="N1183" i="18"/>
  <c r="Q1179" i="18" s="1"/>
  <c r="S1175" i="18"/>
  <c r="N1187" i="18" l="1"/>
  <c r="S1179" i="18"/>
  <c r="Q1180" i="18"/>
  <c r="Q1181" i="18" s="1"/>
  <c r="Q1182" i="18" l="1"/>
  <c r="N1189" i="18"/>
  <c r="S1181" i="18"/>
  <c r="Q1183" i="18"/>
  <c r="N1188" i="18"/>
  <c r="S1180" i="18"/>
  <c r="N1191" i="18" l="1"/>
  <c r="S1183" i="18"/>
  <c r="Q1184" i="18"/>
  <c r="N1190" i="18"/>
  <c r="S1182" i="18"/>
  <c r="T1179" i="18" s="1"/>
  <c r="N1192" i="18" l="1"/>
  <c r="Q1187" i="18" s="1"/>
  <c r="S1184" i="18"/>
  <c r="N1195" i="18" l="1"/>
  <c r="S1187" i="18"/>
  <c r="Q1188" i="18"/>
  <c r="Q1189" i="18" l="1"/>
  <c r="N1196" i="18"/>
  <c r="S1188" i="18"/>
  <c r="N1197" i="18" l="1"/>
  <c r="S1189" i="18"/>
  <c r="Q1190" i="18"/>
  <c r="N1198" i="18" l="1"/>
  <c r="S1190" i="18"/>
  <c r="T1187" i="18" s="1"/>
  <c r="Q1191" i="18"/>
  <c r="N1199" i="18" l="1"/>
  <c r="S1191" i="18"/>
  <c r="Q1192" i="18"/>
  <c r="N1200" i="18" l="1"/>
  <c r="Q1195" i="18" s="1"/>
  <c r="S1192" i="18"/>
  <c r="N1203" i="18" l="1"/>
  <c r="S1195" i="18"/>
  <c r="Q1196" i="18"/>
  <c r="Q1197" i="18" s="1"/>
  <c r="Q1198" i="18" l="1"/>
  <c r="N1205" i="18"/>
  <c r="S1197" i="18"/>
  <c r="Q1199" i="18"/>
  <c r="N1204" i="18"/>
  <c r="S1196" i="18"/>
  <c r="N1207" i="18" l="1"/>
  <c r="S1199" i="18"/>
  <c r="Q1200" i="18"/>
  <c r="N1206" i="18"/>
  <c r="S1198" i="18"/>
  <c r="T1195" i="18" s="1"/>
  <c r="N1208" i="18" l="1"/>
  <c r="Q1203" i="18" s="1"/>
  <c r="S1200" i="18"/>
  <c r="N1211" i="18" l="1"/>
  <c r="S1203" i="18"/>
  <c r="Q1204" i="18"/>
  <c r="Q1205" i="18" s="1"/>
  <c r="N1213" i="18" l="1"/>
  <c r="S1205" i="18"/>
  <c r="Q1206" i="18"/>
  <c r="N1212" i="18"/>
  <c r="S1204" i="18"/>
  <c r="N1214" i="18" l="1"/>
  <c r="S1206" i="18"/>
  <c r="T1203" i="18" s="1"/>
  <c r="Q1207" i="18"/>
  <c r="Q1208" i="18" l="1"/>
  <c r="N1215" i="18"/>
  <c r="S1207" i="18"/>
  <c r="N1216" i="18" l="1"/>
  <c r="Q1211" i="18" s="1"/>
  <c r="S1208" i="18"/>
  <c r="N1219" i="18" l="1"/>
  <c r="Q1212" i="18"/>
  <c r="S1211" i="18"/>
  <c r="Q1213" i="18"/>
  <c r="Q1214" i="18" s="1"/>
  <c r="Q1215" i="18" s="1"/>
  <c r="N1223" i="18" l="1"/>
  <c r="S1215" i="18"/>
  <c r="Q1216" i="18"/>
  <c r="N1222" i="18"/>
  <c r="S1214" i="18"/>
  <c r="N1221" i="18"/>
  <c r="S1213" i="18"/>
  <c r="N1220" i="18"/>
  <c r="S1212" i="18"/>
  <c r="T1211" i="18" s="1"/>
  <c r="N1224" i="18" l="1"/>
  <c r="Q1219" i="18" s="1"/>
  <c r="S1216" i="18"/>
  <c r="N1227" i="18" l="1"/>
  <c r="S1219" i="18"/>
  <c r="Q1220" i="18"/>
  <c r="Q1221" i="18" s="1"/>
  <c r="Q1222" i="18" l="1"/>
  <c r="N1229" i="18"/>
  <c r="S1221" i="18"/>
  <c r="Q1223" i="18"/>
  <c r="N1231" i="18" s="1"/>
  <c r="N1228" i="18"/>
  <c r="S1220" i="18"/>
  <c r="S1223" i="18"/>
  <c r="Q1224" i="18"/>
  <c r="N1232" i="18" s="1"/>
  <c r="N1230" i="18" l="1"/>
  <c r="S1222" i="18"/>
  <c r="T1219" i="18" s="1"/>
  <c r="S1224" i="18"/>
  <c r="Q1227" i="18"/>
  <c r="N1235" i="18" s="1"/>
  <c r="S1227" i="18" l="1"/>
  <c r="Q1228" i="18"/>
  <c r="Q1229" i="18" l="1"/>
  <c r="N1237" i="18" s="1"/>
  <c r="N1236" i="18"/>
  <c r="S1229" i="18"/>
  <c r="S1228" i="18"/>
  <c r="Q1230" i="18"/>
  <c r="N1238" i="18" s="1"/>
  <c r="S1230" i="18" l="1"/>
  <c r="T1227" i="18" s="1"/>
  <c r="Q1231" i="18"/>
  <c r="N1239" i="18" s="1"/>
  <c r="S1231" i="18" l="1"/>
  <c r="Q1232" i="18"/>
  <c r="N1240" i="18" s="1"/>
  <c r="S1232" i="18" l="1"/>
  <c r="Q1235" i="18"/>
  <c r="N1243" i="18" s="1"/>
  <c r="Q1236" i="18" l="1"/>
  <c r="S1235" i="18"/>
  <c r="Q1237" i="18" l="1"/>
  <c r="N1245" i="18" s="1"/>
  <c r="N1244" i="18"/>
  <c r="Q1238" i="18"/>
  <c r="N1246" i="18" s="1"/>
  <c r="S1236" i="18"/>
  <c r="S1237" i="18" l="1"/>
  <c r="S1238" i="18"/>
  <c r="T1235" i="18" s="1"/>
  <c r="Q1239" i="18"/>
  <c r="N1247" i="18" s="1"/>
  <c r="S1239" i="18" l="1"/>
  <c r="Q1240" i="18"/>
  <c r="N1248" i="18" s="1"/>
  <c r="S1240" i="18" l="1"/>
  <c r="Q1243" i="18"/>
  <c r="N1251" i="18" s="1"/>
  <c r="Q1244" i="18" l="1"/>
  <c r="S1243" i="18"/>
  <c r="Q1245" i="18" l="1"/>
  <c r="N1253" i="18" s="1"/>
  <c r="N1252" i="18"/>
  <c r="Q1246" i="18"/>
  <c r="N1254" i="18" s="1"/>
  <c r="S1244" i="18"/>
  <c r="S1245" i="18" l="1"/>
  <c r="S1246" i="18"/>
  <c r="T1243" i="18" s="1"/>
  <c r="Q1247" i="18"/>
  <c r="N1255" i="18" s="1"/>
  <c r="S1247" i="18" l="1"/>
  <c r="Q1248" i="18"/>
  <c r="N1256" i="18" s="1"/>
  <c r="S1248" i="18" l="1"/>
  <c r="Q1251" i="18"/>
  <c r="N1259" i="18" s="1"/>
  <c r="S1251" i="18" l="1"/>
  <c r="Q1252" i="18"/>
  <c r="N1260" i="18" s="1"/>
  <c r="S1252" i="18" l="1"/>
  <c r="Q1253" i="18"/>
  <c r="Q1254" i="18" l="1"/>
  <c r="N1262" i="18" s="1"/>
  <c r="N1261" i="18"/>
  <c r="Q1255" i="18"/>
  <c r="N1263" i="18" s="1"/>
  <c r="S1254" i="18"/>
  <c r="S1253" i="18"/>
  <c r="T1251" i="18" s="1"/>
  <c r="Q1256" i="18"/>
  <c r="N1264" i="18" s="1"/>
  <c r="S1255" i="18" l="1"/>
  <c r="Q1259" i="18"/>
  <c r="N1267" i="18" s="1"/>
  <c r="S1256" i="18"/>
  <c r="S1259" i="18" l="1"/>
  <c r="Q1260" i="18"/>
  <c r="N1268" i="18" s="1"/>
  <c r="S1260" i="18" l="1"/>
  <c r="Q1261" i="18"/>
  <c r="N1269" i="18" s="1"/>
  <c r="Q1262" i="18" l="1"/>
  <c r="N1270" i="18" s="1"/>
  <c r="S1261" i="18"/>
  <c r="S1262" i="18" l="1"/>
  <c r="T1259" i="18" s="1"/>
  <c r="Q1263" i="18"/>
  <c r="N1271" i="18" s="1"/>
  <c r="S1263" i="18" l="1"/>
  <c r="Q1264" i="18"/>
  <c r="N1272" i="18" s="1"/>
  <c r="Q1267" i="18" l="1"/>
  <c r="N1275" i="18" s="1"/>
  <c r="S1264" i="18"/>
  <c r="S1267" i="18" l="1"/>
  <c r="Q1268" i="18"/>
  <c r="N1276" i="18" s="1"/>
  <c r="S1268" i="18" l="1"/>
  <c r="Q1269" i="18"/>
  <c r="N1277" i="18" s="1"/>
  <c r="S1269" i="18" l="1"/>
  <c r="Q1270" i="18"/>
  <c r="N1278" i="18" s="1"/>
  <c r="S1270" i="18" l="1"/>
  <c r="T1267" i="18"/>
  <c r="Q1271" i="18"/>
  <c r="N1279" i="18" s="1"/>
  <c r="S1271" i="18" l="1"/>
  <c r="Q1272" i="18"/>
  <c r="N1280" i="18" s="1"/>
  <c r="S1272" i="18" l="1"/>
  <c r="Q1275" i="18"/>
  <c r="N1283" i="18" s="1"/>
  <c r="S1275" i="18" l="1"/>
  <c r="Q1276" i="18"/>
  <c r="Q1277" i="18" l="1"/>
  <c r="N1285" i="18" s="1"/>
  <c r="N1284" i="18"/>
  <c r="S1277" i="18"/>
  <c r="S1276" i="18"/>
  <c r="Q1278" i="18"/>
  <c r="N1286" i="18" s="1"/>
  <c r="S1278" i="18" l="1"/>
  <c r="T1275" i="18" s="1"/>
  <c r="Q1279" i="18"/>
  <c r="Q1280" i="18" l="1"/>
  <c r="N1288" i="18" s="1"/>
  <c r="N1287" i="18"/>
  <c r="S1279" i="18"/>
  <c r="Q1283" i="18"/>
  <c r="N1291" i="18" s="1"/>
  <c r="S1280" i="18" l="1"/>
  <c r="Q1284" i="18"/>
  <c r="N1292" i="18" s="1"/>
  <c r="S1283" i="18"/>
  <c r="S1284" i="18" l="1"/>
  <c r="Q1285" i="18"/>
  <c r="N1293" i="18" s="1"/>
  <c r="S1285" i="18" l="1"/>
  <c r="Q1286" i="18"/>
  <c r="N1294" i="18" s="1"/>
  <c r="S1286" i="18" l="1"/>
  <c r="T1283" i="18" s="1"/>
  <c r="Q1287" i="18"/>
  <c r="Q1288" i="18" l="1"/>
  <c r="N1296" i="18" s="1"/>
  <c r="N1295" i="18"/>
  <c r="S1288" i="18"/>
  <c r="S1287" i="18"/>
  <c r="Q1291" i="18"/>
  <c r="N1299" i="18" s="1"/>
  <c r="S1291" i="18" l="1"/>
  <c r="Q1292" i="18"/>
  <c r="Q1293" i="18" l="1"/>
  <c r="N1301" i="18" s="1"/>
  <c r="N1300" i="18"/>
  <c r="S1293" i="18"/>
  <c r="S1292" i="18"/>
  <c r="Q1294" i="18"/>
  <c r="N1302" i="18" s="1"/>
  <c r="Q1295" i="18" l="1"/>
  <c r="N1303" i="18" s="1"/>
  <c r="S1294" i="18"/>
  <c r="T1291" i="18" s="1"/>
  <c r="S1295" i="18" l="1"/>
  <c r="Q1296" i="18"/>
  <c r="N1304" i="18" s="1"/>
  <c r="S1296" i="18" l="1"/>
  <c r="Q1299" i="18"/>
  <c r="N1307" i="18" s="1"/>
  <c r="Q1300" i="18" l="1"/>
  <c r="N1308" i="18" s="1"/>
  <c r="S1299" i="18"/>
  <c r="S1300" i="18" l="1"/>
  <c r="Q1301" i="18"/>
  <c r="N1309" i="18" s="1"/>
  <c r="S1301" i="18" l="1"/>
  <c r="Q1302" i="18"/>
  <c r="Q1303" i="18" l="1"/>
  <c r="N1311" i="18" s="1"/>
  <c r="N1310" i="18"/>
  <c r="S1303" i="18"/>
  <c r="S1302" i="18"/>
  <c r="T1299" i="18" s="1"/>
  <c r="Q1304" i="18"/>
  <c r="N1312" i="18" s="1"/>
  <c r="S1304" i="18" l="1"/>
  <c r="Q1307" i="18"/>
  <c r="N1315" i="18" s="1"/>
  <c r="S1307" i="18" l="1"/>
  <c r="Q1308" i="18"/>
  <c r="N1316" i="18" s="1"/>
  <c r="S1308" i="18" l="1"/>
  <c r="Q1309" i="18"/>
  <c r="N1317" i="18" s="1"/>
  <c r="Q1310" i="18" l="1"/>
  <c r="S1309" i="18"/>
  <c r="Q1311" i="18" l="1"/>
  <c r="N1319" i="18" s="1"/>
  <c r="N1318" i="18"/>
  <c r="S1311" i="18"/>
  <c r="S1310" i="18"/>
  <c r="T1307" i="18" s="1"/>
  <c r="Q1312" i="18"/>
  <c r="N1320" i="18" s="1"/>
  <c r="S1312" i="18" l="1"/>
  <c r="Q1315" i="18"/>
  <c r="N1323" i="18" s="1"/>
  <c r="S1315" i="18" l="1"/>
  <c r="Q1316" i="18"/>
  <c r="N1324" i="18" s="1"/>
  <c r="S1316" i="18" l="1"/>
  <c r="Q1317" i="18"/>
  <c r="N1325" i="18" s="1"/>
  <c r="Q1318" i="18" l="1"/>
  <c r="N1326" i="18" s="1"/>
  <c r="S1317" i="18"/>
  <c r="S1318" i="18" l="1"/>
  <c r="T1315" i="18" s="1"/>
  <c r="Q1319" i="18"/>
  <c r="N1327" i="18" s="1"/>
  <c r="S1319" i="18" l="1"/>
  <c r="Q1320" i="18"/>
  <c r="N1328" i="18" s="1"/>
  <c r="Q1323" i="18" l="1"/>
  <c r="N1331" i="18" s="1"/>
  <c r="S1320" i="18"/>
  <c r="S1323" i="18" l="1"/>
  <c r="Q1324" i="18"/>
  <c r="N1332" i="18" s="1"/>
  <c r="Q1325" i="18" l="1"/>
  <c r="N1333" i="18" s="1"/>
  <c r="S1324" i="18"/>
  <c r="S1325" i="18" l="1"/>
  <c r="Q1326" i="18"/>
  <c r="Q1327" i="18" l="1"/>
  <c r="N1335" i="18" s="1"/>
  <c r="N1334" i="18"/>
  <c r="S1326" i="18"/>
  <c r="T1323" i="18" s="1"/>
  <c r="Q1328" i="18"/>
  <c r="N1336" i="18" s="1"/>
  <c r="S1327" i="18" l="1"/>
  <c r="S1328" i="18"/>
  <c r="Q1331" i="18"/>
  <c r="N1339" i="18" s="1"/>
  <c r="S1331" i="18" l="1"/>
  <c r="Q1332" i="18"/>
  <c r="N1340" i="18" s="1"/>
  <c r="S1332" i="18" l="1"/>
  <c r="Q1333" i="18"/>
  <c r="Q1334" i="18" l="1"/>
  <c r="N1342" i="18" s="1"/>
  <c r="N1341" i="18"/>
  <c r="S1334" i="18"/>
  <c r="S1333" i="18"/>
  <c r="T1331" i="18" s="1"/>
  <c r="Q1335" i="18"/>
  <c r="N1343" i="18" s="1"/>
  <c r="S1335" i="18" l="1"/>
  <c r="Q1336" i="18"/>
  <c r="N1344" i="18" s="1"/>
  <c r="S1336" i="18" l="1"/>
  <c r="Q1339" i="18"/>
  <c r="N1347" i="18" s="1"/>
  <c r="S1339" i="18" l="1"/>
  <c r="Q1340" i="18"/>
  <c r="N1348" i="18" s="1"/>
  <c r="S1340" i="18" l="1"/>
  <c r="Q1341" i="18"/>
  <c r="Q1342" i="18" l="1"/>
  <c r="N1350" i="18" s="1"/>
  <c r="N1349" i="18"/>
  <c r="S1342" i="18"/>
  <c r="S1341" i="18"/>
  <c r="T1339" i="18" s="1"/>
  <c r="Q1343" i="18"/>
  <c r="N1351" i="18" s="1"/>
  <c r="S1343" i="18" l="1"/>
  <c r="Q1344" i="18"/>
  <c r="N1352" i="18" s="1"/>
  <c r="S1344" i="18" l="1"/>
  <c r="Q1347" i="18"/>
  <c r="N1355" i="18" s="1"/>
  <c r="Q1348" i="18" l="1"/>
  <c r="S1347" i="18"/>
  <c r="Q1349" i="18" l="1"/>
  <c r="N1356" i="18"/>
  <c r="S1349" i="18"/>
  <c r="S1348" i="18"/>
  <c r="Q1350" i="18" l="1"/>
  <c r="N1357" i="18"/>
  <c r="N1358" i="18" l="1"/>
  <c r="S1350" i="18"/>
  <c r="T1347" i="18" s="1"/>
  <c r="Q1351" i="18"/>
  <c r="N1359" i="18" l="1"/>
  <c r="S1351" i="18"/>
  <c r="Q1352" i="18"/>
  <c r="N1360" i="18" l="1"/>
  <c r="S1352" i="18"/>
  <c r="Q1355" i="18"/>
  <c r="N1363" i="18" l="1"/>
  <c r="Q1356" i="18"/>
  <c r="S1355" i="18"/>
  <c r="Q1357" i="18"/>
  <c r="N1365" i="18" l="1"/>
  <c r="S1357" i="18"/>
  <c r="N1364" i="18"/>
  <c r="S1356" i="18"/>
  <c r="Q1358" i="18"/>
  <c r="N1366" i="18" l="1"/>
  <c r="S1358" i="18"/>
  <c r="T1355" i="18" s="1"/>
  <c r="Q1359" i="18"/>
  <c r="N1367" i="18" l="1"/>
  <c r="S1359" i="18"/>
  <c r="Q1360" i="18"/>
  <c r="N1368" i="18" l="1"/>
  <c r="S1360" i="18"/>
  <c r="Q1363" i="18"/>
  <c r="N1371" i="18" l="1"/>
  <c r="Q1364" i="18"/>
  <c r="S1363" i="18"/>
  <c r="Q1365" i="18" l="1"/>
  <c r="N1372" i="18"/>
  <c r="S1364" i="18"/>
  <c r="Q1366" i="18"/>
  <c r="Q1367" i="18" l="1"/>
  <c r="N1374" i="18"/>
  <c r="S1366" i="18"/>
  <c r="N1373" i="18"/>
  <c r="S1365" i="18"/>
  <c r="Q1368" i="18"/>
  <c r="N1376" i="18" l="1"/>
  <c r="S1368" i="18"/>
  <c r="T1363" i="18"/>
  <c r="N1375" i="18"/>
  <c r="Q1371" i="18" s="1"/>
  <c r="S1367" i="18"/>
  <c r="N1379" i="18" l="1"/>
  <c r="S1371" i="18"/>
  <c r="Q1372" i="18"/>
  <c r="Q1373" i="18" s="1"/>
  <c r="N1381" i="18" l="1"/>
  <c r="S1373" i="18"/>
  <c r="Q1374" i="18"/>
  <c r="N1382" i="18" s="1"/>
  <c r="N1380" i="18"/>
  <c r="S1372" i="18"/>
  <c r="Q1375" i="18"/>
  <c r="Q1376" i="18" l="1"/>
  <c r="N1384" i="18" s="1"/>
  <c r="N1383" i="18"/>
  <c r="S1374" i="18"/>
  <c r="T1371" i="18" s="1"/>
  <c r="S1376" i="18"/>
  <c r="S1375" i="18"/>
  <c r="Q1379" i="18"/>
  <c r="N1387" i="18" s="1"/>
  <c r="S1379" i="18" l="1"/>
  <c r="Q1380" i="18"/>
  <c r="N1388" i="18" s="1"/>
  <c r="Q1381" i="18" l="1"/>
  <c r="N1389" i="18" s="1"/>
  <c r="Q1382" i="18"/>
  <c r="N1390" i="18" s="1"/>
  <c r="S1380" i="18"/>
  <c r="Q1383" i="18"/>
  <c r="N1391" i="18" s="1"/>
  <c r="S1381" i="18" l="1"/>
  <c r="S1383" i="18"/>
  <c r="S1382" i="18"/>
  <c r="T1379" i="18" s="1"/>
  <c r="Q1384" i="18"/>
  <c r="N1392" i="18" s="1"/>
  <c r="Q1387" i="18" l="1"/>
  <c r="N1395" i="18" s="1"/>
  <c r="S1384" i="18"/>
  <c r="S1387" i="18" l="1"/>
  <c r="Q1388" i="18"/>
  <c r="N1396" i="18" s="1"/>
  <c r="S1388" i="18" l="1"/>
  <c r="Q1389" i="18"/>
  <c r="N1397" i="18" s="1"/>
  <c r="S1389" i="18" l="1"/>
  <c r="Q1390" i="18"/>
  <c r="Q1391" i="18" l="1"/>
  <c r="N1399" i="18" s="1"/>
  <c r="N1398" i="18"/>
  <c r="S1391" i="18"/>
  <c r="Q1392" i="18"/>
  <c r="N1400" i="18" s="1"/>
  <c r="S1390" i="18"/>
  <c r="T1387" i="18" s="1"/>
  <c r="Q1395" i="18" l="1"/>
  <c r="N1403" i="18" s="1"/>
  <c r="S1392" i="18"/>
  <c r="S1395" i="18" l="1"/>
  <c r="Q1396" i="18"/>
  <c r="N1404" i="18" s="1"/>
  <c r="Q1397" i="18" l="1"/>
  <c r="N1405" i="18" s="1"/>
  <c r="Q1398" i="18"/>
  <c r="S1396" i="18"/>
  <c r="S1397" i="18" l="1"/>
  <c r="Q1399" i="18"/>
  <c r="N1407" i="18" s="1"/>
  <c r="N1406" i="18"/>
  <c r="S1398" i="18"/>
  <c r="T1395" i="18" s="1"/>
  <c r="Q1400" i="18"/>
  <c r="N1408" i="18" s="1"/>
  <c r="S1399" i="18" l="1"/>
  <c r="S1400" i="18"/>
  <c r="Q1403" i="18"/>
  <c r="N1411" i="18" s="1"/>
  <c r="Q1404" i="18" l="1"/>
  <c r="S1403" i="18"/>
  <c r="Q1405" i="18" l="1"/>
  <c r="N1413" i="18" s="1"/>
  <c r="N1412" i="18"/>
  <c r="S1405" i="18"/>
  <c r="S1404" i="18"/>
  <c r="Q1406" i="18" l="1"/>
  <c r="N1414" i="18" s="1"/>
  <c r="S1406" i="18"/>
  <c r="T1403" i="18" s="1"/>
  <c r="Q1407" i="18"/>
  <c r="N1415" i="18" s="1"/>
  <c r="S1407" i="18" l="1"/>
  <c r="Q1408" i="18"/>
  <c r="N1416" i="18" s="1"/>
  <c r="S1408" i="18" l="1"/>
  <c r="Q1411" i="18"/>
  <c r="N1419" i="18" s="1"/>
  <c r="S1411" i="18" l="1"/>
  <c r="Q1412" i="18"/>
  <c r="N1420" i="18" s="1"/>
  <c r="S1412" i="18" l="1"/>
  <c r="Q1413" i="18"/>
  <c r="N1421" i="18" s="1"/>
  <c r="S1413" i="18" l="1"/>
  <c r="Q1414" i="18"/>
  <c r="Q1415" i="18" l="1"/>
  <c r="N1423" i="18" s="1"/>
  <c r="N1422" i="18"/>
  <c r="Q1416" i="18"/>
  <c r="N1424" i="18" s="1"/>
  <c r="S1415" i="18"/>
  <c r="S1414" i="18"/>
  <c r="T1411" i="18"/>
  <c r="S1416" i="18" l="1"/>
  <c r="Q1419" i="18"/>
  <c r="S1419" i="18" s="1"/>
  <c r="Q1420" i="18" l="1"/>
  <c r="N1427" i="18"/>
  <c r="S1420" i="18"/>
  <c r="Q1421" i="18" l="1"/>
  <c r="N1428" i="18"/>
  <c r="N1429" i="18" l="1"/>
  <c r="S1421" i="18"/>
  <c r="Q1422" i="18"/>
  <c r="N1430" i="18" l="1"/>
  <c r="S1422" i="18"/>
  <c r="T1419" i="18" s="1"/>
  <c r="Q1423" i="18"/>
  <c r="Q1424" i="18" l="1"/>
  <c r="N1431" i="18"/>
  <c r="S1423" i="18"/>
  <c r="N1432" i="18" l="1"/>
  <c r="Q1427" i="18" s="1"/>
  <c r="S1424" i="18"/>
  <c r="N1435" i="18" l="1"/>
  <c r="S1427" i="18"/>
  <c r="Q1428" i="18"/>
  <c r="Q1429" i="18" s="1"/>
  <c r="Q1430" i="18" l="1"/>
  <c r="N1437" i="18"/>
  <c r="S1429" i="18"/>
  <c r="N1436" i="18"/>
  <c r="S1428" i="18"/>
  <c r="Q1431" i="18"/>
  <c r="Q1432" i="18" s="1"/>
  <c r="N1440" i="18" l="1"/>
  <c r="S1432" i="18"/>
  <c r="N1439" i="18"/>
  <c r="S1431" i="18"/>
  <c r="N1438" i="18"/>
  <c r="Q1435" i="18" s="1"/>
  <c r="N1443" i="18" s="1"/>
  <c r="S1430" i="18"/>
  <c r="T1427" i="18" s="1"/>
  <c r="Q1436" i="18" l="1"/>
  <c r="N1444" i="18" s="1"/>
  <c r="S1435" i="18"/>
  <c r="Q1437" i="18"/>
  <c r="N1445" i="18" s="1"/>
  <c r="S1436" i="18"/>
  <c r="S1437" i="18" l="1"/>
  <c r="Q1438" i="18"/>
  <c r="N1446" i="18" s="1"/>
  <c r="S1438" i="18" l="1"/>
  <c r="Q1439" i="18"/>
  <c r="N1447" i="18" s="1"/>
  <c r="T1435" i="18"/>
  <c r="S1439" i="18" l="1"/>
  <c r="Q1440" i="18"/>
  <c r="N1448" i="18" s="1"/>
  <c r="S1440" i="18" l="1"/>
  <c r="Q1443" i="18"/>
  <c r="N1451" i="18" s="1"/>
  <c r="S1443" i="18" l="1"/>
  <c r="Q1444" i="18"/>
  <c r="N1452" i="18" s="1"/>
  <c r="S1444" i="18" l="1"/>
  <c r="Q1445" i="18"/>
  <c r="N1453" i="18" s="1"/>
  <c r="S1445" i="18" l="1"/>
  <c r="Q1446" i="18"/>
  <c r="N1454" i="18" s="1"/>
  <c r="S1446" i="18" l="1"/>
  <c r="Q1447" i="18"/>
  <c r="N1455" i="18" s="1"/>
  <c r="T1443" i="18"/>
  <c r="S1447" i="18" l="1"/>
  <c r="Q1448" i="18"/>
  <c r="N1456" i="18" s="1"/>
  <c r="Q1451" i="18" l="1"/>
  <c r="N1459" i="18" s="1"/>
  <c r="S1448" i="18"/>
  <c r="S1451" i="18" l="1"/>
  <c r="Q1452" i="18"/>
  <c r="N1460" i="18" s="1"/>
  <c r="S1452" i="18" l="1"/>
  <c r="Q1453" i="18"/>
  <c r="Q1454" i="18" l="1"/>
  <c r="N1462" i="18" s="1"/>
  <c r="N1461" i="18"/>
  <c r="S1454" i="18"/>
  <c r="Q1455" i="18"/>
  <c r="N1463" i="18" s="1"/>
  <c r="S1453" i="18"/>
  <c r="T1451" i="18" s="1"/>
  <c r="Q1456" i="18" l="1"/>
  <c r="N1464" i="18" s="1"/>
  <c r="S1456" i="18"/>
  <c r="S1455" i="18"/>
  <c r="Q1459" i="18"/>
  <c r="N1467" i="18" s="1"/>
  <c r="S1459" i="18" l="1"/>
  <c r="Q1460" i="18"/>
  <c r="N1468" i="18" s="1"/>
  <c r="S1460" i="18" l="1"/>
  <c r="Q1461" i="18"/>
  <c r="N1469" i="18" s="1"/>
  <c r="S1461" i="18" l="1"/>
  <c r="Q1462" i="18"/>
  <c r="N1470" i="18" s="1"/>
  <c r="Q1463" i="18"/>
  <c r="Q1464" i="18" l="1"/>
  <c r="N1472" i="18" s="1"/>
  <c r="N1471" i="18"/>
  <c r="S1464" i="18"/>
  <c r="S1463" i="18"/>
  <c r="S1462" i="18"/>
  <c r="T1459" i="18" s="1"/>
  <c r="Q1467" i="18"/>
  <c r="N1475" i="18" s="1"/>
  <c r="S1467" i="18" l="1"/>
  <c r="Q1468" i="18"/>
  <c r="N1476" i="18" s="1"/>
  <c r="S1468" i="18" l="1"/>
  <c r="Q1469" i="18"/>
  <c r="Q1470" i="18" l="1"/>
  <c r="N1478" i="18" s="1"/>
  <c r="N1477" i="18"/>
  <c r="S1470" i="18"/>
  <c r="Q1471" i="18"/>
  <c r="N1479" i="18" s="1"/>
  <c r="S1469" i="18"/>
  <c r="T1467" i="18" s="1"/>
  <c r="S1471" i="18" l="1"/>
  <c r="Q1472" i="18"/>
  <c r="N1480" i="18" s="1"/>
  <c r="S1472" i="18" l="1"/>
  <c r="Q1475" i="18"/>
  <c r="N1483" i="18" s="1"/>
  <c r="Q1476" i="18" l="1"/>
  <c r="N1484" i="18" s="1"/>
  <c r="S1475" i="18"/>
  <c r="Q1477" i="18" l="1"/>
  <c r="Q1478" i="18"/>
  <c r="N1486" i="18" s="1"/>
  <c r="N1485" i="18"/>
  <c r="S1477" i="18"/>
  <c r="S1476" i="18"/>
  <c r="Q1479" i="18" l="1"/>
  <c r="N1487" i="18" s="1"/>
  <c r="S1478" i="18"/>
  <c r="T1475" i="18" s="1"/>
  <c r="Q1480" i="18"/>
  <c r="N1488" i="18" s="1"/>
  <c r="Q1483" i="18" s="1"/>
  <c r="N1491" i="18" s="1"/>
  <c r="S1479" i="18"/>
  <c r="S1480" i="18" l="1"/>
  <c r="S1483" i="18"/>
  <c r="Q1484" i="18"/>
  <c r="Q1485" i="18" l="1"/>
  <c r="N1493" i="18" s="1"/>
  <c r="N1492" i="18"/>
  <c r="S1484" i="18"/>
  <c r="Q1486" i="18"/>
  <c r="N1494" i="18" s="1"/>
  <c r="S1485" i="18" l="1"/>
  <c r="S1486" i="18"/>
  <c r="T1483" i="18" s="1"/>
  <c r="Q1487" i="18"/>
  <c r="Q1488" i="18" l="1"/>
  <c r="N1496" i="18" s="1"/>
  <c r="N1495" i="18"/>
  <c r="S1487" i="18"/>
  <c r="Q1491" i="18"/>
  <c r="N1499" i="18" s="1"/>
  <c r="S1488" i="18" l="1"/>
  <c r="Q1492" i="18"/>
  <c r="S1491" i="18"/>
  <c r="Q1493" i="18" l="1"/>
  <c r="N1501" i="18" s="1"/>
  <c r="N1500" i="18"/>
  <c r="Q1494" i="18"/>
  <c r="N1502" i="18" s="1"/>
  <c r="S1493" i="18"/>
  <c r="S1492" i="18"/>
  <c r="S1494" i="18" l="1"/>
  <c r="T1491" i="18" s="1"/>
  <c r="Q1495" i="18"/>
  <c r="N1503" i="18" s="1"/>
  <c r="S1495" i="18" l="1"/>
  <c r="Q1496" i="18"/>
  <c r="N1504" i="18" s="1"/>
  <c r="S1496" i="18" l="1"/>
  <c r="Q1499" i="18"/>
  <c r="N1507" i="18" s="1"/>
  <c r="S1499" i="18" l="1"/>
  <c r="Q1500" i="18"/>
  <c r="N1508" i="18" s="1"/>
  <c r="S1500" i="18" l="1"/>
  <c r="Q1501" i="18"/>
  <c r="Q1502" i="18" l="1"/>
  <c r="N1510" i="18" s="1"/>
  <c r="N1509" i="18"/>
  <c r="S1501" i="18"/>
  <c r="Q1503" i="18"/>
  <c r="N1511" i="18" s="1"/>
  <c r="S1502" i="18" l="1"/>
  <c r="T1499" i="18" s="1"/>
  <c r="S1503" i="18"/>
  <c r="Q1504" i="18"/>
  <c r="N1512" i="18" s="1"/>
  <c r="S1504" i="18" l="1"/>
  <c r="Q1507" i="18"/>
  <c r="N1515" i="18" s="1"/>
  <c r="S1507" i="18" l="1"/>
  <c r="Q1508" i="18"/>
  <c r="N1516" i="18" s="1"/>
  <c r="Q1509" i="18" l="1"/>
  <c r="S1509" i="18" s="1"/>
  <c r="S1508" i="18"/>
  <c r="Q1510" i="18" l="1"/>
  <c r="N1517" i="18"/>
  <c r="N1518" i="18" l="1"/>
  <c r="Q1511" i="18"/>
  <c r="S1510" i="18"/>
  <c r="T1507" i="18" s="1"/>
  <c r="N1519" i="18" l="1"/>
  <c r="S1511" i="18"/>
  <c r="Q1512" i="18"/>
  <c r="N1520" i="18" l="1"/>
  <c r="Q1515" i="18" s="1"/>
  <c r="S1512" i="18"/>
  <c r="N1523" i="18" l="1"/>
  <c r="Q1516" i="18"/>
  <c r="S1515" i="18"/>
  <c r="Q1517" i="18"/>
  <c r="N1525" i="18" l="1"/>
  <c r="S1517" i="18"/>
  <c r="N1524" i="18"/>
  <c r="S1516" i="18"/>
  <c r="Q1518" i="18"/>
  <c r="Q1519" i="18" l="1"/>
  <c r="Q1520" i="18" s="1"/>
  <c r="N1526" i="18"/>
  <c r="S1518" i="18"/>
  <c r="T1515" i="18" s="1"/>
  <c r="N1528" i="18" l="1"/>
  <c r="S1520" i="18"/>
  <c r="N1527" i="18"/>
  <c r="Q1523" i="18" s="1"/>
  <c r="S1519" i="18"/>
  <c r="N1531" i="18" l="1"/>
  <c r="S1523" i="18"/>
  <c r="Q1524" i="18"/>
  <c r="Q1525" i="18" l="1"/>
  <c r="N1532" i="18"/>
  <c r="S1524" i="18"/>
  <c r="N1533" i="18" l="1"/>
  <c r="S1525" i="18"/>
  <c r="Q1526" i="18"/>
  <c r="N1534" i="18" l="1"/>
  <c r="S1526" i="18"/>
  <c r="T1523" i="18" s="1"/>
  <c r="Q1527" i="18"/>
  <c r="N1535" i="18" l="1"/>
  <c r="S1527" i="18"/>
  <c r="Q1528" i="18"/>
  <c r="N1536" i="18" l="1"/>
  <c r="S1528" i="18"/>
  <c r="Q1531" i="18"/>
  <c r="N1539" i="18" l="1"/>
  <c r="S1531" i="18"/>
  <c r="Q1532" i="18"/>
  <c r="Q1533" i="18" s="1"/>
  <c r="N1541" i="18" l="1"/>
  <c r="S1533" i="18"/>
  <c r="Q1534" i="18"/>
  <c r="Q1535" i="18" s="1"/>
  <c r="N1540" i="18"/>
  <c r="S1532" i="18"/>
  <c r="N1543" i="18" l="1"/>
  <c r="S1535" i="18"/>
  <c r="Q1536" i="18"/>
  <c r="N1542" i="18"/>
  <c r="S1534" i="18"/>
  <c r="T1531" i="18" s="1"/>
  <c r="N1544" i="18" l="1"/>
  <c r="Q1539" i="18" s="1"/>
  <c r="S1536" i="18"/>
  <c r="N1547" i="18" l="1"/>
  <c r="S1539" i="18"/>
  <c r="Q1540" i="18"/>
  <c r="N1548" i="18" l="1"/>
  <c r="S1540" i="18"/>
  <c r="Q1541" i="18"/>
  <c r="Q1542" i="18" l="1"/>
  <c r="N1549" i="18"/>
  <c r="S1541" i="18"/>
  <c r="Q1543" i="18" l="1"/>
  <c r="N1550" i="18"/>
  <c r="S1542" i="18"/>
  <c r="T1539" i="18" s="1"/>
  <c r="Q1544" i="18"/>
  <c r="N1552" i="18" l="1"/>
  <c r="S1544" i="18"/>
  <c r="N1551" i="18"/>
  <c r="Q1547" i="18" s="1"/>
  <c r="S1543" i="18"/>
  <c r="N1555" i="18" l="1"/>
  <c r="S1547" i="18"/>
  <c r="Q1548" i="18"/>
  <c r="N1556" i="18" l="1"/>
  <c r="S1548" i="18"/>
  <c r="Q1549" i="18"/>
  <c r="Q1550" i="18" l="1"/>
  <c r="N1557" i="18"/>
  <c r="S1549" i="18"/>
  <c r="Q1551" i="18"/>
  <c r="Q1552" i="18" l="1"/>
  <c r="N1559" i="18"/>
  <c r="S1551" i="18"/>
  <c r="N1558" i="18"/>
  <c r="S1550" i="18"/>
  <c r="T1547" i="18" s="1"/>
  <c r="N1560" i="18" l="1"/>
  <c r="Q1555" i="18" s="1"/>
  <c r="S1552" i="18"/>
  <c r="N1563" i="18" l="1"/>
  <c r="Q1556" i="18"/>
  <c r="S1555" i="18"/>
  <c r="Q1557" i="18" l="1"/>
  <c r="N1564" i="18"/>
  <c r="S1556" i="18"/>
  <c r="N1565" i="18" l="1"/>
  <c r="S1557" i="18"/>
  <c r="Q1558" i="18"/>
  <c r="Q1559" i="18" s="1"/>
  <c r="Q1560" i="18" s="1"/>
  <c r="N1568" i="18" l="1"/>
  <c r="S1560" i="18"/>
  <c r="N1567" i="18"/>
  <c r="S1559" i="18"/>
  <c r="N1566" i="18"/>
  <c r="Q1563" i="18" s="1"/>
  <c r="S1558" i="18"/>
  <c r="T1555" i="18" s="1"/>
  <c r="N1571" i="18" l="1"/>
  <c r="S1563" i="18"/>
  <c r="Q1564" i="18"/>
  <c r="Q1565" i="18" l="1"/>
  <c r="N1572" i="18"/>
  <c r="S1564" i="18"/>
  <c r="Q1566" i="18" l="1"/>
  <c r="N1573" i="18"/>
  <c r="S1565" i="18"/>
  <c r="Q1567" i="18"/>
  <c r="Q1568" i="18" s="1"/>
  <c r="N1576" i="18" l="1"/>
  <c r="S1568" i="18"/>
  <c r="N1575" i="18"/>
  <c r="S1567" i="18"/>
  <c r="N1574" i="18"/>
  <c r="Q1571" i="18" s="1"/>
  <c r="S1566" i="18"/>
  <c r="T1563" i="18" s="1"/>
  <c r="N1579" i="18" l="1"/>
  <c r="S1571" i="18"/>
  <c r="Q1572" i="18"/>
  <c r="N1580" i="18" l="1"/>
  <c r="S1572" i="18"/>
  <c r="Q1573" i="18"/>
  <c r="N1581" i="18" l="1"/>
  <c r="S1573" i="18"/>
  <c r="Q1574" i="18"/>
  <c r="Q1575" i="18" s="1"/>
  <c r="Q1576" i="18" l="1"/>
  <c r="N1583" i="18"/>
  <c r="S1575" i="18"/>
  <c r="N1582" i="18"/>
  <c r="S1574" i="18"/>
  <c r="T1571" i="18" s="1"/>
  <c r="N1584" i="18" l="1"/>
  <c r="Q1579" i="18" s="1"/>
  <c r="S1576" i="18"/>
  <c r="N1587" i="18" l="1"/>
  <c r="Q1580" i="18"/>
  <c r="S1579" i="18"/>
  <c r="Q1581" i="18" l="1"/>
  <c r="N1588" i="18"/>
  <c r="S1580" i="18"/>
  <c r="N1589" i="18" l="1"/>
  <c r="S1581" i="18"/>
  <c r="Q1582" i="18"/>
  <c r="Q1583" i="18" l="1"/>
  <c r="N1590" i="18"/>
  <c r="S1582" i="18"/>
  <c r="T1579" i="18" s="1"/>
  <c r="Q1584" i="18" l="1"/>
  <c r="N1591" i="18"/>
  <c r="S1583" i="18"/>
  <c r="N1592" i="18" l="1"/>
  <c r="Q1587" i="18" s="1"/>
  <c r="S1584" i="18"/>
  <c r="N1595" i="18" l="1"/>
  <c r="Q1588" i="18"/>
  <c r="S1587" i="18"/>
  <c r="Q1589" i="18"/>
  <c r="Q1590" i="18" s="1"/>
  <c r="N1598" i="18" l="1"/>
  <c r="S1590" i="18"/>
  <c r="Q1591" i="18"/>
  <c r="N1597" i="18"/>
  <c r="S1589" i="18"/>
  <c r="N1596" i="18"/>
  <c r="S1588" i="18"/>
  <c r="N1599" i="18" l="1"/>
  <c r="S1591" i="18"/>
  <c r="Q1592" i="18"/>
  <c r="T1587" i="18"/>
  <c r="N1600" i="18" l="1"/>
  <c r="Q1595" i="18" s="1"/>
  <c r="S1592" i="18"/>
  <c r="N1603" i="18" l="1"/>
  <c r="S1595" i="18"/>
  <c r="Q1596" i="18"/>
  <c r="Q1597" i="18" s="1"/>
  <c r="Q1598" i="18" l="1"/>
  <c r="N1606" i="18"/>
  <c r="S1598" i="18"/>
  <c r="N1605" i="18"/>
  <c r="S1597" i="18"/>
  <c r="Q1599" i="18"/>
  <c r="N1604" i="18"/>
  <c r="S1596" i="18"/>
  <c r="T1595" i="18" l="1"/>
  <c r="N1607" i="18"/>
  <c r="S1599" i="18"/>
  <c r="Q1600" i="18"/>
  <c r="N1608" i="18" l="1"/>
  <c r="Q1603" i="18" s="1"/>
  <c r="S1600" i="18"/>
  <c r="N1611" i="18" l="1"/>
  <c r="Q1604" i="18"/>
  <c r="S1603" i="18"/>
  <c r="Q1605" i="18"/>
  <c r="N1613" i="18" l="1"/>
  <c r="S1605" i="18"/>
  <c r="Q1606" i="18"/>
  <c r="N1612" i="18"/>
  <c r="S1604" i="18"/>
  <c r="N1614" i="18" l="1"/>
  <c r="S1606" i="18"/>
  <c r="T1603" i="18" s="1"/>
  <c r="Q1607" i="18"/>
  <c r="Q1608" i="18" s="1"/>
  <c r="N1616" i="18" l="1"/>
  <c r="S1608" i="18"/>
  <c r="N1615" i="18"/>
  <c r="Q1611" i="18" s="1"/>
  <c r="S1607" i="18"/>
  <c r="N1619" i="18" l="1"/>
  <c r="S1611" i="18"/>
  <c r="Q1612" i="18"/>
  <c r="Q1613" i="18" l="1"/>
  <c r="N1620" i="18"/>
  <c r="S1612" i="18"/>
  <c r="N1621" i="18" l="1"/>
  <c r="S1613" i="18"/>
  <c r="Q1614" i="18"/>
  <c r="N1622" i="18" l="1"/>
  <c r="S1614" i="18"/>
  <c r="T1611" i="18" s="1"/>
  <c r="Q1615" i="18"/>
  <c r="Q1616" i="18" s="1"/>
  <c r="N1623" i="18" l="1"/>
  <c r="S1615" i="18"/>
  <c r="N1624" i="18"/>
  <c r="S1616" i="18"/>
  <c r="Q1619" i="18" l="1"/>
  <c r="N1627" i="18" s="1"/>
  <c r="Q1620" i="18"/>
  <c r="S1619" i="18" l="1"/>
  <c r="N1628" i="18"/>
  <c r="S1620" i="18"/>
  <c r="Q1621" i="18"/>
  <c r="Q1622" i="18" l="1"/>
  <c r="N1629" i="18"/>
  <c r="S1621" i="18"/>
  <c r="Q1623" i="18"/>
  <c r="Q1624" i="18" s="1"/>
  <c r="N1632" i="18" l="1"/>
  <c r="S1624" i="18"/>
  <c r="N1631" i="18"/>
  <c r="S1623" i="18"/>
  <c r="N1630" i="18"/>
  <c r="Q1627" i="18" s="1"/>
  <c r="S1622" i="18"/>
  <c r="T1619" i="18" s="1"/>
  <c r="N1635" i="18" l="1"/>
  <c r="S1627" i="18"/>
  <c r="Q1628" i="18"/>
  <c r="N1636" i="18" l="1"/>
  <c r="S1628" i="18"/>
  <c r="Q1629" i="18"/>
  <c r="N1637" i="18" l="1"/>
  <c r="S1629" i="18"/>
  <c r="Q1630" i="18"/>
  <c r="Q1631" i="18" s="1"/>
  <c r="Q1632" i="18" l="1"/>
  <c r="N1640" i="18" s="1"/>
  <c r="N1639" i="18"/>
  <c r="S1631" i="18"/>
  <c r="N1638" i="18"/>
  <c r="S1630" i="18"/>
  <c r="T1627" i="18"/>
  <c r="Q1635" i="18" l="1"/>
  <c r="S1632" i="18"/>
  <c r="N1643" i="18"/>
  <c r="Q1636" i="18"/>
  <c r="Q1637" i="18" s="1"/>
  <c r="Q1638" i="18" s="1"/>
  <c r="S1635" i="18"/>
  <c r="N1646" i="18" l="1"/>
  <c r="S1638" i="18"/>
  <c r="Q1639" i="18"/>
  <c r="Q1640" i="18" s="1"/>
  <c r="N1645" i="18"/>
  <c r="S1637" i="18"/>
  <c r="N1644" i="18"/>
  <c r="S1636" i="18"/>
  <c r="T1635" i="18" l="1"/>
  <c r="N1648" i="18"/>
  <c r="S1640" i="18"/>
  <c r="N1647" i="18"/>
  <c r="Q1643" i="18" s="1"/>
  <c r="S1639" i="18"/>
  <c r="N1651" i="18" l="1"/>
  <c r="Q1644" i="18"/>
  <c r="S1643" i="18"/>
  <c r="Q1645" i="18" l="1"/>
  <c r="N1652" i="18"/>
  <c r="S1644" i="18"/>
  <c r="N1653" i="18" l="1"/>
  <c r="S1645" i="18"/>
  <c r="Q1646" i="18"/>
  <c r="N1654" i="18" l="1"/>
  <c r="S1646" i="18"/>
  <c r="T1643" i="18" s="1"/>
  <c r="Q1647" i="18"/>
  <c r="N1655" i="18" l="1"/>
  <c r="S1647" i="18"/>
  <c r="Q1648" i="18"/>
  <c r="N1656" i="18" l="1"/>
  <c r="S1648" i="18"/>
  <c r="Q1651" i="18"/>
  <c r="N1659" i="18" l="1"/>
  <c r="S1651" i="18"/>
  <c r="Q1652" i="18"/>
  <c r="Q1653" i="18" s="1"/>
  <c r="Q1654" i="18" s="1"/>
  <c r="N1662" i="18" l="1"/>
  <c r="S1654" i="18"/>
  <c r="N1661" i="18"/>
  <c r="S1653" i="18"/>
  <c r="N1660" i="18"/>
  <c r="S1652" i="18"/>
  <c r="Q1655" i="18"/>
  <c r="T1651" i="18"/>
  <c r="N1663" i="18" l="1"/>
  <c r="S1655" i="18"/>
  <c r="Q1656" i="18"/>
  <c r="N1664" i="18" l="1"/>
  <c r="S1656" i="18"/>
  <c r="Q1659" i="18"/>
  <c r="N1667" i="18" l="1"/>
  <c r="Q1660" i="18"/>
  <c r="S1659" i="18"/>
  <c r="Q1661" i="18" l="1"/>
  <c r="N1668" i="18"/>
  <c r="S1660" i="18"/>
  <c r="Q1662" i="18" l="1"/>
  <c r="N1669" i="18"/>
  <c r="S1661" i="18"/>
  <c r="N1670" i="18" l="1"/>
  <c r="S1662" i="18"/>
  <c r="T1659" i="18" s="1"/>
  <c r="Q1663" i="18"/>
  <c r="Q1664" i="18" l="1"/>
  <c r="N1671" i="18"/>
  <c r="S1663" i="18"/>
  <c r="N1672" i="18" l="1"/>
  <c r="Q1667" i="18" s="1"/>
  <c r="S1664" i="18"/>
  <c r="N1675" i="18" l="1"/>
  <c r="Q1668" i="18"/>
  <c r="S1667" i="18"/>
  <c r="Q1669" i="18"/>
  <c r="N1677" i="18" l="1"/>
  <c r="S1669" i="18"/>
  <c r="Q1670" i="18"/>
  <c r="N1676" i="18"/>
  <c r="S1668" i="18"/>
  <c r="Q1671" i="18" l="1"/>
  <c r="N1678" i="18"/>
  <c r="S1670" i="18"/>
  <c r="T1667" i="18" s="1"/>
  <c r="Q1672" i="18"/>
  <c r="N1680" i="18" l="1"/>
  <c r="S1672" i="18"/>
  <c r="N1679" i="18"/>
  <c r="Q1675" i="18" s="1"/>
  <c r="S1671" i="18"/>
  <c r="N1683" i="18" l="1"/>
  <c r="S1675" i="18"/>
  <c r="Q1676" i="18"/>
  <c r="Q1677" i="18" s="1"/>
  <c r="N1685" i="18" l="1"/>
  <c r="S1677" i="18"/>
  <c r="Q1678" i="18"/>
  <c r="N1684" i="18"/>
  <c r="S1676" i="18"/>
  <c r="N1686" i="18" l="1"/>
  <c r="S1678" i="18"/>
  <c r="T1675" i="18" s="1"/>
  <c r="Q1679" i="18"/>
  <c r="N1687" i="18" l="1"/>
  <c r="S1679" i="18"/>
  <c r="Q1680" i="18"/>
  <c r="N1688" i="18" l="1"/>
  <c r="Q1683" i="18" s="1"/>
  <c r="S1680" i="18"/>
  <c r="N1691" i="18" l="1"/>
  <c r="S1683" i="18"/>
  <c r="Q1684" i="18"/>
  <c r="Q1685" i="18" s="1"/>
  <c r="N1693" i="18" l="1"/>
  <c r="S1685" i="18"/>
  <c r="N1692" i="18"/>
  <c r="S1684" i="18"/>
  <c r="Q1686" i="18"/>
  <c r="N1694" i="18" l="1"/>
  <c r="S1686" i="18"/>
  <c r="T1683" i="18"/>
  <c r="Q1687" i="18"/>
  <c r="N1695" i="18" l="1"/>
  <c r="S1687" i="18"/>
  <c r="Q1688" i="18"/>
  <c r="N1696" i="18" l="1"/>
  <c r="Q1691" i="18" s="1"/>
  <c r="S1688" i="18"/>
  <c r="N1699" i="18" l="1"/>
  <c r="S1691" i="18"/>
  <c r="Q1692" i="18"/>
  <c r="Q1693" i="18" s="1"/>
  <c r="N1701" i="18" l="1"/>
  <c r="S1693" i="18"/>
  <c r="N1700" i="18"/>
  <c r="S1692" i="18"/>
  <c r="Q1694" i="18"/>
  <c r="N1702" i="18" l="1"/>
  <c r="S1694" i="18"/>
  <c r="Q1695" i="18"/>
  <c r="T1691" i="18"/>
  <c r="Q1696" i="18" l="1"/>
  <c r="N1703" i="18"/>
  <c r="S1695" i="18"/>
  <c r="N1704" i="18" l="1"/>
  <c r="Q1699" i="18" s="1"/>
  <c r="S1696" i="18"/>
  <c r="N1707" i="18" l="1"/>
  <c r="Q1700" i="18"/>
  <c r="S1699" i="18"/>
  <c r="Q1701" i="18"/>
  <c r="N1709" i="18" l="1"/>
  <c r="S1701" i="18"/>
  <c r="N1708" i="18"/>
  <c r="S1700" i="18"/>
  <c r="Q1702" i="18"/>
  <c r="N1710" i="18" l="1"/>
  <c r="S1702" i="18"/>
  <c r="T1699" i="18" s="1"/>
  <c r="Q1703" i="18"/>
  <c r="Q1704" i="18" l="1"/>
  <c r="N1711" i="18"/>
  <c r="S1703" i="18"/>
  <c r="N1712" i="18" l="1"/>
  <c r="Q1707" i="18" s="1"/>
  <c r="S1704" i="18"/>
  <c r="N1715" i="18" l="1"/>
  <c r="Q1708" i="18"/>
  <c r="S1707" i="18"/>
  <c r="Q1709" i="18"/>
  <c r="Q1710" i="18" s="1"/>
  <c r="N1718" i="18" l="1"/>
  <c r="S1710" i="18"/>
  <c r="N1717" i="18"/>
  <c r="S1709" i="18"/>
  <c r="N1716" i="18"/>
  <c r="S1708" i="18"/>
  <c r="Q1711" i="18"/>
  <c r="N1719" i="18" l="1"/>
  <c r="S1711" i="18"/>
  <c r="Q1712" i="18"/>
  <c r="T1707" i="18"/>
  <c r="N1720" i="18" l="1"/>
  <c r="S1712" i="18"/>
  <c r="Q1715" i="18"/>
  <c r="N1723" i="18" l="1"/>
  <c r="Q1716" i="18"/>
  <c r="S1715" i="18"/>
  <c r="N1724" i="18" l="1"/>
  <c r="Q1717" i="18"/>
  <c r="S1716" i="18"/>
  <c r="N1725" i="18" l="1"/>
  <c r="S1717" i="18"/>
  <c r="Q1718" i="18"/>
  <c r="N1726" i="18" l="1"/>
  <c r="S1718" i="18"/>
  <c r="Q1719" i="18"/>
  <c r="T1715" i="18"/>
  <c r="N1727" i="18" l="1"/>
  <c r="S1719" i="18"/>
  <c r="Q1720" i="18"/>
  <c r="N1728" i="18" l="1"/>
  <c r="S1720" i="18"/>
  <c r="Q1723" i="18"/>
  <c r="N1731" i="18" l="1"/>
  <c r="S1723" i="18"/>
  <c r="Q1724" i="18"/>
  <c r="N1732" i="18" l="1"/>
  <c r="S1724" i="18"/>
  <c r="Q1725" i="18"/>
  <c r="N1733" i="18" l="1"/>
  <c r="Q1726" i="18"/>
  <c r="S1725" i="18"/>
  <c r="N1734" i="18" l="1"/>
  <c r="S1726" i="18"/>
  <c r="T1723" i="18" s="1"/>
  <c r="Q1727" i="18"/>
  <c r="N1735" i="18" l="1"/>
  <c r="S1727" i="18"/>
  <c r="Q1728" i="18"/>
  <c r="N1736" i="18" l="1"/>
  <c r="S1728" i="18"/>
  <c r="Q1731" i="18"/>
  <c r="N1739" i="18" l="1"/>
  <c r="S1731" i="18"/>
  <c r="Q1732" i="18"/>
  <c r="Q1733" i="18" s="1"/>
  <c r="Q1734" i="18" l="1"/>
  <c r="N1741" i="18"/>
  <c r="S1733" i="18"/>
  <c r="N1740" i="18"/>
  <c r="S1732" i="18"/>
  <c r="Q1735" i="18"/>
  <c r="N1743" i="18" l="1"/>
  <c r="S1735" i="18"/>
  <c r="N1742" i="18"/>
  <c r="S1734" i="18"/>
  <c r="T1731" i="18" s="1"/>
  <c r="Q1736" i="18"/>
  <c r="N1744" i="18" l="1"/>
  <c r="S1736" i="18"/>
  <c r="Q1739" i="18"/>
  <c r="N1747" i="18" l="1"/>
  <c r="Q1740" i="18"/>
  <c r="S1739" i="18"/>
  <c r="N1748" i="18" l="1"/>
  <c r="S1740" i="18"/>
  <c r="Q1741" i="18"/>
  <c r="N1749" i="18" l="1"/>
  <c r="S1741" i="18"/>
  <c r="Q1742" i="18"/>
  <c r="Q1743" i="18" l="1"/>
  <c r="N1750" i="18"/>
  <c r="S1742" i="18"/>
  <c r="Q1744" i="18"/>
  <c r="T1739" i="18"/>
  <c r="N1752" i="18" l="1"/>
  <c r="S1744" i="18"/>
  <c r="N1751" i="18"/>
  <c r="Q1747" i="18" s="1"/>
  <c r="S1743" i="18"/>
  <c r="N1755" i="18" l="1"/>
  <c r="S1747" i="18"/>
  <c r="Q1748" i="18"/>
  <c r="Q1749" i="18" l="1"/>
  <c r="N1756" i="18"/>
  <c r="S1748" i="18"/>
  <c r="N1757" i="18" l="1"/>
  <c r="S1749" i="18"/>
  <c r="Q1750" i="18"/>
  <c r="Q1751" i="18" l="1"/>
  <c r="N1758" i="18"/>
  <c r="S1750" i="18"/>
  <c r="T1747" i="18" s="1"/>
  <c r="Q1752" i="18"/>
  <c r="N1760" i="18" l="1"/>
  <c r="S1752" i="18"/>
  <c r="N1759" i="18"/>
  <c r="Q1755" i="18" s="1"/>
  <c r="S1751" i="18"/>
  <c r="N1763" i="18" l="1"/>
  <c r="S1755" i="18"/>
  <c r="Q1756" i="18"/>
  <c r="N1764" i="18" l="1"/>
  <c r="S1756" i="18"/>
  <c r="Q1757" i="18"/>
  <c r="N1765" i="18" l="1"/>
  <c r="S1757" i="18"/>
  <c r="Q1758" i="18"/>
  <c r="N1766" i="18" l="1"/>
  <c r="S1758" i="18"/>
  <c r="T1755" i="18" s="1"/>
  <c r="Q1759" i="18"/>
  <c r="N1767" i="18" l="1"/>
  <c r="S1759" i="18"/>
  <c r="Q1760" i="18"/>
  <c r="N1768" i="18" l="1"/>
  <c r="Q1763" i="18" s="1"/>
  <c r="S1760" i="18"/>
  <c r="N1771" i="18" l="1"/>
  <c r="Q1764" i="18"/>
  <c r="S1763" i="18"/>
  <c r="Q1765" i="18"/>
  <c r="Q1766" i="18" s="1"/>
  <c r="N1774" i="18" l="1"/>
  <c r="S1766" i="18"/>
  <c r="Q1767" i="18"/>
  <c r="N1773" i="18"/>
  <c r="S1765" i="18"/>
  <c r="N1772" i="18"/>
  <c r="S1764" i="18"/>
  <c r="T1763" i="18" s="1"/>
  <c r="Q1768" i="18"/>
  <c r="N1776" i="18" l="1"/>
  <c r="S1768" i="18"/>
  <c r="N1775" i="18"/>
  <c r="Q1771" i="18" s="1"/>
  <c r="S1767" i="18"/>
  <c r="N1779" i="18" l="1"/>
  <c r="S1771" i="18"/>
  <c r="Q1772" i="18"/>
  <c r="N1780" i="18" l="1"/>
  <c r="S1772" i="18"/>
  <c r="Q1773" i="18"/>
  <c r="N1781" i="18" l="1"/>
  <c r="S1773" i="18"/>
  <c r="Q1774" i="18"/>
  <c r="Q1775" i="18" l="1"/>
  <c r="N1782" i="18"/>
  <c r="S1774" i="18"/>
  <c r="T1771" i="18" s="1"/>
  <c r="N1783" i="18" l="1"/>
  <c r="S1775" i="18"/>
  <c r="Q1776" i="18"/>
  <c r="N1784" i="18" l="1"/>
  <c r="S1776" i="18"/>
  <c r="Q1779" i="18"/>
  <c r="N1787" i="18" l="1"/>
  <c r="S1779" i="18"/>
  <c r="Q1780" i="18"/>
  <c r="Q1781" i="18" l="1"/>
  <c r="N1788" i="18"/>
  <c r="S1780" i="18"/>
  <c r="N1789" i="18" l="1"/>
  <c r="S1781" i="18"/>
  <c r="Q1782" i="18"/>
  <c r="N1790" i="18" l="1"/>
  <c r="S1782" i="18"/>
  <c r="T1779" i="18" s="1"/>
  <c r="Q1783" i="18"/>
  <c r="N1791" i="18" l="1"/>
  <c r="S1783" i="18"/>
  <c r="Q1784" i="18"/>
  <c r="N1792" i="18" l="1"/>
  <c r="Q1787" i="18" s="1"/>
  <c r="S1784" i="18"/>
  <c r="N1795" i="18" l="1"/>
  <c r="Q1788" i="18"/>
  <c r="S1787" i="18"/>
  <c r="Q1789" i="18"/>
  <c r="N1797" i="18" l="1"/>
  <c r="S1789" i="18"/>
  <c r="Q1790" i="18"/>
  <c r="N1796" i="18"/>
  <c r="S1788" i="18"/>
  <c r="Q1791" i="18" l="1"/>
  <c r="N1798" i="18"/>
  <c r="S1790" i="18"/>
  <c r="Q1792" i="18"/>
  <c r="T1787" i="18"/>
  <c r="N1800" i="18" l="1"/>
  <c r="S1792" i="18"/>
  <c r="N1799" i="18"/>
  <c r="Q1795" i="18" s="1"/>
  <c r="S1791" i="18"/>
  <c r="N1803" i="18" l="1"/>
  <c r="Q1796" i="18"/>
  <c r="S1795" i="18"/>
  <c r="Q1797" i="18" l="1"/>
  <c r="N1804" i="18"/>
  <c r="S1796" i="18"/>
  <c r="N1805" i="18" l="1"/>
  <c r="S1797" i="18"/>
  <c r="Q1798" i="18"/>
  <c r="Q1799" i="18" s="1"/>
  <c r="Q1800" i="18" l="1"/>
  <c r="N1808" i="18"/>
  <c r="S1800" i="18"/>
  <c r="N1807" i="18"/>
  <c r="S1799" i="18"/>
  <c r="N1806" i="18"/>
  <c r="Q1803" i="18" s="1"/>
  <c r="S1798" i="18"/>
  <c r="T1795" i="18" s="1"/>
  <c r="N1811" i="18" l="1"/>
  <c r="Q1804" i="18"/>
  <c r="S1803" i="18"/>
  <c r="Q1805" i="18"/>
  <c r="Q1806" i="18" s="1"/>
  <c r="N1814" i="18" l="1"/>
  <c r="S1806" i="18"/>
  <c r="Q1807" i="18"/>
  <c r="Q1808" i="18" s="1"/>
  <c r="N1813" i="18"/>
  <c r="S1805" i="18"/>
  <c r="N1812" i="18"/>
  <c r="S1804" i="18"/>
  <c r="T1803" i="18" l="1"/>
  <c r="N1816" i="18"/>
  <c r="S1808" i="18"/>
  <c r="N1815" i="18"/>
  <c r="Q1811" i="18" s="1"/>
  <c r="S1807" i="18"/>
  <c r="N1819" i="18" l="1"/>
  <c r="Q1812" i="18"/>
  <c r="S1811" i="18"/>
  <c r="Q1813" i="18" l="1"/>
  <c r="N1820" i="18"/>
  <c r="S1812" i="18"/>
  <c r="N1821" i="18" l="1"/>
  <c r="S1813" i="18"/>
  <c r="Q1814" i="18"/>
  <c r="N1822" i="18" l="1"/>
  <c r="S1814" i="18"/>
  <c r="T1811" i="18" s="1"/>
  <c r="Q1815" i="18"/>
  <c r="N1823" i="18" l="1"/>
  <c r="S1815" i="18"/>
  <c r="Q1816" i="18"/>
  <c r="N1824" i="18" l="1"/>
  <c r="Q1819" i="18" s="1"/>
  <c r="S1816" i="18"/>
  <c r="N1827" i="18" l="1"/>
  <c r="Q1820" i="18"/>
  <c r="S1819" i="18"/>
  <c r="Q1821" i="18"/>
  <c r="Q1822" i="18" l="1"/>
  <c r="N1829" i="18"/>
  <c r="S1821" i="18"/>
  <c r="N1828" i="18"/>
  <c r="S1820" i="18"/>
  <c r="Q1823" i="18"/>
  <c r="N1831" i="18" l="1"/>
  <c r="S1823" i="18"/>
  <c r="N1830" i="18"/>
  <c r="S1822" i="18"/>
  <c r="T1819" i="18" s="1"/>
  <c r="Q1824" i="18"/>
  <c r="N1832" i="18" l="1"/>
  <c r="S1824" i="18"/>
  <c r="Q1827" i="18"/>
  <c r="N1835" i="18" l="1"/>
  <c r="Q1828" i="18"/>
  <c r="S1827" i="18"/>
  <c r="N1836" i="18" l="1"/>
  <c r="S1828" i="18"/>
  <c r="Q1829" i="18"/>
  <c r="N1837" i="18" l="1"/>
  <c r="S1829" i="18"/>
  <c r="Q1830" i="18"/>
  <c r="Q1831" i="18" s="1"/>
  <c r="Q1832" i="18" l="1"/>
  <c r="N1839" i="18"/>
  <c r="S1831" i="18"/>
  <c r="N1838" i="18"/>
  <c r="S1830" i="18"/>
  <c r="T1827" i="18" s="1"/>
  <c r="N1840" i="18" l="1"/>
  <c r="Q1835" i="18" s="1"/>
  <c r="S1832" i="18"/>
  <c r="N1843" i="18" l="1"/>
  <c r="S1835" i="18"/>
  <c r="Q1836" i="18"/>
  <c r="Q1837" i="18" s="1"/>
  <c r="Q1838" i="18" l="1"/>
  <c r="N1845" i="18"/>
  <c r="S1837" i="18"/>
  <c r="Q1839" i="18"/>
  <c r="Q1840" i="18" s="1"/>
  <c r="N1844" i="18"/>
  <c r="S1836" i="18"/>
  <c r="N1848" i="18" l="1"/>
  <c r="S1840" i="18"/>
  <c r="N1847" i="18"/>
  <c r="S1839" i="18"/>
  <c r="N1846" i="18"/>
  <c r="Q1843" i="18" s="1"/>
  <c r="N1851" i="18" s="1"/>
  <c r="S1838" i="18"/>
  <c r="T1835" i="18" s="1"/>
  <c r="S1843" i="18" l="1"/>
  <c r="Q1844" i="18"/>
  <c r="S1844" i="18" s="1"/>
  <c r="Q1845" i="18" l="1"/>
  <c r="N1852" i="18"/>
  <c r="N1853" i="18" l="1"/>
  <c r="Q1846" i="18"/>
  <c r="S1845" i="18"/>
  <c r="N1854" i="18" l="1"/>
  <c r="S1846" i="18"/>
  <c r="T1843" i="18" s="1"/>
  <c r="Q1847" i="18"/>
  <c r="N1855" i="18" l="1"/>
  <c r="S1847" i="18"/>
  <c r="Q1848" i="18"/>
  <c r="N1856" i="18" l="1"/>
  <c r="S1848" i="18"/>
  <c r="Q1851" i="18"/>
  <c r="N1859" i="18" l="1"/>
  <c r="S1851" i="18"/>
  <c r="Q1852" i="18"/>
  <c r="Q1853" i="18" s="1"/>
  <c r="N1861" i="18" l="1"/>
  <c r="S1853" i="18"/>
  <c r="Q1854" i="18"/>
  <c r="Q1855" i="18" s="1"/>
  <c r="N1860" i="18"/>
  <c r="S1852" i="18"/>
  <c r="N1863" i="18" l="1"/>
  <c r="S1855" i="18"/>
  <c r="Q1856" i="18"/>
  <c r="N1864" i="18" s="1"/>
  <c r="N1862" i="18"/>
  <c r="S1854" i="18"/>
  <c r="T1851" i="18" s="1"/>
  <c r="S1856" i="18"/>
  <c r="Q1859" i="18"/>
  <c r="N1867" i="18" s="1"/>
  <c r="Q1860" i="18" l="1"/>
  <c r="N1868" i="18" s="1"/>
  <c r="S1859" i="18"/>
  <c r="S1860" i="18" l="1"/>
  <c r="Q1861" i="18"/>
  <c r="N1869" i="18" s="1"/>
  <c r="S1861" i="18" l="1"/>
  <c r="Q1862" i="18"/>
  <c r="N1870" i="18" s="1"/>
  <c r="S1862" i="18" l="1"/>
  <c r="Q1863" i="18"/>
  <c r="T1859" i="18"/>
  <c r="Q1864" i="18" l="1"/>
  <c r="N1872" i="18" s="1"/>
  <c r="N1871" i="18"/>
  <c r="S1863" i="18"/>
  <c r="Q1867" i="18"/>
  <c r="N1875" i="18" s="1"/>
  <c r="S1864" i="18" l="1"/>
  <c r="Q1868" i="18"/>
  <c r="N1876" i="18" s="1"/>
  <c r="S1867" i="18"/>
  <c r="S1868" i="18" l="1"/>
  <c r="Q1869" i="18"/>
  <c r="Q1870" i="18" l="1"/>
  <c r="N1878" i="18" s="1"/>
  <c r="N1877" i="18"/>
  <c r="S1870" i="18"/>
  <c r="S1869" i="18"/>
  <c r="T1867" i="18" s="1"/>
  <c r="Q1871" i="18"/>
  <c r="N1879" i="18" s="1"/>
  <c r="S1871" i="18" l="1"/>
  <c r="Q1872" i="18"/>
  <c r="N1880" i="18" s="1"/>
  <c r="S1872" i="18" l="1"/>
  <c r="Q1875" i="18"/>
  <c r="N1883" i="18" s="1"/>
  <c r="S1875" i="18" l="1"/>
  <c r="Q1876" i="18"/>
  <c r="N1884" i="18" s="1"/>
  <c r="S1876" i="18" l="1"/>
  <c r="Q1877" i="18"/>
  <c r="N1885" i="18" s="1"/>
  <c r="S1877" i="18" l="1"/>
  <c r="Q1878" i="18"/>
  <c r="N1886" i="18" s="1"/>
  <c r="S1878" i="18" l="1"/>
  <c r="Q1879" i="18"/>
  <c r="T1875" i="18"/>
  <c r="Q1880" i="18" l="1"/>
  <c r="N1888" i="18" s="1"/>
  <c r="N1887" i="18"/>
  <c r="S1879" i="18"/>
  <c r="S1880" i="18"/>
  <c r="Q1883" i="18" l="1"/>
  <c r="N1891" i="18" s="1"/>
  <c r="Q1884" i="18"/>
  <c r="N1892" i="18" s="1"/>
  <c r="S1883" i="18" l="1"/>
  <c r="S1884" i="18"/>
  <c r="Q1885" i="18"/>
  <c r="N1893" i="18" s="1"/>
  <c r="S1885" i="18" l="1"/>
  <c r="Q1886" i="18"/>
  <c r="N1894" i="18" s="1"/>
  <c r="S1886" i="18" l="1"/>
  <c r="Q1887" i="18"/>
  <c r="N1895" i="18" s="1"/>
  <c r="T1883" i="18"/>
  <c r="S1887" i="18" l="1"/>
  <c r="Q1888" i="18"/>
  <c r="N1896" i="18" s="1"/>
  <c r="Q1891" i="18" l="1"/>
  <c r="N1899" i="18" s="1"/>
  <c r="S1888" i="18"/>
  <c r="S1891" i="18" l="1"/>
  <c r="Q1892" i="18"/>
  <c r="N1900" i="18" s="1"/>
  <c r="S1892" i="18" l="1"/>
  <c r="Q1893" i="18"/>
  <c r="N1901" i="18" s="1"/>
  <c r="S1893" i="18" l="1"/>
  <c r="Q1894" i="18"/>
  <c r="N1902" i="18" s="1"/>
  <c r="S1894" i="18" l="1"/>
  <c r="Q1895" i="18"/>
  <c r="N1903" i="18" s="1"/>
  <c r="T1891" i="18"/>
  <c r="S1895" i="18" l="1"/>
  <c r="Q1896" i="18"/>
  <c r="N1904" i="18" s="1"/>
  <c r="S1896" i="18" l="1"/>
  <c r="Q1899" i="18"/>
  <c r="N1907" i="18" s="1"/>
  <c r="Q1900" i="18" l="1"/>
  <c r="N1908" i="18" s="1"/>
  <c r="S1899" i="18"/>
  <c r="Q1901" i="18" l="1"/>
  <c r="N1909" i="18" s="1"/>
  <c r="S1900" i="18"/>
  <c r="S1901" i="18" l="1"/>
  <c r="Q1902" i="18"/>
  <c r="N1910" i="18" s="1"/>
  <c r="Q1903" i="18" l="1"/>
  <c r="N1911" i="18" s="1"/>
  <c r="Q1904" i="18"/>
  <c r="N1912" i="18" s="1"/>
  <c r="S1902" i="18"/>
  <c r="T1899" i="18" s="1"/>
  <c r="S1903" i="18" l="1"/>
  <c r="S1904" i="18"/>
  <c r="Q1907" i="18"/>
  <c r="N1915" i="18" s="1"/>
  <c r="Q1908" i="18" l="1"/>
  <c r="N1916" i="18" s="1"/>
  <c r="S1907" i="18"/>
  <c r="Q1909" i="18"/>
  <c r="N1917" i="18" s="1"/>
  <c r="S1909" i="18" l="1"/>
  <c r="Q1910" i="18"/>
  <c r="N1918" i="18" s="1"/>
  <c r="S1908" i="18"/>
  <c r="S1910" i="18" l="1"/>
  <c r="Q1911" i="18"/>
  <c r="T1907" i="18"/>
  <c r="Q1912" i="18" l="1"/>
  <c r="N1920" i="18" s="1"/>
  <c r="N1919" i="18"/>
  <c r="S1911" i="18"/>
  <c r="S1912" i="18" l="1"/>
  <c r="Q1915" i="18"/>
  <c r="N1923" i="18" s="1"/>
  <c r="S1915" i="18" l="1"/>
  <c r="Q1916" i="18"/>
  <c r="Q1917" i="18" l="1"/>
  <c r="N1925" i="18" s="1"/>
  <c r="N1924" i="18"/>
  <c r="Q1918" i="18"/>
  <c r="N1926" i="18" s="1"/>
  <c r="S1917" i="18"/>
  <c r="S1916" i="18"/>
  <c r="Q1919" i="18" l="1"/>
  <c r="N1927" i="18" s="1"/>
  <c r="Q1920" i="18"/>
  <c r="N1928" i="18" s="1"/>
  <c r="S1919" i="18"/>
  <c r="S1918" i="18"/>
  <c r="T1915" i="18" s="1"/>
  <c r="Q1923" i="18" l="1"/>
  <c r="N1931" i="18" s="1"/>
  <c r="S1920" i="18"/>
  <c r="Q1924" i="18" l="1"/>
  <c r="N1932" i="18" s="1"/>
  <c r="S1923" i="18"/>
  <c r="Q1925" i="18" l="1"/>
  <c r="N1933" i="18" s="1"/>
  <c r="S1924" i="18"/>
  <c r="S1925" i="18" l="1"/>
  <c r="Q1926" i="18"/>
  <c r="N1934" i="18" s="1"/>
  <c r="S1926" i="18" l="1"/>
  <c r="T1923" i="18" s="1"/>
  <c r="Q1927" i="18"/>
  <c r="Q1928" i="18" l="1"/>
  <c r="N1936" i="18" s="1"/>
  <c r="N1935" i="18"/>
  <c r="S1928" i="18"/>
  <c r="Q1931" i="18"/>
  <c r="N1939" i="18" s="1"/>
  <c r="S1927" i="18"/>
  <c r="S1931" i="18" l="1"/>
  <c r="Q1932" i="18"/>
  <c r="Q1933" i="18" l="1"/>
  <c r="N1941" i="18" s="1"/>
  <c r="N1940" i="18"/>
  <c r="S1933" i="18"/>
  <c r="Q1934" i="18"/>
  <c r="S1932" i="18"/>
  <c r="Q1935" i="18" l="1"/>
  <c r="S1935" i="18" s="1"/>
  <c r="N1942" i="18"/>
  <c r="S1934" i="18"/>
  <c r="T1931" i="18" s="1"/>
  <c r="Q1936" i="18" l="1"/>
  <c r="N1943" i="18"/>
  <c r="N1944" i="18" l="1"/>
  <c r="Q1939" i="18" s="1"/>
  <c r="N1947" i="18" s="1"/>
  <c r="S1936" i="18"/>
  <c r="Q1940" i="18"/>
  <c r="N1948" i="18" s="1"/>
  <c r="S1939" i="18"/>
  <c r="Q1941" i="18"/>
  <c r="N1949" i="18" s="1"/>
  <c r="S1941" i="18" l="1"/>
  <c r="S1940" i="18"/>
  <c r="Q1942" i="18"/>
  <c r="N1950" i="18" s="1"/>
  <c r="S1942" i="18" l="1"/>
  <c r="Q1943" i="18"/>
  <c r="N1951" i="18" s="1"/>
  <c r="T1939" i="18"/>
  <c r="Q1944" i="18" l="1"/>
  <c r="N1952" i="18" s="1"/>
  <c r="S1943" i="18"/>
  <c r="Q1947" i="18" l="1"/>
  <c r="N1955" i="18" s="1"/>
  <c r="S1944" i="18"/>
  <c r="S1947" i="18" l="1"/>
  <c r="Q1948" i="18"/>
  <c r="N1956" i="18" s="1"/>
  <c r="Q1949" i="18" l="1"/>
  <c r="N1957" i="18" s="1"/>
  <c r="S1948" i="18"/>
  <c r="S1949" i="18" l="1"/>
  <c r="Q1950" i="18"/>
  <c r="Q1951" i="18" l="1"/>
  <c r="N1959" i="18" s="1"/>
  <c r="N1958" i="18"/>
  <c r="S1951" i="18"/>
  <c r="S1950" i="18"/>
  <c r="T1947" i="18" s="1"/>
  <c r="Q1952" i="18"/>
  <c r="N1960" i="18" s="1"/>
  <c r="S1952" i="18" l="1"/>
  <c r="Q1955" i="18"/>
  <c r="N1963" i="18" s="1"/>
  <c r="S1955" i="18" l="1"/>
  <c r="Q1956" i="18"/>
  <c r="N1964" i="18" s="1"/>
  <c r="Q1957" i="18" l="1"/>
  <c r="N1965" i="18" s="1"/>
  <c r="S1956" i="18"/>
  <c r="S1957" i="18" l="1"/>
  <c r="Q1958" i="18"/>
  <c r="N1966" i="18" s="1"/>
  <c r="Q1959" i="18" l="1"/>
  <c r="N1967" i="18" s="1"/>
  <c r="S1958" i="18"/>
  <c r="T1955" i="18" s="1"/>
  <c r="S1959" i="18" l="1"/>
  <c r="Q1960" i="18"/>
  <c r="N1968" i="18" s="1"/>
  <c r="Q1963" i="18" l="1"/>
  <c r="N1971" i="18" s="1"/>
  <c r="S1960" i="18"/>
  <c r="Q1964" i="18" l="1"/>
  <c r="N1972" i="18" s="1"/>
  <c r="S1963" i="18"/>
  <c r="S1964" i="18" l="1"/>
  <c r="Q1965" i="18"/>
  <c r="N1973" i="18" s="1"/>
  <c r="Q1966" i="18" l="1"/>
  <c r="N1974" i="18" s="1"/>
  <c r="Q1967" i="18"/>
  <c r="N1975" i="18" s="1"/>
  <c r="S1965" i="18"/>
  <c r="S1967" i="18" l="1"/>
  <c r="S1966" i="18"/>
  <c r="T1963" i="18" s="1"/>
  <c r="Q1968" i="18"/>
  <c r="N1976" i="18" s="1"/>
  <c r="Q1971" i="18" l="1"/>
  <c r="N1979" i="18" s="1"/>
  <c r="S1968" i="18"/>
  <c r="S1971" i="18" l="1"/>
  <c r="Q1972" i="18"/>
  <c r="N1980" i="18" s="1"/>
  <c r="Q1973" i="18" l="1"/>
  <c r="N1981" i="18" s="1"/>
  <c r="S1972" i="18"/>
  <c r="S1973" i="18" l="1"/>
  <c r="Q1974" i="18"/>
  <c r="N1982" i="18" s="1"/>
  <c r="Q1975" i="18" l="1"/>
  <c r="N1983" i="18" s="1"/>
  <c r="S1974" i="18"/>
  <c r="T1971" i="18" s="1"/>
  <c r="Q1976" i="18" l="1"/>
  <c r="N1984" i="18" s="1"/>
  <c r="S1975" i="18"/>
  <c r="S1976" i="18" l="1"/>
  <c r="Q1979" i="18"/>
  <c r="N1987" i="18" s="1"/>
  <c r="Q1980" i="18" l="1"/>
  <c r="N1988" i="18" s="1"/>
  <c r="S1979" i="18"/>
  <c r="Q1981" i="18"/>
  <c r="N1989" i="18" s="1"/>
  <c r="S1981" i="18" l="1"/>
  <c r="S1980" i="18"/>
  <c r="Q1982" i="18"/>
  <c r="N1990" i="18" s="1"/>
  <c r="Q1983" i="18" l="1"/>
  <c r="N1991" i="18" s="1"/>
  <c r="S1982" i="18"/>
  <c r="T1979" i="18" s="1"/>
  <c r="Q1984" i="18" l="1"/>
  <c r="N1992" i="18" s="1"/>
  <c r="S1983" i="18"/>
  <c r="Q1987" i="18" l="1"/>
  <c r="N1995" i="18" s="1"/>
  <c r="S1984" i="18"/>
  <c r="S1987" i="18" l="1"/>
  <c r="Q1988" i="18"/>
  <c r="N1996" i="18" s="1"/>
  <c r="Q1989" i="18" l="1"/>
  <c r="N1997" i="18" s="1"/>
  <c r="S1988" i="18"/>
  <c r="S1989" i="18" l="1"/>
  <c r="Q1990" i="18"/>
  <c r="N1998" i="18" s="1"/>
  <c r="S1990" i="18" l="1"/>
  <c r="T1987" i="18" s="1"/>
  <c r="Q1991" i="18"/>
  <c r="Q1992" i="18" l="1"/>
  <c r="N2000" i="18" s="1"/>
  <c r="N1999" i="18"/>
  <c r="S1992" i="18"/>
  <c r="S1991" i="18"/>
  <c r="Q1995" i="18" l="1"/>
  <c r="N2003" i="18" s="1"/>
  <c r="S1995" i="18" l="1"/>
  <c r="Q1996" i="18"/>
  <c r="Q1997" i="18" l="1"/>
  <c r="N2005" i="18" s="1"/>
  <c r="N2004" i="18"/>
  <c r="S1997" i="18"/>
  <c r="Q1998" i="18"/>
  <c r="N2006" i="18" s="1"/>
  <c r="S1996" i="18"/>
  <c r="Q1999" i="18" l="1"/>
  <c r="N2007" i="18" s="1"/>
  <c r="S1998" i="18"/>
  <c r="T1995" i="18" s="1"/>
  <c r="Q2000" i="18"/>
  <c r="N2008" i="18" s="1"/>
  <c r="S2000" i="18" l="1"/>
  <c r="S1999" i="18"/>
  <c r="Q2003" i="18"/>
  <c r="N2011" i="18" s="1"/>
  <c r="S2003" i="18" l="1"/>
  <c r="Q2004" i="18"/>
  <c r="N2012" i="18" s="1"/>
  <c r="Q2005" i="18" l="1"/>
  <c r="N2013" i="18" s="1"/>
  <c r="S2004" i="18"/>
  <c r="S2005" i="18" l="1"/>
  <c r="Q2006" i="18"/>
  <c r="Q2007" i="18" l="1"/>
  <c r="N2015" i="18" s="1"/>
  <c r="N2014" i="18"/>
  <c r="S2007" i="18"/>
  <c r="S2006" i="18"/>
  <c r="T2003" i="18" s="1"/>
  <c r="Q2008" i="18"/>
  <c r="N2016" i="18" s="1"/>
  <c r="S2008" i="18" l="1"/>
  <c r="Q2011" i="18"/>
  <c r="N2019" i="18" s="1"/>
  <c r="S2011" i="18" l="1"/>
  <c r="Q2012" i="18"/>
  <c r="Q2013" i="18" l="1"/>
  <c r="N2021" i="18" s="1"/>
  <c r="N2020" i="18"/>
  <c r="Q2014" i="18"/>
  <c r="N2022" i="18" s="1"/>
  <c r="S2013" i="18"/>
  <c r="S2012" i="18"/>
  <c r="Q2015" i="18" l="1"/>
  <c r="Q2016" i="18"/>
  <c r="N2024" i="18" s="1"/>
  <c r="N2023" i="18"/>
  <c r="S2015" i="18"/>
  <c r="S2014" i="18"/>
  <c r="T2011" i="18" s="1"/>
  <c r="Q2019" i="18"/>
  <c r="N2027" i="18" s="1"/>
  <c r="S2016" i="18" l="1"/>
  <c r="S2019" i="18"/>
  <c r="Q2020" i="18"/>
  <c r="Q2021" i="18" l="1"/>
  <c r="N2029" i="18" s="1"/>
  <c r="N2028" i="18"/>
  <c r="S2021" i="18"/>
  <c r="Q2022" i="18"/>
  <c r="N2030" i="18" s="1"/>
  <c r="S2020" i="18"/>
  <c r="Q2023" i="18" l="1"/>
  <c r="N2031" i="18" s="1"/>
  <c r="S2022" i="18"/>
  <c r="T2019" i="18" s="1"/>
  <c r="S2023" i="18"/>
  <c r="Q2024" i="18"/>
  <c r="N2032" i="18" s="1"/>
  <c r="S2024" i="18" l="1"/>
  <c r="Q2027" i="18"/>
  <c r="N2035" i="18" s="1"/>
  <c r="Q2028" i="18" l="1"/>
  <c r="N2036" i="18" s="1"/>
  <c r="S2027" i="18"/>
  <c r="Q2029" i="18"/>
  <c r="Q2030" i="18" l="1"/>
  <c r="N2038" i="18" s="1"/>
  <c r="N2037" i="18"/>
  <c r="S2030" i="18"/>
  <c r="S2029" i="18"/>
  <c r="Q2031" i="18"/>
  <c r="N2039" i="18" s="1"/>
  <c r="S2028" i="18"/>
  <c r="T2027" i="18" s="1"/>
  <c r="S2031" i="18" l="1"/>
  <c r="Q2032" i="18"/>
  <c r="N2040" i="18" s="1"/>
  <c r="S2032" i="18" l="1"/>
  <c r="Q2035" i="18"/>
  <c r="N2043" i="18" s="1"/>
  <c r="S2035" i="18" l="1"/>
  <c r="Q2036" i="18"/>
  <c r="N2044" i="18" s="1"/>
  <c r="S2036" i="18" l="1"/>
  <c r="Q2037" i="18"/>
  <c r="Q2038" i="18" l="1"/>
  <c r="N2046" i="18" s="1"/>
  <c r="N2045" i="18"/>
  <c r="S2038" i="18"/>
  <c r="S2037" i="18"/>
  <c r="Q2039" i="18"/>
  <c r="T2035" i="18" l="1"/>
  <c r="Q2040" i="18"/>
  <c r="N2048" i="18" s="1"/>
  <c r="N2047" i="18"/>
  <c r="S2039" i="18"/>
  <c r="Q2043" i="18"/>
  <c r="N2051" i="18" s="1"/>
  <c r="S2040" i="18" l="1"/>
  <c r="S2043" i="18"/>
  <c r="Q2044" i="18"/>
  <c r="N2052" i="18" s="1"/>
  <c r="S2044" i="18" l="1"/>
  <c r="Q2045" i="18"/>
  <c r="N2053" i="18" s="1"/>
  <c r="S2045" i="18" l="1"/>
  <c r="Q2046" i="18"/>
  <c r="N2054" i="18" s="1"/>
  <c r="S2046" i="18" l="1"/>
  <c r="Q2047" i="18"/>
  <c r="N2055" i="18" s="1"/>
  <c r="T2043" i="18"/>
  <c r="S2047" i="18" l="1"/>
  <c r="Q2048" i="18"/>
  <c r="N2056" i="18" s="1"/>
  <c r="S2048" i="18" l="1"/>
  <c r="Q2051" i="18"/>
  <c r="N2059" i="18" s="1"/>
  <c r="S2051" i="18" l="1"/>
  <c r="Q2052" i="18"/>
  <c r="N2060" i="18" s="1"/>
  <c r="Q2053" i="18" l="1"/>
  <c r="N2061" i="18" s="1"/>
  <c r="S2053" i="18"/>
  <c r="S2052" i="18"/>
  <c r="Q2054" i="18"/>
  <c r="N2062" i="18" s="1"/>
  <c r="S2054" i="18" l="1"/>
  <c r="T2051" i="18" s="1"/>
  <c r="Q2055" i="18"/>
  <c r="Q2056" i="18" l="1"/>
  <c r="N2064" i="18" s="1"/>
  <c r="N2063" i="18"/>
  <c r="S2055" i="18"/>
  <c r="Q2059" i="18"/>
  <c r="N2067" i="18" s="1"/>
  <c r="S2056" i="18" l="1"/>
  <c r="S2059" i="18"/>
  <c r="Q2060" i="18"/>
  <c r="N2068" i="18" s="1"/>
  <c r="S2060" i="18" l="1"/>
  <c r="Q2061" i="18"/>
  <c r="N2069" i="18" s="1"/>
  <c r="S2061" i="18" l="1"/>
  <c r="Q2062" i="18"/>
  <c r="N2070" i="18" s="1"/>
  <c r="S2062" i="18" l="1"/>
  <c r="Q2063" i="18"/>
  <c r="T2059" i="18"/>
  <c r="Q2064" i="18" l="1"/>
  <c r="N2072" i="18" s="1"/>
  <c r="N2071" i="18"/>
  <c r="S2064" i="18"/>
  <c r="S2063" i="18"/>
  <c r="Q2067" i="18"/>
  <c r="N2075" i="18" s="1"/>
  <c r="S2067" i="18" l="1"/>
  <c r="Q2068" i="18"/>
  <c r="N2076" i="18" s="1"/>
  <c r="S2068" i="18" l="1"/>
  <c r="Q2069" i="18"/>
  <c r="N2077" i="18" s="1"/>
  <c r="S2069" i="18" l="1"/>
  <c r="Q2070" i="18"/>
  <c r="N2078" i="18" s="1"/>
  <c r="S2070" i="18" l="1"/>
  <c r="T2067" i="18"/>
  <c r="Q2071" i="18"/>
  <c r="Q2072" i="18" l="1"/>
  <c r="N2080" i="18" s="1"/>
  <c r="N2079" i="18"/>
  <c r="S2072" i="18"/>
  <c r="S2071" i="18"/>
  <c r="Q2075" i="18"/>
  <c r="N2083" i="18" s="1"/>
  <c r="Q2076" i="18" l="1"/>
  <c r="N2084" i="18" s="1"/>
  <c r="S2075" i="18"/>
  <c r="Q2077" i="18"/>
  <c r="N2085" i="18" s="1"/>
  <c r="S2077" i="18" l="1"/>
  <c r="Q2078" i="18"/>
  <c r="N2086" i="18" s="1"/>
  <c r="S2076" i="18"/>
  <c r="S2078" i="18" l="1"/>
  <c r="T2075" i="18" s="1"/>
  <c r="Q2079" i="18"/>
  <c r="N2087" i="18" s="1"/>
  <c r="S2079" i="18" l="1"/>
  <c r="Q2080" i="18"/>
  <c r="N2088" i="18" s="1"/>
  <c r="Q2083" i="18" l="1"/>
  <c r="N2091" i="18" s="1"/>
  <c r="S2080" i="18"/>
  <c r="Q2084" i="18" l="1"/>
  <c r="N2092" i="18" s="1"/>
  <c r="S2083" i="18"/>
  <c r="S2084" i="18" l="1"/>
  <c r="Q2085" i="18"/>
  <c r="Q2086" i="18" l="1"/>
  <c r="N2094" i="18" s="1"/>
  <c r="N2093" i="18"/>
  <c r="S2086" i="18"/>
  <c r="S2085" i="18"/>
  <c r="T2083" i="18" s="1"/>
  <c r="Q2087" i="18"/>
  <c r="N2095" i="18" s="1"/>
  <c r="S2087" i="18" l="1"/>
  <c r="Q2088" i="18"/>
  <c r="N2096" i="18" s="1"/>
  <c r="S2088" i="18" l="1"/>
  <c r="Q2091" i="18"/>
  <c r="N2099" i="18" s="1"/>
  <c r="S2091" i="18" l="1"/>
  <c r="Q2092" i="18"/>
  <c r="N2100" i="18" s="1"/>
  <c r="Q2093" i="18" l="1"/>
  <c r="N2101" i="18" s="1"/>
  <c r="S2092" i="18"/>
  <c r="Q2094" i="18"/>
  <c r="N2102" i="18" s="1"/>
  <c r="S2094" i="18" l="1"/>
  <c r="S2093" i="18"/>
  <c r="T2091" i="18" s="1"/>
  <c r="Q2095" i="18"/>
  <c r="N2103" i="18" s="1"/>
  <c r="S2095" i="18" l="1"/>
  <c r="Q2096" i="18"/>
  <c r="N2104" i="18" s="1"/>
  <c r="S2096" i="18" l="1"/>
  <c r="Q2099" i="18"/>
  <c r="N2107" i="18" s="1"/>
  <c r="Q2100" i="18" l="1"/>
  <c r="N2108" i="18" s="1"/>
  <c r="S2099" i="18"/>
  <c r="Q2101" i="18"/>
  <c r="N2109" i="18" s="1"/>
  <c r="S2101" i="18" l="1"/>
  <c r="Q2102" i="18"/>
  <c r="N2110" i="18" s="1"/>
  <c r="S2100" i="18"/>
  <c r="S2102" i="18" l="1"/>
  <c r="T2099" i="18" s="1"/>
  <c r="Q2103" i="18"/>
  <c r="Q2104" i="18" l="1"/>
  <c r="N2112" i="18" s="1"/>
  <c r="N2111" i="18"/>
  <c r="S2103" i="18"/>
  <c r="Q2107" i="18"/>
  <c r="N2115" i="18" s="1"/>
  <c r="S2104" i="18" l="1"/>
  <c r="S2107" i="18"/>
  <c r="Q2108" i="18"/>
  <c r="N2116" i="18" s="1"/>
  <c r="S2108" i="18" l="1"/>
  <c r="Q2109" i="18"/>
  <c r="N2117" i="18" s="1"/>
  <c r="S2109" i="18" l="1"/>
  <c r="Q2110" i="18"/>
  <c r="N2118" i="18" s="1"/>
  <c r="S2110" i="18" l="1"/>
  <c r="Q2111" i="18"/>
  <c r="T2107" i="18"/>
  <c r="Q2112" i="18" l="1"/>
  <c r="N2120" i="18" s="1"/>
  <c r="N2119" i="18"/>
  <c r="S2111" i="18"/>
  <c r="Q2115" i="18"/>
  <c r="N2123" i="18" s="1"/>
  <c r="S2112" i="18" l="1"/>
  <c r="S2115" i="18"/>
  <c r="Q2116" i="18"/>
  <c r="N2124" i="18" s="1"/>
  <c r="S2116" i="18" l="1"/>
  <c r="Q2117" i="18"/>
  <c r="N2125" i="18" s="1"/>
  <c r="S2117" i="18" l="1"/>
  <c r="Q2118" i="18"/>
  <c r="N2126" i="18" s="1"/>
  <c r="S2118" i="18" l="1"/>
  <c r="Q2119" i="18"/>
  <c r="T2115" i="18"/>
  <c r="Q2120" i="18" l="1"/>
  <c r="N2128" i="18" s="1"/>
  <c r="N2127" i="18"/>
  <c r="S2119" i="18"/>
  <c r="Q2123" i="18"/>
  <c r="N2131" i="18" s="1"/>
  <c r="S2120" i="18" l="1"/>
  <c r="S2123" i="18"/>
  <c r="Q2124" i="18"/>
  <c r="N2132" i="18" s="1"/>
  <c r="S2124" i="18" l="1"/>
  <c r="Q2125" i="18"/>
  <c r="N2133" i="18" s="1"/>
  <c r="S2125" i="18" l="1"/>
  <c r="Q2126" i="18"/>
  <c r="N2134" i="18" s="1"/>
  <c r="Q2127" i="18" l="1"/>
  <c r="N2135" i="18" s="1"/>
  <c r="S2126" i="18"/>
  <c r="T2123" i="18" s="1"/>
  <c r="S2127" i="18" l="1"/>
  <c r="Q2128" i="18"/>
  <c r="N2136" i="18" s="1"/>
  <c r="Q2131" i="18" l="1"/>
  <c r="N2139" i="18" s="1"/>
  <c r="S2128" i="18"/>
  <c r="S2131" i="18" l="1"/>
  <c r="Q2132" i="18"/>
  <c r="N2140" i="18" s="1"/>
  <c r="Q2133" i="18" l="1"/>
  <c r="N2141" i="18" s="1"/>
  <c r="S2132" i="18"/>
  <c r="S2133" i="18" l="1"/>
  <c r="Q2134" i="18"/>
  <c r="N2142" i="18" s="1"/>
  <c r="S2134" i="18" l="1"/>
  <c r="T2131" i="18" s="1"/>
  <c r="Q2135" i="18"/>
  <c r="Q2136" i="18" l="1"/>
  <c r="N2144" i="18" s="1"/>
  <c r="N2143" i="18"/>
  <c r="S2136" i="18"/>
  <c r="S2135" i="18"/>
  <c r="Q2139" i="18"/>
  <c r="N2147" i="18" s="1"/>
  <c r="Q2140" i="18" l="1"/>
  <c r="N2148" i="18" s="1"/>
  <c r="S2139" i="18"/>
  <c r="Q2141" i="18" l="1"/>
  <c r="S2141" i="18"/>
  <c r="S2140" i="18"/>
  <c r="N2149" i="18" l="1"/>
  <c r="Q2142" i="18"/>
  <c r="N2150" i="18" l="1"/>
  <c r="S2142" i="18"/>
  <c r="T2139" i="18" s="1"/>
  <c r="Q2143" i="18"/>
  <c r="N2151" i="18" l="1"/>
  <c r="Q2144" i="18"/>
  <c r="S2143" i="18"/>
  <c r="N2152" i="18" l="1"/>
  <c r="S2144" i="18"/>
  <c r="Q2147" i="18"/>
  <c r="N2155" i="18" l="1"/>
  <c r="S2147" i="18"/>
  <c r="Q2148" i="18"/>
  <c r="N2156" i="18" l="1"/>
  <c r="S2148" i="18"/>
  <c r="Q2149" i="18"/>
  <c r="Q2150" i="18" s="1"/>
  <c r="N2158" i="18" l="1"/>
  <c r="S2150" i="18"/>
  <c r="N2157" i="18"/>
  <c r="S2149" i="18"/>
  <c r="T2147" i="18" s="1"/>
  <c r="Q2151" i="18"/>
  <c r="N2159" i="18" l="1"/>
  <c r="S2151" i="18"/>
  <c r="Q2152" i="18"/>
  <c r="N2160" i="18" l="1"/>
  <c r="S2152" i="18"/>
  <c r="Q2155" i="18"/>
  <c r="N2163" i="18" l="1"/>
  <c r="Q2156" i="18"/>
  <c r="S2155" i="18"/>
  <c r="N2164" i="18" l="1"/>
  <c r="S2156" i="18"/>
  <c r="Q2157" i="18"/>
  <c r="N2165" i="18" l="1"/>
  <c r="S2157" i="18"/>
  <c r="Q2158" i="18"/>
  <c r="Q2159" i="18" s="1"/>
  <c r="N2167" i="18" l="1"/>
  <c r="S2159" i="18"/>
  <c r="N2166" i="18"/>
  <c r="S2158" i="18"/>
  <c r="T2155" i="18" s="1"/>
  <c r="Q2160" i="18"/>
  <c r="N2168" i="18" l="1"/>
  <c r="Q2163" i="18" s="1"/>
  <c r="S2160" i="18"/>
  <c r="N2171" i="18" l="1"/>
  <c r="S2163" i="18"/>
  <c r="Q2164" i="18"/>
  <c r="Q2165" i="18" s="1"/>
  <c r="N2173" i="18" l="1"/>
  <c r="S2165" i="18"/>
  <c r="Q2166" i="18"/>
  <c r="N2172" i="18"/>
  <c r="S2164" i="18"/>
  <c r="Q2167" i="18"/>
  <c r="N2175" i="18" l="1"/>
  <c r="S2167" i="18"/>
  <c r="N2174" i="18"/>
  <c r="S2166" i="18"/>
  <c r="Q2168" i="18"/>
  <c r="T2163" i="18"/>
  <c r="N2176" i="18" l="1"/>
  <c r="S2168" i="18"/>
  <c r="Q2171" i="18"/>
  <c r="N2179" i="18" l="1"/>
  <c r="S2171" i="18"/>
  <c r="Q2172" i="18"/>
  <c r="Q2173" i="18" l="1"/>
  <c r="S2172" i="18"/>
  <c r="Q2174" i="18"/>
  <c r="N2180" i="18"/>
  <c r="N2182" i="18" l="1"/>
  <c r="S2174" i="18"/>
  <c r="Q2175" i="18"/>
  <c r="N2181" i="18"/>
  <c r="S2173" i="18"/>
  <c r="N2183" i="18" l="1"/>
  <c r="S2175" i="18"/>
  <c r="Q2176" i="18"/>
  <c r="T2171" i="18"/>
  <c r="N2184" i="18" l="1"/>
  <c r="S2176" i="18"/>
  <c r="Q2179" i="18"/>
  <c r="N2187" i="18" l="1"/>
  <c r="S2179" i="18"/>
  <c r="Q2180" i="18"/>
  <c r="N2188" i="18" l="1"/>
  <c r="S2180" i="18"/>
  <c r="Q2181" i="18"/>
  <c r="N2189" i="18" l="1"/>
  <c r="S2181" i="18"/>
  <c r="Q2182" i="18"/>
  <c r="N2190" i="18" l="1"/>
  <c r="S2182" i="18"/>
  <c r="Q2183" i="18"/>
  <c r="T2179" i="18"/>
  <c r="N2191" i="18" l="1"/>
  <c r="S2183" i="18"/>
  <c r="Q2184" i="18"/>
  <c r="N2192" i="18" l="1"/>
  <c r="Q2187" i="18" s="1"/>
  <c r="S2184" i="18"/>
  <c r="N2195" i="18" l="1"/>
  <c r="S2187" i="18"/>
  <c r="Q2188" i="18"/>
  <c r="N2196" i="18" l="1"/>
  <c r="S2188" i="18"/>
  <c r="Q2189" i="18"/>
  <c r="N2197" i="18" l="1"/>
  <c r="S2189" i="18"/>
  <c r="Q2190" i="18"/>
  <c r="Q2191" i="18" s="1"/>
  <c r="N2199" i="18" l="1"/>
  <c r="S2191" i="18"/>
  <c r="N2198" i="18"/>
  <c r="S2190" i="18"/>
  <c r="T2187" i="18" s="1"/>
  <c r="Q2192" i="18"/>
  <c r="N2200" i="18" l="1"/>
  <c r="S2192" i="18"/>
  <c r="Q2195" i="18"/>
  <c r="N2203" i="18" l="1"/>
  <c r="S2195" i="18"/>
  <c r="Q2196" i="18"/>
  <c r="N2204" i="18" l="1"/>
  <c r="S2196" i="18"/>
  <c r="Q2197" i="18"/>
  <c r="N2205" i="18" l="1"/>
  <c r="S2197" i="18"/>
  <c r="Q2198" i="18"/>
  <c r="Q2199" i="18" s="1"/>
  <c r="N2207" i="18" l="1"/>
  <c r="S2199" i="18"/>
  <c r="N2206" i="18"/>
  <c r="Q2200" i="18"/>
  <c r="S2198" i="18"/>
  <c r="T2195" i="18" s="1"/>
  <c r="N2208" i="18" l="1"/>
  <c r="Q2203" i="18" s="1"/>
  <c r="S2200" i="18"/>
  <c r="N2211" i="18" l="1"/>
  <c r="S2203" i="18"/>
  <c r="Q2204" i="18"/>
  <c r="Q2205" i="18" s="1"/>
  <c r="N2213" i="18" s="1"/>
  <c r="S2205" i="18" l="1"/>
  <c r="N2212" i="18"/>
  <c r="S2204" i="18"/>
  <c r="Q2206" i="18"/>
  <c r="N2214" i="18" l="1"/>
  <c r="S2206" i="18"/>
  <c r="Q2207" i="18"/>
  <c r="T2203" i="18"/>
  <c r="N2215" i="18" l="1"/>
  <c r="S2207" i="18"/>
  <c r="Q2208" i="18"/>
  <c r="N2216" i="18" l="1"/>
  <c r="S2208" i="18"/>
  <c r="Q2211" i="18"/>
  <c r="N2219" i="18" l="1"/>
  <c r="S2211" i="18"/>
  <c r="Q2212" i="18"/>
  <c r="N2220" i="18" l="1"/>
  <c r="S2212" i="18"/>
  <c r="Q2213" i="18"/>
  <c r="S2213" i="18" l="1"/>
  <c r="N2221" i="18"/>
  <c r="Q2214" i="18"/>
  <c r="N2222" i="18" l="1"/>
  <c r="S2214" i="18"/>
  <c r="T2211" i="18" s="1"/>
  <c r="Q2215" i="18"/>
  <c r="Q2216" i="18" s="1"/>
  <c r="S2216" i="18" l="1"/>
  <c r="N2224" i="18"/>
  <c r="N2223" i="18"/>
  <c r="Q2219" i="18" s="1"/>
  <c r="N2227" i="18" s="1"/>
  <c r="S2215" i="18"/>
  <c r="Q2220" i="18"/>
  <c r="S2219" i="18" l="1"/>
  <c r="N2228" i="18"/>
  <c r="S2220" i="18"/>
  <c r="Q2221" i="18"/>
  <c r="Q2222" i="18" l="1"/>
  <c r="N2229" i="18"/>
  <c r="S2221" i="18"/>
  <c r="Q2223" i="18"/>
  <c r="N2231" i="18" l="1"/>
  <c r="S2223" i="18"/>
  <c r="N2230" i="18"/>
  <c r="S2222" i="18"/>
  <c r="T2219" i="18" s="1"/>
  <c r="Q2224" i="18"/>
  <c r="N2232" i="18" l="1"/>
  <c r="Q2227" i="18" s="1"/>
  <c r="S2224" i="18"/>
  <c r="N2235" i="18" l="1"/>
  <c r="S2227" i="18"/>
  <c r="Q2228" i="18"/>
  <c r="Q2229" i="18" l="1"/>
  <c r="N2236" i="18"/>
  <c r="S2228" i="18"/>
  <c r="Q2230" i="18" l="1"/>
  <c r="N2237" i="18"/>
  <c r="S2229" i="18"/>
  <c r="Q2231" i="18"/>
  <c r="N2238" i="18" l="1"/>
  <c r="S2230" i="18"/>
  <c r="T2227" i="18" s="1"/>
  <c r="Q2232" i="18"/>
  <c r="N2239" i="18"/>
  <c r="S2231" i="18"/>
  <c r="N2240" i="18" l="1"/>
  <c r="Q2235" i="18" s="1"/>
  <c r="S2232" i="18"/>
  <c r="N2243" i="18" l="1"/>
  <c r="S2235" i="18"/>
  <c r="Q2236" i="18"/>
  <c r="Q2237" i="18" s="1"/>
  <c r="N2245" i="18" l="1"/>
  <c r="S2237" i="18"/>
  <c r="Q2238" i="18"/>
  <c r="Q2239" i="18" s="1"/>
  <c r="N2244" i="18"/>
  <c r="S2236" i="18"/>
  <c r="N2247" i="18" l="1"/>
  <c r="S2239" i="18"/>
  <c r="N2246" i="18"/>
  <c r="S2238" i="18"/>
  <c r="T2235" i="18" s="1"/>
  <c r="Q2240" i="18"/>
  <c r="N2248" i="18" l="1"/>
  <c r="S2240" i="18"/>
  <c r="Q2243" i="18"/>
  <c r="N2251" i="18" l="1"/>
  <c r="S2243" i="18"/>
  <c r="Q2244" i="18"/>
  <c r="N2252" i="18" l="1"/>
  <c r="S2244" i="18"/>
  <c r="Q2245" i="18"/>
  <c r="N2253" i="18" l="1"/>
  <c r="S2245" i="18"/>
  <c r="Q2246" i="18"/>
  <c r="N2254" i="18" l="1"/>
  <c r="S2246" i="18"/>
  <c r="Q2247" i="18"/>
  <c r="Q2248" i="18" s="1"/>
  <c r="T2243" i="18"/>
  <c r="N2256" i="18" l="1"/>
  <c r="S2248" i="18"/>
  <c r="N2255" i="18"/>
  <c r="Q2251" i="18" s="1"/>
  <c r="N2259" i="18" s="1"/>
  <c r="S2247" i="18"/>
  <c r="Q2252" i="18"/>
  <c r="N2260" i="18" s="1"/>
  <c r="S2251" i="18" l="1"/>
  <c r="S2252" i="18"/>
  <c r="Q2253" i="18"/>
  <c r="N2261" i="18" s="1"/>
  <c r="S2253" i="18" l="1"/>
  <c r="Q2254" i="18"/>
  <c r="N2262" i="18" s="1"/>
  <c r="S2254" i="18" l="1"/>
  <c r="Q2255" i="18"/>
  <c r="N2263" i="18" s="1"/>
  <c r="T2251" i="18"/>
  <c r="S2255" i="18" l="1"/>
  <c r="Q2256" i="18"/>
  <c r="N2264" i="18" s="1"/>
  <c r="Q2259" i="18" l="1"/>
  <c r="N2267" i="18" s="1"/>
  <c r="S2256" i="18"/>
  <c r="S2259" i="18" l="1"/>
  <c r="Q2260" i="18"/>
  <c r="N2268" i="18" s="1"/>
  <c r="Q2261" i="18" l="1"/>
  <c r="N2269" i="18" s="1"/>
  <c r="S2260" i="18"/>
  <c r="S2261" i="18" l="1"/>
  <c r="Q2262" i="18"/>
  <c r="N2270" i="18" s="1"/>
  <c r="S2262" i="18" l="1"/>
  <c r="T2259" i="18" s="1"/>
  <c r="Q2263" i="18"/>
  <c r="Q2264" i="18" l="1"/>
  <c r="N2272" i="18" s="1"/>
  <c r="N2271" i="18"/>
  <c r="S2264" i="18"/>
  <c r="S2263" i="18"/>
  <c r="Q2267" i="18"/>
  <c r="N2275" i="18" s="1"/>
  <c r="Q2268" i="18" l="1"/>
  <c r="N2276" i="18" s="1"/>
  <c r="Q2269" i="18"/>
  <c r="S2267" i="18"/>
  <c r="Q2270" i="18" l="1"/>
  <c r="N2277" i="18"/>
  <c r="S2269" i="18"/>
  <c r="S2270" i="18"/>
  <c r="S2268" i="18"/>
  <c r="T2267" i="18" s="1"/>
  <c r="Q2271" i="18" l="1"/>
  <c r="N2278" i="18"/>
  <c r="N2279" i="18" l="1"/>
  <c r="S2271" i="18"/>
  <c r="Q2272" i="18"/>
  <c r="N2280" i="18" l="1"/>
  <c r="S2272" i="18"/>
  <c r="Q2275" i="18"/>
  <c r="N2283" i="18" l="1"/>
  <c r="S2275" i="18"/>
  <c r="Q2276" i="18"/>
  <c r="Q2277" i="18" s="1"/>
  <c r="N2285" i="18" l="1"/>
  <c r="S2277" i="18"/>
  <c r="N2284" i="18"/>
  <c r="S2276" i="18"/>
  <c r="Q2278" i="18"/>
  <c r="N2286" i="18" l="1"/>
  <c r="S2278" i="18"/>
  <c r="T2275" i="18" s="1"/>
  <c r="Q2279" i="18"/>
  <c r="N2287" i="18" l="1"/>
  <c r="S2279" i="18"/>
  <c r="Q2280" i="18"/>
  <c r="N2288" i="18" l="1"/>
  <c r="S2280" i="18"/>
  <c r="Q2283" i="18"/>
  <c r="N2291" i="18" l="1"/>
  <c r="Q2284" i="18"/>
  <c r="Q2285" i="18"/>
  <c r="S2283" i="18"/>
  <c r="N2293" i="18" l="1"/>
  <c r="S2285" i="18"/>
  <c r="N2292" i="18"/>
  <c r="Q2286" i="18"/>
  <c r="S2284" i="18"/>
  <c r="N2294" i="18" l="1"/>
  <c r="S2286" i="18"/>
  <c r="T2283" i="18" s="1"/>
  <c r="Q2287" i="18"/>
  <c r="N2295" i="18" l="1"/>
  <c r="S2287" i="18"/>
  <c r="Q2288" i="18"/>
  <c r="N2296" i="18" l="1"/>
  <c r="S2288" i="18"/>
  <c r="Q2291" i="18"/>
  <c r="N2299" i="18" l="1"/>
  <c r="Q2292" i="18"/>
  <c r="S2291" i="18"/>
  <c r="N2300" i="18" l="1"/>
  <c r="S2292" i="18"/>
  <c r="Q2293" i="18"/>
  <c r="N2301" i="18" l="1"/>
  <c r="S2293" i="18"/>
  <c r="Q2294" i="18"/>
  <c r="N2302" i="18" l="1"/>
  <c r="S2294" i="18"/>
  <c r="Q2295" i="18"/>
  <c r="T2291" i="18"/>
  <c r="N2303" i="18" l="1"/>
  <c r="S2295" i="18"/>
  <c r="Q2296" i="18"/>
  <c r="N2304" i="18" l="1"/>
  <c r="S2296" i="18"/>
  <c r="Q2299" i="18"/>
  <c r="N2307" i="18" l="1"/>
  <c r="S2299" i="18"/>
  <c r="Q2300" i="18"/>
  <c r="Q2301" i="18" s="1"/>
  <c r="Q2302" i="18" l="1"/>
  <c r="N2309" i="18"/>
  <c r="S2301" i="18"/>
  <c r="Q2303" i="18"/>
  <c r="N2311" i="18" s="1"/>
  <c r="N2308" i="18"/>
  <c r="S2300" i="18"/>
  <c r="Q2304" i="18"/>
  <c r="N2312" i="18" s="1"/>
  <c r="S2303" i="18" l="1"/>
  <c r="N2310" i="18"/>
  <c r="S2302" i="18"/>
  <c r="T2299" i="18" s="1"/>
  <c r="S2304" i="18"/>
  <c r="Q2307" i="18"/>
  <c r="N2315" i="18" s="1"/>
  <c r="S2307" i="18" l="1"/>
  <c r="Q2308" i="18"/>
  <c r="N2316" i="18" s="1"/>
  <c r="Q2309" i="18" l="1"/>
  <c r="N2317" i="18" s="1"/>
  <c r="S2308" i="18"/>
  <c r="Q2310" i="18"/>
  <c r="N2318" i="18" s="1"/>
  <c r="S2310" i="18" l="1"/>
  <c r="S2309" i="18"/>
  <c r="T2307" i="18" s="1"/>
  <c r="Q2311" i="18"/>
  <c r="N2319" i="18" s="1"/>
  <c r="S2311" i="18" l="1"/>
  <c r="Q2312" i="18"/>
  <c r="N2320" i="18" s="1"/>
  <c r="Q2315" i="18" l="1"/>
  <c r="N2323" i="18" s="1"/>
  <c r="S2312" i="18"/>
  <c r="S2315" i="18" l="1"/>
  <c r="Q2316" i="18"/>
  <c r="N2324" i="18" s="1"/>
  <c r="Q2317" i="18" l="1"/>
  <c r="N2325" i="18" s="1"/>
  <c r="S2316" i="18"/>
  <c r="S2317" i="18" l="1"/>
  <c r="Q2318" i="18"/>
  <c r="N2326" i="18" s="1"/>
  <c r="S2318" i="18" l="1"/>
  <c r="Q2319" i="18"/>
  <c r="N2327" i="18" s="1"/>
  <c r="T2315" i="18"/>
  <c r="S2319" i="18" l="1"/>
  <c r="Q2320" i="18"/>
  <c r="N2328" i="18" s="1"/>
  <c r="S2320" i="18" l="1"/>
  <c r="Q2323" i="18"/>
  <c r="N2331" i="18" s="1"/>
  <c r="Q2324" i="18" l="1"/>
  <c r="N2332" i="18" s="1"/>
  <c r="S2323" i="18"/>
  <c r="Q2325" i="18"/>
  <c r="N2333" i="18" s="1"/>
  <c r="S2325" i="18" l="1"/>
  <c r="S2324" i="18"/>
  <c r="Q2326" i="18"/>
  <c r="N2334" i="18" s="1"/>
  <c r="S2326" i="18" l="1"/>
  <c r="T2323" i="18" s="1"/>
  <c r="Q2327" i="18"/>
  <c r="Q2328" i="18" l="1"/>
  <c r="N2336" i="18" s="1"/>
  <c r="N2335" i="18"/>
  <c r="Q2331" i="18"/>
  <c r="N2339" i="18" s="1"/>
  <c r="S2327" i="18"/>
  <c r="S2328" i="18" l="1"/>
  <c r="S2331" i="18"/>
  <c r="Q2332" i="18"/>
  <c r="N2340" i="18" s="1"/>
  <c r="S2332" i="18" l="1"/>
  <c r="Q2333" i="18"/>
  <c r="Q2334" i="18" l="1"/>
  <c r="N2342" i="18" s="1"/>
  <c r="N2341" i="18"/>
  <c r="S2333" i="18"/>
  <c r="Q2335" i="18"/>
  <c r="N2343" i="18" s="1"/>
  <c r="S2334" i="18" l="1"/>
  <c r="T2331" i="18" s="1"/>
  <c r="S2335" i="18"/>
  <c r="Q2336" i="18"/>
  <c r="N2344" i="18" s="1"/>
  <c r="S2336" i="18" l="1"/>
  <c r="Q2339" i="18"/>
  <c r="N2347" i="18" s="1"/>
  <c r="S2339" i="18" l="1"/>
  <c r="Q2340" i="18"/>
  <c r="Q2341" i="18" l="1"/>
  <c r="N2349" i="18" s="1"/>
  <c r="N2348" i="18"/>
  <c r="S2341" i="18"/>
  <c r="S2340" i="18"/>
  <c r="Q2342" i="18"/>
  <c r="N2350" i="18" s="1"/>
  <c r="S2342" i="18" l="1"/>
  <c r="T2339" i="18" s="1"/>
  <c r="Q2343" i="18"/>
  <c r="N2351" i="18" s="1"/>
  <c r="S2343" i="18" l="1"/>
  <c r="Q2344" i="18"/>
  <c r="N2352" i="18" s="1"/>
  <c r="S2344" i="18" l="1"/>
  <c r="Q2347" i="18"/>
  <c r="N2355" i="18" s="1"/>
  <c r="S2347" i="18" l="1"/>
  <c r="Q2348" i="18"/>
  <c r="Q2349" i="18" l="1"/>
  <c r="N2357" i="18" s="1"/>
  <c r="N2356" i="18"/>
  <c r="S2349" i="18"/>
  <c r="S2348" i="18"/>
  <c r="Q2350" i="18"/>
  <c r="N2358" i="18" s="1"/>
  <c r="S2350" i="18" l="1"/>
  <c r="T2347" i="18" s="1"/>
  <c r="Q2351" i="18"/>
  <c r="N2359" i="18" s="1"/>
  <c r="S2351" i="18" l="1"/>
  <c r="Q2352" i="18"/>
  <c r="N2360" i="18" s="1"/>
  <c r="S2352" i="18" l="1"/>
  <c r="Q2355" i="18"/>
  <c r="N2363" i="18" s="1"/>
  <c r="S2355" i="18" l="1"/>
  <c r="Q2356" i="18"/>
  <c r="N2364" i="18" s="1"/>
  <c r="S2356" i="18" l="1"/>
  <c r="Q2357" i="18"/>
  <c r="N2365" i="18" s="1"/>
  <c r="S2357" i="18" l="1"/>
  <c r="Q2358" i="18"/>
  <c r="N2366" i="18" s="1"/>
  <c r="S2358" i="18" l="1"/>
  <c r="Q2359" i="18"/>
  <c r="N2367" i="18" s="1"/>
  <c r="T2355" i="18"/>
  <c r="S2359" i="18" l="1"/>
  <c r="Q2360" i="18"/>
  <c r="N2368" i="18" s="1"/>
  <c r="S2360" i="18" l="1"/>
  <c r="Q2363" i="18"/>
  <c r="N2371" i="18" s="1"/>
  <c r="Q2364" i="18" l="1"/>
  <c r="N2372" i="18" s="1"/>
  <c r="S2363" i="18"/>
  <c r="S2364" i="18" l="1"/>
  <c r="Q2365" i="18"/>
  <c r="N2373" i="18" s="1"/>
  <c r="S2365" i="18" l="1"/>
  <c r="Q2366" i="18"/>
  <c r="N2374" i="18" s="1"/>
  <c r="Q2367" i="18" l="1"/>
  <c r="N2375" i="18" s="1"/>
  <c r="S2366" i="18"/>
  <c r="T2363" i="18" s="1"/>
  <c r="S2367" i="18" l="1"/>
  <c r="Q2368" i="18"/>
  <c r="N2376" i="18" s="1"/>
  <c r="S2368" i="18" l="1"/>
  <c r="Q2371" i="18"/>
  <c r="N2379" i="18" s="1"/>
  <c r="S2371" i="18" l="1"/>
  <c r="Q2372" i="18"/>
  <c r="Q2373" i="18" l="1"/>
  <c r="N2381" i="18" s="1"/>
  <c r="N2380" i="18"/>
  <c r="S2373" i="18"/>
  <c r="Q2374" i="18"/>
  <c r="N2382" i="18" s="1"/>
  <c r="S2372" i="18"/>
  <c r="Q2375" i="18" l="1"/>
  <c r="Q2376" i="18"/>
  <c r="N2384" i="18" s="1"/>
  <c r="N2383" i="18"/>
  <c r="S2375" i="18"/>
  <c r="S2374" i="18"/>
  <c r="T2371" i="18" s="1"/>
  <c r="Q2379" i="18"/>
  <c r="N2387" i="18" s="1"/>
  <c r="S2376" i="18" l="1"/>
  <c r="S2379" i="18"/>
  <c r="Q2380" i="18"/>
  <c r="N2388" i="18" s="1"/>
  <c r="S2380" i="18" l="1"/>
  <c r="Q2381" i="18"/>
  <c r="Q2382" i="18" l="1"/>
  <c r="N2390" i="18" s="1"/>
  <c r="N2389" i="18"/>
  <c r="S2382" i="18"/>
  <c r="S2381" i="18"/>
  <c r="T2379" i="18" s="1"/>
  <c r="Q2383" i="18"/>
  <c r="N2391" i="18" s="1"/>
  <c r="Q2384" i="18" l="1"/>
  <c r="N2392" i="18" s="1"/>
  <c r="S2383" i="18"/>
  <c r="Q2387" i="18"/>
  <c r="N2395" i="18" s="1"/>
  <c r="S2384" i="18" l="1"/>
  <c r="S2387" i="18"/>
  <c r="Q2388" i="18"/>
  <c r="N2396" i="18" s="1"/>
  <c r="S2388" i="18" l="1"/>
  <c r="Q2389" i="18"/>
  <c r="N2397" i="18" s="1"/>
  <c r="S2389" i="18" l="1"/>
  <c r="Q2390" i="18"/>
  <c r="N2398" i="18" s="1"/>
  <c r="S2390" i="18" l="1"/>
  <c r="Q2391" i="18"/>
  <c r="N2399" i="18" s="1"/>
  <c r="T2387" i="18"/>
  <c r="S2391" i="18" l="1"/>
  <c r="Q2392" i="18"/>
  <c r="N2400" i="18" s="1"/>
  <c r="Q2395" i="18" l="1"/>
  <c r="N2403" i="18" s="1"/>
  <c r="S2392" i="18"/>
  <c r="Q2396" i="18" l="1"/>
  <c r="S2395" i="18"/>
  <c r="Q2397" i="18" l="1"/>
  <c r="N2405" i="18" s="1"/>
  <c r="N2404" i="18"/>
  <c r="Q2398" i="18"/>
  <c r="S2398" i="18" s="1"/>
  <c r="S2397" i="18"/>
  <c r="S2396" i="18"/>
  <c r="T2395" i="18" l="1"/>
  <c r="Q2399" i="18"/>
  <c r="N2407" i="18" s="1"/>
  <c r="N2406" i="18"/>
  <c r="Q2400" i="18" l="1"/>
  <c r="S2399" i="18"/>
  <c r="S2400" i="18"/>
  <c r="N2408" i="18"/>
  <c r="Q2403" i="18"/>
  <c r="S2403" i="18" s="1"/>
  <c r="Q2404" i="18" l="1"/>
  <c r="S2404" i="18" s="1"/>
  <c r="N2411" i="18"/>
  <c r="Q2405" i="18" l="1"/>
  <c r="N2412" i="18"/>
  <c r="N2413" i="18" l="1"/>
  <c r="S2405" i="18"/>
  <c r="Q2406" i="18"/>
  <c r="N2414" i="18" l="1"/>
  <c r="Q2407" i="18"/>
  <c r="S2406" i="18"/>
  <c r="T2403" i="18" s="1"/>
  <c r="N2415" i="18" l="1"/>
  <c r="S2407" i="18"/>
  <c r="Q2408" i="18"/>
  <c r="N2416" i="18" l="1"/>
  <c r="S2408" i="18"/>
  <c r="Q2411" i="18"/>
  <c r="N2419" i="18" l="1"/>
  <c r="S2411" i="18"/>
  <c r="Q2412" i="18"/>
  <c r="Q2413" i="18" l="1"/>
  <c r="N2420" i="18"/>
  <c r="S2412" i="18"/>
  <c r="Q2414" i="18"/>
  <c r="N2422" i="18" l="1"/>
  <c r="S2414" i="18"/>
  <c r="N2421" i="18"/>
  <c r="S2413" i="18"/>
  <c r="Q2415" i="18"/>
  <c r="Q2416" i="18" l="1"/>
  <c r="N2423" i="18"/>
  <c r="S2415" i="18"/>
  <c r="T2411" i="18"/>
  <c r="N2424" i="18" l="1"/>
  <c r="Q2419" i="18" s="1"/>
  <c r="S2416" i="18"/>
  <c r="N2427" i="18" l="1"/>
  <c r="Q2420" i="18"/>
  <c r="S2419" i="18"/>
  <c r="Q2421" i="18"/>
  <c r="Q2422" i="18" s="1"/>
  <c r="Q2423" i="18" l="1"/>
  <c r="N2430" i="18"/>
  <c r="S2422" i="18"/>
  <c r="Q2424" i="18"/>
  <c r="N2432" i="18" s="1"/>
  <c r="N2429" i="18"/>
  <c r="S2421" i="18"/>
  <c r="N2428" i="18"/>
  <c r="S2420" i="18"/>
  <c r="T2419" i="18" s="1"/>
  <c r="S2424" i="18" l="1"/>
  <c r="N2431" i="18"/>
  <c r="Q2427" i="18" s="1"/>
  <c r="N2435" i="18" s="1"/>
  <c r="S2423" i="18"/>
  <c r="Q2428" i="18" l="1"/>
  <c r="N2436" i="18" s="1"/>
  <c r="S2427" i="18"/>
  <c r="S2428" i="18"/>
  <c r="Q2429" i="18"/>
  <c r="Q2430" i="18" l="1"/>
  <c r="N2438" i="18" s="1"/>
  <c r="N2437" i="18"/>
  <c r="S2429" i="18"/>
  <c r="Q2431" i="18"/>
  <c r="S2430" i="18" l="1"/>
  <c r="T2427" i="18" s="1"/>
  <c r="Q2432" i="18"/>
  <c r="N2440" i="18" s="1"/>
  <c r="N2439" i="18"/>
  <c r="S2431" i="18"/>
  <c r="Q2435" i="18"/>
  <c r="N2443" i="18" s="1"/>
  <c r="S2432" i="18" l="1"/>
  <c r="S2435" i="18"/>
  <c r="Q2436" i="18"/>
  <c r="Q2437" i="18" l="1"/>
  <c r="N2445" i="18" s="1"/>
  <c r="N2444" i="18"/>
  <c r="S2437" i="18"/>
  <c r="S2436" i="18"/>
  <c r="Q2438" i="18"/>
  <c r="N2446" i="18" s="1"/>
  <c r="S2438" i="18" l="1"/>
  <c r="T2435" i="18" s="1"/>
  <c r="Q2439" i="18"/>
  <c r="Q2440" i="18" l="1"/>
  <c r="N2448" i="18" s="1"/>
  <c r="N2447" i="18"/>
  <c r="S2440" i="18"/>
  <c r="Q2443" i="18"/>
  <c r="N2451" i="18" s="1"/>
  <c r="S2439" i="18"/>
  <c r="S2443" i="18" l="1"/>
  <c r="Q2444" i="18"/>
  <c r="N2452" i="18" s="1"/>
  <c r="S2444" i="18" l="1"/>
  <c r="Q2445" i="18"/>
  <c r="N2453" i="18" s="1"/>
  <c r="S2445" i="18" l="1"/>
  <c r="Q2446" i="18"/>
  <c r="N2454" i="18" s="1"/>
  <c r="S2446" i="18" l="1"/>
  <c r="T2443" i="18" s="1"/>
  <c r="Q2447" i="18"/>
  <c r="N2455" i="18" s="1"/>
  <c r="S2447" i="18" l="1"/>
  <c r="Q2448" i="18"/>
  <c r="N2456" i="18" s="1"/>
  <c r="Q2451" i="18" l="1"/>
  <c r="N2459" i="18" s="1"/>
  <c r="S2448" i="18"/>
  <c r="S2451" i="18" l="1"/>
  <c r="Q2452" i="18"/>
  <c r="N2460" i="18" s="1"/>
  <c r="S2452" i="18" l="1"/>
  <c r="Q2453" i="18"/>
  <c r="N2461" i="18" s="1"/>
  <c r="S2453" i="18" l="1"/>
  <c r="Q2454" i="18"/>
  <c r="N2462" i="18" s="1"/>
  <c r="Q2455" i="18" l="1"/>
  <c r="N2463" i="18" s="1"/>
  <c r="S2454" i="18"/>
  <c r="T2451" i="18" s="1"/>
  <c r="S2455" i="18" l="1"/>
  <c r="Q2456" i="18"/>
  <c r="N2464" i="18" s="1"/>
  <c r="S2456" i="18" l="1"/>
  <c r="Q2459" i="18"/>
  <c r="N2467" i="18" s="1"/>
  <c r="S2459" i="18" l="1"/>
  <c r="Q2460" i="18"/>
  <c r="Q2461" i="18" l="1"/>
  <c r="N2469" i="18" s="1"/>
  <c r="N2468" i="18"/>
  <c r="S2461" i="18"/>
  <c r="S2460" i="18"/>
  <c r="Q2462" i="18"/>
  <c r="N2470" i="18" s="1"/>
  <c r="Q2463" i="18" l="1"/>
  <c r="N2471" i="18" s="1"/>
  <c r="S2462" i="18"/>
  <c r="T2459" i="18" s="1"/>
  <c r="S2463" i="18" l="1"/>
  <c r="Q2464" i="18"/>
  <c r="N2472" i="18" s="1"/>
  <c r="S2464" i="18" l="1"/>
  <c r="Q2467" i="18"/>
  <c r="N2475" i="18" s="1"/>
  <c r="Q2468" i="18" l="1"/>
  <c r="S2467" i="18"/>
  <c r="Q2469" i="18" l="1"/>
  <c r="N2477" i="18" s="1"/>
  <c r="N2476" i="18"/>
  <c r="S2469" i="18"/>
  <c r="Q2470" i="18"/>
  <c r="N2478" i="18" s="1"/>
  <c r="S2468" i="18"/>
  <c r="S2470" i="18" l="1"/>
  <c r="T2467" i="18" s="1"/>
  <c r="Q2471" i="18"/>
  <c r="N2479" i="18" s="1"/>
  <c r="S2471" i="18" l="1"/>
  <c r="Q2472" i="18"/>
  <c r="N2480" i="18" s="1"/>
  <c r="S2472" i="18" l="1"/>
  <c r="Q2475" i="18"/>
  <c r="N2483" i="18" s="1"/>
  <c r="S2475" i="18" l="1"/>
  <c r="Q2476" i="18"/>
  <c r="N2484" i="18" s="1"/>
  <c r="Q2477" i="18" l="1"/>
  <c r="S2476" i="18"/>
  <c r="Q2478" i="18" l="1"/>
  <c r="N2486" i="18" s="1"/>
  <c r="N2485" i="18"/>
  <c r="S2478" i="18"/>
  <c r="S2477" i="18"/>
  <c r="T2475" i="18" s="1"/>
  <c r="Q2479" i="18"/>
  <c r="N2487" i="18" s="1"/>
  <c r="S2479" i="18" l="1"/>
  <c r="Q2480" i="18"/>
  <c r="N2488" i="18" s="1"/>
  <c r="S2480" i="18" l="1"/>
  <c r="Q2483" i="18"/>
  <c r="N2491" i="18" s="1"/>
  <c r="Q2484" i="18" l="1"/>
  <c r="N2492" i="18" s="1"/>
  <c r="S2483" i="18"/>
  <c r="S2484" i="18" l="1"/>
  <c r="Q2485" i="18"/>
  <c r="N2493" i="18" s="1"/>
  <c r="S2485" i="18" l="1"/>
  <c r="Q2486" i="18"/>
  <c r="Q2487" i="18" l="1"/>
  <c r="N2495" i="18" s="1"/>
  <c r="N2494" i="18"/>
  <c r="S2487" i="18"/>
  <c r="S2486" i="18"/>
  <c r="T2483" i="18" s="1"/>
  <c r="Q2488" i="18"/>
  <c r="N2496" i="18" s="1"/>
  <c r="S2488" i="18" l="1"/>
  <c r="Q2491" i="18"/>
  <c r="N2499" i="18" s="1"/>
  <c r="S2491" i="18" l="1"/>
  <c r="Q2492" i="18"/>
  <c r="N2500" i="18" s="1"/>
  <c r="S2492" i="18" l="1"/>
  <c r="Q2493" i="18"/>
  <c r="N2501" i="18" s="1"/>
  <c r="S2493" i="18" l="1"/>
  <c r="Q2494" i="18"/>
  <c r="Q2495" i="18" l="1"/>
  <c r="N2503" i="18" s="1"/>
  <c r="N2502" i="18"/>
  <c r="S2495" i="18"/>
  <c r="Q2496" i="18"/>
  <c r="N2504" i="18" s="1"/>
  <c r="S2494" i="18"/>
  <c r="T2491" i="18" s="1"/>
  <c r="S2496" i="18" l="1"/>
  <c r="Q2499" i="18"/>
  <c r="N2507" i="18" s="1"/>
  <c r="S2499" i="18" l="1"/>
  <c r="Q2500" i="18"/>
  <c r="N2508" i="18" s="1"/>
  <c r="S2500" i="18" l="1"/>
  <c r="Q2501" i="18"/>
  <c r="Q2502" i="18" l="1"/>
  <c r="N2510" i="18" s="1"/>
  <c r="N2509" i="18"/>
  <c r="Q2503" i="18"/>
  <c r="N2511" i="18" s="1"/>
  <c r="S2502" i="18"/>
  <c r="S2501" i="18"/>
  <c r="T2499" i="18" s="1"/>
  <c r="Q2504" i="18"/>
  <c r="N2512" i="18" s="1"/>
  <c r="S2503" i="18" l="1"/>
  <c r="S2504" i="18"/>
  <c r="Q2507" i="18"/>
  <c r="N2515" i="18" s="1"/>
  <c r="Q2508" i="18" l="1"/>
  <c r="N2516" i="18" s="1"/>
  <c r="S2507" i="18"/>
  <c r="Q2509" i="18" l="1"/>
  <c r="N2517" i="18" s="1"/>
  <c r="S2508" i="18"/>
  <c r="S2509" i="18" l="1"/>
  <c r="Q2510" i="18"/>
  <c r="N2518" i="18" s="1"/>
  <c r="S2510" i="18" l="1"/>
  <c r="T2507" i="18" s="1"/>
  <c r="Q2511" i="18"/>
  <c r="Q2512" i="18" l="1"/>
  <c r="N2520" i="18" s="1"/>
  <c r="N2519" i="18"/>
  <c r="S2512" i="18"/>
  <c r="Q2515" i="18"/>
  <c r="N2523" i="18" s="1"/>
  <c r="S2511" i="18"/>
  <c r="S2515" i="18" l="1"/>
  <c r="Q2516" i="18"/>
  <c r="N2524" i="18" s="1"/>
  <c r="S2516" i="18" l="1"/>
  <c r="Q2517" i="18"/>
  <c r="N2525" i="18" s="1"/>
  <c r="S2517" i="18" l="1"/>
  <c r="Q2518" i="18"/>
  <c r="Q2519" i="18" l="1"/>
  <c r="N2527" i="18" s="1"/>
  <c r="N2526" i="18"/>
  <c r="S2519" i="18"/>
  <c r="Q2520" i="18"/>
  <c r="N2528" i="18" s="1"/>
  <c r="S2518" i="18"/>
  <c r="T2515" i="18" s="1"/>
  <c r="S2520" i="18" l="1"/>
  <c r="Q2523" i="18"/>
  <c r="N2531" i="18" s="1"/>
  <c r="Q2524" i="18" l="1"/>
  <c r="N2532" i="18" s="1"/>
  <c r="Q2525" i="18"/>
  <c r="N2533" i="18" s="1"/>
  <c r="S2523" i="18"/>
  <c r="S2525" i="18" l="1"/>
  <c r="Q2526" i="18"/>
  <c r="S2524" i="18"/>
  <c r="Q2527" i="18" l="1"/>
  <c r="N2535" i="18" s="1"/>
  <c r="N2534" i="18"/>
  <c r="S2527" i="18"/>
  <c r="S2526" i="18"/>
  <c r="T2523" i="18" s="1"/>
  <c r="Q2528" i="18"/>
  <c r="N2536" i="18" s="1"/>
  <c r="S2528" i="18" l="1"/>
  <c r="Q2531" i="18"/>
  <c r="N2539" i="18" s="1"/>
  <c r="S2531" i="18" l="1"/>
  <c r="Q2532" i="18"/>
  <c r="N2540" i="18" s="1"/>
  <c r="Q2533" i="18" l="1"/>
  <c r="N2541" i="18" s="1"/>
  <c r="S2532" i="18"/>
  <c r="Q2534" i="18"/>
  <c r="N2542" i="18" s="1"/>
  <c r="S2534" i="18" l="1"/>
  <c r="S2533" i="18"/>
  <c r="T2531" i="18" s="1"/>
  <c r="Q2535" i="18"/>
  <c r="Q2536" i="18" l="1"/>
  <c r="N2544" i="18" s="1"/>
  <c r="N2543" i="18"/>
  <c r="S2536" i="18"/>
  <c r="S2535" i="18"/>
  <c r="Q2539" i="18"/>
  <c r="N2547" i="18" s="1"/>
  <c r="Q2540" i="18" l="1"/>
  <c r="N2548" i="18" s="1"/>
  <c r="S2539" i="18"/>
  <c r="Q2541" i="18"/>
  <c r="N2549" i="18" s="1"/>
  <c r="Q2542" i="18" l="1"/>
  <c r="N2550" i="18" s="1"/>
  <c r="S2541" i="18"/>
  <c r="S2540" i="18"/>
  <c r="S2542" i="18" l="1"/>
  <c r="T2539" i="18" s="1"/>
  <c r="Q2543" i="18"/>
  <c r="N2551" i="18" s="1"/>
  <c r="S2543" i="18" l="1"/>
  <c r="Q2544" i="18"/>
  <c r="N2552" i="18" s="1"/>
  <c r="S2544" i="18" l="1"/>
  <c r="Q2547" i="18"/>
  <c r="N2555" i="18" s="1"/>
  <c r="S2547" i="18" l="1"/>
  <c r="Q2548" i="18"/>
  <c r="N2556" i="18" s="1"/>
  <c r="Q2549" i="18" l="1"/>
  <c r="N2557" i="18" s="1"/>
  <c r="S2548" i="18"/>
  <c r="S2549" i="18" l="1"/>
  <c r="Q2550" i="18"/>
  <c r="N2558" i="18" s="1"/>
  <c r="S2550" i="18" l="1"/>
  <c r="T2547" i="18" s="1"/>
  <c r="Q2551" i="18"/>
  <c r="Q2552" i="18" l="1"/>
  <c r="N2560" i="18" s="1"/>
  <c r="N2559" i="18"/>
  <c r="S2552" i="18"/>
  <c r="S2551" i="18"/>
  <c r="Q2555" i="18"/>
  <c r="N2563" i="18" s="1"/>
  <c r="S2555" i="18" l="1"/>
  <c r="Q2556" i="18"/>
  <c r="N2564" i="18" s="1"/>
  <c r="S2556" i="18" l="1"/>
  <c r="Q2557" i="18"/>
  <c r="N2565" i="18" s="1"/>
  <c r="S2557" i="18" l="1"/>
  <c r="Q2558" i="18"/>
  <c r="N2566" i="18" s="1"/>
  <c r="S2558" i="18" l="1"/>
  <c r="T2555" i="18" s="1"/>
  <c r="Q2559" i="18"/>
  <c r="Q2560" i="18" l="1"/>
  <c r="N2568" i="18" s="1"/>
  <c r="N2567" i="18"/>
  <c r="S2559" i="18"/>
  <c r="Q2563" i="18"/>
  <c r="N2571" i="18" s="1"/>
  <c r="S2560" i="18" l="1"/>
  <c r="S2563" i="18"/>
  <c r="Q2564" i="18"/>
  <c r="N2572" i="18" s="1"/>
  <c r="S2564" i="18" l="1"/>
  <c r="Q2565" i="18"/>
  <c r="N2573" i="18" s="1"/>
  <c r="S2565" i="18" l="1"/>
  <c r="Q2566" i="18"/>
  <c r="N2574" i="18" s="1"/>
  <c r="S2566" i="18" l="1"/>
  <c r="Q2567" i="18"/>
  <c r="N2575" i="18" s="1"/>
  <c r="T2563" i="18"/>
  <c r="S2567" i="18" l="1"/>
  <c r="Q2568" i="18"/>
  <c r="N2576" i="18" s="1"/>
  <c r="S2568" i="18" l="1"/>
  <c r="Q2571" i="18"/>
  <c r="N2579" i="18" s="1"/>
  <c r="Q2572" i="18" l="1"/>
  <c r="S2571" i="18"/>
  <c r="Q2573" i="18" l="1"/>
  <c r="N2581" i="18" s="1"/>
  <c r="N2580" i="18"/>
  <c r="S2573" i="18"/>
  <c r="Q2574" i="18"/>
  <c r="N2582" i="18" s="1"/>
  <c r="S2572" i="18"/>
  <c r="S2574" i="18" l="1"/>
  <c r="T2571" i="18" s="1"/>
  <c r="Q2575" i="18"/>
  <c r="N2583" i="18" s="1"/>
  <c r="S2575" i="18" l="1"/>
  <c r="Q2576" i="18"/>
  <c r="N2584" i="18" s="1"/>
  <c r="S2576" i="18" l="1"/>
  <c r="Q2579" i="18"/>
  <c r="N2587" i="18" s="1"/>
  <c r="S2579" i="18" l="1"/>
  <c r="Q2580" i="18"/>
  <c r="N2588" i="18" s="1"/>
  <c r="Q2581" i="18" l="1"/>
  <c r="N2589" i="18" s="1"/>
  <c r="S2580" i="18"/>
  <c r="S2581" i="18" l="1"/>
  <c r="Q2582" i="18"/>
  <c r="N2590" i="18" s="1"/>
  <c r="S2582" i="18" l="1"/>
  <c r="Q2583" i="18"/>
  <c r="N2591" i="18" s="1"/>
  <c r="T2579" i="18"/>
  <c r="S2583" i="18" l="1"/>
  <c r="Q2584" i="18"/>
  <c r="N2592" i="18" s="1"/>
  <c r="S2584" i="18" l="1"/>
  <c r="Q2587" i="18"/>
  <c r="N2595" i="18" s="1"/>
  <c r="S2587" i="18" l="1"/>
  <c r="Q2588" i="18"/>
  <c r="N2596" i="18" s="1"/>
  <c r="S2588" i="18" l="1"/>
  <c r="Q2589" i="18"/>
  <c r="N2597" i="18" s="1"/>
  <c r="S2589" i="18" l="1"/>
  <c r="Q2590" i="18"/>
  <c r="N2598" i="18" s="1"/>
  <c r="S2590" i="18" l="1"/>
  <c r="Q2591" i="18"/>
  <c r="T2587" i="18"/>
  <c r="Q2592" i="18" l="1"/>
  <c r="N2600" i="18" s="1"/>
  <c r="N2599" i="18"/>
  <c r="Q2595" i="18"/>
  <c r="N2603" i="18" s="1"/>
  <c r="S2591" i="18"/>
  <c r="S2592" i="18" l="1"/>
  <c r="S2595" i="18"/>
  <c r="Q2596" i="18"/>
  <c r="Q2597" i="18" l="1"/>
  <c r="N2605" i="18" s="1"/>
  <c r="N2604" i="18"/>
  <c r="S2596" i="18"/>
  <c r="S2597" i="18"/>
  <c r="Q2598" i="18"/>
  <c r="N2606" i="18" s="1"/>
  <c r="S2598" i="18" l="1"/>
  <c r="T2595" i="18" s="1"/>
  <c r="Q2599" i="18"/>
  <c r="N2607" i="18" s="1"/>
  <c r="S2599" i="18" l="1"/>
  <c r="Q2600" i="18"/>
  <c r="N2608" i="18" s="1"/>
  <c r="S2600" i="18" l="1"/>
  <c r="Q2603" i="18"/>
  <c r="N2611" i="18" s="1"/>
  <c r="Q2604" i="18" l="1"/>
  <c r="S2603" i="18"/>
  <c r="Q2605" i="18" l="1"/>
  <c r="S2605" i="18" s="1"/>
  <c r="N2612" i="18"/>
  <c r="S2604" i="18"/>
  <c r="Q2606" i="18" l="1"/>
  <c r="N2613" i="18"/>
  <c r="Q2607" i="18" l="1"/>
  <c r="N2614" i="18"/>
  <c r="Q2608" i="18"/>
  <c r="S2606" i="18"/>
  <c r="T2603" i="18" s="1"/>
  <c r="N2616" i="18" l="1"/>
  <c r="S2608" i="18"/>
  <c r="N2615" i="18"/>
  <c r="Q2611" i="18" s="1"/>
  <c r="S2607" i="18"/>
  <c r="N2619" i="18" l="1"/>
  <c r="S2611" i="18"/>
  <c r="Q2612" i="18"/>
  <c r="Q2613" i="18" l="1"/>
  <c r="N2620" i="18"/>
  <c r="S2612" i="18"/>
  <c r="Q2614" i="18"/>
  <c r="N2622" i="18" l="1"/>
  <c r="S2614" i="18"/>
  <c r="Q2615" i="18"/>
  <c r="N2621" i="18"/>
  <c r="S2613" i="18"/>
  <c r="N2623" i="18" l="1"/>
  <c r="S2615" i="18"/>
  <c r="Q2616" i="18"/>
  <c r="T2611" i="18"/>
  <c r="N2624" i="18" l="1"/>
  <c r="S2616" i="18"/>
  <c r="Q2619" i="18"/>
  <c r="N2627" i="18" l="1"/>
  <c r="Q2620" i="18"/>
  <c r="S2619" i="18"/>
  <c r="Q2621" i="18"/>
  <c r="N2629" i="18" l="1"/>
  <c r="S2621" i="18"/>
  <c r="N2628" i="18"/>
  <c r="S2620" i="18"/>
  <c r="Q2622" i="18"/>
  <c r="N2630" i="18" l="1"/>
  <c r="S2622" i="18"/>
  <c r="T2619" i="18" s="1"/>
  <c r="Q2623" i="18"/>
  <c r="N2631" i="18" l="1"/>
  <c r="S2623" i="18"/>
  <c r="Q2624" i="18"/>
  <c r="N2632" i="18" l="1"/>
  <c r="S2624" i="18"/>
  <c r="Q2627" i="18"/>
  <c r="N2635" i="18" l="1"/>
  <c r="Q2628" i="18"/>
  <c r="S2627" i="18"/>
  <c r="N2636" i="18" l="1"/>
  <c r="S2628" i="18"/>
  <c r="Q2629" i="18"/>
  <c r="N2637" i="18" l="1"/>
  <c r="S2629" i="18"/>
  <c r="Q2630" i="18"/>
  <c r="N2638" i="18" l="1"/>
  <c r="S2630" i="18"/>
  <c r="Q2631" i="18"/>
  <c r="Q2632" i="18"/>
  <c r="N2640" i="18" s="1"/>
  <c r="T2627" i="18"/>
  <c r="S2632" i="18" l="1"/>
  <c r="N2639" i="18"/>
  <c r="Q2635" i="18" s="1"/>
  <c r="N2643" i="18" s="1"/>
  <c r="S2631" i="18"/>
  <c r="Q2636" i="18" l="1"/>
  <c r="N2644" i="18" s="1"/>
  <c r="S2635" i="18"/>
  <c r="Q2637" i="18"/>
  <c r="N2645" i="18" s="1"/>
  <c r="S2636" i="18"/>
  <c r="S2637" i="18" l="1"/>
  <c r="Q2638" i="18"/>
  <c r="Q2639" i="18" l="1"/>
  <c r="N2647" i="18" s="1"/>
  <c r="N2646" i="18"/>
  <c r="S2638" i="18"/>
  <c r="T2635" i="18" s="1"/>
  <c r="Q2640" i="18"/>
  <c r="N2648" i="18" s="1"/>
  <c r="S2639" i="18" l="1"/>
  <c r="S2640" i="18"/>
  <c r="Q2643" i="18"/>
  <c r="N2651" i="18" s="1"/>
  <c r="S2643" i="18" l="1"/>
  <c r="Q2644" i="18"/>
  <c r="N2652" i="18" s="1"/>
  <c r="S2644" i="18" l="1"/>
  <c r="Q2645" i="18"/>
  <c r="N2653" i="18" s="1"/>
  <c r="S2645" i="18" l="1"/>
  <c r="Q2646" i="18"/>
  <c r="N2654" i="18" s="1"/>
  <c r="S2646" i="18" l="1"/>
  <c r="Q2647" i="18"/>
  <c r="N2655" i="18" s="1"/>
  <c r="T2643" i="18"/>
  <c r="S2647" i="18" l="1"/>
  <c r="Q2648" i="18"/>
  <c r="N2656" i="18" s="1"/>
  <c r="Q2651" i="18" l="1"/>
  <c r="N2659" i="18" s="1"/>
  <c r="S2648" i="18"/>
  <c r="S2651" i="18" l="1"/>
  <c r="Q2652" i="18"/>
  <c r="N2660" i="18" s="1"/>
  <c r="S2652" i="18" l="1"/>
  <c r="Q2653" i="18"/>
  <c r="N2661" i="18" s="1"/>
  <c r="S2653" i="18" l="1"/>
  <c r="Q2654" i="18"/>
  <c r="Q2655" i="18" l="1"/>
  <c r="N2663" i="18" s="1"/>
  <c r="N2662" i="18"/>
  <c r="S2654" i="18"/>
  <c r="T2651" i="18" s="1"/>
  <c r="Q2656" i="18"/>
  <c r="N2664" i="18" s="1"/>
  <c r="S2655" i="18" l="1"/>
  <c r="S2656" i="18"/>
  <c r="Q2659" i="18"/>
  <c r="N2667" i="18" s="1"/>
  <c r="Q2660" i="18" l="1"/>
  <c r="S2659" i="18"/>
  <c r="Q2661" i="18" l="1"/>
  <c r="N2668" i="18"/>
  <c r="S2661" i="18"/>
  <c r="S2660" i="18"/>
  <c r="Q2662" i="18" l="1"/>
  <c r="N2669" i="18"/>
  <c r="N2670" i="18" l="1"/>
  <c r="S2662" i="18"/>
  <c r="T2659" i="18" s="1"/>
  <c r="Q2663" i="18"/>
  <c r="Q2664" i="18" l="1"/>
  <c r="N2671" i="18"/>
  <c r="S2663" i="18"/>
  <c r="N2672" i="18" l="1"/>
  <c r="Q2667" i="18" s="1"/>
  <c r="S2664" i="18"/>
  <c r="N2675" i="18" l="1"/>
  <c r="S2667" i="18"/>
  <c r="Q2668" i="18"/>
  <c r="Q2669" i="18" s="1"/>
  <c r="N2677" i="18" l="1"/>
  <c r="S2669" i="18"/>
  <c r="Q2670" i="18"/>
  <c r="N2676" i="18"/>
  <c r="S2668" i="18"/>
  <c r="Q2671" i="18"/>
  <c r="Q2672" i="18" l="1"/>
  <c r="N2680" i="18"/>
  <c r="S2672" i="18"/>
  <c r="N2679" i="18"/>
  <c r="S2671" i="18"/>
  <c r="N2678" i="18"/>
  <c r="Q2675" i="18" s="1"/>
  <c r="N2683" i="18" s="1"/>
  <c r="S2670" i="18"/>
  <c r="T2667" i="18"/>
  <c r="S2675" i="18" l="1"/>
  <c r="Q2676" i="18"/>
  <c r="Q2677" i="18" s="1"/>
  <c r="S2676" i="18"/>
  <c r="N2685" i="18" l="1"/>
  <c r="S2677" i="18"/>
  <c r="Q2678" i="18"/>
  <c r="N2686" i="18" s="1"/>
  <c r="N2684" i="18"/>
  <c r="Q2679" i="18" l="1"/>
  <c r="N2687" i="18" s="1"/>
  <c r="S2678" i="18"/>
  <c r="T2675" i="18" s="1"/>
  <c r="S2679" i="18"/>
  <c r="Q2680" i="18"/>
  <c r="N2688" i="18" s="1"/>
  <c r="S2680" i="18" l="1"/>
  <c r="Q2683" i="18"/>
  <c r="N2691" i="18" s="1"/>
  <c r="S2683" i="18" l="1"/>
  <c r="Q2684" i="18"/>
  <c r="N2692" i="18" s="1"/>
  <c r="S2684" i="18" l="1"/>
  <c r="Q2685" i="18"/>
  <c r="Q2686" i="18" l="1"/>
  <c r="N2694" i="18" s="1"/>
  <c r="N2693" i="18"/>
  <c r="S2685" i="18"/>
  <c r="Q2687" i="18" l="1"/>
  <c r="N2695" i="18" s="1"/>
  <c r="S2686" i="18"/>
  <c r="T2683" i="18" s="1"/>
  <c r="S2687" i="18"/>
  <c r="Q2688" i="18"/>
  <c r="N2696" i="18" s="1"/>
  <c r="S2688" i="18" l="1"/>
  <c r="Q2691" i="18"/>
  <c r="N2699" i="18" s="1"/>
  <c r="S2691" i="18" l="1"/>
  <c r="Q2692" i="18"/>
  <c r="N2700" i="18" s="1"/>
  <c r="Q2693" i="18" l="1"/>
  <c r="N2701" i="18" s="1"/>
  <c r="S2692" i="18"/>
  <c r="S2693" i="18" l="1"/>
  <c r="Q2694" i="18"/>
  <c r="N2702" i="18" s="1"/>
  <c r="S2694" i="18" l="1"/>
  <c r="Q2695" i="18"/>
  <c r="T2691" i="18"/>
  <c r="Q2696" i="18" l="1"/>
  <c r="N2704" i="18" s="1"/>
  <c r="N2703" i="18"/>
  <c r="S2695" i="18"/>
  <c r="Q2699" i="18"/>
  <c r="N2707" i="18" s="1"/>
  <c r="S2696" i="18" l="1"/>
  <c r="Q2700" i="18"/>
  <c r="N2708" i="18" s="1"/>
  <c r="S2699" i="18"/>
  <c r="S2700" i="18" l="1"/>
  <c r="Q2701" i="18"/>
  <c r="N2709" i="18" s="1"/>
  <c r="S2701" i="18" l="1"/>
  <c r="Q2702" i="18"/>
  <c r="Q2703" i="18" l="1"/>
  <c r="N2711" i="18" s="1"/>
  <c r="N2710" i="18"/>
  <c r="S2703" i="18"/>
  <c r="S2702" i="18"/>
  <c r="T2699" i="18" s="1"/>
  <c r="Q2704" i="18"/>
  <c r="N2712" i="18" s="1"/>
  <c r="Q2707" i="18" l="1"/>
  <c r="N2715" i="18" s="1"/>
  <c r="S2704" i="18"/>
  <c r="S2707" i="18" l="1"/>
  <c r="Q2708" i="18"/>
  <c r="N2716" i="18" s="1"/>
  <c r="Q2709" i="18" l="1"/>
  <c r="N2717" i="18" s="1"/>
  <c r="S2708" i="18"/>
  <c r="S2709" i="18" l="1"/>
  <c r="Q2710" i="18"/>
  <c r="Q2711" i="18" l="1"/>
  <c r="N2719" i="18" s="1"/>
  <c r="N2718" i="18"/>
  <c r="S2710" i="18"/>
  <c r="S2711" i="18"/>
  <c r="T2707" i="18"/>
  <c r="Q2712" i="18"/>
  <c r="N2720" i="18" s="1"/>
  <c r="Q2715" i="18" l="1"/>
  <c r="N2723" i="18" s="1"/>
  <c r="S2712" i="18"/>
  <c r="S2715" i="18" l="1"/>
  <c r="Q2716" i="18"/>
  <c r="N2724" i="18" s="1"/>
  <c r="S2716" i="18" l="1"/>
  <c r="Q2717" i="18"/>
  <c r="N2725" i="18" s="1"/>
  <c r="S2717" i="18" l="1"/>
  <c r="Q2718" i="18"/>
  <c r="N2726" i="18" s="1"/>
  <c r="S2718" i="18" l="1"/>
  <c r="Q2719" i="18"/>
  <c r="N2727" i="18" s="1"/>
  <c r="T2715" i="18"/>
  <c r="S2719" i="18" l="1"/>
  <c r="Q2720" i="18"/>
  <c r="N2728" i="18" s="1"/>
  <c r="S2720" i="18" l="1"/>
  <c r="Q2723" i="18"/>
  <c r="N2731" i="18" s="1"/>
  <c r="S2723" i="18" l="1"/>
  <c r="Q2724" i="18"/>
  <c r="N2732" i="18" s="1"/>
  <c r="S2724" i="18" l="1"/>
  <c r="Q2725" i="18"/>
  <c r="Q2726" i="18" l="1"/>
  <c r="N2734" i="18" s="1"/>
  <c r="N2733" i="18"/>
  <c r="S2726" i="18"/>
  <c r="S2725" i="18"/>
  <c r="T2723" i="18" s="1"/>
  <c r="Q2727" i="18" l="1"/>
  <c r="S2727" i="18"/>
  <c r="N2735" i="18" l="1"/>
  <c r="Q2728" i="18"/>
  <c r="N2736" i="18" l="1"/>
  <c r="S2728" i="18"/>
  <c r="Q2731" i="18"/>
  <c r="N2739" i="18" l="1"/>
  <c r="S2731" i="18"/>
  <c r="Q2732" i="18"/>
  <c r="Q2733" i="18" s="1"/>
  <c r="S2733" i="18" l="1"/>
  <c r="N2741" i="18"/>
  <c r="Q2734" i="18"/>
  <c r="N2740" i="18"/>
  <c r="S2732" i="18"/>
  <c r="N2742" i="18"/>
  <c r="S2734" i="18"/>
  <c r="T2731" i="18" s="1"/>
  <c r="Q2735" i="18"/>
  <c r="N2743" i="18" l="1"/>
  <c r="S2735" i="18"/>
  <c r="Q2736" i="18"/>
  <c r="N2744" i="18" l="1"/>
  <c r="S2736" i="18"/>
  <c r="Q2739" i="18"/>
  <c r="N2747" i="18" l="1"/>
  <c r="Q2740" i="18"/>
  <c r="S2739" i="18"/>
  <c r="Q2741" i="18"/>
  <c r="N2749" i="18" s="1"/>
  <c r="S2741" i="18" l="1"/>
  <c r="Q2742" i="18"/>
  <c r="Q2743" i="18" s="1"/>
  <c r="S2742" i="18"/>
  <c r="N2748" i="18"/>
  <c r="S2740" i="18"/>
  <c r="T2739" i="18" s="1"/>
  <c r="N2750" i="18" l="1"/>
  <c r="N2751" i="18"/>
  <c r="S2743" i="18"/>
  <c r="Q2744" i="18"/>
  <c r="N2752" i="18" s="1"/>
  <c r="Q2747" i="18" s="1"/>
  <c r="S2744" i="18" l="1"/>
  <c r="N2755" i="18"/>
  <c r="S2747" i="18"/>
  <c r="Q2748" i="18"/>
  <c r="Q2749" i="18" l="1"/>
  <c r="N2756" i="18"/>
  <c r="S2748" i="18"/>
  <c r="Q2750" i="18" l="1"/>
  <c r="N2757" i="18"/>
  <c r="S2749" i="18"/>
  <c r="N2758" i="18" l="1"/>
  <c r="S2750" i="18"/>
  <c r="T2747" i="18" s="1"/>
  <c r="Q2751" i="18"/>
  <c r="Q2752" i="18" l="1"/>
  <c r="N2759" i="18"/>
  <c r="S2751" i="18"/>
  <c r="N2760" i="18" l="1"/>
  <c r="Q2755" i="18" s="1"/>
  <c r="S2752" i="18"/>
  <c r="N2763" i="18" l="1"/>
  <c r="Q2756" i="18"/>
  <c r="S2755" i="18"/>
  <c r="Q2757" i="18"/>
  <c r="Q2758" i="18" l="1"/>
  <c r="N2765" i="18"/>
  <c r="S2757" i="18"/>
  <c r="N2764" i="18"/>
  <c r="S2756" i="18"/>
  <c r="N2766" i="18" l="1"/>
  <c r="S2758" i="18"/>
  <c r="T2755" i="18" s="1"/>
  <c r="Q2759" i="18"/>
  <c r="Q2760" i="18" l="1"/>
  <c r="N2767" i="18"/>
  <c r="S2759" i="18"/>
  <c r="N2768" i="18" l="1"/>
  <c r="Q2763" i="18" s="1"/>
  <c r="S2760" i="18"/>
  <c r="N2771" i="18" l="1"/>
  <c r="S2763" i="18"/>
  <c r="Q2764" i="18"/>
  <c r="N2772" i="18" l="1"/>
  <c r="S2764" i="18"/>
  <c r="Q2765" i="18"/>
  <c r="N2773" i="18" l="1"/>
  <c r="S2765" i="18"/>
  <c r="Q2766" i="18"/>
  <c r="N2774" i="18" l="1"/>
  <c r="S2766" i="18"/>
  <c r="T2763" i="18"/>
  <c r="Q2767" i="18"/>
  <c r="N2775" i="18" l="1"/>
  <c r="S2767" i="18"/>
  <c r="Q2768" i="18"/>
  <c r="N2776" i="18" l="1"/>
  <c r="Q2771" i="18" s="1"/>
  <c r="S2768" i="18"/>
  <c r="N2779" i="18" l="1"/>
  <c r="Q2772" i="18"/>
  <c r="S2771" i="18"/>
  <c r="Q2773" i="18"/>
  <c r="Q2774" i="18" s="1"/>
  <c r="Q2775" i="18" l="1"/>
  <c r="N2782" i="18"/>
  <c r="S2774" i="18"/>
  <c r="Q2776" i="18"/>
  <c r="N2781" i="18"/>
  <c r="S2773" i="18"/>
  <c r="N2780" i="18"/>
  <c r="S2772" i="18"/>
  <c r="T2771" i="18" l="1"/>
  <c r="N2784" i="18"/>
  <c r="S2776" i="18"/>
  <c r="N2783" i="18"/>
  <c r="Q2779" i="18" s="1"/>
  <c r="S2775" i="18"/>
  <c r="N2787" i="18" l="1"/>
  <c r="Q2780" i="18"/>
  <c r="S2779" i="18"/>
  <c r="Q2781" i="18"/>
  <c r="Q2782" i="18" s="1"/>
  <c r="Q2783" i="18" l="1"/>
  <c r="N2790" i="18"/>
  <c r="S2782" i="18"/>
  <c r="N2788" i="18"/>
  <c r="S2780" i="18"/>
  <c r="N2789" i="18"/>
  <c r="S2781" i="18"/>
  <c r="T2779" i="18" l="1"/>
  <c r="Q2784" i="18"/>
  <c r="N2791" i="18"/>
  <c r="S2783" i="18"/>
  <c r="N2792" i="18" l="1"/>
  <c r="Q2787" i="18" s="1"/>
  <c r="S2784" i="18"/>
  <c r="N2795" i="18" l="1"/>
  <c r="S2787" i="18"/>
  <c r="Q2788" i="18"/>
  <c r="N2796" i="18" l="1"/>
  <c r="S2788" i="18"/>
  <c r="Q2789" i="18"/>
  <c r="N2797" i="18" l="1"/>
  <c r="S2789" i="18"/>
  <c r="Q2790" i="18"/>
  <c r="Q2791" i="18" s="1"/>
  <c r="Q2792" i="18" l="1"/>
  <c r="N2799" i="18"/>
  <c r="S2791" i="18"/>
  <c r="N2798" i="18"/>
  <c r="S2790" i="18"/>
  <c r="T2787" i="18" s="1"/>
  <c r="N2800" i="18" l="1"/>
  <c r="Q2795" i="18" s="1"/>
  <c r="S2792" i="18"/>
  <c r="N2803" i="18" l="1"/>
  <c r="Q2796" i="18"/>
  <c r="Q2797" i="18" s="1"/>
  <c r="Q2798" i="18" s="1"/>
  <c r="S2795" i="18"/>
  <c r="N2806" i="18" l="1"/>
  <c r="S2798" i="18"/>
  <c r="Q2799" i="18"/>
  <c r="N2804" i="18"/>
  <c r="S2796" i="18"/>
  <c r="N2805" i="18"/>
  <c r="S2797" i="18"/>
  <c r="N2807" i="18" l="1"/>
  <c r="S2799" i="18"/>
  <c r="Q2800" i="18"/>
  <c r="T2795" i="18"/>
  <c r="N2808" i="18" l="1"/>
  <c r="Q2803" i="18" s="1"/>
  <c r="S2800" i="18"/>
  <c r="N2811" i="18" l="1"/>
  <c r="S2803" i="18"/>
  <c r="Q2804" i="18"/>
  <c r="Q2805" i="18" l="1"/>
  <c r="N2812" i="18"/>
  <c r="S2804" i="18"/>
  <c r="Q2806" i="18" l="1"/>
  <c r="N2813" i="18"/>
  <c r="S2805" i="18"/>
  <c r="N2814" i="18" l="1"/>
  <c r="S2806" i="18"/>
  <c r="T2803" i="18" s="1"/>
  <c r="Q2807" i="18"/>
  <c r="N2815" i="18" l="1"/>
  <c r="S2807" i="18"/>
  <c r="Q2808" i="18"/>
  <c r="N2816" i="18" l="1"/>
  <c r="Q2811" i="18" s="1"/>
  <c r="S2808" i="18"/>
  <c r="N2819" i="18" l="1"/>
  <c r="Q2812" i="18"/>
  <c r="S2811" i="18"/>
  <c r="Q2813" i="18"/>
  <c r="Q2814" i="18" s="1"/>
  <c r="N2822" i="18" l="1"/>
  <c r="S2814" i="18"/>
  <c r="Q2815" i="18"/>
  <c r="N2821" i="18"/>
  <c r="S2813" i="18"/>
  <c r="N2820" i="18"/>
  <c r="S2812" i="18"/>
  <c r="N2823" i="18" l="1"/>
  <c r="S2815" i="18"/>
  <c r="Q2816" i="18"/>
  <c r="T2811" i="18"/>
  <c r="N2824" i="18" l="1"/>
  <c r="Q2819" i="18" s="1"/>
  <c r="S2816" i="18"/>
  <c r="N2827" i="18" l="1"/>
  <c r="S2819" i="18"/>
  <c r="Q2820" i="18"/>
  <c r="Q2821" i="18" l="1"/>
  <c r="N2828" i="18"/>
  <c r="S2820" i="18"/>
  <c r="N2829" i="18" l="1"/>
  <c r="S2821" i="18"/>
  <c r="Q2822" i="18"/>
  <c r="Q2823" i="18" s="1"/>
  <c r="N2831" i="18" l="1"/>
  <c r="S2823" i="18"/>
  <c r="Q2824" i="18"/>
  <c r="N2830" i="18"/>
  <c r="S2822" i="18"/>
  <c r="T2819" i="18" s="1"/>
  <c r="N2832" i="18" l="1"/>
  <c r="Q2827" i="18" s="1"/>
  <c r="S2824" i="18"/>
  <c r="N2835" i="18" l="1"/>
  <c r="Q2828" i="18"/>
  <c r="S2827" i="18"/>
  <c r="Q2829" i="18"/>
  <c r="Q2830" i="18" s="1"/>
  <c r="Q2831" i="18" l="1"/>
  <c r="N2838" i="18"/>
  <c r="S2830" i="18"/>
  <c r="N2837" i="18"/>
  <c r="S2829" i="18"/>
  <c r="N2836" i="18"/>
  <c r="S2828" i="18"/>
  <c r="T2827" i="18" s="1"/>
  <c r="N2839" i="18" l="1"/>
  <c r="S2831" i="18"/>
  <c r="Q2832" i="18"/>
  <c r="N2840" i="18" l="1"/>
  <c r="Q2835" i="18" s="1"/>
  <c r="S2832" i="18"/>
  <c r="N2843" i="18" l="1"/>
  <c r="S2835" i="18"/>
  <c r="Q2836" i="18"/>
  <c r="Q2837" i="18" l="1"/>
  <c r="N2844" i="18"/>
  <c r="S2836" i="18"/>
  <c r="Q2838" i="18" l="1"/>
  <c r="N2845" i="18"/>
  <c r="S2837" i="18"/>
  <c r="Q2839" i="18"/>
  <c r="Q2840" i="18" s="1"/>
  <c r="N2848" i="18" l="1"/>
  <c r="S2840" i="18"/>
  <c r="N2847" i="18"/>
  <c r="S2839" i="18"/>
  <c r="N2846" i="18"/>
  <c r="Q2843" i="18" s="1"/>
  <c r="S2838" i="18"/>
  <c r="T2835" i="18" s="1"/>
  <c r="N2851" i="18" l="1"/>
  <c r="S2843" i="18"/>
  <c r="Q2844" i="18"/>
  <c r="N2852" i="18" l="1"/>
  <c r="S2844" i="18"/>
  <c r="Q2845" i="18"/>
  <c r="N2853" i="18" l="1"/>
  <c r="S2845" i="18"/>
  <c r="Q2846" i="18"/>
  <c r="N2854" i="18" l="1"/>
  <c r="S2846" i="18"/>
  <c r="T2843" i="18" s="1"/>
  <c r="Q2847" i="18"/>
  <c r="N2855" i="18" l="1"/>
  <c r="S2847" i="18"/>
  <c r="Q2848" i="18"/>
  <c r="N2856" i="18" l="1"/>
  <c r="Q2851" i="18" s="1"/>
  <c r="S2848" i="18"/>
  <c r="N2859" i="18" l="1"/>
  <c r="Q2852" i="18"/>
  <c r="Q2853" i="18" s="1"/>
  <c r="Q2854" i="18" s="1"/>
  <c r="S2851" i="18"/>
  <c r="N2862" i="18" l="1"/>
  <c r="S2854" i="18"/>
  <c r="Q2855" i="18"/>
  <c r="N2861" i="18"/>
  <c r="S2853" i="18"/>
  <c r="N2860" i="18"/>
  <c r="S2852" i="18"/>
  <c r="Q2856" i="18" l="1"/>
  <c r="N2863" i="18"/>
  <c r="S2855" i="18"/>
  <c r="T2851" i="18"/>
  <c r="N2864" i="18" l="1"/>
  <c r="Q2859" i="18" s="1"/>
  <c r="S2856" i="18"/>
  <c r="N2867" i="18" l="1"/>
  <c r="Q2860" i="18"/>
  <c r="S2859" i="18"/>
  <c r="Q2861" i="18"/>
  <c r="Q2862" i="18" l="1"/>
  <c r="N2869" i="18"/>
  <c r="S2861" i="18"/>
  <c r="N2868" i="18"/>
  <c r="S2860" i="18"/>
  <c r="N2870" i="18" l="1"/>
  <c r="S2862" i="18"/>
  <c r="T2859" i="18" s="1"/>
  <c r="Q2863" i="18"/>
  <c r="Q2864" i="18" s="1"/>
  <c r="N2872" i="18" l="1"/>
  <c r="S2864" i="18"/>
  <c r="N2871" i="18"/>
  <c r="Q2867" i="18" s="1"/>
  <c r="S2863" i="18"/>
  <c r="N2875" i="18" l="1"/>
  <c r="Q2868" i="18"/>
  <c r="S2867" i="18"/>
  <c r="N2876" i="18" l="1"/>
  <c r="S2868" i="18"/>
  <c r="Q2869" i="18"/>
  <c r="N2877" i="18" l="1"/>
  <c r="S2869" i="18"/>
  <c r="Q2870" i="18"/>
  <c r="N2878" i="18" l="1"/>
  <c r="S2870" i="18"/>
  <c r="T2867" i="18" s="1"/>
  <c r="Q2871" i="18"/>
  <c r="Q2872" i="18" s="1"/>
  <c r="N2880" i="18" l="1"/>
  <c r="S2872" i="18"/>
  <c r="N2879" i="18"/>
  <c r="S2871" i="18"/>
  <c r="Q2875" i="18"/>
  <c r="N2883" i="18" l="1"/>
  <c r="S2875" i="18"/>
  <c r="Q2876" i="18"/>
  <c r="Q2877" i="18" s="1"/>
  <c r="N2885" i="18" l="1"/>
  <c r="S2877" i="18"/>
  <c r="Q2878" i="18"/>
  <c r="Q2879" i="18" s="1"/>
  <c r="N2884" i="18"/>
  <c r="S2876" i="18"/>
  <c r="N2887" i="18" l="1"/>
  <c r="S2879" i="18"/>
  <c r="Q2880" i="18"/>
  <c r="N2886" i="18"/>
  <c r="S2878" i="18"/>
  <c r="T2875" i="18" s="1"/>
  <c r="N2888" i="18" l="1"/>
  <c r="Q2883" i="18" s="1"/>
  <c r="S2880" i="18"/>
  <c r="N2891" i="18" l="1"/>
  <c r="S2883" i="18"/>
  <c r="Q2884" i="18"/>
  <c r="Q2885" i="18" s="1"/>
  <c r="N2893" i="18" l="1"/>
  <c r="S2885" i="18"/>
  <c r="Q2886" i="18"/>
  <c r="N2892" i="18"/>
  <c r="S2884" i="18"/>
  <c r="N2894" i="18" l="1"/>
  <c r="S2886" i="18"/>
  <c r="T2883" i="18" s="1"/>
  <c r="Q2887" i="18"/>
  <c r="Q2888" i="18" s="1"/>
  <c r="N2896" i="18" l="1"/>
  <c r="S2888" i="18"/>
  <c r="N2895" i="18"/>
  <c r="Q2891" i="18" s="1"/>
  <c r="S2887" i="18"/>
  <c r="N2899" i="18" l="1"/>
  <c r="Q2892" i="18"/>
  <c r="S2891" i="18"/>
  <c r="Q2893" i="18"/>
  <c r="Q2894" i="18" s="1"/>
  <c r="Q2895" i="18" l="1"/>
  <c r="Q2896" i="18"/>
  <c r="N2903" i="18"/>
  <c r="S2895" i="18"/>
  <c r="N2902" i="18"/>
  <c r="S2894" i="18"/>
  <c r="N2901" i="18"/>
  <c r="S2893" i="18"/>
  <c r="N2900" i="18"/>
  <c r="S2892" i="18"/>
  <c r="T2891" i="18" l="1"/>
  <c r="N2904" i="18"/>
  <c r="Q2899" i="18" s="1"/>
  <c r="S2896" i="18"/>
  <c r="N2907" i="18" l="1"/>
  <c r="S2899" i="18"/>
  <c r="Q2900" i="18"/>
  <c r="N2908" i="18" l="1"/>
  <c r="S2900" i="18"/>
  <c r="Q2901" i="18"/>
  <c r="N2909" i="18" l="1"/>
  <c r="S2901" i="18"/>
  <c r="Q2902" i="18"/>
  <c r="N2910" i="18" l="1"/>
  <c r="S2902" i="18"/>
  <c r="Q2903" i="18"/>
  <c r="T2899" i="18"/>
  <c r="Q2904" i="18" l="1"/>
  <c r="N2911" i="18"/>
  <c r="S2903" i="18"/>
  <c r="N2912" i="18" l="1"/>
  <c r="Q2907" i="18" s="1"/>
  <c r="S2904" i="18"/>
  <c r="N2915" i="18" l="1"/>
  <c r="Q2908" i="18"/>
  <c r="S2907" i="18"/>
  <c r="Q2909" i="18"/>
  <c r="N2917" i="18" l="1"/>
  <c r="S2909" i="18"/>
  <c r="Q2910" i="18"/>
  <c r="N2916" i="18"/>
  <c r="S2908" i="18"/>
  <c r="N2918" i="18" l="1"/>
  <c r="S2910" i="18"/>
  <c r="T2907" i="18" s="1"/>
  <c r="Q2911" i="18"/>
  <c r="Q2912" i="18" l="1"/>
  <c r="N2919" i="18"/>
  <c r="S2911" i="18"/>
  <c r="N2920" i="18" l="1"/>
  <c r="Q2915" i="18" s="1"/>
  <c r="S2912" i="18"/>
  <c r="N2923" i="18" l="1"/>
  <c r="Q2916" i="18"/>
  <c r="S2915" i="18"/>
  <c r="Q2917" i="18"/>
  <c r="Q2918" i="18" s="1"/>
  <c r="N2926" i="18" l="1"/>
  <c r="S2918" i="18"/>
  <c r="Q2919" i="18"/>
  <c r="N2925" i="18"/>
  <c r="S2917" i="18"/>
  <c r="N2924" i="18"/>
  <c r="S2916" i="18"/>
  <c r="T2915" i="18" s="1"/>
  <c r="N2927" i="18" l="1"/>
  <c r="S2919" i="18"/>
  <c r="Q2920" i="18"/>
  <c r="N2928" i="18" l="1"/>
  <c r="Q2923" i="18" s="1"/>
  <c r="S2920" i="18"/>
  <c r="N2931" i="18" l="1"/>
  <c r="S2923" i="18"/>
  <c r="Q2924" i="18"/>
  <c r="Q2925" i="18" l="1"/>
  <c r="N2932" i="18"/>
  <c r="S2924" i="18"/>
  <c r="N2933" i="18" l="1"/>
  <c r="S2925" i="18"/>
  <c r="Q2926" i="18"/>
  <c r="N2934" i="18" l="1"/>
  <c r="S2926" i="18"/>
  <c r="T2923" i="18"/>
  <c r="Q2927" i="18"/>
  <c r="N2935" i="18" l="1"/>
  <c r="S2927" i="18"/>
  <c r="Q2928" i="18"/>
  <c r="N2936" i="18" l="1"/>
  <c r="Q2931" i="18" s="1"/>
  <c r="S2928" i="18"/>
  <c r="N2939" i="18" l="1"/>
  <c r="S2931" i="18"/>
  <c r="Q2932" i="18"/>
  <c r="N2940" i="18" l="1"/>
  <c r="S2932" i="18"/>
  <c r="Q2933" i="18"/>
  <c r="Q2934" i="18" l="1"/>
  <c r="N2941" i="18"/>
  <c r="S2933" i="18"/>
  <c r="Q2935" i="18"/>
  <c r="N2943" i="18" l="1"/>
  <c r="S2935" i="18"/>
  <c r="Q2936" i="18"/>
  <c r="N2942" i="18"/>
  <c r="S2934" i="18"/>
  <c r="T2931" i="18" s="1"/>
  <c r="N2944" i="18" l="1"/>
  <c r="Q2939" i="18" s="1"/>
  <c r="S2936" i="18"/>
  <c r="N2947" i="18" l="1"/>
  <c r="S2939" i="18"/>
  <c r="Q2940" i="18"/>
  <c r="N2948" i="18" l="1"/>
  <c r="S2940" i="18"/>
  <c r="Q2941" i="18"/>
  <c r="N2949" i="18" l="1"/>
  <c r="S2941" i="18"/>
  <c r="Q2942" i="18"/>
  <c r="N2950" i="18" l="1"/>
  <c r="S2942" i="18"/>
  <c r="T2939" i="18" s="1"/>
  <c r="Q2943" i="18"/>
  <c r="Q2944" i="18" s="1"/>
  <c r="N2952" i="18" l="1"/>
  <c r="S2944" i="18"/>
  <c r="N2951" i="18"/>
  <c r="S2943" i="18"/>
  <c r="Q2947" i="18"/>
  <c r="N2955" i="18" l="1"/>
  <c r="S2947" i="18"/>
  <c r="Q2948" i="18"/>
  <c r="N2956" i="18" l="1"/>
  <c r="S2948" i="18"/>
  <c r="Q2949" i="18"/>
  <c r="N2957" i="18" l="1"/>
  <c r="S2949" i="18"/>
  <c r="Q2950" i="18"/>
  <c r="N2958" i="18" l="1"/>
  <c r="S2950" i="18"/>
  <c r="Q2951" i="18"/>
  <c r="Q2952" i="18" s="1"/>
  <c r="T2947" i="18"/>
  <c r="N2960" i="18" l="1"/>
  <c r="S2952" i="18"/>
  <c r="N2959" i="18"/>
  <c r="S2951" i="18"/>
  <c r="Q2955" i="18"/>
  <c r="N2963" i="18" l="1"/>
  <c r="Q2956" i="18"/>
  <c r="Q2957" i="18" s="1"/>
  <c r="S2955" i="18"/>
  <c r="N2965" i="18" l="1"/>
  <c r="S2957" i="18"/>
  <c r="Q2958" i="18"/>
  <c r="N2964" i="18"/>
  <c r="S2956" i="18"/>
  <c r="N2966" i="18" l="1"/>
  <c r="S2958" i="18"/>
  <c r="T2955" i="18" s="1"/>
  <c r="Q2959" i="18"/>
  <c r="N2967" i="18" l="1"/>
  <c r="S2959" i="18"/>
  <c r="Q2960" i="18"/>
  <c r="N2968" i="18" l="1"/>
  <c r="Q2963" i="18" s="1"/>
  <c r="S2960" i="18"/>
  <c r="N2971" i="18" l="1"/>
  <c r="S2963" i="18"/>
  <c r="Q2964" i="18"/>
  <c r="Q2965" i="18" l="1"/>
  <c r="N2972" i="18"/>
  <c r="S2964" i="18"/>
  <c r="N2973" i="18" l="1"/>
  <c r="S2965" i="18"/>
  <c r="Q2966" i="18"/>
  <c r="N2974" i="18" l="1"/>
  <c r="S2966" i="18"/>
  <c r="T2963" i="18" s="1"/>
  <c r="Q2967" i="18"/>
  <c r="Q2968" i="18" l="1"/>
  <c r="N2975" i="18"/>
  <c r="S2967" i="18"/>
  <c r="N2976" i="18" l="1"/>
  <c r="Q2971" i="18" s="1"/>
  <c r="S2968" i="18"/>
  <c r="N2979" i="18" l="1"/>
  <c r="Q2972" i="18"/>
  <c r="S2971" i="18"/>
  <c r="Q2973" i="18" l="1"/>
  <c r="N2980" i="18"/>
  <c r="S2972" i="18"/>
  <c r="Q2974" i="18" l="1"/>
  <c r="N2981" i="18"/>
  <c r="S2973" i="18"/>
  <c r="Q2975" i="18"/>
  <c r="Q2976" i="18" l="1"/>
  <c r="N2983" i="18"/>
  <c r="S2975" i="18"/>
  <c r="N2982" i="18"/>
  <c r="S2974" i="18"/>
  <c r="T2971" i="18" s="1"/>
  <c r="N2984" i="18" l="1"/>
  <c r="Q2979" i="18" s="1"/>
  <c r="S2976" i="18"/>
  <c r="N2987" i="18" l="1"/>
  <c r="S2979" i="18"/>
  <c r="Q2980" i="18"/>
  <c r="Q2981" i="18" l="1"/>
  <c r="N2988" i="18"/>
  <c r="S2980" i="18"/>
  <c r="Q2982" i="18" l="1"/>
  <c r="N2989" i="18"/>
  <c r="S2981" i="18"/>
  <c r="N2990" i="18" l="1"/>
  <c r="S2982" i="18"/>
  <c r="T2979" i="18" s="1"/>
  <c r="Q2983" i="18"/>
  <c r="Q2984" i="18" l="1"/>
  <c r="N2991" i="18"/>
  <c r="S2983" i="18"/>
  <c r="N2992" i="18" l="1"/>
  <c r="Q2987" i="18" s="1"/>
  <c r="S2984" i="18"/>
  <c r="N2995" i="18" l="1"/>
  <c r="S2987" i="18"/>
  <c r="Q2988" i="18"/>
  <c r="Q2989" i="18" s="1"/>
  <c r="Q2990" i="18" l="1"/>
  <c r="N2997" i="18"/>
  <c r="S2989" i="18"/>
  <c r="Q2991" i="18"/>
  <c r="Q2992" i="18" s="1"/>
  <c r="N2996" i="18"/>
  <c r="S2988" i="18"/>
  <c r="N3000" i="18" l="1"/>
  <c r="S2992" i="18"/>
  <c r="N2999" i="18"/>
  <c r="S2991" i="18"/>
  <c r="N2998" i="18"/>
  <c r="Q2995" i="18" s="1"/>
  <c r="S2990" i="18"/>
  <c r="T2987" i="18" s="1"/>
  <c r="N3003" i="18" l="1"/>
  <c r="S2995" i="18"/>
  <c r="Q2996" i="18"/>
  <c r="Q2997" i="18" s="1"/>
  <c r="N3005" i="18" l="1"/>
  <c r="S2997" i="18"/>
  <c r="Q2998" i="18"/>
  <c r="Q2999" i="18" s="1"/>
  <c r="N3004" i="18"/>
  <c r="S2996" i="18"/>
  <c r="Q3000" i="18" l="1"/>
  <c r="N3007" i="18"/>
  <c r="S2999" i="18"/>
  <c r="N3006" i="18"/>
  <c r="S2998" i="18"/>
  <c r="T2995" i="18" s="1"/>
  <c r="N3008" i="18" l="1"/>
  <c r="Q3003" i="18" s="1"/>
  <c r="S3000" i="18"/>
  <c r="N3011" i="18" l="1"/>
  <c r="Q3004" i="18"/>
  <c r="S3003" i="18"/>
  <c r="Q3005" i="18"/>
  <c r="Q3006" i="18" s="1"/>
  <c r="N3014" i="18" l="1"/>
  <c r="S3006" i="18"/>
  <c r="Q3007" i="18"/>
  <c r="N3013" i="18"/>
  <c r="S3005" i="18"/>
  <c r="N3012" i="18"/>
  <c r="S3004" i="18"/>
  <c r="N3015" i="18" l="1"/>
  <c r="S3007" i="18"/>
  <c r="Q3008" i="18"/>
  <c r="T3003" i="18"/>
  <c r="N3016" i="18" l="1"/>
  <c r="Q3011" i="18" s="1"/>
  <c r="S3008" i="18"/>
  <c r="N3019" i="18" l="1"/>
  <c r="Q3012" i="18"/>
  <c r="S3011" i="18"/>
  <c r="Q3013" i="18"/>
  <c r="Q3014" i="18" l="1"/>
  <c r="N3021" i="18"/>
  <c r="S3013" i="18"/>
  <c r="N3020" i="18"/>
  <c r="S3012" i="18"/>
  <c r="N3022" i="18" l="1"/>
  <c r="S3014" i="18"/>
  <c r="T3011" i="18" s="1"/>
  <c r="Q3015" i="18"/>
  <c r="Q3016" i="18" s="1"/>
  <c r="N3024" i="18" l="1"/>
  <c r="S3016" i="18"/>
  <c r="N3023" i="18"/>
  <c r="Q3019" i="18" s="1"/>
  <c r="S3015" i="18"/>
  <c r="N3027" i="18" l="1"/>
  <c r="Q3020" i="18"/>
  <c r="S3019" i="18"/>
  <c r="Q3021" i="18"/>
  <c r="Q3022" i="18" s="1"/>
  <c r="N3030" i="18" l="1"/>
  <c r="S3022" i="18"/>
  <c r="Q3023" i="18"/>
  <c r="N3029" i="18"/>
  <c r="S3021" i="18"/>
  <c r="N3028" i="18"/>
  <c r="S3020" i="18"/>
  <c r="T3019" i="18" s="1"/>
  <c r="N3031" i="18" l="1"/>
  <c r="S3023" i="18"/>
  <c r="Q3024" i="18"/>
  <c r="N3032" i="18" l="1"/>
  <c r="Q3027" i="18" s="1"/>
  <c r="S3024" i="18"/>
  <c r="N3035" i="18" l="1"/>
  <c r="S3027" i="18"/>
  <c r="Q3028" i="18"/>
  <c r="Q3029" i="18" s="1"/>
  <c r="Q3030" i="18" l="1"/>
  <c r="N3037" i="18"/>
  <c r="S3029" i="18"/>
  <c r="Q3031" i="18"/>
  <c r="N3036" i="18"/>
  <c r="S3028" i="18"/>
  <c r="Q3032" i="18" l="1"/>
  <c r="N3039" i="18"/>
  <c r="S3031" i="18"/>
  <c r="N3038" i="18"/>
  <c r="S3030" i="18"/>
  <c r="T3027" i="18" s="1"/>
  <c r="N3040" i="18" l="1"/>
  <c r="Q3035" i="18" s="1"/>
  <c r="S3032" i="18"/>
  <c r="N3043" i="18" l="1"/>
  <c r="Q3036" i="18"/>
  <c r="S3035" i="18"/>
  <c r="Q3037" i="18"/>
  <c r="N3045" i="18" l="1"/>
  <c r="S3037" i="18"/>
  <c r="Q3038" i="18"/>
  <c r="N3044" i="18"/>
  <c r="S3036" i="18"/>
  <c r="Q3039" i="18" l="1"/>
  <c r="N3046" i="18"/>
  <c r="S3038" i="18"/>
  <c r="T3035" i="18" s="1"/>
  <c r="Q3040" i="18"/>
  <c r="N3048" i="18" l="1"/>
  <c r="S3040" i="18"/>
  <c r="N3047" i="18"/>
  <c r="Q3043" i="18" s="1"/>
  <c r="S3039" i="18"/>
  <c r="N3051" i="18" l="1"/>
  <c r="S3043" i="18"/>
  <c r="Q3044" i="18"/>
  <c r="Q3045" i="18" s="1"/>
  <c r="N3053" i="18" l="1"/>
  <c r="S3045" i="18"/>
  <c r="Q3046" i="18"/>
  <c r="N3052" i="18"/>
  <c r="S3044" i="18"/>
  <c r="Q3047" i="18" l="1"/>
  <c r="N3054" i="18"/>
  <c r="S3046" i="18"/>
  <c r="T3043" i="18" s="1"/>
  <c r="Q3048" i="18"/>
  <c r="N3056" i="18" l="1"/>
  <c r="S3048" i="18"/>
  <c r="N3055" i="18"/>
  <c r="Q3051" i="18" s="1"/>
  <c r="S3047" i="18"/>
  <c r="N3059" i="18" l="1"/>
  <c r="Q3052" i="18"/>
  <c r="Q3053" i="18" s="1"/>
  <c r="S3051" i="18"/>
  <c r="N3061" i="18" l="1"/>
  <c r="S3053" i="18"/>
  <c r="Q3054" i="18"/>
  <c r="N3060" i="18"/>
  <c r="S3052" i="18"/>
  <c r="N3062" i="18" l="1"/>
  <c r="S3054" i="18"/>
  <c r="T3051" i="18" s="1"/>
  <c r="Q3055" i="18"/>
  <c r="Q3056" i="18" s="1"/>
  <c r="N3063" i="18" l="1"/>
  <c r="S3055" i="18"/>
  <c r="N3064" i="18"/>
  <c r="S3056" i="18"/>
  <c r="Q3059" i="18" l="1"/>
  <c r="N3067" i="18" s="1"/>
  <c r="S3059" i="18"/>
  <c r="Q3060" i="18"/>
  <c r="Q3061" i="18" s="1"/>
  <c r="N3069" i="18" l="1"/>
  <c r="S3061" i="18"/>
  <c r="Q3062" i="18"/>
  <c r="N3068" i="18"/>
  <c r="S3060" i="18"/>
  <c r="Q3063" i="18" l="1"/>
  <c r="N3070" i="18"/>
  <c r="S3062" i="18"/>
  <c r="T3059" i="18" s="1"/>
  <c r="N3071" i="18" l="1"/>
  <c r="S3063" i="18"/>
  <c r="Q3064" i="18"/>
  <c r="N3072" i="18" l="1"/>
  <c r="Q3067" i="18" s="1"/>
  <c r="S3064" i="18"/>
  <c r="N3075" i="18" l="1"/>
  <c r="Q3068" i="18"/>
  <c r="S3067" i="18"/>
  <c r="Q3069" i="18"/>
  <c r="Q3070" i="18" s="1"/>
  <c r="N3078" i="18" l="1"/>
  <c r="S3070" i="18"/>
  <c r="Q3071" i="18"/>
  <c r="N3077" i="18"/>
  <c r="S3069" i="18"/>
  <c r="N3076" i="18"/>
  <c r="S3068" i="18"/>
  <c r="Q3072" i="18" l="1"/>
  <c r="N3079" i="18"/>
  <c r="S3071" i="18"/>
  <c r="T3067" i="18"/>
  <c r="N3080" i="18" l="1"/>
  <c r="Q3075" i="18" s="1"/>
  <c r="S3072" i="18"/>
  <c r="N3083" i="18" l="1"/>
  <c r="S3075" i="18"/>
  <c r="Q3076" i="18"/>
  <c r="N3084" i="18" l="1"/>
  <c r="S3076" i="18"/>
  <c r="Q3077" i="18"/>
  <c r="N3085" i="18" l="1"/>
  <c r="S3077" i="18"/>
  <c r="Q3078" i="18"/>
  <c r="N3086" i="18" l="1"/>
  <c r="S3078" i="18"/>
  <c r="Q3079" i="18"/>
  <c r="Q3080" i="18" s="1"/>
  <c r="T3075" i="18"/>
  <c r="N3088" i="18" l="1"/>
  <c r="S3080" i="18"/>
  <c r="N3087" i="18"/>
  <c r="S3079" i="18"/>
  <c r="Q3083" i="18"/>
  <c r="N3091" i="18" l="1"/>
  <c r="Q3084" i="18"/>
  <c r="S3083" i="18"/>
  <c r="Q3085" i="18"/>
  <c r="Q3086" i="18" s="1"/>
  <c r="Q3087" i="18" s="1"/>
  <c r="N3095" i="18" l="1"/>
  <c r="S3087" i="18"/>
  <c r="Q3088" i="18"/>
  <c r="N3094" i="18"/>
  <c r="S3086" i="18"/>
  <c r="N3093" i="18"/>
  <c r="S3085" i="18"/>
  <c r="N3092" i="18"/>
  <c r="S3084" i="18"/>
  <c r="T3083" i="18" s="1"/>
  <c r="N3096" i="18" l="1"/>
  <c r="Q3091" i="18" s="1"/>
  <c r="S3088" i="18"/>
  <c r="N3099" i="18" l="1"/>
  <c r="Q3092" i="18"/>
  <c r="Q3093" i="18" s="1"/>
  <c r="S3091" i="18"/>
  <c r="Q3094" i="18" l="1"/>
  <c r="N3101" i="18"/>
  <c r="S3093" i="18"/>
  <c r="N3100" i="18"/>
  <c r="S3092" i="18"/>
  <c r="N3102" i="18" l="1"/>
  <c r="S3094" i="18"/>
  <c r="T3091" i="18" s="1"/>
  <c r="Q3095" i="18"/>
  <c r="N3103" i="18" l="1"/>
  <c r="S3095" i="18"/>
  <c r="Q3096" i="18"/>
  <c r="N3104" i="18" l="1"/>
  <c r="Q3099" i="18" s="1"/>
  <c r="S3096" i="18"/>
  <c r="N3107" i="18" l="1"/>
  <c r="S3099" i="18"/>
  <c r="Q3100" i="18"/>
  <c r="Q3101" i="18" l="1"/>
  <c r="N3108" i="18"/>
  <c r="S3100" i="18"/>
  <c r="N3109" i="18" l="1"/>
  <c r="S3101" i="18"/>
  <c r="Q3102" i="18"/>
  <c r="Q3103" i="18" s="1"/>
  <c r="N3111" i="18" l="1"/>
  <c r="S3103" i="18"/>
  <c r="Q3104" i="18"/>
  <c r="N3110" i="18"/>
  <c r="S3102" i="18"/>
  <c r="T3099" i="18" s="1"/>
  <c r="N3112" i="18" l="1"/>
  <c r="Q3107" i="18" s="1"/>
  <c r="S3104" i="18"/>
  <c r="N3115" i="18" l="1"/>
  <c r="Q3108" i="18"/>
  <c r="S3107" i="18"/>
  <c r="Q3109" i="18" l="1"/>
  <c r="N3116" i="18"/>
  <c r="S3108" i="18"/>
  <c r="N3117" i="18" l="1"/>
  <c r="S3109" i="18"/>
  <c r="Q3110" i="18"/>
  <c r="N3118" i="18" l="1"/>
  <c r="S3110" i="18"/>
  <c r="T3107" i="18" s="1"/>
  <c r="Q3111" i="18"/>
  <c r="Q3112" i="18" l="1"/>
  <c r="N3119" i="18"/>
  <c r="S3111" i="18"/>
  <c r="N3120" i="18" l="1"/>
  <c r="Q3115" i="18" s="1"/>
  <c r="S3112" i="18"/>
  <c r="N3123" i="18" l="1"/>
  <c r="S3115" i="18"/>
  <c r="Q3116" i="18"/>
  <c r="Q3117" i="18" s="1"/>
  <c r="N3125" i="18" l="1"/>
  <c r="S3117" i="18"/>
  <c r="Q3118" i="18"/>
  <c r="N3124" i="18"/>
  <c r="S3116" i="18"/>
  <c r="N3126" i="18" l="1"/>
  <c r="S3118" i="18"/>
  <c r="T3115" i="18" s="1"/>
  <c r="Q3119" i="18"/>
  <c r="Q3120" i="18" s="1"/>
  <c r="N3128" i="18" l="1"/>
  <c r="S3120" i="18"/>
  <c r="N3127" i="18"/>
  <c r="Q3123" i="18" s="1"/>
  <c r="S3119" i="18"/>
  <c r="N3131" i="18" l="1"/>
  <c r="Q3124" i="18"/>
  <c r="Q3125" i="18" s="1"/>
  <c r="S3123" i="18"/>
  <c r="N3133" i="18" l="1"/>
  <c r="S3125" i="18"/>
  <c r="Q3126" i="18"/>
  <c r="N3132" i="18"/>
  <c r="S3124" i="18"/>
  <c r="N3134" i="18" l="1"/>
  <c r="S3126" i="18"/>
  <c r="T3123" i="18" s="1"/>
  <c r="Q3127" i="18"/>
  <c r="Q3128" i="18" l="1"/>
  <c r="N3135" i="18"/>
  <c r="S3127" i="18"/>
  <c r="N3136" i="18" l="1"/>
  <c r="Q3131" i="18" s="1"/>
  <c r="S3128" i="18"/>
  <c r="N3139" i="18" l="1"/>
  <c r="S3131" i="18"/>
  <c r="Q3132" i="18"/>
  <c r="N3140" i="18" l="1"/>
  <c r="S3132" i="18"/>
  <c r="Q3133" i="18"/>
  <c r="Q3134" i="18" l="1"/>
  <c r="N3141" i="18"/>
  <c r="S3133" i="18"/>
  <c r="Q3135" i="18" l="1"/>
  <c r="N3142" i="18"/>
  <c r="S3134" i="18"/>
  <c r="T3131" i="18" s="1"/>
  <c r="N3143" i="18" l="1"/>
  <c r="S3135" i="18"/>
  <c r="Q3136" i="18"/>
  <c r="N3144" i="18" l="1"/>
  <c r="Q3139" i="18" s="1"/>
  <c r="S3136" i="18"/>
  <c r="N3147" i="18" l="1"/>
  <c r="Q3140" i="18"/>
  <c r="S3139" i="18"/>
  <c r="Q3141" i="18"/>
  <c r="Q3142" i="18" l="1"/>
  <c r="N3149" i="18"/>
  <c r="S3141" i="18"/>
  <c r="N3148" i="18"/>
  <c r="S3140" i="18"/>
  <c r="N3150" i="18" l="1"/>
  <c r="S3142" i="18"/>
  <c r="T3139" i="18" s="1"/>
  <c r="Q3143" i="18"/>
  <c r="Q3144" i="18" s="1"/>
  <c r="N3152" i="18" l="1"/>
  <c r="S3144" i="18"/>
  <c r="N3151" i="18"/>
  <c r="Q3147" i="18" s="1"/>
  <c r="S3143" i="18"/>
  <c r="N3155" i="18" l="1"/>
  <c r="S3147" i="18"/>
  <c r="Q3148" i="18"/>
  <c r="N3156" i="18" l="1"/>
  <c r="S3148" i="18"/>
  <c r="Q3149" i="18"/>
  <c r="Q3150" i="18" l="1"/>
  <c r="N3157" i="18"/>
  <c r="S3149" i="18"/>
  <c r="Q3151" i="18" l="1"/>
  <c r="N3158" i="18"/>
  <c r="S3150" i="18"/>
  <c r="T3147" i="18"/>
  <c r="Q3152" i="18"/>
  <c r="N3160" i="18" l="1"/>
  <c r="S3152" i="18"/>
  <c r="N3159" i="18"/>
  <c r="Q3155" i="18" s="1"/>
  <c r="S3151" i="18"/>
  <c r="N3163" i="18" l="1"/>
  <c r="Q3156" i="18"/>
  <c r="Q3157" i="18"/>
  <c r="S3155" i="18"/>
  <c r="Q3158" i="18" l="1"/>
  <c r="N3165" i="18"/>
  <c r="S3157" i="18"/>
  <c r="N3164" i="18"/>
  <c r="S3156" i="18"/>
  <c r="N3166" i="18" l="1"/>
  <c r="S3158" i="18"/>
  <c r="T3155" i="18" s="1"/>
  <c r="Q3159" i="18"/>
  <c r="Q3160" i="18" s="1"/>
  <c r="N3167" i="18" l="1"/>
  <c r="S3159" i="18"/>
  <c r="N3168" i="18"/>
  <c r="S3160" i="18"/>
  <c r="Q3163" i="18" l="1"/>
  <c r="N3171" i="18" s="1"/>
  <c r="Q3164" i="18"/>
  <c r="S3163" i="18"/>
  <c r="N3172" i="18" l="1"/>
  <c r="S3164" i="18"/>
  <c r="Q3165" i="18"/>
  <c r="Q3166" i="18" l="1"/>
  <c r="N3173" i="18"/>
  <c r="S3165" i="18"/>
  <c r="Q3167" i="18"/>
  <c r="Q3168" i="18" s="1"/>
  <c r="N3176" i="18" l="1"/>
  <c r="S3168" i="18"/>
  <c r="N3175" i="18"/>
  <c r="S3167" i="18"/>
  <c r="N3174" i="18"/>
  <c r="Q3171" i="18" s="1"/>
  <c r="S3166" i="18"/>
  <c r="T3163" i="18" s="1"/>
  <c r="N3179" i="18" l="1"/>
  <c r="S3171" i="18"/>
  <c r="Q3172" i="18"/>
  <c r="Q3173" i="18" s="1"/>
  <c r="N3181" i="18" l="1"/>
  <c r="S3173" i="18"/>
  <c r="Q3174" i="18"/>
  <c r="N3180" i="18"/>
  <c r="S3172" i="18"/>
  <c r="Q3175" i="18" l="1"/>
  <c r="N3182" i="18"/>
  <c r="S3174" i="18"/>
  <c r="T3171" i="18" s="1"/>
  <c r="Q3176" i="18"/>
  <c r="N3184" i="18" l="1"/>
  <c r="S3176" i="18"/>
  <c r="N3183" i="18"/>
  <c r="Q3179" i="18" s="1"/>
  <c r="S3175" i="18"/>
  <c r="N3187" i="18" l="1"/>
  <c r="S3179" i="18"/>
  <c r="Q3180" i="18"/>
  <c r="N3188" i="18" l="1"/>
  <c r="S3180" i="18"/>
  <c r="Q3181" i="18"/>
  <c r="Q3182" i="18" l="1"/>
  <c r="N3189" i="18"/>
  <c r="S3181" i="18"/>
  <c r="N3190" i="18" l="1"/>
  <c r="S3182" i="18"/>
  <c r="T3179" i="18" s="1"/>
  <c r="Q3183" i="18"/>
  <c r="Q3184" i="18" l="1"/>
  <c r="N3191" i="18"/>
  <c r="S3183" i="18"/>
  <c r="N3192" i="18" l="1"/>
  <c r="Q3187" i="18" s="1"/>
  <c r="S3184" i="18"/>
  <c r="N3195" i="18" l="1"/>
  <c r="S3187" i="18"/>
  <c r="Q3188" i="18"/>
  <c r="Q3189" i="18" s="1"/>
  <c r="N3197" i="18" l="1"/>
  <c r="S3189" i="18"/>
  <c r="Q3190" i="18"/>
  <c r="N3196" i="18"/>
  <c r="S3188" i="18"/>
  <c r="N3198" i="18" l="1"/>
  <c r="S3190" i="18"/>
  <c r="T3187" i="18" s="1"/>
  <c r="Q3191" i="18"/>
  <c r="Q3192" i="18" l="1"/>
  <c r="N3199" i="18"/>
  <c r="S3191" i="18"/>
  <c r="N3200" i="18" l="1"/>
  <c r="Q3195" i="18" s="1"/>
  <c r="S3192" i="18"/>
  <c r="N3203" i="18" l="1"/>
  <c r="S3195" i="18"/>
  <c r="Q3196" i="18"/>
  <c r="Q3197" i="18" l="1"/>
  <c r="N3204" i="18"/>
  <c r="S3196" i="18"/>
  <c r="N3205" i="18" l="1"/>
  <c r="S3197" i="18"/>
  <c r="Q3198" i="18"/>
  <c r="N3206" i="18" l="1"/>
  <c r="S3198" i="18"/>
  <c r="T3195" i="18" s="1"/>
  <c r="Q3199" i="18"/>
  <c r="N3207" i="18" l="1"/>
  <c r="S3199" i="18"/>
  <c r="Q3200" i="18"/>
  <c r="N3208" i="18" l="1"/>
  <c r="Q3203" i="18" s="1"/>
  <c r="S3200" i="18"/>
  <c r="N3211" i="18" l="1"/>
  <c r="S3203" i="18"/>
  <c r="Q3204" i="18"/>
  <c r="N3212" i="18" l="1"/>
  <c r="S3204" i="18"/>
  <c r="Q3205" i="18"/>
  <c r="N3213" i="18" l="1"/>
  <c r="S3205" i="18"/>
  <c r="Q3206" i="18"/>
  <c r="N3214" i="18" l="1"/>
  <c r="S3206" i="18"/>
  <c r="T3203" i="18" s="1"/>
  <c r="Q3207" i="18"/>
  <c r="N3215" i="18" l="1"/>
  <c r="S3207" i="18"/>
  <c r="Q3208" i="18"/>
  <c r="N3216" i="18" l="1"/>
  <c r="Q3211" i="18" s="1"/>
  <c r="S3208" i="18"/>
  <c r="N3219" i="18" l="1"/>
  <c r="S3211" i="18"/>
  <c r="Q3212" i="18"/>
  <c r="N3220" i="18" l="1"/>
  <c r="S3212" i="18"/>
  <c r="Q3213" i="18"/>
  <c r="Q3214" i="18" s="1"/>
  <c r="N3222" i="18" l="1"/>
  <c r="S3214" i="18"/>
  <c r="N3221" i="18"/>
  <c r="S3213" i="18"/>
  <c r="Q3215" i="18"/>
  <c r="Q3216" i="18" s="1"/>
  <c r="N3224" i="18" l="1"/>
  <c r="S3216" i="18"/>
  <c r="N3223" i="18"/>
  <c r="Q3219" i="18" s="1"/>
  <c r="S3215" i="18"/>
  <c r="T3211" i="18"/>
  <c r="N3227" i="18" l="1"/>
  <c r="Q3220" i="18"/>
  <c r="Q3221" i="18"/>
  <c r="S3219" i="18"/>
  <c r="Q3222" i="18" l="1"/>
  <c r="Q3223" i="18" s="1"/>
  <c r="N3229" i="18"/>
  <c r="S3221" i="18"/>
  <c r="N3228" i="18"/>
  <c r="S3220" i="18"/>
  <c r="N3231" i="18" l="1"/>
  <c r="S3223" i="18"/>
  <c r="N3230" i="18"/>
  <c r="S3222" i="18"/>
  <c r="Q3224" i="18"/>
  <c r="N3232" i="18" s="1"/>
  <c r="Q3227" i="18" s="1"/>
  <c r="T3219" i="18"/>
  <c r="S3224" i="18" l="1"/>
  <c r="N3235" i="18"/>
  <c r="S3227" i="18"/>
  <c r="Q3228" i="18"/>
  <c r="N3236" i="18" l="1"/>
  <c r="S3228" i="18"/>
  <c r="Q3229" i="18"/>
  <c r="N3237" i="18" l="1"/>
  <c r="S3229" i="18"/>
  <c r="Q3230" i="18"/>
  <c r="N3238" i="18" l="1"/>
  <c r="S3230" i="18"/>
  <c r="T3227" i="18" s="1"/>
  <c r="Q3231" i="18"/>
  <c r="N3239" i="18" l="1"/>
  <c r="S3231" i="18"/>
  <c r="Q3232" i="18"/>
  <c r="N3240" i="18" l="1"/>
  <c r="Q3235" i="18" s="1"/>
  <c r="S3232" i="18"/>
  <c r="N3243" i="18" l="1"/>
  <c r="Q3236" i="18"/>
  <c r="S3235" i="18"/>
  <c r="Q3237" i="18"/>
  <c r="Q3238" i="18" s="1"/>
  <c r="N3246" i="18" l="1"/>
  <c r="S3238" i="18"/>
  <c r="Q3239" i="18"/>
  <c r="N3245" i="18"/>
  <c r="S3237" i="18"/>
  <c r="N3244" i="18"/>
  <c r="S3236" i="18"/>
  <c r="N3247" i="18" l="1"/>
  <c r="S3239" i="18"/>
  <c r="Q3240" i="18"/>
  <c r="T3235" i="18"/>
  <c r="N3248" i="18" l="1"/>
  <c r="Q3243" i="18" s="1"/>
  <c r="S3240" i="18"/>
  <c r="N3251" i="18" l="1"/>
  <c r="Q3244" i="18"/>
  <c r="S3243" i="18"/>
  <c r="Q3245" i="18"/>
  <c r="Q3246" i="18" s="1"/>
  <c r="Q3247" i="18" l="1"/>
  <c r="N3254" i="18"/>
  <c r="S3246" i="18"/>
  <c r="Q3248" i="18"/>
  <c r="N3253" i="18"/>
  <c r="S3245" i="18"/>
  <c r="N3252" i="18"/>
  <c r="S3244" i="18"/>
  <c r="N3256" i="18" l="1"/>
  <c r="S3248" i="18"/>
  <c r="T3243" i="18"/>
  <c r="N3255" i="18"/>
  <c r="Q3251" i="18" s="1"/>
  <c r="S3247" i="18"/>
  <c r="N3259" i="18" l="1"/>
  <c r="Q3252" i="18"/>
  <c r="Q3253" i="18" s="1"/>
  <c r="Q3254" i="18" s="1"/>
  <c r="S3251" i="18"/>
  <c r="N3262" i="18" l="1"/>
  <c r="S3254" i="18"/>
  <c r="N3261" i="18"/>
  <c r="S3253" i="18"/>
  <c r="Q3255" i="18"/>
  <c r="N3260" i="18"/>
  <c r="S3252" i="18"/>
  <c r="T3251" i="18" s="1"/>
  <c r="N3263" i="18" l="1"/>
  <c r="S3255" i="18"/>
  <c r="Q3256" i="18"/>
  <c r="N3264" i="18" l="1"/>
  <c r="Q3259" i="18" s="1"/>
  <c r="S3256" i="18"/>
  <c r="N3267" i="18" l="1"/>
  <c r="Q3260" i="18"/>
  <c r="Q3261" i="18"/>
  <c r="S3259" i="18"/>
  <c r="Q3262" i="18" l="1"/>
  <c r="N3269" i="18"/>
  <c r="S3261" i="18"/>
  <c r="N3268" i="18"/>
  <c r="S3260" i="18"/>
  <c r="N3270" i="18" l="1"/>
  <c r="S3262" i="18"/>
  <c r="T3259" i="18" s="1"/>
  <c r="Q3263" i="18"/>
  <c r="Q3264" i="18" s="1"/>
  <c r="N3271" i="18" l="1"/>
  <c r="S3263" i="18"/>
  <c r="N3272" i="18"/>
  <c r="S3264" i="18"/>
  <c r="Q3267" i="18" l="1"/>
  <c r="N3275" i="18" s="1"/>
  <c r="S3267" i="18"/>
  <c r="Q3268" i="18"/>
  <c r="Q3269" i="18" s="1"/>
  <c r="Q3270" i="18" l="1"/>
  <c r="N3277" i="18"/>
  <c r="S3269" i="18"/>
  <c r="Q3271" i="18"/>
  <c r="Q3272" i="18" s="1"/>
  <c r="N3276" i="18"/>
  <c r="S3268" i="18"/>
  <c r="N3280" i="18" l="1"/>
  <c r="S3272" i="18"/>
  <c r="N3279" i="18"/>
  <c r="S3271" i="18"/>
  <c r="N3278" i="18"/>
  <c r="Q3275" i="18" s="1"/>
  <c r="S3270" i="18"/>
  <c r="T3267" i="18" s="1"/>
  <c r="N3283" i="18" l="1"/>
  <c r="Q3276" i="18"/>
  <c r="Q3277" i="18" s="1"/>
  <c r="S3275" i="18"/>
  <c r="N3285" i="18" l="1"/>
  <c r="S3277" i="18"/>
  <c r="Q3278" i="18"/>
  <c r="Q3279" i="18" s="1"/>
  <c r="Q3280" i="18" s="1"/>
  <c r="N3284" i="18"/>
  <c r="S3276" i="18"/>
  <c r="N3288" i="18" l="1"/>
  <c r="S3280" i="18"/>
  <c r="N3287" i="18"/>
  <c r="S3279" i="18"/>
  <c r="N3286" i="18"/>
  <c r="Q3283" i="18" s="1"/>
  <c r="S3278" i="18"/>
  <c r="T3275" i="18" s="1"/>
  <c r="N3291" i="18" l="1"/>
  <c r="Q3284" i="18"/>
  <c r="S3283" i="18"/>
  <c r="Q3285" i="18"/>
  <c r="Q3286" i="18" s="1"/>
  <c r="Q3287" i="18" s="1"/>
  <c r="N3295" i="18" l="1"/>
  <c r="S3287" i="18"/>
  <c r="Q3288" i="18"/>
  <c r="N3294" i="18"/>
  <c r="S3286" i="18"/>
  <c r="N3293" i="18"/>
  <c r="S3285" i="18"/>
  <c r="N3292" i="18"/>
  <c r="S3284" i="18"/>
  <c r="T3283" i="18" s="1"/>
  <c r="N3296" i="18" l="1"/>
  <c r="Q3291" i="18" s="1"/>
  <c r="S3288" i="18"/>
  <c r="N3299" i="18" l="1"/>
  <c r="Q3292" i="18"/>
  <c r="S3291" i="18"/>
  <c r="Q3293" i="18"/>
  <c r="Q3294" i="18" s="1"/>
  <c r="N3302" i="18" l="1"/>
  <c r="S3294" i="18"/>
  <c r="Q3295" i="18"/>
  <c r="N3301" i="18"/>
  <c r="S3293" i="18"/>
  <c r="N3300" i="18"/>
  <c r="S3292" i="18"/>
  <c r="N3303" i="18" l="1"/>
  <c r="Q3296" i="18"/>
  <c r="S3295" i="18"/>
  <c r="T3291" i="18"/>
  <c r="N3304" i="18" l="1"/>
  <c r="S3296" i="18"/>
  <c r="Q3299" i="18"/>
  <c r="N3307" i="18" l="1"/>
  <c r="S3299" i="18"/>
  <c r="Q3300" i="18"/>
  <c r="Q3301" i="18" s="1"/>
  <c r="Q3302" i="18" l="1"/>
  <c r="N3309" i="18"/>
  <c r="S3301" i="18"/>
  <c r="N3308" i="18"/>
  <c r="Q3303" i="18"/>
  <c r="S3300" i="18"/>
  <c r="Q3304" i="18" l="1"/>
  <c r="N3311" i="18"/>
  <c r="S3303" i="18"/>
  <c r="N3310" i="18"/>
  <c r="S3302" i="18"/>
  <c r="T3299" i="18" s="1"/>
  <c r="N3312" i="18" l="1"/>
  <c r="Q3307" i="18" s="1"/>
  <c r="S3304" i="18"/>
  <c r="N3315" i="18" l="1"/>
  <c r="S3307" i="18"/>
  <c r="Q3308" i="18"/>
  <c r="Q3309" i="18" s="1"/>
  <c r="Q3310" i="18" l="1"/>
  <c r="N3317" i="18"/>
  <c r="Q3311" i="18"/>
  <c r="N3319" i="18" s="1"/>
  <c r="S3309" i="18"/>
  <c r="Q3312" i="18"/>
  <c r="N3320" i="18" s="1"/>
  <c r="N3316" i="18"/>
  <c r="S3308" i="18"/>
  <c r="S3311" i="18"/>
  <c r="S3312" i="18" l="1"/>
  <c r="N3318" i="18"/>
  <c r="S3310" i="18"/>
  <c r="T3307" i="18" s="1"/>
  <c r="Q3315" i="18"/>
  <c r="N3323" i="18" s="1"/>
  <c r="Q3316" i="18" l="1"/>
  <c r="N3324" i="18" s="1"/>
  <c r="S3315" i="18"/>
  <c r="Q3317" i="18" l="1"/>
  <c r="N3325" i="18" s="1"/>
  <c r="Q3318" i="18"/>
  <c r="N3326" i="18" s="1"/>
  <c r="S3317" i="18"/>
  <c r="S3316" i="18"/>
  <c r="Q3319" i="18" l="1"/>
  <c r="N3327" i="18" s="1"/>
  <c r="S3318" i="18"/>
  <c r="Q3320" i="18"/>
  <c r="N3328" i="18" s="1"/>
  <c r="S3319" i="18"/>
  <c r="T3315" i="18"/>
  <c r="Q3323" i="18" l="1"/>
  <c r="N3331" i="18" s="1"/>
  <c r="S3320" i="18"/>
  <c r="S3323" i="18" l="1"/>
  <c r="Q3324" i="18"/>
  <c r="Q3325" i="18" l="1"/>
  <c r="N3333" i="18" s="1"/>
  <c r="N3332" i="18"/>
  <c r="S3325" i="18"/>
  <c r="Q3326" i="18"/>
  <c r="N3334" i="18" s="1"/>
  <c r="S3324" i="18"/>
  <c r="S3326" i="18" l="1"/>
  <c r="T3323" i="18" s="1"/>
  <c r="Q3327" i="18"/>
  <c r="N3335" i="18" s="1"/>
  <c r="S3327" i="18" l="1"/>
  <c r="Q3328" i="18"/>
  <c r="N3336" i="18" s="1"/>
  <c r="S3328" i="18" l="1"/>
  <c r="Q3331" i="18"/>
  <c r="N3339" i="18" s="1"/>
  <c r="Q3332" i="18" l="1"/>
  <c r="N3340" i="18" s="1"/>
  <c r="S3331" i="18"/>
  <c r="Q3333" i="18" l="1"/>
  <c r="N3341" i="18" s="1"/>
  <c r="S3332" i="18"/>
  <c r="S3333" i="18" l="1"/>
  <c r="Q3334" i="18"/>
  <c r="N3342" i="18" s="1"/>
  <c r="S3334" i="18" l="1"/>
  <c r="T3331" i="18" s="1"/>
  <c r="Q3335" i="18"/>
  <c r="N3343" i="18" s="1"/>
  <c r="S3335" i="18" l="1"/>
  <c r="Q3336" i="18"/>
  <c r="N3344" i="18" s="1"/>
  <c r="S3336" i="18" l="1"/>
  <c r="Q3339" i="18"/>
  <c r="N3347" i="18" s="1"/>
  <c r="Q3340" i="18" l="1"/>
  <c r="N3348" i="18" s="1"/>
  <c r="S3339" i="18"/>
  <c r="Q3341" i="18"/>
  <c r="N3349" i="18" s="1"/>
  <c r="S3341" i="18" l="1"/>
  <c r="Q3342" i="18"/>
  <c r="N3350" i="18" s="1"/>
  <c r="S3340" i="18"/>
  <c r="S3342" i="18" l="1"/>
  <c r="T3339" i="18" s="1"/>
  <c r="Q3343" i="18"/>
  <c r="N3351" i="18" s="1"/>
  <c r="Q3344" i="18" l="1"/>
  <c r="N3352" i="18" s="1"/>
  <c r="S3343" i="18"/>
  <c r="Q3347" i="18" l="1"/>
  <c r="N3355" i="18" s="1"/>
  <c r="S3344" i="18"/>
  <c r="Q3348" i="18" l="1"/>
  <c r="N3356" i="18" s="1"/>
  <c r="S3347" i="18"/>
  <c r="Q3349" i="18"/>
  <c r="N3357" i="18" s="1"/>
  <c r="Q3350" i="18"/>
  <c r="Q3351" i="18" l="1"/>
  <c r="N3359" i="18" s="1"/>
  <c r="N3358" i="18"/>
  <c r="S3351" i="18"/>
  <c r="S3350" i="18"/>
  <c r="Q3352" i="18"/>
  <c r="N3360" i="18" s="1"/>
  <c r="S3349" i="18"/>
  <c r="S3348" i="18"/>
  <c r="S3352" i="18" l="1"/>
  <c r="Q3355" i="18"/>
  <c r="N3363" i="18" s="1"/>
  <c r="T3347" i="18"/>
  <c r="Q3356" i="18" l="1"/>
  <c r="N3364" i="18" s="1"/>
  <c r="S3355" i="18"/>
  <c r="Q3357" i="18" l="1"/>
  <c r="N3365" i="18" s="1"/>
  <c r="S3356" i="18"/>
  <c r="S3357" i="18" l="1"/>
  <c r="Q3358" i="18"/>
  <c r="N3366" i="18" s="1"/>
  <c r="S3358" i="18" l="1"/>
  <c r="T3355" i="18" s="1"/>
  <c r="Q3359" i="18"/>
  <c r="N3367" i="18" s="1"/>
  <c r="S3359" i="18" l="1"/>
  <c r="Q3360" i="18"/>
  <c r="N3368" i="18" s="1"/>
  <c r="S3360" i="18" l="1"/>
  <c r="Q3363" i="18"/>
  <c r="N3371" i="18" s="1"/>
  <c r="S3363" i="18" l="1"/>
  <c r="Q3364" i="18"/>
  <c r="Q3365" i="18" l="1"/>
  <c r="N3373" i="18" s="1"/>
  <c r="N3372" i="18"/>
  <c r="S3365" i="18"/>
  <c r="Q3366" i="18"/>
  <c r="N3374" i="18" s="1"/>
  <c r="S3364" i="18"/>
  <c r="Q3367" i="18" l="1"/>
  <c r="N3375" i="18" s="1"/>
  <c r="S3366" i="18"/>
  <c r="T3363" i="18" s="1"/>
  <c r="S3367" i="18" l="1"/>
  <c r="Q3368" i="18"/>
  <c r="N3376" i="18" s="1"/>
  <c r="Q3371" i="18" l="1"/>
  <c r="N3379" i="18" s="1"/>
  <c r="S3368" i="18"/>
  <c r="Q3372" i="18" l="1"/>
  <c r="N3380" i="18" s="1"/>
  <c r="S3371" i="18"/>
  <c r="Q3373" i="18"/>
  <c r="Q3374" i="18" l="1"/>
  <c r="N3382" i="18" s="1"/>
  <c r="N3381" i="18"/>
  <c r="S3374" i="18"/>
  <c r="Q3375" i="18"/>
  <c r="N3383" i="18" s="1"/>
  <c r="S3373" i="18"/>
  <c r="S3372" i="18"/>
  <c r="T3371" i="18" s="1"/>
  <c r="S3375" i="18" l="1"/>
  <c r="Q3376" i="18"/>
  <c r="N3384" i="18" s="1"/>
  <c r="S3376" i="18" l="1"/>
  <c r="Q3379" i="18"/>
  <c r="N3387" i="18" s="1"/>
  <c r="Q3380" i="18" l="1"/>
  <c r="N3388" i="18" s="1"/>
  <c r="S3379" i="18"/>
  <c r="Q3381" i="18"/>
  <c r="N3389" i="18" s="1"/>
  <c r="Q3382" i="18" l="1"/>
  <c r="N3390" i="18" s="1"/>
  <c r="Q3383" i="18"/>
  <c r="N3391" i="18" s="1"/>
  <c r="S3382" i="18"/>
  <c r="S3381" i="18"/>
  <c r="S3380" i="18"/>
  <c r="T3379" i="18" s="1"/>
  <c r="Q3384" i="18" l="1"/>
  <c r="N3392" i="18" s="1"/>
  <c r="S3383" i="18"/>
  <c r="S3384" i="18" l="1"/>
  <c r="Q3387" i="18"/>
  <c r="N3395" i="18" s="1"/>
  <c r="S3387" i="18" l="1"/>
  <c r="Q3388" i="18"/>
  <c r="N3396" i="18" s="1"/>
  <c r="S3388" i="18" l="1"/>
  <c r="Q3389" i="18"/>
  <c r="N3397" i="18" s="1"/>
  <c r="S3389" i="18" l="1"/>
  <c r="Q3390" i="18"/>
  <c r="Q3391" i="18" l="1"/>
  <c r="N3399" i="18" s="1"/>
  <c r="N3398" i="18"/>
  <c r="S3390" i="18"/>
  <c r="Q3392" i="18"/>
  <c r="N3400" i="18" s="1"/>
  <c r="T3387" i="18"/>
  <c r="S3391" i="18" l="1"/>
  <c r="S3392" i="18"/>
  <c r="Q3395" i="18"/>
  <c r="N3403" i="18" s="1"/>
  <c r="S3395" i="18" l="1"/>
  <c r="Q3396" i="18"/>
  <c r="Q3397" i="18" l="1"/>
  <c r="N3405" i="18" s="1"/>
  <c r="N3404" i="18"/>
  <c r="S3397" i="18"/>
  <c r="Q3398" i="18"/>
  <c r="N3406" i="18" s="1"/>
  <c r="S3396" i="18"/>
  <c r="S3398" i="18" l="1"/>
  <c r="Q3399" i="18"/>
  <c r="T3395" i="18"/>
  <c r="Q3400" i="18" l="1"/>
  <c r="N3408" i="18" s="1"/>
  <c r="N3407" i="18"/>
  <c r="S3400" i="18"/>
  <c r="S3399" i="18"/>
  <c r="Q3403" i="18"/>
  <c r="N3411" i="18" s="1"/>
  <c r="Q3404" i="18" l="1"/>
  <c r="S3403" i="18"/>
  <c r="Q3405" i="18" l="1"/>
  <c r="N3413" i="18" s="1"/>
  <c r="N3412" i="18"/>
  <c r="Q3406" i="18"/>
  <c r="S3405" i="18"/>
  <c r="S3404" i="18"/>
  <c r="Q3407" i="18" l="1"/>
  <c r="N3415" i="18" s="1"/>
  <c r="N3414" i="18"/>
  <c r="S3406" i="18"/>
  <c r="Q3408" i="18"/>
  <c r="N3416" i="18" s="1"/>
  <c r="S3407" i="18"/>
  <c r="T3403" i="18"/>
  <c r="S3408" i="18" l="1"/>
  <c r="Q3411" i="18"/>
  <c r="Q3412" i="18" s="1"/>
  <c r="N3420" i="18" s="1"/>
  <c r="S3411" i="18" l="1"/>
  <c r="N3419" i="18"/>
  <c r="Q3413" i="18"/>
  <c r="S3412" i="18"/>
  <c r="Q3414" i="18" l="1"/>
  <c r="N3422" i="18" s="1"/>
  <c r="N3421" i="18"/>
  <c r="S3413" i="18"/>
  <c r="S3414" i="18"/>
  <c r="T3411" i="18" s="1"/>
  <c r="Q3415" i="18"/>
  <c r="N3423" i="18" s="1"/>
  <c r="Q3416" i="18" l="1"/>
  <c r="N3424" i="18" s="1"/>
  <c r="S3415" i="18"/>
  <c r="Q3419" i="18" l="1"/>
  <c r="N3427" i="18" s="1"/>
  <c r="S3416" i="18"/>
  <c r="Q3420" i="18" l="1"/>
  <c r="N3428" i="18" s="1"/>
  <c r="S3419" i="18"/>
  <c r="S3420" i="18" l="1"/>
  <c r="Q3421" i="18"/>
  <c r="N3429" i="18" s="1"/>
  <c r="S3421" i="18" l="1"/>
  <c r="Q3422" i="18"/>
  <c r="N3430" i="18" s="1"/>
  <c r="S3422" i="18" l="1"/>
  <c r="T3419" i="18" s="1"/>
  <c r="Q3423" i="18"/>
  <c r="Q3424" i="18" l="1"/>
  <c r="N3432" i="18" s="1"/>
  <c r="N3431" i="18"/>
  <c r="S3424" i="18"/>
  <c r="Q3427" i="18"/>
  <c r="N3435" i="18" s="1"/>
  <c r="S3423" i="18"/>
  <c r="Q3428" i="18" l="1"/>
  <c r="N3436" i="18" s="1"/>
  <c r="S3427" i="18"/>
  <c r="Q3429" i="18"/>
  <c r="Q3430" i="18" l="1"/>
  <c r="N3438" i="18" s="1"/>
  <c r="N3437" i="18"/>
  <c r="S3430" i="18"/>
  <c r="S3429" i="18"/>
  <c r="S3428" i="18"/>
  <c r="T3427" i="18" s="1"/>
  <c r="Q3431" i="18"/>
  <c r="N3439" i="18" s="1"/>
  <c r="S3431" i="18" l="1"/>
  <c r="Q3432" i="18"/>
  <c r="N3440" i="18" s="1"/>
  <c r="S3432" i="18" l="1"/>
  <c r="Q3435" i="18"/>
  <c r="N3443" i="18" s="1"/>
  <c r="S3435" i="18" l="1"/>
  <c r="Q3436" i="18"/>
  <c r="Q3437" i="18" l="1"/>
  <c r="N3445" i="18" s="1"/>
  <c r="N3444" i="18"/>
  <c r="S3437" i="18"/>
  <c r="S3436" i="18"/>
  <c r="Q3438" i="18"/>
  <c r="N3446" i="18" s="1"/>
  <c r="S3438" i="18" l="1"/>
  <c r="T3435" i="18" s="1"/>
  <c r="Q3439" i="18"/>
  <c r="N3447" i="18" s="1"/>
  <c r="Q3440" i="18" l="1"/>
  <c r="N3448" i="18" s="1"/>
  <c r="S3439" i="18"/>
  <c r="S3440" i="18" l="1"/>
  <c r="Q3443" i="18"/>
  <c r="N3451" i="18" s="1"/>
  <c r="Q3444" i="18" l="1"/>
  <c r="N3452" i="18" s="1"/>
  <c r="S3443" i="18"/>
  <c r="Q3445" i="18"/>
  <c r="S3445" i="18" l="1"/>
  <c r="N3453" i="18"/>
  <c r="Q3446" i="18"/>
  <c r="S3446" i="18" s="1"/>
  <c r="T3443" i="18" s="1"/>
  <c r="S3444" i="18"/>
  <c r="Q3447" i="18" l="1"/>
  <c r="N3454" i="18"/>
  <c r="Q3448" i="18" l="1"/>
  <c r="N3455" i="18"/>
  <c r="S3447" i="18"/>
  <c r="N3456" i="18" l="1"/>
  <c r="Q3451" i="18" s="1"/>
  <c r="S3448" i="18"/>
  <c r="N3459" i="18" l="1"/>
  <c r="S3451" i="18"/>
  <c r="Q3452" i="18"/>
  <c r="Q3453" i="18" s="1"/>
  <c r="N3461" i="18" l="1"/>
  <c r="Q3454" i="18"/>
  <c r="N3462" i="18" s="1"/>
  <c r="S3453" i="18"/>
  <c r="N3460" i="18"/>
  <c r="S3452" i="18"/>
  <c r="S3454" i="18"/>
  <c r="T3451" i="18" s="1"/>
  <c r="Q3455" i="18"/>
  <c r="Q3456" i="18" l="1"/>
  <c r="N3464" i="18" s="1"/>
  <c r="N3463" i="18"/>
  <c r="S3456" i="18"/>
  <c r="S3455" i="18"/>
  <c r="Q3459" i="18" l="1"/>
  <c r="N3467" i="18" s="1"/>
  <c r="Q3460" i="18" l="1"/>
  <c r="N3468" i="18" s="1"/>
  <c r="S3459" i="18"/>
  <c r="Q3461" i="18" l="1"/>
  <c r="S3461" i="18"/>
  <c r="S3460" i="18"/>
  <c r="N3469" i="18" l="1"/>
  <c r="Q3462" i="18"/>
  <c r="N3470" i="18" l="1"/>
  <c r="Q3463" i="18"/>
  <c r="S3462" i="18"/>
  <c r="T3459" i="18" s="1"/>
  <c r="N3471" i="18" l="1"/>
  <c r="S3463" i="18"/>
  <c r="Q3464" i="18"/>
  <c r="N3472" i="18" l="1"/>
  <c r="Q3467" i="18" s="1"/>
  <c r="S3464" i="18"/>
  <c r="N3475" i="18" l="1"/>
  <c r="S3467" i="18"/>
  <c r="Q3468" i="18"/>
  <c r="N3476" i="18" l="1"/>
  <c r="S3468" i="18"/>
  <c r="Q3469" i="18"/>
  <c r="N3477" i="18" l="1"/>
  <c r="S3469" i="18"/>
  <c r="Q3470" i="18"/>
  <c r="Q3471" i="18"/>
  <c r="Q3472" i="18" s="1"/>
  <c r="N3480" i="18" l="1"/>
  <c r="S3472" i="18"/>
  <c r="S3471" i="18"/>
  <c r="N3479" i="18"/>
  <c r="N3478" i="18"/>
  <c r="S3470" i="18"/>
  <c r="T3467" i="18" s="1"/>
  <c r="Q3475" i="18"/>
  <c r="N3483" i="18" l="1"/>
  <c r="Q3476" i="18"/>
  <c r="S3475" i="18"/>
  <c r="N3484" i="18" l="1"/>
  <c r="S3476" i="18"/>
  <c r="Q3477" i="18"/>
  <c r="N3485" i="18" l="1"/>
  <c r="S3477" i="18"/>
  <c r="Q3478" i="18"/>
  <c r="N3486" i="18" l="1"/>
  <c r="S3478" i="18"/>
  <c r="T3475" i="18" s="1"/>
  <c r="Q3479" i="18"/>
  <c r="N3487" i="18" l="1"/>
  <c r="S3479" i="18"/>
  <c r="Q3480" i="18"/>
  <c r="N3488" i="18" l="1"/>
  <c r="Q3483" i="18" s="1"/>
  <c r="S3480" i="18"/>
  <c r="N3491" i="18" l="1"/>
  <c r="S3483" i="18"/>
  <c r="Q3484" i="18"/>
  <c r="Q3485" i="18" s="1"/>
  <c r="Q3486" i="18" l="1"/>
  <c r="N3494" i="18"/>
  <c r="S3486" i="18"/>
  <c r="Q3487" i="18"/>
  <c r="N3493" i="18"/>
  <c r="S3485" i="18"/>
  <c r="N3492" i="18"/>
  <c r="S3484" i="18"/>
  <c r="N3495" i="18" l="1"/>
  <c r="S3487" i="18"/>
  <c r="T3483" i="18"/>
  <c r="Q3488" i="18"/>
  <c r="N3496" i="18" l="1"/>
  <c r="Q3491" i="18" s="1"/>
  <c r="S3488" i="18"/>
  <c r="N3499" i="18" l="1"/>
  <c r="S3491" i="18"/>
  <c r="Q3492" i="18"/>
  <c r="Q3493" i="18" s="1"/>
  <c r="Q3494" i="18" l="1"/>
  <c r="N3502" i="18" s="1"/>
  <c r="Q3495" i="18"/>
  <c r="N3501" i="18"/>
  <c r="S3493" i="18"/>
  <c r="N3500" i="18"/>
  <c r="S3492" i="18"/>
  <c r="S3494" i="18" l="1"/>
  <c r="N3503" i="18"/>
  <c r="S3495" i="18"/>
  <c r="Q3496" i="18"/>
  <c r="T3491" i="18"/>
  <c r="N3504" i="18" l="1"/>
  <c r="Q3499" i="18" s="1"/>
  <c r="S3496" i="18"/>
  <c r="N3507" i="18" l="1"/>
  <c r="S3499" i="18"/>
  <c r="Q3500" i="18"/>
  <c r="Q3501" i="18" s="1"/>
  <c r="N3509" i="18" l="1"/>
  <c r="S3501" i="18"/>
  <c r="Q3502" i="18"/>
  <c r="N3508" i="18"/>
  <c r="S3500" i="18"/>
  <c r="N3510" i="18" l="1"/>
  <c r="S3502" i="18"/>
  <c r="T3499" i="18" s="1"/>
  <c r="Q3503" i="18"/>
  <c r="N3511" i="18" l="1"/>
  <c r="S3503" i="18"/>
  <c r="Q3504" i="18"/>
  <c r="N3512" i="18" l="1"/>
  <c r="S3504" i="18"/>
  <c r="Q3507" i="18"/>
  <c r="N3515" i="18" l="1"/>
  <c r="S3507" i="18"/>
  <c r="Q3508" i="18"/>
  <c r="Q3509" i="18" s="1"/>
  <c r="N3517" i="18" l="1"/>
  <c r="S3509" i="18"/>
  <c r="Q3510" i="18"/>
  <c r="N3516" i="18"/>
  <c r="S3508" i="18"/>
  <c r="N3518" i="18" l="1"/>
  <c r="S3510" i="18"/>
  <c r="T3507" i="18" s="1"/>
  <c r="Q3511" i="18"/>
  <c r="N3519" i="18" l="1"/>
  <c r="S3511" i="18"/>
  <c r="Q3512" i="18"/>
  <c r="N3520" i="18" l="1"/>
  <c r="Q3515" i="18" s="1"/>
  <c r="S3512" i="18"/>
  <c r="N3523" i="18" l="1"/>
  <c r="S3515" i="18"/>
  <c r="Q3516" i="18"/>
  <c r="Q3517" i="18" s="1"/>
  <c r="Q3518" i="18" l="1"/>
  <c r="N3526" i="18"/>
  <c r="S3518" i="18"/>
  <c r="Q3519" i="18"/>
  <c r="N3525" i="18"/>
  <c r="S3517" i="18"/>
  <c r="N3524" i="18"/>
  <c r="S3516" i="18"/>
  <c r="N3527" i="18" l="1"/>
  <c r="S3519" i="18"/>
  <c r="Q3520" i="18"/>
  <c r="T3515" i="18"/>
  <c r="N3528" i="18" l="1"/>
  <c r="Q3523" i="18" s="1"/>
  <c r="S3520" i="18"/>
  <c r="N3531" i="18" l="1"/>
  <c r="Q3524" i="18"/>
  <c r="S3523" i="18"/>
  <c r="Q3525" i="18"/>
  <c r="Q3526" i="18" s="1"/>
  <c r="Q3527" i="18" s="1"/>
  <c r="N3535" i="18" l="1"/>
  <c r="S3527" i="18"/>
  <c r="S3526" i="18"/>
  <c r="N3534" i="18"/>
  <c r="Q3528" i="18"/>
  <c r="S3525" i="18"/>
  <c r="N3533" i="18"/>
  <c r="N3532" i="18"/>
  <c r="S3524" i="18"/>
  <c r="N3536" i="18" l="1"/>
  <c r="S3528" i="18"/>
  <c r="Q3531" i="18"/>
  <c r="T3523" i="18"/>
  <c r="N3539" i="18" l="1"/>
  <c r="S3531" i="18"/>
  <c r="Q3532" i="18"/>
  <c r="Q3533" i="18" s="1"/>
  <c r="S3533" i="18" l="1"/>
  <c r="N3541" i="18"/>
  <c r="S3532" i="18"/>
  <c r="N3540" i="18"/>
  <c r="Q3534" i="18"/>
  <c r="N3542" i="18" l="1"/>
  <c r="S3534" i="18"/>
  <c r="T3531" i="18" s="1"/>
  <c r="Q3535" i="18"/>
  <c r="Q3536" i="18" s="1"/>
  <c r="N3544" i="18" l="1"/>
  <c r="S3536" i="18"/>
  <c r="N3543" i="18"/>
  <c r="Q3539" i="18" s="1"/>
  <c r="S3535" i="18"/>
  <c r="N3547" i="18" l="1"/>
  <c r="Q3540" i="18"/>
  <c r="S3539" i="18"/>
  <c r="Q3541" i="18"/>
  <c r="Q3542" i="18" s="1"/>
  <c r="N3550" i="18" l="1"/>
  <c r="S3542" i="18"/>
  <c r="N3549" i="18"/>
  <c r="S3541" i="18"/>
  <c r="N3548" i="18"/>
  <c r="S3540" i="18"/>
  <c r="Q3543" i="18"/>
  <c r="N3551" i="18" l="1"/>
  <c r="S3543" i="18"/>
  <c r="Q3544" i="18"/>
  <c r="T3539" i="18"/>
  <c r="N3552" i="18" l="1"/>
  <c r="S3544" i="18"/>
  <c r="Q3547" i="18"/>
  <c r="N3555" i="18" l="1"/>
  <c r="Q3548" i="18"/>
  <c r="S3547" i="18"/>
  <c r="N3556" i="18" l="1"/>
  <c r="S3548" i="18"/>
  <c r="Q3549" i="18"/>
  <c r="N3557" i="18" l="1"/>
  <c r="Q3550" i="18"/>
  <c r="Q3551" i="18" s="1"/>
  <c r="S3549" i="18"/>
  <c r="N3559" i="18" l="1"/>
  <c r="S3551" i="18"/>
  <c r="N3558" i="18"/>
  <c r="Q3552" i="18"/>
  <c r="S3550" i="18"/>
  <c r="T3547" i="18" s="1"/>
  <c r="N3560" i="18" l="1"/>
  <c r="S3552" i="18"/>
  <c r="Q3555" i="18"/>
  <c r="N3563" i="18" l="1"/>
  <c r="S3555" i="18"/>
  <c r="Q3556" i="18"/>
  <c r="N3564" i="18" l="1"/>
  <c r="Q3557" i="18"/>
  <c r="S3556" i="18"/>
  <c r="Q3558" i="18"/>
  <c r="N3566" i="18" s="1"/>
  <c r="Q3559" i="18"/>
  <c r="N3567" i="18" s="1"/>
  <c r="S3558" i="18" l="1"/>
  <c r="N3565" i="18"/>
  <c r="S3557" i="18"/>
  <c r="T3555" i="18" s="1"/>
  <c r="Q3560" i="18"/>
  <c r="N3568" i="18" s="1"/>
  <c r="S3559" i="18"/>
  <c r="S3560" i="18" l="1"/>
  <c r="Q3563" i="18"/>
  <c r="N3571" i="18" s="1"/>
  <c r="S3563" i="18" l="1"/>
  <c r="Q3564" i="18"/>
  <c r="Q3565" i="18" l="1"/>
  <c r="N3573" i="18" s="1"/>
  <c r="N3572" i="18"/>
  <c r="S3565" i="18"/>
  <c r="Q3566" i="18"/>
  <c r="N3574" i="18" s="1"/>
  <c r="S3564" i="18"/>
  <c r="Q3567" i="18" l="1"/>
  <c r="N3575" i="18" s="1"/>
  <c r="S3566" i="18"/>
  <c r="T3563" i="18" s="1"/>
  <c r="S3567" i="18" l="1"/>
  <c r="Q3568" i="18"/>
  <c r="N3576" i="18" s="1"/>
  <c r="S3568" i="18" l="1"/>
  <c r="Q3571" i="18"/>
  <c r="N3579" i="18" s="1"/>
  <c r="S3571" i="18" l="1"/>
  <c r="Q3572" i="18"/>
  <c r="Q3573" i="18" l="1"/>
  <c r="N3581" i="18" s="1"/>
  <c r="N3580" i="18"/>
  <c r="S3573" i="18"/>
  <c r="Q3574" i="18"/>
  <c r="N3582" i="18" s="1"/>
  <c r="S3572" i="18"/>
  <c r="S3574" i="18" l="1"/>
  <c r="T3571" i="18" s="1"/>
  <c r="Q3575" i="18"/>
  <c r="N3583" i="18" s="1"/>
  <c r="Q3576" i="18" l="1"/>
  <c r="N3584" i="18" s="1"/>
  <c r="S3575" i="18"/>
  <c r="S3576" i="18" l="1"/>
  <c r="Q3579" i="18"/>
  <c r="N3587" i="18" s="1"/>
  <c r="Q3580" i="18" l="1"/>
  <c r="N3588" i="18" s="1"/>
  <c r="S3579" i="18"/>
  <c r="Q3581" i="18" l="1"/>
  <c r="N3589" i="18" s="1"/>
  <c r="S3580" i="18"/>
  <c r="S3581" i="18" l="1"/>
  <c r="Q3582" i="18"/>
  <c r="N3590" i="18" s="1"/>
  <c r="S3582" i="18" l="1"/>
  <c r="T3579" i="18" s="1"/>
  <c r="Q3583" i="18"/>
  <c r="Q3584" i="18" l="1"/>
  <c r="N3592" i="18" s="1"/>
  <c r="N3591" i="18"/>
  <c r="S3584" i="18"/>
  <c r="S3583" i="18"/>
  <c r="Q3587" i="18" l="1"/>
  <c r="N3595" i="18" s="1"/>
  <c r="Q3588" i="18" l="1"/>
  <c r="N3596" i="18" s="1"/>
  <c r="S3587" i="18"/>
  <c r="Q3589" i="18"/>
  <c r="Q3590" i="18" l="1"/>
  <c r="N3598" i="18" s="1"/>
  <c r="N3597" i="18"/>
  <c r="S3590" i="18"/>
  <c r="S3589" i="18"/>
  <c r="S3588" i="18"/>
  <c r="Q3591" i="18" l="1"/>
  <c r="N3599" i="18" s="1"/>
  <c r="Q3592" i="18"/>
  <c r="N3600" i="18" s="1"/>
  <c r="T3587" i="18"/>
  <c r="S3591" i="18"/>
  <c r="S3592" i="18" l="1"/>
  <c r="Q3595" i="18"/>
  <c r="N3603" i="18" s="1"/>
  <c r="Q3596" i="18" l="1"/>
  <c r="Q3597" i="18"/>
  <c r="S3597" i="18" s="1"/>
  <c r="N3604" i="18"/>
  <c r="S3595" i="18"/>
  <c r="S3596" i="18"/>
  <c r="Q3598" i="18" l="1"/>
  <c r="N3605" i="18"/>
  <c r="Q3599" i="18" l="1"/>
  <c r="N3606" i="18"/>
  <c r="S3598" i="18"/>
  <c r="T3595" i="18" s="1"/>
  <c r="Q3600" i="18"/>
  <c r="N3608" i="18" l="1"/>
  <c r="S3600" i="18"/>
  <c r="N3607" i="18"/>
  <c r="Q3603" i="18" s="1"/>
  <c r="S3599" i="18"/>
  <c r="N3611" i="18" l="1"/>
  <c r="S3603" i="18"/>
  <c r="Q3604" i="18"/>
  <c r="N3612" i="18" l="1"/>
  <c r="S3604" i="18"/>
  <c r="Q3605" i="18"/>
  <c r="N3613" i="18" l="1"/>
  <c r="S3605" i="18"/>
  <c r="Q3606" i="18"/>
  <c r="N3614" i="18" l="1"/>
  <c r="S3606" i="18"/>
  <c r="T3603" i="18" s="1"/>
  <c r="Q3607" i="18"/>
  <c r="N3615" i="18" l="1"/>
  <c r="S3607" i="18"/>
  <c r="Q3608" i="18"/>
  <c r="N3616" i="18" l="1"/>
  <c r="Q3611" i="18" s="1"/>
  <c r="S3608" i="18"/>
  <c r="N3619" i="18" l="1"/>
  <c r="S3611" i="18"/>
  <c r="Q3612" i="18"/>
  <c r="Q3613" i="18" s="1"/>
  <c r="Q3614" i="18" l="1"/>
  <c r="N3621" i="18"/>
  <c r="S3613" i="18"/>
  <c r="N3620" i="18"/>
  <c r="S3612" i="18"/>
  <c r="Q3615" i="18"/>
  <c r="Q3616" i="18" l="1"/>
  <c r="N3623" i="18"/>
  <c r="S3615" i="18"/>
  <c r="N3622" i="18"/>
  <c r="S3614" i="18"/>
  <c r="T3611" i="18" s="1"/>
  <c r="N3624" i="18" l="1"/>
  <c r="Q3619" i="18" s="1"/>
  <c r="S3616" i="18"/>
  <c r="N3627" i="18" l="1"/>
  <c r="S3619" i="18"/>
  <c r="Q3620" i="18"/>
  <c r="N3628" i="18" l="1"/>
  <c r="S3620" i="18"/>
  <c r="Q3621" i="18"/>
  <c r="Q3622" i="18" l="1"/>
  <c r="N3629" i="18"/>
  <c r="S3621" i="18"/>
  <c r="Q3623" i="18"/>
  <c r="N3631" i="18" l="1"/>
  <c r="S3623" i="18"/>
  <c r="Q3624" i="18"/>
  <c r="N3630" i="18"/>
  <c r="S3622" i="18"/>
  <c r="T3619" i="18" s="1"/>
  <c r="N3632" i="18" l="1"/>
  <c r="Q3627" i="18" s="1"/>
  <c r="S3624" i="18"/>
  <c r="N3635" i="18" l="1"/>
  <c r="S3627" i="18"/>
  <c r="Q3628" i="18"/>
  <c r="N3636" i="18" l="1"/>
  <c r="S3628" i="18"/>
  <c r="Q3629" i="18"/>
  <c r="N3637" i="18" l="1"/>
  <c r="S3629" i="18"/>
  <c r="Q3630" i="18"/>
  <c r="Q3631" i="18" s="1"/>
  <c r="Q3632" i="18" l="1"/>
  <c r="N3639" i="18"/>
  <c r="S3631" i="18"/>
  <c r="N3638" i="18"/>
  <c r="S3630" i="18"/>
  <c r="T3627" i="18" s="1"/>
  <c r="N3640" i="18" l="1"/>
  <c r="Q3635" i="18" s="1"/>
  <c r="S3632" i="18"/>
  <c r="N3643" i="18" l="1"/>
  <c r="S3635" i="18"/>
  <c r="Q3636" i="18"/>
  <c r="N3644" i="18" l="1"/>
  <c r="S3636" i="18"/>
  <c r="Q3637" i="18"/>
  <c r="Q3638" i="18"/>
  <c r="N3646" i="18" l="1"/>
  <c r="S3638" i="18"/>
  <c r="N3645" i="18"/>
  <c r="S3637" i="18"/>
  <c r="T3635" i="18" s="1"/>
  <c r="Q3639" i="18"/>
  <c r="Q3640" i="18" s="1"/>
  <c r="N3648" i="18" l="1"/>
  <c r="S3640" i="18"/>
  <c r="N3647" i="18"/>
  <c r="Q3643" i="18" s="1"/>
  <c r="S3639" i="18"/>
  <c r="N3651" i="18" l="1"/>
  <c r="Q3644" i="18"/>
  <c r="S3643" i="18"/>
  <c r="Q3645" i="18"/>
  <c r="Q3646" i="18" s="1"/>
  <c r="N3654" i="18" l="1"/>
  <c r="S3646" i="18"/>
  <c r="Q3647" i="18"/>
  <c r="N3653" i="18"/>
  <c r="S3645" i="18"/>
  <c r="N3652" i="18"/>
  <c r="S3644" i="18"/>
  <c r="Q3648" i="18" l="1"/>
  <c r="N3655" i="18"/>
  <c r="S3647" i="18"/>
  <c r="T3643" i="18"/>
  <c r="N3656" i="18" l="1"/>
  <c r="Q3651" i="18" s="1"/>
  <c r="S3648" i="18"/>
  <c r="N3659" i="18" l="1"/>
  <c r="S3651" i="18"/>
  <c r="Q3652" i="18"/>
  <c r="Q3653" i="18" l="1"/>
  <c r="N3660" i="18"/>
  <c r="S3652" i="18"/>
  <c r="N3661" i="18" l="1"/>
  <c r="S3653" i="18"/>
  <c r="Q3654" i="18"/>
  <c r="N3662" i="18" l="1"/>
  <c r="S3654" i="18"/>
  <c r="T3651" i="18" s="1"/>
  <c r="Q3655" i="18"/>
  <c r="Q3656" i="18" s="1"/>
  <c r="N3663" i="18" l="1"/>
  <c r="S3655" i="18"/>
  <c r="N3664" i="18"/>
  <c r="S3656" i="18"/>
  <c r="Q3659" i="18" l="1"/>
  <c r="N3667" i="18"/>
  <c r="S3659" i="18"/>
  <c r="Q3660" i="18"/>
  <c r="Q3661" i="18" l="1"/>
  <c r="N3668" i="18"/>
  <c r="S3660" i="18"/>
  <c r="Q3662" i="18" l="1"/>
  <c r="N3669" i="18"/>
  <c r="S3661" i="18"/>
  <c r="N3670" i="18" l="1"/>
  <c r="S3662" i="18"/>
  <c r="T3659" i="18" s="1"/>
  <c r="Q3663" i="18"/>
  <c r="N3671" i="18" l="1"/>
  <c r="S3663" i="18"/>
  <c r="Q3664" i="18"/>
  <c r="N3672" i="18" l="1"/>
  <c r="Q3667" i="18" s="1"/>
  <c r="S3664" i="18"/>
  <c r="N3675" i="18" l="1"/>
  <c r="Q3668" i="18"/>
  <c r="S3667" i="18"/>
  <c r="N3676" i="18" l="1"/>
  <c r="S3668" i="18"/>
  <c r="Q3669" i="18"/>
  <c r="N3677" i="18" l="1"/>
  <c r="S3669" i="18"/>
  <c r="Q3670" i="18"/>
  <c r="Q3671" i="18" s="1"/>
  <c r="N3678" i="18" l="1"/>
  <c r="S3670" i="18"/>
  <c r="T3667" i="18" s="1"/>
  <c r="N3679" i="18"/>
  <c r="S3671" i="18"/>
  <c r="Q3672" i="18"/>
  <c r="N3680" i="18" l="1"/>
  <c r="S3672" i="18"/>
  <c r="Q3675" i="18"/>
  <c r="N3683" i="18" l="1"/>
  <c r="Q3676" i="18"/>
  <c r="S3675" i="18"/>
  <c r="Q3677" i="18"/>
  <c r="Q3678" i="18" l="1"/>
  <c r="N3685" i="18"/>
  <c r="S3677" i="18"/>
  <c r="N3684" i="18"/>
  <c r="S3676" i="18"/>
  <c r="N3686" i="18" l="1"/>
  <c r="S3678" i="18"/>
  <c r="T3675" i="18" s="1"/>
  <c r="Q3679" i="18"/>
  <c r="N3687" i="18" l="1"/>
  <c r="S3679" i="18"/>
  <c r="Q3680" i="18"/>
  <c r="N3688" i="18" l="1"/>
  <c r="S3680" i="18"/>
  <c r="Q3683" i="18"/>
  <c r="N3691" i="18" l="1"/>
  <c r="Q3684" i="18"/>
  <c r="S3683" i="18"/>
  <c r="N3692" i="18" l="1"/>
  <c r="S3684" i="18"/>
  <c r="Q3685" i="18"/>
  <c r="Q3686" i="18" l="1"/>
  <c r="N3693" i="18"/>
  <c r="S3685" i="18"/>
  <c r="Q3687" i="18"/>
  <c r="N3695" i="18" l="1"/>
  <c r="S3687" i="18"/>
  <c r="Q3688" i="18"/>
  <c r="N3694" i="18"/>
  <c r="S3686" i="18"/>
  <c r="T3683" i="18" s="1"/>
  <c r="N3696" i="18" l="1"/>
  <c r="Q3691" i="18" s="1"/>
  <c r="S3688" i="18"/>
  <c r="N3699" i="18" l="1"/>
  <c r="S3691" i="18"/>
  <c r="Q3692" i="18"/>
  <c r="N3700" i="18" l="1"/>
  <c r="S3692" i="18"/>
  <c r="Q3693" i="18"/>
  <c r="Q3694" i="18" s="1"/>
  <c r="N3702" i="18" l="1"/>
  <c r="S3694" i="18"/>
  <c r="N3701" i="18"/>
  <c r="S3693" i="18"/>
  <c r="Q3695" i="18"/>
  <c r="Q3696" i="18" s="1"/>
  <c r="N3704" i="18" l="1"/>
  <c r="S3696" i="18"/>
  <c r="N3703" i="18"/>
  <c r="Q3699" i="18" s="1"/>
  <c r="S3695" i="18"/>
  <c r="T3691" i="18"/>
  <c r="N3707" i="18" l="1"/>
  <c r="Q3700" i="18"/>
  <c r="S3699" i="18"/>
  <c r="Q3701" i="18" l="1"/>
  <c r="N3708" i="18"/>
  <c r="S3700" i="18"/>
  <c r="N3709" i="18" l="1"/>
  <c r="S3701" i="18"/>
  <c r="Q3702" i="18"/>
  <c r="N3710" i="18" l="1"/>
  <c r="S3702" i="18"/>
  <c r="T3699" i="18" s="1"/>
  <c r="Q3703" i="18"/>
  <c r="Q3704" i="18" l="1"/>
  <c r="N3711" i="18"/>
  <c r="S3703" i="18"/>
  <c r="N3712" i="18" l="1"/>
  <c r="Q3707" i="18" s="1"/>
  <c r="S3704" i="18"/>
  <c r="N3715" i="18" l="1"/>
  <c r="S3707" i="18"/>
  <c r="Q3708" i="18"/>
  <c r="Q3709" i="18" s="1"/>
  <c r="Q3710" i="18" l="1"/>
  <c r="N3717" i="18"/>
  <c r="S3709" i="18"/>
  <c r="Q3711" i="18"/>
  <c r="Q3712" i="18" s="1"/>
  <c r="N3716" i="18"/>
  <c r="S3708" i="18"/>
  <c r="N3720" i="18" l="1"/>
  <c r="S3712" i="18"/>
  <c r="N3719" i="18"/>
  <c r="S3711" i="18"/>
  <c r="N3718" i="18"/>
  <c r="Q3715" i="18" s="1"/>
  <c r="S3710" i="18"/>
  <c r="T3707" i="18" s="1"/>
  <c r="N3723" i="18" l="1"/>
  <c r="S3715" i="18"/>
  <c r="Q3716" i="18"/>
  <c r="Q3717" i="18" s="1"/>
  <c r="Q3718" i="18" l="1"/>
  <c r="Q3719" i="18" s="1"/>
  <c r="N3724" i="18"/>
  <c r="S3716" i="18"/>
  <c r="N3725" i="18"/>
  <c r="S3717" i="18"/>
  <c r="N3727" i="18" l="1"/>
  <c r="S3719" i="18"/>
  <c r="N3726" i="18"/>
  <c r="S3718" i="18"/>
  <c r="T3715" i="18" s="1"/>
  <c r="Q3720" i="18"/>
  <c r="N3728" i="18" l="1"/>
  <c r="Q3723" i="18" s="1"/>
  <c r="S3720" i="18"/>
  <c r="N3731" i="18" l="1"/>
  <c r="S3723" i="18"/>
  <c r="Q3724" i="18"/>
  <c r="Q3725" i="18" s="1"/>
  <c r="Q3726" i="18" s="1"/>
  <c r="N3734" i="18" l="1"/>
  <c r="S3726" i="18"/>
  <c r="Q3727" i="18"/>
  <c r="N3733" i="18"/>
  <c r="S3725" i="18"/>
  <c r="N3732" i="18"/>
  <c r="S3724" i="18"/>
  <c r="T3723" i="18" s="1"/>
  <c r="N3735" i="18" l="1"/>
  <c r="S3727" i="18"/>
  <c r="Q3728" i="18"/>
  <c r="N3736" i="18" l="1"/>
  <c r="Q3731" i="18" s="1"/>
  <c r="S3728" i="18"/>
  <c r="N3739" i="18" l="1"/>
  <c r="Q3732" i="18"/>
  <c r="Q3733" i="18"/>
  <c r="S3731" i="18"/>
  <c r="Q3734" i="18"/>
  <c r="Q3735" i="18" s="1"/>
  <c r="Q3736" i="18" s="1"/>
  <c r="N3743" i="18" l="1"/>
  <c r="S3735" i="18"/>
  <c r="N3741" i="18"/>
  <c r="S3733" i="18"/>
  <c r="N3744" i="18"/>
  <c r="S3736" i="18"/>
  <c r="N3742" i="18"/>
  <c r="S3734" i="18"/>
  <c r="N3740" i="18"/>
  <c r="Q3739" i="18" s="1"/>
  <c r="S3732" i="18"/>
  <c r="N3747" i="18" l="1"/>
  <c r="S3739" i="18"/>
  <c r="Q3740" i="18"/>
  <c r="T3731" i="18"/>
  <c r="N3748" i="18" l="1"/>
  <c r="S3740" i="18"/>
  <c r="Q3741" i="18"/>
  <c r="Q3742" i="18" s="1"/>
  <c r="Q3743" i="18" l="1"/>
  <c r="N3750" i="18"/>
  <c r="S3742" i="18"/>
  <c r="N3749" i="18"/>
  <c r="S3741" i="18"/>
  <c r="T3739" i="18" s="1"/>
  <c r="Q3744" i="18"/>
  <c r="N3752" i="18" l="1"/>
  <c r="S3744" i="18"/>
  <c r="N3751" i="18"/>
  <c r="Q3747" i="18" s="1"/>
  <c r="S3743" i="18"/>
  <c r="N3755" i="18" l="1"/>
  <c r="S3747" i="18"/>
  <c r="Q3748" i="18"/>
  <c r="Q3749" i="18" l="1"/>
  <c r="N3756" i="18"/>
  <c r="S3748" i="18"/>
  <c r="Q3750" i="18"/>
  <c r="Q3751" i="18" s="1"/>
  <c r="Q3752" i="18" l="1"/>
  <c r="N3759" i="18"/>
  <c r="S3751" i="18"/>
  <c r="N3758" i="18"/>
  <c r="S3750" i="18"/>
  <c r="N3757" i="18"/>
  <c r="S3749" i="18"/>
  <c r="T3747" i="18" l="1"/>
  <c r="N3760" i="18"/>
  <c r="Q3755" i="18" s="1"/>
  <c r="S3752" i="18"/>
  <c r="N3763" i="18" l="1"/>
  <c r="Q3756" i="18"/>
  <c r="S3755" i="18"/>
  <c r="Q3757" i="18" l="1"/>
  <c r="N3764" i="18"/>
  <c r="S3756" i="18"/>
  <c r="N3765" i="18" l="1"/>
  <c r="S3757" i="18"/>
  <c r="Q3758" i="18"/>
  <c r="Q3759" i="18"/>
  <c r="N3767" i="18" l="1"/>
  <c r="S3759" i="18"/>
  <c r="Q3760" i="18"/>
  <c r="N3766" i="18"/>
  <c r="S3758" i="18"/>
  <c r="T3755" i="18" s="1"/>
  <c r="N3768" i="18" l="1"/>
  <c r="Q3763" i="18" s="1"/>
  <c r="S3760" i="18"/>
  <c r="N3771" i="18" l="1"/>
  <c r="S3763" i="18"/>
  <c r="Q3764" i="18"/>
  <c r="N3772" i="18" l="1"/>
  <c r="S3764" i="18"/>
  <c r="Q3765" i="18"/>
  <c r="Q3766" i="18" l="1"/>
  <c r="N3773" i="18"/>
  <c r="S3765" i="18"/>
  <c r="N3774" i="18" l="1"/>
  <c r="S3766" i="18"/>
  <c r="T3763" i="18" s="1"/>
  <c r="Q3767" i="18"/>
  <c r="N3775" i="18" l="1"/>
  <c r="S3767" i="18"/>
  <c r="Q3768" i="18"/>
  <c r="N3776" i="18" l="1"/>
  <c r="Q3771" i="18" s="1"/>
  <c r="S3768" i="18"/>
  <c r="N3779" i="18" l="1"/>
  <c r="Q3772" i="18"/>
  <c r="S3771" i="18"/>
  <c r="Q3773" i="18" l="1"/>
  <c r="N3780" i="18"/>
  <c r="S3772" i="18"/>
  <c r="N3781" i="18" l="1"/>
  <c r="S3773" i="18"/>
  <c r="Q3774" i="18"/>
  <c r="Q3775" i="18" l="1"/>
  <c r="N3782" i="18"/>
  <c r="S3774" i="18"/>
  <c r="T3771" i="18" s="1"/>
  <c r="N3783" i="18" l="1"/>
  <c r="S3775" i="18"/>
  <c r="Q3776" i="18"/>
  <c r="N3784" i="18" l="1"/>
  <c r="Q3779" i="18" s="1"/>
  <c r="S3776" i="18"/>
  <c r="N3787" i="18" l="1"/>
  <c r="S3779" i="18"/>
  <c r="Q3780" i="18"/>
  <c r="Q3781" i="18" l="1"/>
  <c r="N3788" i="18"/>
  <c r="S3780" i="18"/>
  <c r="N3789" i="18" l="1"/>
  <c r="S3781" i="18"/>
  <c r="Q3782" i="18"/>
  <c r="Q3783" i="18" s="1"/>
  <c r="N3791" i="18" l="1"/>
  <c r="S3783" i="18"/>
  <c r="N3790" i="18"/>
  <c r="S3782" i="18"/>
  <c r="T3779" i="18" s="1"/>
  <c r="Q3784" i="18"/>
  <c r="N3792" i="18" l="1"/>
  <c r="Q3787" i="18" s="1"/>
  <c r="S3784" i="18"/>
  <c r="N3795" i="18" l="1"/>
  <c r="Q3788" i="18"/>
  <c r="Q3789" i="18"/>
  <c r="Q3790" i="18" s="1"/>
  <c r="S3787" i="18"/>
  <c r="N3798" i="18" l="1"/>
  <c r="S3790" i="18"/>
  <c r="Q3791" i="18"/>
  <c r="N3797" i="18"/>
  <c r="S3789" i="18"/>
  <c r="N3796" i="18"/>
  <c r="S3788" i="18"/>
  <c r="T3787" i="18" s="1"/>
  <c r="N3799" i="18" l="1"/>
  <c r="S3791" i="18"/>
  <c r="Q3792" i="18"/>
  <c r="N3800" i="18" l="1"/>
  <c r="Q3795" i="18" s="1"/>
  <c r="S3792" i="18"/>
  <c r="N3803" i="18" l="1"/>
  <c r="Q3796" i="18"/>
  <c r="S3795" i="18"/>
  <c r="Q3797" i="18"/>
  <c r="Q3798" i="18" s="1"/>
  <c r="Q3799" i="18" l="1"/>
  <c r="N3806" i="18"/>
  <c r="S3798" i="18"/>
  <c r="Q3800" i="18"/>
  <c r="N3805" i="18"/>
  <c r="S3797" i="18"/>
  <c r="N3804" i="18"/>
  <c r="S3796" i="18"/>
  <c r="T3795" i="18" l="1"/>
  <c r="N3808" i="18"/>
  <c r="S3800" i="18"/>
  <c r="N3807" i="18"/>
  <c r="Q3803" i="18" s="1"/>
  <c r="S3799" i="18"/>
  <c r="N3811" i="18" l="1"/>
  <c r="Q3804" i="18"/>
  <c r="S3803" i="18"/>
  <c r="Q3805" i="18"/>
  <c r="N3813" i="18" l="1"/>
  <c r="S3805" i="18"/>
  <c r="N3812" i="18"/>
  <c r="S3804" i="18"/>
  <c r="Q3806" i="18"/>
  <c r="N3814" i="18" l="1"/>
  <c r="S3806" i="18"/>
  <c r="T3803" i="18" s="1"/>
  <c r="Q3807" i="18"/>
  <c r="Q3808" i="18" s="1"/>
  <c r="N3816" i="18" l="1"/>
  <c r="S3808" i="18"/>
  <c r="N3815" i="18"/>
  <c r="Q3811" i="18" s="1"/>
  <c r="S3807" i="18"/>
  <c r="N3819" i="18" l="1"/>
  <c r="S3811" i="18"/>
  <c r="Q3812" i="18"/>
  <c r="Q3813" i="18" l="1"/>
  <c r="N3820" i="18"/>
  <c r="S3812" i="18"/>
  <c r="N3821" i="18" l="1"/>
  <c r="S3813" i="18"/>
  <c r="Q3814" i="18"/>
  <c r="N3822" i="18" l="1"/>
  <c r="S3814" i="18"/>
  <c r="T3811" i="18" s="1"/>
  <c r="Q3815" i="18"/>
  <c r="Q3816" i="18" s="1"/>
  <c r="N3823" i="18" l="1"/>
  <c r="S3815" i="18"/>
  <c r="N3824" i="18"/>
  <c r="S3816" i="18"/>
  <c r="Q3819" i="18" l="1"/>
  <c r="N3827" i="18" s="1"/>
  <c r="S3819" i="18"/>
  <c r="Q3820" i="18"/>
  <c r="Q3821" i="18" s="1"/>
  <c r="N3829" i="18" l="1"/>
  <c r="S3821" i="18"/>
  <c r="Q3822" i="18"/>
  <c r="N3828" i="18"/>
  <c r="S3820" i="18"/>
  <c r="N3830" i="18" l="1"/>
  <c r="S3822" i="18"/>
  <c r="T3819" i="18" s="1"/>
  <c r="Q3823" i="18"/>
  <c r="Q3824" i="18" l="1"/>
  <c r="N3831" i="18"/>
  <c r="S3823" i="18"/>
  <c r="N3832" i="18" l="1"/>
  <c r="Q3827" i="18" s="1"/>
  <c r="S3824" i="18"/>
  <c r="N3835" i="18" l="1"/>
  <c r="S3827" i="18"/>
  <c r="Q3828" i="18"/>
  <c r="N3836" i="18" l="1"/>
  <c r="S3828" i="18"/>
  <c r="Q3829" i="18"/>
  <c r="Q3830" i="18" s="1"/>
  <c r="N3838" i="18" l="1"/>
  <c r="S3830" i="18"/>
  <c r="N3837" i="18"/>
  <c r="S3829" i="18"/>
  <c r="T3827" i="18" s="1"/>
  <c r="Q3831" i="18"/>
  <c r="Q3832" i="18" s="1"/>
  <c r="N3840" i="18" l="1"/>
  <c r="S3832" i="18"/>
  <c r="N3839" i="18"/>
  <c r="Q3835" i="18" s="1"/>
  <c r="S3831" i="18"/>
  <c r="N3843" i="18" l="1"/>
  <c r="S3835" i="18"/>
  <c r="Q3836" i="18"/>
  <c r="N3844" i="18" l="1"/>
  <c r="S3836" i="18"/>
  <c r="Q3837" i="18"/>
  <c r="Q3838" i="18" l="1"/>
  <c r="N3845" i="18"/>
  <c r="S3837" i="18"/>
  <c r="N3846" i="18" l="1"/>
  <c r="S3838" i="18"/>
  <c r="T3835" i="18" s="1"/>
  <c r="Q3839" i="18"/>
  <c r="Q3840" i="18" l="1"/>
  <c r="N3847" i="18"/>
  <c r="S3839" i="18"/>
  <c r="N3848" i="18" l="1"/>
  <c r="Q3843" i="18" s="1"/>
  <c r="S3840" i="18"/>
  <c r="N3851" i="18" l="1"/>
  <c r="Q3844" i="18"/>
  <c r="Q3845" i="18" s="1"/>
  <c r="Q3846" i="18" s="1"/>
  <c r="S3843" i="18"/>
  <c r="Q3847" i="18" l="1"/>
  <c r="N3854" i="18"/>
  <c r="S3846" i="18"/>
  <c r="Q3848" i="18"/>
  <c r="N3853" i="18"/>
  <c r="S3845" i="18"/>
  <c r="N3852" i="18"/>
  <c r="S3844" i="18"/>
  <c r="N3856" i="18" l="1"/>
  <c r="S3848" i="18"/>
  <c r="T3843" i="18"/>
  <c r="N3855" i="18"/>
  <c r="Q3851" i="18" s="1"/>
  <c r="S3847" i="18"/>
  <c r="N3859" i="18" l="1"/>
  <c r="S3851" i="18"/>
  <c r="Q3852" i="18"/>
  <c r="N3860" i="18" l="1"/>
  <c r="S3852" i="18"/>
  <c r="Q3853" i="18"/>
  <c r="Q3854" i="18" s="1"/>
  <c r="N3862" i="18" l="1"/>
  <c r="S3854" i="18"/>
  <c r="N3861" i="18"/>
  <c r="S3853" i="18"/>
  <c r="Q3855" i="18"/>
  <c r="Q3856" i="18" l="1"/>
  <c r="N3863" i="18"/>
  <c r="S3855" i="18"/>
  <c r="T3851" i="18"/>
  <c r="N3864" i="18" l="1"/>
  <c r="Q3859" i="18" s="1"/>
  <c r="S3856" i="18"/>
  <c r="N3867" i="18" l="1"/>
  <c r="S3859" i="18"/>
  <c r="Q3860" i="18"/>
  <c r="N3868" i="18" l="1"/>
  <c r="S3860" i="18"/>
  <c r="Q3861" i="18"/>
  <c r="Q3862" i="18" s="1"/>
  <c r="N3870" i="18" l="1"/>
  <c r="S3862" i="18"/>
  <c r="N3869" i="18"/>
  <c r="S3861" i="18"/>
  <c r="T3859" i="18" s="1"/>
  <c r="Q3863" i="18"/>
  <c r="N3871" i="18" l="1"/>
  <c r="S3863" i="18"/>
  <c r="Q3864" i="18"/>
  <c r="N3872" i="18" l="1"/>
  <c r="S3864" i="18"/>
  <c r="Q3867" i="18"/>
  <c r="N3875" i="18" l="1"/>
  <c r="S3867" i="18"/>
  <c r="Q3868" i="18"/>
  <c r="Q3869" i="18" s="1"/>
  <c r="N3877" i="18" l="1"/>
  <c r="S3869" i="18"/>
  <c r="Q3870" i="18"/>
  <c r="N3876" i="18"/>
  <c r="S3868" i="18"/>
  <c r="N3878" i="18" l="1"/>
  <c r="S3870" i="18"/>
  <c r="T3867" i="18" s="1"/>
  <c r="Q3871" i="18"/>
  <c r="N3879" i="18" l="1"/>
  <c r="S3871" i="18"/>
  <c r="Q3872" i="18"/>
  <c r="N3880" i="18" l="1"/>
  <c r="S3872" i="18"/>
  <c r="Q3875" i="18"/>
  <c r="N3883" i="18" l="1"/>
  <c r="S3875" i="18"/>
  <c r="Q3876" i="18"/>
  <c r="N3884" i="18" l="1"/>
  <c r="S3876" i="18"/>
  <c r="Q3877" i="18"/>
  <c r="Q3878" i="18" s="1"/>
  <c r="N3886" i="18" l="1"/>
  <c r="S3878" i="18"/>
  <c r="N3885" i="18"/>
  <c r="S3877" i="18"/>
  <c r="Q3879" i="18"/>
  <c r="N3887" i="18" l="1"/>
  <c r="S3879" i="18"/>
  <c r="Q3880" i="18"/>
  <c r="T3875" i="18"/>
  <c r="N3888" i="18" l="1"/>
  <c r="S3880" i="18"/>
  <c r="Q3883" i="18"/>
  <c r="N3891" i="18" l="1"/>
  <c r="S3883" i="18"/>
  <c r="Q3884" i="18"/>
  <c r="N3892" i="18" l="1"/>
  <c r="S3884" i="18"/>
  <c r="Q3885" i="18"/>
  <c r="N3893" i="18" l="1"/>
  <c r="S3885" i="18"/>
  <c r="Q3886" i="18"/>
  <c r="N3894" i="18" l="1"/>
  <c r="S3886" i="18"/>
  <c r="T3883" i="18" s="1"/>
  <c r="Q3887" i="18"/>
  <c r="N3895" i="18" l="1"/>
  <c r="S3887" i="18"/>
  <c r="Q3888" i="18"/>
  <c r="N3896" i="18" l="1"/>
  <c r="Q3891" i="18" s="1"/>
  <c r="S3888" i="18"/>
  <c r="N3899" i="18" l="1"/>
  <c r="S3891" i="18"/>
  <c r="Q3892" i="18"/>
  <c r="N3900" i="18" l="1"/>
  <c r="S3892" i="18"/>
  <c r="Q3893" i="18"/>
  <c r="Q3894" i="18" s="1"/>
  <c r="N3902" i="18" l="1"/>
  <c r="S3894" i="18"/>
  <c r="N3901" i="18"/>
  <c r="S3893" i="18"/>
  <c r="T3891" i="18" s="1"/>
  <c r="Q3895" i="18"/>
  <c r="N3903" i="18" l="1"/>
  <c r="S3895" i="18"/>
  <c r="Q3896" i="18"/>
  <c r="N3904" i="18" l="1"/>
  <c r="S3896" i="18"/>
  <c r="Q3899" i="18"/>
  <c r="N3907" i="18" l="1"/>
  <c r="Q3900" i="18"/>
  <c r="S3899" i="18"/>
  <c r="Q3901" i="18"/>
  <c r="N3909" i="18" l="1"/>
  <c r="S3901" i="18"/>
  <c r="Q3902" i="18"/>
  <c r="N3908" i="18"/>
  <c r="S3900" i="18"/>
  <c r="Q3903" i="18" l="1"/>
  <c r="N3910" i="18"/>
  <c r="S3902" i="18"/>
  <c r="T3899" i="18" s="1"/>
  <c r="Q3904" i="18"/>
  <c r="S3904" i="18" l="1"/>
  <c r="N3912" i="18"/>
  <c r="N3911" i="18"/>
  <c r="Q3907" i="18" s="1"/>
  <c r="S3903" i="18"/>
  <c r="N3915" i="18" l="1"/>
  <c r="Q3908" i="18"/>
  <c r="S3907" i="18"/>
  <c r="Q3909" i="18"/>
  <c r="Q3910" i="18" s="1"/>
  <c r="Q3911" i="18" s="1"/>
  <c r="N3919" i="18" l="1"/>
  <c r="S3911" i="18"/>
  <c r="N3918" i="18"/>
  <c r="S3910" i="18"/>
  <c r="Q3912" i="18"/>
  <c r="N3917" i="18"/>
  <c r="S3909" i="18"/>
  <c r="N3916" i="18"/>
  <c r="S3908" i="18"/>
  <c r="N3920" i="18" l="1"/>
  <c r="Q3915" i="18" s="1"/>
  <c r="S3912" i="18"/>
  <c r="T3907" i="18"/>
  <c r="N3923" i="18" l="1"/>
  <c r="Q3916" i="18"/>
  <c r="S3915" i="18"/>
  <c r="Q3917" i="18" l="1"/>
  <c r="N3924" i="18"/>
  <c r="S3916" i="18"/>
  <c r="N3925" i="18" l="1"/>
  <c r="S3917" i="18"/>
  <c r="Q3918" i="18"/>
  <c r="Q3919" i="18" s="1"/>
  <c r="N3927" i="18" l="1"/>
  <c r="S3919" i="18"/>
  <c r="N3926" i="18"/>
  <c r="S3918" i="18"/>
  <c r="T3915" i="18" s="1"/>
  <c r="Q3920" i="18"/>
  <c r="N3928" i="18" l="1"/>
  <c r="Q3923" i="18" s="1"/>
  <c r="S3920" i="18"/>
  <c r="N3931" i="18" l="1"/>
  <c r="Q3924" i="18"/>
  <c r="S3923" i="18"/>
  <c r="Q3925" i="18"/>
  <c r="Q3926" i="18" l="1"/>
  <c r="N3933" i="18"/>
  <c r="S3925" i="18"/>
  <c r="Q3927" i="18"/>
  <c r="N3932" i="18"/>
  <c r="S3924" i="18"/>
  <c r="N3935" i="18" l="1"/>
  <c r="S3927" i="18"/>
  <c r="Q3928" i="18"/>
  <c r="N3934" i="18"/>
  <c r="S3926" i="18"/>
  <c r="T3923" i="18" s="1"/>
  <c r="N3936" i="18" l="1"/>
  <c r="Q3931" i="18" s="1"/>
  <c r="S3928" i="18"/>
  <c r="N3939" i="18" l="1"/>
  <c r="S3931" i="18"/>
  <c r="Q3932" i="18"/>
  <c r="N3940" i="18" l="1"/>
  <c r="S3932" i="18"/>
  <c r="Q3933" i="18"/>
  <c r="N3941" i="18" l="1"/>
  <c r="S3933" i="18"/>
  <c r="Q3934" i="18"/>
  <c r="N3942" i="18" l="1"/>
  <c r="S3934" i="18"/>
  <c r="T3931" i="18" s="1"/>
  <c r="Q3935" i="18"/>
  <c r="N3943" i="18" l="1"/>
  <c r="S3935" i="18"/>
  <c r="Q3936" i="18"/>
  <c r="N3944" i="18" l="1"/>
  <c r="Q3939" i="18" s="1"/>
  <c r="S3936" i="18"/>
  <c r="N3947" i="18" l="1"/>
  <c r="S3939" i="18"/>
  <c r="Q3940" i="18"/>
  <c r="Q3941" i="18" l="1"/>
  <c r="N3948" i="18"/>
  <c r="S3940" i="18"/>
  <c r="N3949" i="18" l="1"/>
  <c r="S3941" i="18"/>
  <c r="Q3942" i="18"/>
  <c r="Q3943" i="18" s="1"/>
  <c r="N3951" i="18" l="1"/>
  <c r="S3943" i="18"/>
  <c r="Q3944" i="18"/>
  <c r="N3950" i="18"/>
  <c r="S3942" i="18"/>
  <c r="T3939" i="18" s="1"/>
  <c r="N3952" i="18" l="1"/>
  <c r="Q3947" i="18" s="1"/>
  <c r="S3944" i="18"/>
  <c r="N3955" i="18" l="1"/>
  <c r="S3947" i="18"/>
  <c r="Q3948" i="18"/>
  <c r="Q3949" i="18" s="1"/>
  <c r="Q3950" i="18" l="1"/>
  <c r="N3957" i="18"/>
  <c r="S3949" i="18"/>
  <c r="Q3951" i="18"/>
  <c r="N3956" i="18"/>
  <c r="S3948" i="18"/>
  <c r="N3959" i="18" l="1"/>
  <c r="S3951" i="18"/>
  <c r="N3958" i="18"/>
  <c r="S3950" i="18"/>
  <c r="T3947" i="18" s="1"/>
  <c r="Q3952" i="18"/>
  <c r="N3960" i="18" l="1"/>
  <c r="Q3955" i="18" s="1"/>
  <c r="S3952" i="18"/>
  <c r="N3963" i="18" l="1"/>
  <c r="S3955" i="18"/>
  <c r="Q3956" i="18"/>
  <c r="Q3957" i="18" l="1"/>
  <c r="N3964" i="18"/>
  <c r="S3956" i="18"/>
  <c r="N3965" i="18" l="1"/>
  <c r="S3957" i="18"/>
  <c r="Q3958" i="18"/>
  <c r="Q3959" i="18" s="1"/>
  <c r="Q3960" i="18" l="1"/>
  <c r="N3967" i="18"/>
  <c r="S3959" i="18"/>
  <c r="N3966" i="18"/>
  <c r="S3958" i="18"/>
  <c r="T3955" i="18" s="1"/>
  <c r="N3968" i="18" l="1"/>
  <c r="Q3963" i="18" s="1"/>
  <c r="S3960" i="18"/>
  <c r="N3971" i="18" l="1"/>
  <c r="S3963" i="18"/>
  <c r="Q3964" i="18"/>
  <c r="Q3965" i="18" s="1"/>
  <c r="N3973" i="18" l="1"/>
  <c r="S3965" i="18"/>
  <c r="Q3966" i="18"/>
  <c r="Q3967" i="18" s="1"/>
  <c r="N3972" i="18"/>
  <c r="S3964" i="18"/>
  <c r="N3975" i="18" l="1"/>
  <c r="S3967" i="18"/>
  <c r="Q3968" i="18"/>
  <c r="N3974" i="18"/>
  <c r="S3966" i="18"/>
  <c r="T3963" i="18" s="1"/>
  <c r="N3976" i="18" l="1"/>
  <c r="Q3971" i="18" s="1"/>
  <c r="S3968" i="18"/>
  <c r="N3979" i="18" l="1"/>
  <c r="Q3972" i="18"/>
  <c r="S3971" i="18"/>
  <c r="Q3973" i="18"/>
  <c r="N3981" i="18" l="1"/>
  <c r="S3973" i="18"/>
  <c r="Q3974" i="18"/>
  <c r="N3980" i="18"/>
  <c r="S3972" i="18"/>
  <c r="N3982" i="18" l="1"/>
  <c r="S3974" i="18"/>
  <c r="T3971" i="18" s="1"/>
  <c r="Q3975" i="18"/>
  <c r="N3983" i="18" l="1"/>
  <c r="S3975" i="18"/>
  <c r="Q3976" i="18"/>
  <c r="N3984" i="18" l="1"/>
  <c r="S3976" i="18"/>
  <c r="Q3979" i="18"/>
  <c r="N3987" i="18" l="1"/>
  <c r="Q3980" i="18"/>
  <c r="S3979" i="18"/>
  <c r="N3988" i="18" l="1"/>
  <c r="S3980" i="18"/>
  <c r="Q3981" i="18"/>
  <c r="N3989" i="18" l="1"/>
  <c r="S3981" i="18"/>
  <c r="Q3982" i="18"/>
  <c r="Q3983" i="18" l="1"/>
  <c r="N3990" i="18"/>
  <c r="S3982" i="18"/>
  <c r="T3979" i="18" s="1"/>
  <c r="Q3984" i="18"/>
  <c r="N3992" i="18" l="1"/>
  <c r="S3984" i="18"/>
  <c r="N3991" i="18"/>
  <c r="Q3987" i="18" s="1"/>
  <c r="S3983" i="18"/>
  <c r="N3995" i="18" l="1"/>
  <c r="Q3988" i="18"/>
  <c r="S3987" i="18"/>
  <c r="N3996" i="18" l="1"/>
  <c r="S3988" i="18"/>
  <c r="Q3989" i="18"/>
  <c r="N3997" i="18" l="1"/>
  <c r="S3989" i="18"/>
  <c r="Q3990" i="18"/>
  <c r="Q3991" i="18" s="1"/>
  <c r="Q3992" i="18" l="1"/>
  <c r="N3999" i="18"/>
  <c r="S3991" i="18"/>
  <c r="N3998" i="18"/>
  <c r="S3990" i="18"/>
  <c r="T3987" i="18" s="1"/>
  <c r="N4000" i="18" l="1"/>
  <c r="Q3995" i="18" s="1"/>
  <c r="S3992" i="18"/>
  <c r="N4003" i="18" l="1"/>
  <c r="S3995" i="18"/>
  <c r="Q3996" i="18"/>
  <c r="Q3997" i="18" l="1"/>
  <c r="N4004" i="18"/>
  <c r="S3996" i="18"/>
  <c r="N4005" i="18" l="1"/>
  <c r="S3997" i="18"/>
  <c r="Q3998" i="18"/>
  <c r="Q3999" i="18" s="1"/>
  <c r="N4007" i="18" l="1"/>
  <c r="S3999" i="18"/>
  <c r="N4006" i="18"/>
  <c r="S3998" i="18"/>
  <c r="Q4000" i="18"/>
  <c r="T3995" i="18"/>
  <c r="N4008" i="18" l="1"/>
  <c r="Q4003" i="18" s="1"/>
  <c r="S4000" i="18"/>
  <c r="N4011" i="18" l="1"/>
  <c r="S4003" i="18"/>
  <c r="Q4004" i="18"/>
  <c r="N4012" i="18" l="1"/>
  <c r="S4004" i="18"/>
  <c r="Q4005" i="18"/>
  <c r="N4013" i="18" l="1"/>
  <c r="S4005" i="18"/>
  <c r="Q4006" i="18"/>
  <c r="Q4007" i="18" s="1"/>
  <c r="N4015" i="18" l="1"/>
  <c r="S4007" i="18"/>
  <c r="N4014" i="18"/>
  <c r="S4006" i="18"/>
  <c r="T4003" i="18" s="1"/>
  <c r="Q4008" i="18"/>
  <c r="N4016" i="18" l="1"/>
  <c r="S4008" i="18"/>
  <c r="Q4011" i="18"/>
  <c r="N4019" i="18" l="1"/>
  <c r="S4011" i="18"/>
  <c r="Q4012" i="18"/>
  <c r="Q4013" i="18" s="1"/>
  <c r="N4021" i="18" l="1"/>
  <c r="S4013" i="18"/>
  <c r="Q4014" i="18"/>
  <c r="Q4015" i="18" s="1"/>
  <c r="N4020" i="18"/>
  <c r="S4012" i="18"/>
  <c r="Q4016" i="18" l="1"/>
  <c r="N4023" i="18"/>
  <c r="S4015" i="18"/>
  <c r="N4022" i="18"/>
  <c r="S4014" i="18"/>
  <c r="T4011" i="18" s="1"/>
  <c r="N4024" i="18" l="1"/>
  <c r="Q4019" i="18" s="1"/>
  <c r="S4016" i="18"/>
  <c r="N4027" i="18" l="1"/>
  <c r="Q4020" i="18"/>
  <c r="S4019" i="18"/>
  <c r="Q4021" i="18" l="1"/>
  <c r="N4028" i="18"/>
  <c r="S4020" i="18"/>
  <c r="N4029" i="18" l="1"/>
  <c r="S4021" i="18"/>
  <c r="Q4022" i="18"/>
  <c r="Q4023" i="18" l="1"/>
  <c r="N4030" i="18"/>
  <c r="S4022" i="18"/>
  <c r="T4019" i="18" s="1"/>
  <c r="N4031" i="18" l="1"/>
  <c r="S4023" i="18"/>
  <c r="Q4024" i="18"/>
  <c r="N4032" i="18" l="1"/>
  <c r="Q4027" i="18" s="1"/>
  <c r="S4024" i="18"/>
  <c r="N4035" i="18" l="1"/>
  <c r="S4027" i="18"/>
  <c r="Q4028" i="18"/>
  <c r="Q4029" i="18" s="1"/>
  <c r="Q4030" i="18" l="1"/>
  <c r="N4037" i="18"/>
  <c r="S4029" i="18"/>
  <c r="Q4031" i="18"/>
  <c r="N4036" i="18"/>
  <c r="S4028" i="18"/>
  <c r="N4039" i="18" l="1"/>
  <c r="S4031" i="18"/>
  <c r="Q4032" i="18"/>
  <c r="N4038" i="18"/>
  <c r="S4030" i="18"/>
  <c r="T4027" i="18" s="1"/>
  <c r="N4040" i="18" l="1"/>
  <c r="Q4035" i="18" s="1"/>
  <c r="S4032" i="18"/>
  <c r="N4043" i="18" l="1"/>
  <c r="S4035" i="18"/>
  <c r="Q4036" i="18"/>
  <c r="Q4037" i="18" s="1"/>
  <c r="N4045" i="18" l="1"/>
  <c r="S4037" i="18"/>
  <c r="Q4038" i="18"/>
  <c r="N4044" i="18"/>
  <c r="S4036" i="18"/>
  <c r="N4046" i="18" l="1"/>
  <c r="S4038" i="18"/>
  <c r="T4035" i="18" s="1"/>
  <c r="Q4039" i="18"/>
  <c r="Q4040" i="18" s="1"/>
  <c r="N4048" i="18" l="1"/>
  <c r="S4040" i="18"/>
  <c r="N4047" i="18"/>
  <c r="Q4043" i="18" s="1"/>
  <c r="S4039" i="18"/>
  <c r="N4051" i="18" l="1"/>
  <c r="S4043" i="18"/>
  <c r="Q4044" i="18"/>
  <c r="N4052" i="18" l="1"/>
  <c r="S4044" i="18"/>
  <c r="Q4045" i="18"/>
  <c r="Q4046" i="18" l="1"/>
  <c r="N4053" i="18"/>
  <c r="S4045" i="18"/>
  <c r="N4054" i="18" l="1"/>
  <c r="S4046" i="18"/>
  <c r="T4043" i="18" s="1"/>
  <c r="Q4047" i="18"/>
  <c r="Q4048" i="18" s="1"/>
  <c r="N4056" i="18" l="1"/>
  <c r="S4048" i="18"/>
  <c r="N4055" i="18"/>
  <c r="S4047" i="18"/>
  <c r="Q4051" i="18"/>
  <c r="N4059" i="18" l="1"/>
  <c r="S4051" i="18"/>
  <c r="Q4052" i="18"/>
  <c r="N4060" i="18" l="1"/>
  <c r="S4052" i="18"/>
  <c r="Q4053" i="18"/>
  <c r="N4061" i="18" l="1"/>
  <c r="S4053" i="18"/>
  <c r="Q4054" i="18"/>
  <c r="N4062" i="18" l="1"/>
  <c r="S4054" i="18"/>
  <c r="T4051" i="18" s="1"/>
  <c r="Q4055" i="18"/>
  <c r="Q4056" i="18" l="1"/>
  <c r="N4063" i="18"/>
  <c r="S4055" i="18"/>
  <c r="N4064" i="18" l="1"/>
  <c r="Q4059" i="18" s="1"/>
  <c r="S4056" i="18"/>
  <c r="N4067" i="18" l="1"/>
  <c r="Q4060" i="18"/>
  <c r="S4059" i="18"/>
  <c r="Q4061" i="18" l="1"/>
  <c r="N4068" i="18"/>
  <c r="S4060" i="18"/>
  <c r="N4069" i="18" l="1"/>
  <c r="S4061" i="18"/>
  <c r="Q4062" i="18"/>
  <c r="N4070" i="18" l="1"/>
  <c r="S4062" i="18"/>
  <c r="T4059" i="18" s="1"/>
  <c r="Q4063" i="18"/>
  <c r="Q4064" i="18" l="1"/>
  <c r="N4071" i="18"/>
  <c r="S4063" i="18"/>
  <c r="N4072" i="18" l="1"/>
  <c r="Q4067" i="18" s="1"/>
  <c r="S4064" i="18"/>
  <c r="N4075" i="18" l="1"/>
  <c r="S4067" i="18"/>
  <c r="Q4068" i="18"/>
  <c r="Q4069" i="18" s="1"/>
  <c r="N4077" i="18" l="1"/>
  <c r="S4069" i="18"/>
  <c r="Q4070" i="18"/>
  <c r="N4076" i="18"/>
  <c r="S4068" i="18"/>
  <c r="Q4071" i="18" l="1"/>
  <c r="N4078" i="18"/>
  <c r="S4070" i="18"/>
  <c r="T4067" i="18" s="1"/>
  <c r="N4079" i="18" l="1"/>
  <c r="S4071" i="18"/>
  <c r="Q4072" i="18"/>
  <c r="N4080" i="18" l="1"/>
  <c r="Q4075" i="18" s="1"/>
  <c r="S4072" i="18"/>
  <c r="N4083" i="18" l="1"/>
  <c r="Q4076" i="18"/>
  <c r="S4075" i="18"/>
  <c r="Q4077" i="18"/>
  <c r="Q4078" i="18" s="1"/>
  <c r="Q4079" i="18" l="1"/>
  <c r="N4086" i="18"/>
  <c r="S4078" i="18"/>
  <c r="Q4080" i="18"/>
  <c r="N4085" i="18"/>
  <c r="S4077" i="18"/>
  <c r="N4084" i="18"/>
  <c r="S4076" i="18"/>
  <c r="T4075" i="18" s="1"/>
  <c r="N4088" i="18" l="1"/>
  <c r="S4080" i="18"/>
  <c r="N4087" i="18"/>
  <c r="Q4083" i="18" s="1"/>
  <c r="S4079" i="18"/>
  <c r="N4091" i="18" l="1"/>
  <c r="Q4084" i="18"/>
  <c r="S4083" i="18"/>
  <c r="Q4085" i="18" l="1"/>
  <c r="N4092" i="18"/>
  <c r="S4084" i="18"/>
  <c r="N4093" i="18" l="1"/>
  <c r="S4085" i="18"/>
  <c r="Q4086" i="18"/>
  <c r="Q4087" i="18" s="1"/>
  <c r="N4095" i="18" l="1"/>
  <c r="S4087" i="18"/>
  <c r="Q4088" i="18"/>
  <c r="N4094" i="18"/>
  <c r="S4086" i="18"/>
  <c r="T4083" i="18" s="1"/>
  <c r="N4096" i="18" l="1"/>
  <c r="Q4091" i="18" s="1"/>
  <c r="S4088" i="18"/>
  <c r="N4099" i="18" l="1"/>
  <c r="S4091" i="18"/>
  <c r="Q4092" i="18"/>
  <c r="Q4093" i="18" s="1"/>
  <c r="Q4094" i="18" l="1"/>
  <c r="N4100" i="18"/>
  <c r="S4092" i="18"/>
  <c r="N4101" i="18"/>
  <c r="S4093" i="18"/>
  <c r="N4102" i="18" l="1"/>
  <c r="S4094" i="18"/>
  <c r="T4091" i="18" s="1"/>
  <c r="Q4095" i="18"/>
  <c r="N4103" i="18" l="1"/>
  <c r="S4095" i="18"/>
  <c r="Q4096" i="18"/>
  <c r="N4104" i="18" l="1"/>
  <c r="Q4099" i="18" s="1"/>
  <c r="S4096" i="18"/>
  <c r="N4107" i="18" l="1"/>
  <c r="Q4100" i="18"/>
  <c r="S4099" i="18"/>
  <c r="Q4101" i="18" l="1"/>
  <c r="N4108" i="18"/>
  <c r="S4100" i="18"/>
  <c r="N4109" i="18" l="1"/>
  <c r="S4101" i="18"/>
  <c r="Q4102" i="18"/>
  <c r="N4110" i="18" l="1"/>
  <c r="S4102" i="18"/>
  <c r="T4099" i="18" s="1"/>
  <c r="Q4103" i="18"/>
  <c r="Q4104" i="18" s="1"/>
  <c r="N4112" i="18" l="1"/>
  <c r="S4104" i="18"/>
  <c r="N4111" i="18"/>
  <c r="Q4107" i="18" s="1"/>
  <c r="S4103" i="18"/>
  <c r="N4115" i="18" l="1"/>
  <c r="Q4108" i="18"/>
  <c r="S4107" i="18"/>
  <c r="Q4109" i="18" l="1"/>
  <c r="N4116" i="18"/>
  <c r="S4108" i="18"/>
  <c r="N4117" i="18" l="1"/>
  <c r="S4109" i="18"/>
  <c r="Q4110" i="18"/>
  <c r="N4118" i="18" l="1"/>
  <c r="S4110" i="18"/>
  <c r="T4107" i="18" s="1"/>
  <c r="Q4111" i="18"/>
  <c r="N4119" i="18" l="1"/>
  <c r="S4111" i="18"/>
  <c r="Q4112" i="18"/>
  <c r="N4120" i="18" l="1"/>
  <c r="Q4115" i="18" s="1"/>
  <c r="S4112" i="18"/>
  <c r="N4123" i="18" l="1"/>
  <c r="Q4116" i="18"/>
  <c r="S4115" i="18"/>
  <c r="Q4117" i="18" l="1"/>
  <c r="N4124" i="18"/>
  <c r="S4116" i="18"/>
  <c r="N4125" i="18" l="1"/>
  <c r="S4117" i="18"/>
  <c r="Q4118" i="18"/>
  <c r="N4126" i="18" l="1"/>
  <c r="S4118" i="18"/>
  <c r="T4115" i="18" s="1"/>
  <c r="Q4119" i="18"/>
  <c r="N4127" i="18" l="1"/>
  <c r="S4119" i="18"/>
  <c r="Q4120" i="18"/>
  <c r="N4128" i="18" l="1"/>
  <c r="Q4123" i="18" s="1"/>
  <c r="S4120" i="18"/>
  <c r="N4131" i="18" l="1"/>
  <c r="S4123" i="18"/>
  <c r="Q4124" i="18"/>
  <c r="Q4125" i="18" l="1"/>
  <c r="N4132" i="18"/>
  <c r="S4124" i="18"/>
  <c r="Q4126" i="18"/>
  <c r="N4134" i="18" l="1"/>
  <c r="S4126" i="18"/>
  <c r="Q4127" i="18"/>
  <c r="N4133" i="18"/>
  <c r="S4125" i="18"/>
  <c r="Q4128" i="18"/>
  <c r="N4136" i="18" l="1"/>
  <c r="S4128" i="18"/>
  <c r="N4135" i="18"/>
  <c r="Q4131" i="18" s="1"/>
  <c r="S4127" i="18"/>
  <c r="T4123" i="18"/>
  <c r="N4139" i="18" l="1"/>
  <c r="S4131" i="18"/>
  <c r="Q4132" i="18"/>
  <c r="Q4133" i="18" l="1"/>
  <c r="N4140" i="18"/>
  <c r="S4132" i="18"/>
  <c r="N4141" i="18" l="1"/>
  <c r="S4133" i="18"/>
  <c r="Q4134" i="18"/>
  <c r="N4142" i="18" l="1"/>
  <c r="S4134" i="18"/>
  <c r="T4131" i="18" s="1"/>
  <c r="Q4135" i="18"/>
  <c r="N4143" i="18" l="1"/>
  <c r="S4135" i="18"/>
  <c r="Q4136" i="18"/>
  <c r="N4144" i="18" l="1"/>
  <c r="Q4139" i="18" s="1"/>
  <c r="S4136" i="18"/>
  <c r="N4147" i="18" l="1"/>
  <c r="S4139" i="18"/>
  <c r="Q4140" i="18"/>
  <c r="Q4141" i="18" s="1"/>
  <c r="N4149" i="18" l="1"/>
  <c r="S4141" i="18"/>
  <c r="Q4142" i="18"/>
  <c r="N4148" i="18"/>
  <c r="S4140" i="18"/>
  <c r="Q4143" i="18" l="1"/>
  <c r="N4150" i="18"/>
  <c r="S4142" i="18"/>
  <c r="T4139" i="18" s="1"/>
  <c r="Q4144" i="18"/>
  <c r="N4152" i="18" l="1"/>
  <c r="S4144" i="18"/>
  <c r="N4151" i="18"/>
  <c r="Q4147" i="18" s="1"/>
  <c r="S4143" i="18"/>
  <c r="N4155" i="18" l="1"/>
  <c r="Q4148" i="18"/>
  <c r="S4147" i="18"/>
  <c r="Q4149" i="18"/>
  <c r="Q4150" i="18" l="1"/>
  <c r="N4157" i="18"/>
  <c r="S4149" i="18"/>
  <c r="N4156" i="18"/>
  <c r="S4148" i="18"/>
  <c r="N4158" i="18" l="1"/>
  <c r="S4150" i="18"/>
  <c r="T4147" i="18"/>
  <c r="Q4151" i="18"/>
  <c r="Q4152" i="18" s="1"/>
  <c r="N4160" i="18" l="1"/>
  <c r="S4152" i="18"/>
  <c r="N4159" i="18"/>
  <c r="Q4155" i="18" s="1"/>
  <c r="S4151" i="18"/>
  <c r="N4163" i="18" l="1"/>
  <c r="Q4156" i="18"/>
  <c r="S4155" i="18"/>
  <c r="N4164" i="18" l="1"/>
  <c r="S4156" i="18"/>
  <c r="Q4157" i="18"/>
  <c r="N4165" i="18" l="1"/>
  <c r="S4157" i="18"/>
  <c r="Q4158" i="18"/>
  <c r="Q4159" i="18" s="1"/>
  <c r="N4166" i="18" l="1"/>
  <c r="S4158" i="18"/>
  <c r="T4155" i="18" s="1"/>
  <c r="N4167" i="18"/>
  <c r="S4159" i="18"/>
  <c r="Q4160" i="18"/>
  <c r="N4168" i="18" l="1"/>
  <c r="S4160" i="18"/>
  <c r="Q4163" i="18"/>
  <c r="N4171" i="18" l="1"/>
  <c r="Q4164" i="18"/>
  <c r="Q4165" i="18" s="1"/>
  <c r="Q4166" i="18" s="1"/>
  <c r="Q4167" i="18" s="1"/>
  <c r="S4163" i="18"/>
  <c r="N4175" i="18" l="1"/>
  <c r="S4167" i="18"/>
  <c r="Q4168" i="18"/>
  <c r="N4174" i="18"/>
  <c r="S4166" i="18"/>
  <c r="N4173" i="18"/>
  <c r="S4165" i="18"/>
  <c r="N4172" i="18"/>
  <c r="S4164" i="18"/>
  <c r="T4163" i="18" l="1"/>
  <c r="N4176" i="18"/>
  <c r="Q4171" i="18" s="1"/>
  <c r="S4168" i="18"/>
  <c r="N4179" i="18" l="1"/>
  <c r="S4171" i="18"/>
  <c r="Q4172" i="18"/>
  <c r="Q4173" i="18" l="1"/>
  <c r="N4180" i="18"/>
  <c r="S4172" i="18"/>
  <c r="N4181" i="18" l="1"/>
  <c r="S4173" i="18"/>
  <c r="Q4174" i="18"/>
  <c r="N4182" i="18" l="1"/>
  <c r="S4174" i="18"/>
  <c r="T4171" i="18" s="1"/>
  <c r="Q4175" i="18"/>
  <c r="Q4176" i="18" s="1"/>
  <c r="N4184" i="18" l="1"/>
  <c r="S4176" i="18"/>
  <c r="N4183" i="18"/>
  <c r="Q4179" i="18" s="1"/>
  <c r="S4175" i="18"/>
  <c r="N4187" i="18" l="1"/>
  <c r="Q4180" i="18"/>
  <c r="S4179" i="18"/>
  <c r="Q4181" i="18" l="1"/>
  <c r="N4188" i="18"/>
  <c r="S4180" i="18"/>
  <c r="N4189" i="18" l="1"/>
  <c r="S4181" i="18"/>
  <c r="Q4182" i="18"/>
  <c r="N4190" i="18" l="1"/>
  <c r="S4182" i="18"/>
  <c r="T4179" i="18" s="1"/>
  <c r="Q4183" i="18"/>
  <c r="N4191" i="18" l="1"/>
  <c r="S4183" i="18"/>
  <c r="Q4184" i="18"/>
  <c r="N4192" i="18" l="1"/>
  <c r="Q4187" i="18" s="1"/>
  <c r="S4184" i="18"/>
  <c r="N4195" i="18" l="1"/>
  <c r="S4187" i="18"/>
  <c r="Q4188" i="18"/>
  <c r="Q4189" i="18" s="1"/>
  <c r="Q4190" i="18" l="1"/>
  <c r="N4197" i="18"/>
  <c r="S4189" i="18"/>
  <c r="Q4191" i="18"/>
  <c r="Q4192" i="18" s="1"/>
  <c r="N4196" i="18"/>
  <c r="S4188" i="18"/>
  <c r="N4199" i="18" l="1"/>
  <c r="S4191" i="18"/>
  <c r="N4200" i="18"/>
  <c r="S4192" i="18"/>
  <c r="N4198" i="18"/>
  <c r="Q4195" i="18" s="1"/>
  <c r="S4190" i="18"/>
  <c r="T4187" i="18" s="1"/>
  <c r="N4203" i="18" l="1"/>
  <c r="Q4196" i="18"/>
  <c r="S4195" i="18"/>
  <c r="Q4197" i="18" l="1"/>
  <c r="N4204" i="18"/>
  <c r="S4196" i="18"/>
  <c r="N4205" i="18" l="1"/>
  <c r="S4197" i="18"/>
  <c r="Q4198" i="18"/>
  <c r="Q4199" i="18" s="1"/>
  <c r="Q4200" i="18" l="1"/>
  <c r="N4207" i="18"/>
  <c r="S4199" i="18"/>
  <c r="N4206" i="18"/>
  <c r="S4198" i="18"/>
  <c r="T4195" i="18" s="1"/>
  <c r="N4208" i="18" l="1"/>
  <c r="Q4203" i="18" s="1"/>
  <c r="S4200" i="18"/>
  <c r="N4211" i="18" l="1"/>
  <c r="S4203" i="18"/>
  <c r="Q4204" i="18"/>
  <c r="Q4205" i="18" s="1"/>
  <c r="N4213" i="18" l="1"/>
  <c r="S4205" i="18"/>
  <c r="Q4206" i="18"/>
  <c r="N4212" i="18"/>
  <c r="S4204" i="18"/>
  <c r="Q4207" i="18" l="1"/>
  <c r="N4214" i="18"/>
  <c r="S4206" i="18"/>
  <c r="T4203" i="18" s="1"/>
  <c r="Q4208" i="18"/>
  <c r="N4216" i="18" l="1"/>
  <c r="S4208" i="18"/>
  <c r="N4215" i="18"/>
  <c r="Q4211" i="18" s="1"/>
  <c r="S4207" i="18"/>
  <c r="N4219" i="18" l="1"/>
  <c r="S4211" i="18"/>
  <c r="Q4212" i="18"/>
  <c r="Q4213" i="18" l="1"/>
  <c r="N4220" i="18"/>
  <c r="S4212" i="18"/>
  <c r="N4221" i="18" l="1"/>
  <c r="S4213" i="18"/>
  <c r="Q4214" i="18"/>
  <c r="Q4215" i="18" s="1"/>
  <c r="N4223" i="18" l="1"/>
  <c r="S4215" i="18"/>
  <c r="Q4216" i="18"/>
  <c r="N4222" i="18"/>
  <c r="S4214" i="18"/>
  <c r="T4211" i="18" s="1"/>
  <c r="N4224" i="18" l="1"/>
  <c r="Q4219" i="18" s="1"/>
  <c r="S4216" i="18"/>
  <c r="N4227" i="18" l="1"/>
  <c r="Q4220" i="18"/>
  <c r="S4219" i="18"/>
  <c r="Q4221" i="18" l="1"/>
  <c r="N4228" i="18"/>
  <c r="S4220" i="18"/>
  <c r="N4229" i="18" l="1"/>
  <c r="S4221" i="18"/>
  <c r="Q4222" i="18"/>
  <c r="Q4223" i="18" l="1"/>
  <c r="N4230" i="18"/>
  <c r="S4222" i="18"/>
  <c r="T4219" i="18" s="1"/>
  <c r="Q4224" i="18"/>
  <c r="N4232" i="18" l="1"/>
  <c r="S4224" i="18"/>
  <c r="N4231" i="18"/>
  <c r="Q4227" i="18" s="1"/>
  <c r="S4223" i="18"/>
  <c r="N4235" i="18" l="1"/>
  <c r="Q4228" i="18"/>
  <c r="S4227" i="18"/>
  <c r="N4236" i="18" l="1"/>
  <c r="S4228" i="18"/>
  <c r="Q4229" i="18"/>
  <c r="N4237" i="18" l="1"/>
  <c r="S4229" i="18"/>
  <c r="Q4230" i="18"/>
  <c r="Q4231" i="18" l="1"/>
  <c r="N4238" i="18"/>
  <c r="S4230" i="18"/>
  <c r="T4227" i="18"/>
  <c r="N4239" i="18" l="1"/>
  <c r="S4231" i="18"/>
  <c r="Q4232" i="18"/>
  <c r="N4240" i="18" l="1"/>
  <c r="Q4235" i="18" s="1"/>
  <c r="S4232" i="18"/>
  <c r="N4243" i="18" l="1"/>
  <c r="Q4236" i="18"/>
  <c r="S4235" i="18"/>
  <c r="Q4237" i="18"/>
  <c r="Q4238" i="18" s="1"/>
  <c r="N4246" i="18" l="1"/>
  <c r="S4238" i="18"/>
  <c r="Q4239" i="18"/>
  <c r="N4245" i="18"/>
  <c r="S4237" i="18"/>
  <c r="N4244" i="18"/>
  <c r="S4236" i="18"/>
  <c r="T4235" i="18" s="1"/>
  <c r="N4247" i="18" l="1"/>
  <c r="S4239" i="18"/>
  <c r="Q4240" i="18"/>
  <c r="N4248" i="18" l="1"/>
  <c r="Q4243" i="18" s="1"/>
  <c r="S4240" i="18"/>
  <c r="N4251" i="18" l="1"/>
  <c r="S4243" i="18"/>
  <c r="Q4244" i="18"/>
  <c r="N4252" i="18" l="1"/>
  <c r="S4244" i="18"/>
  <c r="Q4245" i="18"/>
  <c r="Q4246" i="18" l="1"/>
  <c r="N4253" i="18"/>
  <c r="S4245" i="18"/>
  <c r="N4254" i="18" l="1"/>
  <c r="S4246" i="18"/>
  <c r="T4243" i="18" s="1"/>
  <c r="Q4247" i="18"/>
  <c r="N4255" i="18" l="1"/>
  <c r="S4247" i="18"/>
  <c r="Q4248" i="18"/>
  <c r="N4256" i="18" l="1"/>
  <c r="Q4251" i="18" s="1"/>
  <c r="S4248" i="18"/>
  <c r="N4259" i="18" l="1"/>
  <c r="Q4252" i="18"/>
  <c r="S4251" i="18"/>
  <c r="Q4253" i="18" l="1"/>
  <c r="N4260" i="18"/>
  <c r="S4252" i="18"/>
  <c r="N4261" i="18" l="1"/>
  <c r="S4253" i="18"/>
  <c r="Q4254" i="18"/>
  <c r="N4262" i="18" l="1"/>
  <c r="S4254" i="18"/>
  <c r="T4251" i="18" s="1"/>
  <c r="Q4255" i="18"/>
  <c r="Q4256" i="18" s="1"/>
  <c r="N4264" i="18" l="1"/>
  <c r="S4256" i="18"/>
  <c r="N4263" i="18"/>
  <c r="Q4259" i="18" s="1"/>
  <c r="S4255" i="18"/>
  <c r="N4267" i="18" l="1"/>
  <c r="Q4260" i="18"/>
  <c r="S4259" i="18"/>
  <c r="Q4261" i="18"/>
  <c r="Q4262" i="18" s="1"/>
  <c r="Q4263" i="18" l="1"/>
  <c r="N4270" i="18"/>
  <c r="S4262" i="18"/>
  <c r="N4269" i="18"/>
  <c r="S4261" i="18"/>
  <c r="Q4264" i="18"/>
  <c r="N4268" i="18"/>
  <c r="S4260" i="18"/>
  <c r="T4259" i="18" l="1"/>
  <c r="N4272" i="18"/>
  <c r="S4264" i="18"/>
  <c r="N4271" i="18"/>
  <c r="Q4267" i="18" s="1"/>
  <c r="S4263" i="18"/>
  <c r="N4275" i="18" l="1"/>
  <c r="Q4268" i="18"/>
  <c r="S4267" i="18"/>
  <c r="Q4269" i="18" l="1"/>
  <c r="N4276" i="18"/>
  <c r="S4268" i="18"/>
  <c r="N4277" i="18" l="1"/>
  <c r="S4269" i="18"/>
  <c r="Q4270" i="18"/>
  <c r="Q4271" i="18" s="1"/>
  <c r="N4279" i="18" l="1"/>
  <c r="S4271" i="18"/>
  <c r="Q4272" i="18"/>
  <c r="N4278" i="18"/>
  <c r="S4270" i="18"/>
  <c r="T4267" i="18" s="1"/>
  <c r="N4280" i="18" l="1"/>
  <c r="Q4275" i="18" s="1"/>
  <c r="S4272" i="18"/>
  <c r="N4283" i="18" l="1"/>
  <c r="Q4276" i="18"/>
  <c r="S4275" i="18"/>
  <c r="Q4277" i="18" l="1"/>
  <c r="N4284" i="18"/>
  <c r="S4276" i="18"/>
  <c r="N4285" i="18" l="1"/>
  <c r="S4277" i="18"/>
  <c r="Q4278" i="18"/>
  <c r="N4286" i="18" l="1"/>
  <c r="S4278" i="18"/>
  <c r="T4275" i="18" s="1"/>
  <c r="Q4279" i="18"/>
  <c r="Q4280" i="18" l="1"/>
  <c r="N4287" i="18"/>
  <c r="S4279" i="18"/>
  <c r="N4288" i="18" l="1"/>
  <c r="Q4283" i="18" s="1"/>
  <c r="S4280" i="18"/>
  <c r="N4291" i="18" l="1"/>
  <c r="Q4284" i="18"/>
  <c r="S4283" i="18"/>
  <c r="Q4285" i="18"/>
  <c r="Q4286" i="18" l="1"/>
  <c r="N4293" i="18"/>
  <c r="S4285" i="18"/>
  <c r="N4292" i="18"/>
  <c r="S4284" i="18"/>
  <c r="Q4287" i="18" l="1"/>
  <c r="N4294" i="18"/>
  <c r="S4286" i="18"/>
  <c r="T4283" i="18" s="1"/>
  <c r="N4295" i="18" l="1"/>
  <c r="S4287" i="18"/>
  <c r="Q4288" i="18"/>
  <c r="N4296" i="18" l="1"/>
  <c r="Q4291" i="18" s="1"/>
  <c r="S4288" i="18"/>
  <c r="N4299" i="18" l="1"/>
  <c r="Q4292" i="18"/>
  <c r="Q4293" i="18" s="1"/>
  <c r="Q4294" i="18" s="1"/>
  <c r="S4291" i="18"/>
  <c r="N4302" i="18" l="1"/>
  <c r="S4294" i="18"/>
  <c r="Q4295" i="18"/>
  <c r="N4301" i="18"/>
  <c r="S4293" i="18"/>
  <c r="N4300" i="18"/>
  <c r="S4292" i="18"/>
  <c r="N4303" i="18" l="1"/>
  <c r="S4295" i="18"/>
  <c r="Q4296" i="18"/>
  <c r="T4291" i="18"/>
  <c r="N4304" i="18" l="1"/>
  <c r="Q4299" i="18" s="1"/>
  <c r="S4296" i="18"/>
  <c r="N4307" i="18" l="1"/>
  <c r="S4299" i="18"/>
  <c r="Q4300" i="18"/>
  <c r="N4308" i="18" l="1"/>
  <c r="S4300" i="18"/>
  <c r="Q4301" i="18"/>
  <c r="Q4302" i="18" l="1"/>
  <c r="N4309" i="18"/>
  <c r="S4301" i="18"/>
  <c r="N4310" i="18" l="1"/>
  <c r="S4302" i="18"/>
  <c r="T4299" i="18" s="1"/>
  <c r="Q4303" i="18"/>
  <c r="N4311" i="18" l="1"/>
  <c r="S4303" i="18"/>
  <c r="Q4304" i="18"/>
  <c r="N4312" i="18" l="1"/>
  <c r="Q4307" i="18" s="1"/>
  <c r="S4304" i="18"/>
  <c r="N4315" i="18" l="1"/>
  <c r="S4307" i="18"/>
  <c r="Q4308" i="18"/>
  <c r="Q4309" i="18" l="1"/>
  <c r="N4316" i="18"/>
  <c r="S4308" i="18"/>
  <c r="Q4310" i="18"/>
  <c r="Q4311" i="18" s="1"/>
  <c r="N4318" i="18" l="1"/>
  <c r="S4310" i="18"/>
  <c r="N4319" i="18"/>
  <c r="S4311" i="18"/>
  <c r="Q4312" i="18"/>
  <c r="N4317" i="18"/>
  <c r="S4309" i="18"/>
  <c r="T4307" i="18" s="1"/>
  <c r="N4320" i="18" l="1"/>
  <c r="Q4315" i="18" s="1"/>
  <c r="S4312" i="18"/>
  <c r="N4323" i="18" l="1"/>
  <c r="S4315" i="18"/>
  <c r="Q4316" i="18"/>
  <c r="Q4317" i="18" l="1"/>
  <c r="N4324" i="18"/>
  <c r="S4316" i="18"/>
  <c r="N4325" i="18" l="1"/>
  <c r="S4317" i="18"/>
  <c r="Q4318" i="18"/>
  <c r="N4326" i="18" l="1"/>
  <c r="S4318" i="18"/>
  <c r="T4315" i="18" s="1"/>
  <c r="Q4319" i="18"/>
  <c r="Q4320" i="18" s="1"/>
  <c r="N4327" i="18" l="1"/>
  <c r="S4319" i="18"/>
  <c r="N4328" i="18"/>
  <c r="S4320" i="18"/>
  <c r="Q4323" i="18" l="1"/>
  <c r="N4331" i="18" s="1"/>
  <c r="S4323" i="18"/>
  <c r="Q4324" i="18"/>
  <c r="Q4325" i="18" l="1"/>
  <c r="N4332" i="18"/>
  <c r="S4324" i="18"/>
  <c r="Q4326" i="18" l="1"/>
  <c r="N4333" i="18"/>
  <c r="S4325" i="18"/>
  <c r="N4334" i="18" l="1"/>
  <c r="S4326" i="18"/>
  <c r="T4323" i="18" s="1"/>
  <c r="Q4327" i="18"/>
  <c r="Q4328" i="18" s="1"/>
  <c r="N4336" i="18" l="1"/>
  <c r="S4328" i="18"/>
  <c r="N4335" i="18"/>
  <c r="Q4331" i="18" s="1"/>
  <c r="S4327" i="18"/>
  <c r="N4339" i="18" l="1"/>
  <c r="Q4332" i="18"/>
  <c r="Q4333" i="18" s="1"/>
  <c r="Q4334" i="18" s="1"/>
  <c r="S4331" i="18"/>
  <c r="N4342" i="18" l="1"/>
  <c r="S4334" i="18"/>
  <c r="Q4335" i="18"/>
  <c r="Q4336" i="18" s="1"/>
  <c r="N4341" i="18"/>
  <c r="S4333" i="18"/>
  <c r="N4340" i="18"/>
  <c r="S4332" i="18"/>
  <c r="N4344" i="18" l="1"/>
  <c r="S4336" i="18"/>
  <c r="N4343" i="18"/>
  <c r="Q4339" i="18" s="1"/>
  <c r="S4335" i="18"/>
  <c r="T4331" i="18"/>
  <c r="N4347" i="18" l="1"/>
  <c r="S4339" i="18"/>
  <c r="Q4340" i="18"/>
  <c r="Q4341" i="18" s="1"/>
  <c r="N4349" i="18" l="1"/>
  <c r="S4341" i="18"/>
  <c r="Q4342" i="18"/>
  <c r="N4348" i="18"/>
  <c r="S4340" i="18"/>
  <c r="N4350" i="18" l="1"/>
  <c r="S4342" i="18"/>
  <c r="T4339" i="18" s="1"/>
  <c r="Q4343" i="18"/>
  <c r="N4351" i="18" l="1"/>
  <c r="S4343" i="18"/>
  <c r="Q4344" i="18"/>
  <c r="N4352" i="18" l="1"/>
  <c r="Q4347" i="18" s="1"/>
  <c r="S4344" i="18"/>
  <c r="N4355" i="18" l="1"/>
  <c r="Q4348" i="18"/>
  <c r="S4347" i="18"/>
  <c r="Q4349" i="18"/>
  <c r="N4357" i="18" l="1"/>
  <c r="S4349" i="18"/>
  <c r="Q4350" i="18"/>
  <c r="N4356" i="18"/>
  <c r="S4348" i="18"/>
  <c r="N4358" i="18" l="1"/>
  <c r="S4350" i="18"/>
  <c r="T4347" i="18" s="1"/>
  <c r="Q4351" i="18"/>
  <c r="N4359" i="18" l="1"/>
  <c r="S4351" i="18"/>
  <c r="Q4352" i="18"/>
  <c r="N4360" i="18" l="1"/>
  <c r="S4352" i="18"/>
  <c r="Q4355" i="18"/>
  <c r="N4363" i="18" l="1"/>
  <c r="Q4356" i="18"/>
  <c r="S4355" i="18"/>
  <c r="Q4357" i="18" l="1"/>
  <c r="N4364" i="18"/>
  <c r="S4356" i="18"/>
  <c r="Q4358" i="18" l="1"/>
  <c r="N4365" i="18"/>
  <c r="S4357" i="18"/>
  <c r="Q4359" i="18"/>
  <c r="Q4360" i="18" s="1"/>
  <c r="N4368" i="18" l="1"/>
  <c r="S4360" i="18"/>
  <c r="N4367" i="18"/>
  <c r="S4359" i="18"/>
  <c r="N4366" i="18"/>
  <c r="Q4363" i="18" s="1"/>
  <c r="S4358" i="18"/>
  <c r="T4355" i="18" s="1"/>
  <c r="N4371" i="18" l="1"/>
  <c r="S4363" i="18"/>
  <c r="Q4364" i="18"/>
  <c r="Q4365" i="18" s="1"/>
  <c r="Q4366" i="18" l="1"/>
  <c r="N4373" i="18"/>
  <c r="S4365" i="18"/>
  <c r="N4372" i="18"/>
  <c r="S4364" i="18"/>
  <c r="N4374" i="18" l="1"/>
  <c r="S4366" i="18"/>
  <c r="T4363" i="18" s="1"/>
  <c r="Q4367" i="18"/>
  <c r="N4375" i="18" l="1"/>
  <c r="S4367" i="18"/>
  <c r="Q4368" i="18"/>
  <c r="N4376" i="18" l="1"/>
  <c r="S4368" i="18"/>
  <c r="Q4371" i="18"/>
  <c r="N4379" i="18" l="1"/>
  <c r="Q4372" i="18"/>
  <c r="Q4373" i="18" s="1"/>
  <c r="S4371" i="18"/>
  <c r="N4381" i="18" l="1"/>
  <c r="S4373" i="18"/>
  <c r="Q4374" i="18"/>
  <c r="Q4375" i="18" s="1"/>
  <c r="N4380" i="18"/>
  <c r="S4372" i="18"/>
  <c r="Q4376" i="18" l="1"/>
  <c r="N4383" i="18"/>
  <c r="S4375" i="18"/>
  <c r="N4382" i="18"/>
  <c r="S4374" i="18"/>
  <c r="T4371" i="18" s="1"/>
  <c r="N4384" i="18" l="1"/>
  <c r="Q4379" i="18" s="1"/>
  <c r="S4376" i="18"/>
  <c r="N4387" i="18" l="1"/>
  <c r="Q4380" i="18"/>
  <c r="S4379" i="18"/>
  <c r="Q4381" i="18" l="1"/>
  <c r="N4388" i="18"/>
  <c r="S4380" i="18"/>
  <c r="N4389" i="18" l="1"/>
  <c r="S4381" i="18"/>
  <c r="Q4382" i="18"/>
  <c r="Q4383" i="18" l="1"/>
  <c r="N4390" i="18"/>
  <c r="S4382" i="18"/>
  <c r="T4379" i="18" s="1"/>
  <c r="Q4384" i="18"/>
  <c r="N4392" i="18" l="1"/>
  <c r="S4384" i="18"/>
  <c r="N4391" i="18"/>
  <c r="Q4387" i="18" s="1"/>
  <c r="S4383" i="18"/>
  <c r="N4395" i="18" l="1"/>
  <c r="S4387" i="18"/>
  <c r="Q4388" i="18"/>
  <c r="Q4389" i="18" s="1"/>
  <c r="N4397" i="18" l="1"/>
  <c r="S4389" i="18"/>
  <c r="Q4390" i="18"/>
  <c r="N4396" i="18"/>
  <c r="S4388" i="18"/>
  <c r="Q4391" i="18" l="1"/>
  <c r="N4398" i="18"/>
  <c r="S4390" i="18"/>
  <c r="T4387" i="18" s="1"/>
  <c r="Q4392" i="18" l="1"/>
  <c r="N4399" i="18"/>
  <c r="S4391" i="18"/>
  <c r="N4400" i="18" l="1"/>
  <c r="Q4395" i="18" s="1"/>
  <c r="S4392" i="18"/>
  <c r="N4403" i="18" l="1"/>
  <c r="Q4396" i="18"/>
  <c r="S4395" i="18"/>
  <c r="Q4397" i="18" l="1"/>
  <c r="N4404" i="18"/>
  <c r="S4396" i="18"/>
  <c r="N4405" i="18" l="1"/>
  <c r="S4397" i="18"/>
  <c r="Q4398" i="18"/>
  <c r="Q4399" i="18" s="1"/>
  <c r="N4406" i="18" l="1"/>
  <c r="S4398" i="18"/>
  <c r="T4395" i="18" s="1"/>
  <c r="N4407" i="18"/>
  <c r="S4399" i="18"/>
  <c r="Q4400" i="18"/>
  <c r="N4408" i="18" l="1"/>
  <c r="Q4403" i="18" s="1"/>
  <c r="S4400" i="18"/>
  <c r="N4411" i="18" l="1"/>
  <c r="S4403" i="18"/>
  <c r="Q4404" i="18"/>
  <c r="N4412" i="18" l="1"/>
  <c r="S4404" i="18"/>
  <c r="Q4405" i="18"/>
  <c r="Q4406" i="18" s="1"/>
  <c r="Q4407" i="18" l="1"/>
  <c r="N4414" i="18"/>
  <c r="S4406" i="18"/>
  <c r="N4413" i="18"/>
  <c r="S4405" i="18"/>
  <c r="T4403" i="18" s="1"/>
  <c r="Q4408" i="18"/>
  <c r="N4416" i="18" l="1"/>
  <c r="S4408" i="18"/>
  <c r="N4415" i="18"/>
  <c r="Q4411" i="18" s="1"/>
  <c r="S4407" i="18"/>
  <c r="N4419" i="18" l="1"/>
  <c r="Q4412" i="18"/>
  <c r="Q4413" i="18"/>
  <c r="Q4414" i="18" s="1"/>
  <c r="Q4415" i="18" s="1"/>
  <c r="S4411" i="18"/>
  <c r="N4423" i="18" l="1"/>
  <c r="S4415" i="18"/>
  <c r="Q4416" i="18"/>
  <c r="N4421" i="18"/>
  <c r="S4413" i="18"/>
  <c r="N4422" i="18"/>
  <c r="S4414" i="18"/>
  <c r="N4420" i="18"/>
  <c r="S4412" i="18"/>
  <c r="T4411" i="18" l="1"/>
  <c r="N4424" i="18"/>
  <c r="Q4419" i="18" s="1"/>
  <c r="S4416" i="18"/>
  <c r="N4427" i="18" l="1"/>
  <c r="Q4420" i="18"/>
  <c r="S4419" i="18"/>
  <c r="Q4421" i="18"/>
  <c r="Q4422" i="18" s="1"/>
  <c r="N4430" i="18" l="1"/>
  <c r="S4422" i="18"/>
  <c r="Q4423" i="18"/>
  <c r="N4429" i="18"/>
  <c r="S4421" i="18"/>
  <c r="N4428" i="18"/>
  <c r="S4420" i="18"/>
  <c r="N4431" i="18" l="1"/>
  <c r="S4423" i="18"/>
  <c r="Q4424" i="18"/>
  <c r="T4419" i="18"/>
  <c r="N4432" i="18" l="1"/>
  <c r="Q4427" i="18" s="1"/>
  <c r="S4424" i="18"/>
  <c r="N4435" i="18" l="1"/>
  <c r="Q4428" i="18"/>
  <c r="S4427" i="18"/>
  <c r="Q4429" i="18"/>
  <c r="Q4430" i="18" l="1"/>
  <c r="N4437" i="18"/>
  <c r="S4429" i="18"/>
  <c r="N4436" i="18"/>
  <c r="S4428" i="18"/>
  <c r="N4438" i="18" l="1"/>
  <c r="S4430" i="18"/>
  <c r="T4427" i="18" s="1"/>
  <c r="Q4431" i="18"/>
  <c r="N4439" i="18" l="1"/>
  <c r="S4431" i="18"/>
  <c r="Q4432" i="18"/>
  <c r="N4440" i="18" l="1"/>
  <c r="Q4435" i="18" s="1"/>
  <c r="S4432" i="18"/>
  <c r="N4443" i="18" l="1"/>
  <c r="Q4436" i="18"/>
  <c r="S4435" i="18"/>
  <c r="Q4437" i="18"/>
  <c r="Q4438" i="18" s="1"/>
  <c r="Q4439" i="18" s="1"/>
  <c r="N4447" i="18" l="1"/>
  <c r="S4439" i="18"/>
  <c r="Q4440" i="18"/>
  <c r="N4446" i="18"/>
  <c r="S4438" i="18"/>
  <c r="N4445" i="18"/>
  <c r="S4437" i="18"/>
  <c r="N4444" i="18"/>
  <c r="S4436" i="18"/>
  <c r="T4435" i="18" s="1"/>
  <c r="N4448" i="18" l="1"/>
  <c r="Q4443" i="18" s="1"/>
  <c r="S4440" i="18"/>
  <c r="N4451" i="18" l="1"/>
  <c r="S4443" i="18"/>
  <c r="Q4444" i="18"/>
  <c r="Q4445" i="18" s="1"/>
  <c r="N4453" i="18" l="1"/>
  <c r="S4445" i="18"/>
  <c r="Q4446" i="18"/>
  <c r="Q4447" i="18" s="1"/>
  <c r="N4452" i="18"/>
  <c r="S4444" i="18"/>
  <c r="Q4448" i="18" l="1"/>
  <c r="N4456" i="18"/>
  <c r="S4448" i="18"/>
  <c r="N4455" i="18"/>
  <c r="S4447" i="18"/>
  <c r="N4454" i="18"/>
  <c r="Q4451" i="18" s="1"/>
  <c r="S4446" i="18"/>
  <c r="T4443" i="18" s="1"/>
  <c r="N4459" i="18" l="1"/>
  <c r="Q4452" i="18"/>
  <c r="Q4453" i="18" s="1"/>
  <c r="S4451" i="18"/>
  <c r="N4461" i="18" l="1"/>
  <c r="S4453" i="18"/>
  <c r="Q4454" i="18"/>
  <c r="Q4455" i="18" s="1"/>
  <c r="N4460" i="18"/>
  <c r="S4452" i="18"/>
  <c r="N4463" i="18" l="1"/>
  <c r="S4455" i="18"/>
  <c r="N4462" i="18"/>
  <c r="S4454" i="18"/>
  <c r="T4451" i="18" s="1"/>
  <c r="Q4456" i="18"/>
  <c r="N4464" i="18" l="1"/>
  <c r="Q4459" i="18" s="1"/>
  <c r="S4456" i="18"/>
  <c r="N4467" i="18" l="1"/>
  <c r="Q4460" i="18"/>
  <c r="Q4461" i="18"/>
  <c r="Q4462" i="18" s="1"/>
  <c r="Q4463" i="18" s="1"/>
  <c r="S4459" i="18"/>
  <c r="N4471" i="18" l="1"/>
  <c r="S4463" i="18"/>
  <c r="Q4464" i="18"/>
  <c r="N4470" i="18"/>
  <c r="S4462" i="18"/>
  <c r="N4469" i="18"/>
  <c r="S4461" i="18"/>
  <c r="N4468" i="18"/>
  <c r="S4460" i="18"/>
  <c r="N4472" i="18" l="1"/>
  <c r="Q4467" i="18" s="1"/>
  <c r="S4464" i="18"/>
  <c r="T4459" i="18"/>
  <c r="N4475" i="18" l="1"/>
  <c r="S4467" i="18"/>
  <c r="Q4468" i="18"/>
  <c r="Q4469" i="18" l="1"/>
  <c r="N4476" i="18"/>
  <c r="S4468" i="18"/>
  <c r="Q4470" i="18"/>
  <c r="Q4471" i="18" l="1"/>
  <c r="N4478" i="18"/>
  <c r="S4470" i="18"/>
  <c r="Q4472" i="18"/>
  <c r="N4477" i="18"/>
  <c r="S4469" i="18"/>
  <c r="N4480" i="18" l="1"/>
  <c r="S4472" i="18"/>
  <c r="T4467" i="18"/>
  <c r="N4479" i="18"/>
  <c r="Q4475" i="18" s="1"/>
  <c r="S4471" i="18"/>
  <c r="N4483" i="18" l="1"/>
  <c r="S4475" i="18"/>
  <c r="Q4476" i="18"/>
  <c r="Q4477" i="18" s="1"/>
  <c r="N4485" i="18" l="1"/>
  <c r="S4477" i="18"/>
  <c r="Q4478" i="18"/>
  <c r="Q4479" i="18" s="1"/>
  <c r="N4484" i="18"/>
  <c r="S4476" i="18"/>
  <c r="N4487" i="18" l="1"/>
  <c r="S4479" i="18"/>
  <c r="N4486" i="18"/>
  <c r="S4478" i="18"/>
  <c r="T4475" i="18" s="1"/>
  <c r="Q4480" i="18"/>
  <c r="N4488" i="18" l="1"/>
  <c r="Q4483" i="18" s="1"/>
  <c r="S4480" i="18"/>
  <c r="N4491" i="18" l="1"/>
  <c r="S4483" i="18"/>
  <c r="Q4484" i="18"/>
  <c r="Q4485" i="18" l="1"/>
  <c r="N4492" i="18"/>
  <c r="S4484" i="18"/>
  <c r="Q4486" i="18"/>
  <c r="N4494" i="18" l="1"/>
  <c r="S4486" i="18"/>
  <c r="N4493" i="18"/>
  <c r="S4485" i="18"/>
  <c r="Q4487" i="18"/>
  <c r="Q4488" i="18" s="1"/>
  <c r="N4495" i="18" l="1"/>
  <c r="S4487" i="18"/>
  <c r="N4496" i="18"/>
  <c r="S4488" i="18"/>
  <c r="T4483" i="18"/>
  <c r="Q4491" i="18" l="1"/>
  <c r="N4499" i="18"/>
  <c r="S4491" i="18"/>
  <c r="Q4492" i="18"/>
  <c r="Q4493" i="18" s="1"/>
  <c r="N4501" i="18" l="1"/>
  <c r="S4493" i="18"/>
  <c r="Q4494" i="18"/>
  <c r="Q4495" i="18" s="1"/>
  <c r="N4500" i="18"/>
  <c r="S4492" i="18"/>
  <c r="N4503" i="18" l="1"/>
  <c r="S4495" i="18"/>
  <c r="N4502" i="18"/>
  <c r="S4494" i="18"/>
  <c r="T4491" i="18" s="1"/>
  <c r="Q4496" i="18"/>
  <c r="N4504" i="18" l="1"/>
  <c r="Q4499" i="18" s="1"/>
  <c r="S4496" i="18"/>
  <c r="N4507" i="18" l="1"/>
  <c r="S4499" i="18"/>
  <c r="Q4500" i="18"/>
  <c r="Q4501" i="18" l="1"/>
  <c r="N4508" i="18"/>
  <c r="S4500" i="18"/>
  <c r="Q4502" i="18"/>
  <c r="N4510" i="18" l="1"/>
  <c r="S4502" i="18"/>
  <c r="Q4503" i="18"/>
  <c r="N4509" i="18"/>
  <c r="S4501" i="18"/>
  <c r="Q4504" i="18"/>
  <c r="N4512" i="18" l="1"/>
  <c r="S4504" i="18"/>
  <c r="N4511" i="18"/>
  <c r="Q4507" i="18" s="1"/>
  <c r="S4503" i="18"/>
  <c r="T4499" i="18"/>
  <c r="N4515" i="18" l="1"/>
  <c r="S4507" i="18"/>
  <c r="Q4508" i="18"/>
  <c r="Q4509" i="18" s="1"/>
  <c r="N4517" i="18" l="1"/>
  <c r="S4509" i="18"/>
  <c r="Q4510" i="18"/>
  <c r="Q4511" i="18" s="1"/>
  <c r="Q4512" i="18" s="1"/>
  <c r="N4516" i="18"/>
  <c r="S4508" i="18"/>
  <c r="N4520" i="18" l="1"/>
  <c r="S4512" i="18"/>
  <c r="N4519" i="18"/>
  <c r="S4511" i="18"/>
  <c r="N4518" i="18"/>
  <c r="Q4515" i="18" s="1"/>
  <c r="S4510" i="18"/>
  <c r="T4507" i="18" s="1"/>
  <c r="N4523" i="18" l="1"/>
  <c r="S4515" i="18"/>
  <c r="Q4516" i="18"/>
  <c r="Q4517" i="18" l="1"/>
  <c r="N4524" i="18"/>
  <c r="S4516" i="18"/>
  <c r="N4525" i="18" l="1"/>
  <c r="S4517" i="18"/>
  <c r="Q4518" i="18"/>
  <c r="N4526" i="18" l="1"/>
  <c r="S4518" i="18"/>
  <c r="T4515" i="18" s="1"/>
  <c r="Q4519" i="18"/>
  <c r="Q4520" i="18" s="1"/>
  <c r="N4527" i="18" l="1"/>
  <c r="S4519" i="18"/>
  <c r="N4528" i="18"/>
  <c r="S4520" i="18"/>
  <c r="Q4523" i="18" l="1"/>
  <c r="N4531" i="18" s="1"/>
  <c r="S4523" i="18"/>
  <c r="Q4524" i="18"/>
  <c r="Q4525" i="18" l="1"/>
  <c r="N4532" i="18"/>
  <c r="S4524" i="18"/>
  <c r="Q4526" i="18"/>
  <c r="N4534" i="18" l="1"/>
  <c r="S4526" i="18"/>
  <c r="Q4527" i="18"/>
  <c r="Q4528" i="18" s="1"/>
  <c r="N4533" i="18"/>
  <c r="S4525" i="18"/>
  <c r="N4536" i="18" l="1"/>
  <c r="S4528" i="18"/>
  <c r="N4535" i="18"/>
  <c r="Q4531" i="18" s="1"/>
  <c r="S4527" i="18"/>
  <c r="T4523" i="18"/>
  <c r="N4539" i="18" l="1"/>
  <c r="S4531" i="18"/>
  <c r="Q4532" i="18"/>
  <c r="Q4533" i="18" l="1"/>
  <c r="N4540" i="18"/>
  <c r="S4532" i="18"/>
  <c r="Q4534" i="18"/>
  <c r="N4542" i="18" l="1"/>
  <c r="S4534" i="18"/>
  <c r="Q4535" i="18"/>
  <c r="Q4536" i="18" s="1"/>
  <c r="N4541" i="18"/>
  <c r="S4533" i="18"/>
  <c r="N4544" i="18" l="1"/>
  <c r="S4536" i="18"/>
  <c r="N4543" i="18"/>
  <c r="Q4539" i="18" s="1"/>
  <c r="S4535" i="18"/>
  <c r="T4531" i="18"/>
  <c r="N4547" i="18" l="1"/>
  <c r="Q4540" i="18"/>
  <c r="S4539" i="18"/>
  <c r="N4548" i="18" l="1"/>
  <c r="S4540" i="18"/>
  <c r="Q4541" i="18"/>
  <c r="N4549" i="18" l="1"/>
  <c r="S4541" i="18"/>
  <c r="Q4542" i="18"/>
  <c r="Q4543" i="18" l="1"/>
  <c r="N4550" i="18"/>
  <c r="S4542" i="18"/>
  <c r="T4539" i="18" s="1"/>
  <c r="N4551" i="18" l="1"/>
  <c r="S4543" i="18"/>
  <c r="Q4544" i="18"/>
  <c r="N4552" i="18" l="1"/>
  <c r="Q4547" i="18" s="1"/>
  <c r="S4544" i="18"/>
  <c r="N4555" i="18" l="1"/>
  <c r="Q4548" i="18"/>
  <c r="S4547" i="18"/>
  <c r="Q4549" i="18" l="1"/>
  <c r="N4556" i="18"/>
  <c r="S4548" i="18"/>
  <c r="N4557" i="18" l="1"/>
  <c r="S4549" i="18"/>
  <c r="Q4550" i="18"/>
  <c r="N4558" i="18" l="1"/>
  <c r="S4550" i="18"/>
  <c r="T4547" i="18" s="1"/>
  <c r="Q4551" i="18"/>
  <c r="Q4552" i="18" s="1"/>
  <c r="N4560" i="18" l="1"/>
  <c r="S4552" i="18"/>
  <c r="N4559" i="18"/>
  <c r="Q4555" i="18" s="1"/>
  <c r="S4551" i="18"/>
  <c r="N4563" i="18" l="1"/>
  <c r="S4555" i="18"/>
  <c r="Q4556" i="18"/>
  <c r="N4564" i="18" l="1"/>
  <c r="S4556" i="18"/>
  <c r="Q4557" i="18"/>
  <c r="N4565" i="18" l="1"/>
  <c r="S4557" i="18"/>
  <c r="Q4558" i="18"/>
  <c r="N4566" i="18" l="1"/>
  <c r="S4558" i="18"/>
  <c r="T4555" i="18" s="1"/>
  <c r="Q4559" i="18"/>
  <c r="N4567" i="18" l="1"/>
  <c r="S4559" i="18"/>
  <c r="Q4560" i="18"/>
  <c r="N4568" i="18" l="1"/>
  <c r="S4560" i="18"/>
  <c r="Q4563" i="18"/>
  <c r="N4571" i="18" l="1"/>
  <c r="Q4564" i="18"/>
  <c r="Q4565" i="18" s="1"/>
  <c r="S4563" i="18"/>
  <c r="N4573" i="18" l="1"/>
  <c r="S4565" i="18"/>
  <c r="Q4566" i="18"/>
  <c r="N4572" i="18"/>
  <c r="S4564" i="18"/>
  <c r="Q4567" i="18" l="1"/>
  <c r="N4574" i="18"/>
  <c r="S4566" i="18"/>
  <c r="T4563" i="18" s="1"/>
  <c r="N4575" i="18" l="1"/>
  <c r="S4567" i="18"/>
  <c r="Q4568" i="18"/>
  <c r="N4576" i="18" l="1"/>
  <c r="Q4571" i="18" s="1"/>
  <c r="S4568" i="18"/>
  <c r="N4579" i="18" l="1"/>
  <c r="S4571" i="18"/>
  <c r="Q4572" i="18"/>
  <c r="N4580" i="18" l="1"/>
  <c r="S4572" i="18"/>
  <c r="Q4573" i="18"/>
  <c r="N4581" i="18" l="1"/>
  <c r="S4573" i="18"/>
  <c r="Q4574" i="18"/>
  <c r="Q4575" i="18" s="1"/>
  <c r="Q4576" i="18" s="1"/>
  <c r="N4584" i="18" l="1"/>
  <c r="S4576" i="18"/>
  <c r="N4582" i="18"/>
  <c r="S4574" i="18"/>
  <c r="N4583" i="18"/>
  <c r="S4575" i="18"/>
  <c r="T4571" i="18"/>
  <c r="Q4579" i="18" l="1"/>
  <c r="N4587" i="18" l="1"/>
  <c r="Q4580" i="18"/>
  <c r="S4579" i="18"/>
  <c r="N4588" i="18" l="1"/>
  <c r="S4580" i="18"/>
  <c r="Q4581" i="18"/>
  <c r="Q4582" i="18" l="1"/>
  <c r="N4589" i="18"/>
  <c r="S4581" i="18"/>
  <c r="N4590" i="18" l="1"/>
  <c r="S4582" i="18"/>
  <c r="T4579" i="18" s="1"/>
  <c r="Q4583" i="18"/>
  <c r="N4591" i="18" l="1"/>
  <c r="S4583" i="18"/>
  <c r="Q4584" i="18"/>
  <c r="N4592" i="18" l="1"/>
  <c r="Q4587" i="18" s="1"/>
  <c r="S4584" i="18"/>
  <c r="N4595" i="18" l="1"/>
  <c r="Q4588" i="18"/>
  <c r="S4587" i="18"/>
  <c r="Q4589" i="18" l="1"/>
  <c r="N4596" i="18"/>
  <c r="S4588" i="18"/>
  <c r="N4597" i="18" l="1"/>
  <c r="S4589" i="18"/>
  <c r="Q4590" i="18"/>
  <c r="Q4591" i="18" s="1"/>
  <c r="N4599" i="18" l="1"/>
  <c r="S4591" i="18"/>
  <c r="N4598" i="18"/>
  <c r="S4590" i="18"/>
  <c r="T4587" i="18" s="1"/>
  <c r="Q4592" i="18"/>
  <c r="N4600" i="18" l="1"/>
  <c r="Q4595" i="18" s="1"/>
  <c r="S4592" i="18"/>
  <c r="N4603" i="18" l="1"/>
  <c r="S4595" i="18"/>
  <c r="Q4596" i="18"/>
  <c r="Q4597" i="18" l="1"/>
  <c r="N4604" i="18"/>
  <c r="S4596" i="18"/>
  <c r="Q4598" i="18" l="1"/>
  <c r="N4605" i="18"/>
  <c r="S4597" i="18"/>
  <c r="Q4599" i="18" l="1"/>
  <c r="N4606" i="18"/>
  <c r="S4598" i="18"/>
  <c r="T4595" i="18" s="1"/>
  <c r="N4607" i="18" l="1"/>
  <c r="S4599" i="18"/>
  <c r="Q4600" i="18"/>
  <c r="N4608" i="18" l="1"/>
  <c r="Q4603" i="18" s="1"/>
  <c r="S4600" i="18"/>
  <c r="N4611" i="18" l="1"/>
  <c r="S4603" i="18"/>
  <c r="Q4604" i="18"/>
  <c r="Q4605" i="18" l="1"/>
  <c r="N4612" i="18"/>
  <c r="S4604" i="18"/>
  <c r="N4613" i="18" l="1"/>
  <c r="S4605" i="18"/>
  <c r="Q4606" i="18"/>
  <c r="Q4607" i="18" s="1"/>
  <c r="N4615" i="18" l="1"/>
  <c r="S4607" i="18"/>
  <c r="Q4608" i="18"/>
  <c r="N4614" i="18"/>
  <c r="S4606" i="18"/>
  <c r="T4603" i="18" s="1"/>
  <c r="N4616" i="18" l="1"/>
  <c r="Q4611" i="18" s="1"/>
  <c r="S4608" i="18"/>
  <c r="N4619" i="18" l="1"/>
  <c r="S4611" i="18"/>
  <c r="Q4612" i="18"/>
  <c r="Q4613" i="18" s="1"/>
  <c r="N4621" i="18" l="1"/>
  <c r="S4613" i="18"/>
  <c r="Q4614" i="18"/>
  <c r="N4620" i="18"/>
  <c r="S4612" i="18"/>
  <c r="N4622" i="18" l="1"/>
  <c r="S4614" i="18"/>
  <c r="T4611" i="18" s="1"/>
  <c r="Q4615" i="18"/>
  <c r="N4623" i="18" l="1"/>
  <c r="S4615" i="18"/>
  <c r="Q4616" i="18"/>
  <c r="N4624" i="18" l="1"/>
  <c r="S4616" i="18"/>
  <c r="Q4619" i="18"/>
  <c r="N4627" i="18" l="1"/>
  <c r="Q4620" i="18"/>
  <c r="S4619" i="18"/>
  <c r="Q4621" i="18" l="1"/>
  <c r="N4628" i="18"/>
  <c r="S4620" i="18"/>
  <c r="N4629" i="18" l="1"/>
  <c r="S4621" i="18"/>
  <c r="Q4622" i="18"/>
  <c r="Q4623" i="18" l="1"/>
  <c r="Q4624" i="18" s="1"/>
  <c r="N4631" i="18"/>
  <c r="S4623" i="18"/>
  <c r="N4630" i="18"/>
  <c r="S4622" i="18"/>
  <c r="T4619" i="18" s="1"/>
  <c r="N4632" i="18" l="1"/>
  <c r="S4624" i="18"/>
  <c r="Q4627" i="18"/>
  <c r="N4635" i="18" s="1"/>
  <c r="Q4628" i="18" l="1"/>
  <c r="Q4629" i="18" s="1"/>
  <c r="N4637" i="18" s="1"/>
  <c r="S4627" i="18"/>
  <c r="Q4630" i="18"/>
  <c r="Q4631" i="18" s="1"/>
  <c r="N4636" i="18"/>
  <c r="S4628" i="18"/>
  <c r="S4629" i="18" l="1"/>
  <c r="N4639" i="18"/>
  <c r="S4631" i="18"/>
  <c r="N4638" i="18"/>
  <c r="S4630" i="18"/>
  <c r="T4627" i="18" s="1"/>
  <c r="Q4632" i="18"/>
  <c r="N4640" i="18" l="1"/>
  <c r="Q4635" i="18" s="1"/>
  <c r="S4632" i="18"/>
  <c r="N4643" i="18" l="1"/>
  <c r="Q4636" i="18"/>
  <c r="S4635" i="18"/>
  <c r="Q4637" i="18"/>
  <c r="Q4638" i="18" s="1"/>
  <c r="N4646" i="18" l="1"/>
  <c r="S4638" i="18"/>
  <c r="Q4639" i="18"/>
  <c r="Q4640" i="18" s="1"/>
  <c r="N4645" i="18"/>
  <c r="S4637" i="18"/>
  <c r="N4644" i="18"/>
  <c r="S4636" i="18"/>
  <c r="N4647" i="18" l="1"/>
  <c r="S4639" i="18"/>
  <c r="N4648" i="18"/>
  <c r="S4640" i="18"/>
  <c r="T4635" i="18"/>
  <c r="Q4643" i="18" l="1"/>
  <c r="N4651" i="18" s="1"/>
  <c r="Q4644" i="18"/>
  <c r="S4643" i="18" l="1"/>
  <c r="Q4645" i="18"/>
  <c r="N4652" i="18"/>
  <c r="S4644" i="18"/>
  <c r="N4653" i="18" l="1"/>
  <c r="S4645" i="18"/>
  <c r="Q4646" i="18"/>
  <c r="Q4647" i="18" s="1"/>
  <c r="N4654" i="18" l="1"/>
  <c r="S4646" i="18"/>
  <c r="T4643" i="18" s="1"/>
  <c r="N4655" i="18"/>
  <c r="S4647" i="18"/>
  <c r="Q4648" i="18"/>
  <c r="N4656" i="18" l="1"/>
  <c r="Q4651" i="18" s="1"/>
  <c r="S4648" i="18"/>
  <c r="N4659" i="18" l="1"/>
  <c r="Q4652" i="18"/>
  <c r="S4651" i="18"/>
  <c r="Q4653" i="18"/>
  <c r="Q4654" i="18" s="1"/>
  <c r="N4662" i="18" l="1"/>
  <c r="S4654" i="18"/>
  <c r="Q4655" i="18"/>
  <c r="N4661" i="18"/>
  <c r="S4653" i="18"/>
  <c r="N4660" i="18"/>
  <c r="S4652" i="18"/>
  <c r="N4663" i="18" l="1"/>
  <c r="S4655" i="18"/>
  <c r="Q4656" i="18"/>
  <c r="T4651" i="18"/>
  <c r="N4664" i="18" l="1"/>
  <c r="Q4659" i="18" s="1"/>
  <c r="S4656" i="18"/>
  <c r="N4667" i="18" l="1"/>
  <c r="Q4660" i="18"/>
  <c r="S4659" i="18"/>
  <c r="Q4661" i="18"/>
  <c r="Q4662" i="18" s="1"/>
  <c r="Q4663" i="18" s="1"/>
  <c r="Q4664" i="18" l="1"/>
  <c r="N4671" i="18"/>
  <c r="S4663" i="18"/>
  <c r="N4670" i="18"/>
  <c r="S4662" i="18"/>
  <c r="N4669" i="18"/>
  <c r="S4661" i="18"/>
  <c r="N4668" i="18"/>
  <c r="S4660" i="18"/>
  <c r="T4659" i="18" l="1"/>
  <c r="N4672" i="18"/>
  <c r="Q4667" i="18" s="1"/>
  <c r="S4664" i="18"/>
  <c r="N4675" i="18" l="1"/>
  <c r="S4667" i="18"/>
  <c r="Q4668" i="18"/>
  <c r="Q4669" i="18" s="1"/>
  <c r="N4677" i="18" l="1"/>
  <c r="S4669" i="18"/>
  <c r="Q4670" i="18"/>
  <c r="N4676" i="18"/>
  <c r="S4668" i="18"/>
  <c r="N4678" i="18" l="1"/>
  <c r="S4670" i="18"/>
  <c r="T4667" i="18" s="1"/>
  <c r="Q4671" i="18"/>
  <c r="Q4672" i="18" l="1"/>
  <c r="N4679" i="18"/>
  <c r="S4671" i="18"/>
  <c r="N4680" i="18" l="1"/>
  <c r="Q4675" i="18" s="1"/>
  <c r="S4672" i="18"/>
  <c r="N4683" i="18" l="1"/>
  <c r="S4675" i="18"/>
  <c r="Q4676" i="18"/>
  <c r="Q4677" i="18" s="1"/>
  <c r="N4685" i="18" l="1"/>
  <c r="S4677" i="18"/>
  <c r="Q4678" i="18"/>
  <c r="N4684" i="18"/>
  <c r="S4676" i="18"/>
  <c r="N4686" i="18" l="1"/>
  <c r="S4678" i="18"/>
  <c r="T4675" i="18" s="1"/>
  <c r="Q4679" i="18"/>
  <c r="Q4680" i="18" l="1"/>
  <c r="N4687" i="18"/>
  <c r="S4679" i="18"/>
  <c r="N4688" i="18" l="1"/>
  <c r="Q4683" i="18" s="1"/>
  <c r="S4680" i="18"/>
  <c r="N4691" i="18" l="1"/>
  <c r="S4683" i="18"/>
  <c r="Q4684" i="18"/>
  <c r="Q4685" i="18" l="1"/>
  <c r="N4692" i="18"/>
  <c r="S4684" i="18"/>
  <c r="Q4686" i="18"/>
  <c r="N4694" i="18" l="1"/>
  <c r="S4686" i="18"/>
  <c r="Q4687" i="18"/>
  <c r="N4693" i="18"/>
  <c r="S4685" i="18"/>
  <c r="Q4688" i="18"/>
  <c r="N4696" i="18" l="1"/>
  <c r="S4688" i="18"/>
  <c r="N4695" i="18"/>
  <c r="Q4691" i="18" s="1"/>
  <c r="S4687" i="18"/>
  <c r="T4683" i="18"/>
  <c r="N4699" i="18" l="1"/>
  <c r="S4691" i="18"/>
  <c r="Q4692" i="18"/>
  <c r="Q4693" i="18" l="1"/>
  <c r="N4700" i="18"/>
  <c r="S4692" i="18"/>
  <c r="N4701" i="18" l="1"/>
  <c r="S4693" i="18"/>
  <c r="Q4694" i="18"/>
  <c r="N4702" i="18" l="1"/>
  <c r="S4694" i="18"/>
  <c r="T4691" i="18" s="1"/>
  <c r="Q4695" i="18"/>
  <c r="N4703" i="18" l="1"/>
  <c r="S4695" i="18"/>
  <c r="Q4696" i="18"/>
  <c r="N4704" i="18" l="1"/>
  <c r="Q4699" i="18" s="1"/>
  <c r="S4696" i="18"/>
  <c r="N4707" i="18" l="1"/>
  <c r="Q4700" i="18"/>
  <c r="S4699" i="18"/>
  <c r="Q4701" i="18"/>
  <c r="Q4702" i="18" l="1"/>
  <c r="N4709" i="18"/>
  <c r="S4701" i="18"/>
  <c r="N4708" i="18"/>
  <c r="S4700" i="18"/>
  <c r="N4710" i="18" l="1"/>
  <c r="S4702" i="18"/>
  <c r="T4699" i="18" s="1"/>
  <c r="Q4703" i="18"/>
  <c r="N4711" i="18" l="1"/>
  <c r="S4703" i="18"/>
  <c r="Q4704" i="18"/>
  <c r="N4712" i="18" l="1"/>
  <c r="S4704" i="18"/>
  <c r="Q4707" i="18"/>
  <c r="N4715" i="18" l="1"/>
  <c r="Q4708" i="18"/>
  <c r="S4707" i="18"/>
  <c r="Q4709" i="18"/>
  <c r="Q4710" i="18" s="1"/>
  <c r="N4718" i="18" l="1"/>
  <c r="S4710" i="18"/>
  <c r="Q4711" i="18"/>
  <c r="N4717" i="18"/>
  <c r="S4709" i="18"/>
  <c r="N4716" i="18"/>
  <c r="S4708" i="18"/>
  <c r="Q4712" i="18" l="1"/>
  <c r="N4719" i="18"/>
  <c r="S4711" i="18"/>
  <c r="T4707" i="18"/>
  <c r="N4720" i="18" l="1"/>
  <c r="Q4715" i="18" s="1"/>
  <c r="S4712" i="18"/>
  <c r="N4723" i="18" l="1"/>
  <c r="S4715" i="18"/>
  <c r="Q4716" i="18"/>
  <c r="Q4717" i="18" s="1"/>
  <c r="Q4718" i="18" l="1"/>
  <c r="N4725" i="18"/>
  <c r="S4717" i="18"/>
  <c r="Q4719" i="18"/>
  <c r="Q4720" i="18" s="1"/>
  <c r="N4724" i="18"/>
  <c r="S4716" i="18"/>
  <c r="N4728" i="18" l="1"/>
  <c r="S4720" i="18"/>
  <c r="N4727" i="18"/>
  <c r="S4719" i="18"/>
  <c r="N4726" i="18"/>
  <c r="Q4723" i="18" s="1"/>
  <c r="S4718" i="18"/>
  <c r="T4715" i="18" s="1"/>
  <c r="N4731" i="18" l="1"/>
  <c r="Q4724" i="18"/>
  <c r="S4723" i="18"/>
  <c r="Q4725" i="18"/>
  <c r="Q4726" i="18" l="1"/>
  <c r="N4733" i="18"/>
  <c r="S4725" i="18"/>
  <c r="Q4727" i="18"/>
  <c r="N4732" i="18"/>
  <c r="S4724" i="18"/>
  <c r="N4735" i="18" l="1"/>
  <c r="S4727" i="18"/>
  <c r="N4734" i="18"/>
  <c r="S4726" i="18"/>
  <c r="T4723" i="18" s="1"/>
  <c r="Q4728" i="18"/>
  <c r="N4736" i="18" l="1"/>
  <c r="Q4731" i="18" s="1"/>
  <c r="S4728" i="18"/>
  <c r="N4739" i="18" l="1"/>
  <c r="Q4732" i="18"/>
  <c r="S4731" i="18"/>
  <c r="Q4733" i="18"/>
  <c r="Q4734" i="18" s="1"/>
  <c r="N4742" i="18" l="1"/>
  <c r="S4734" i="18"/>
  <c r="Q4735" i="18"/>
  <c r="N4741" i="18"/>
  <c r="S4733" i="18"/>
  <c r="N4740" i="18"/>
  <c r="S4732" i="18"/>
  <c r="N4743" i="18" l="1"/>
  <c r="S4735" i="18"/>
  <c r="Q4736" i="18"/>
  <c r="T4731" i="18"/>
  <c r="N4744" i="18" l="1"/>
  <c r="Q4739" i="18" s="1"/>
  <c r="S4736" i="18"/>
  <c r="N4747" i="18" l="1"/>
  <c r="S4739" i="18"/>
  <c r="Q4740" i="18"/>
  <c r="N4748" i="18" l="1"/>
  <c r="S4740" i="18"/>
  <c r="Q4741" i="18"/>
  <c r="Q4742" i="18" l="1"/>
  <c r="N4749" i="18"/>
  <c r="S4741" i="18"/>
  <c r="Q4743" i="18"/>
  <c r="Q4744" i="18" l="1"/>
  <c r="N4751" i="18"/>
  <c r="S4743" i="18"/>
  <c r="N4750" i="18"/>
  <c r="S4742" i="18"/>
  <c r="T4739" i="18" s="1"/>
  <c r="N4752" i="18" l="1"/>
  <c r="Q4747" i="18" s="1"/>
  <c r="S4744" i="18"/>
  <c r="N4755" i="18" l="1"/>
  <c r="S4747" i="18"/>
  <c r="Q4748" i="18"/>
  <c r="Q4749" i="18" l="1"/>
  <c r="N4756" i="18"/>
  <c r="S4748" i="18"/>
  <c r="Q4750" i="18"/>
  <c r="N4758" i="18" l="1"/>
  <c r="S4750" i="18"/>
  <c r="Q4751" i="18"/>
  <c r="N4757" i="18"/>
  <c r="S4749" i="18"/>
  <c r="T4747" i="18" s="1"/>
  <c r="N4759" i="18" l="1"/>
  <c r="S4751" i="18"/>
  <c r="Q4752" i="18"/>
  <c r="N4760" i="18" l="1"/>
  <c r="Q4755" i="18" s="1"/>
  <c r="S4752" i="18"/>
  <c r="N4763" i="18" l="1"/>
  <c r="Q4756" i="18"/>
  <c r="S4755" i="18"/>
  <c r="Q4757" i="18" l="1"/>
  <c r="N4764" i="18"/>
  <c r="S4756" i="18"/>
  <c r="N4765" i="18" l="1"/>
  <c r="S4757" i="18"/>
  <c r="Q4758" i="18"/>
  <c r="N4766" i="18" l="1"/>
  <c r="S4758" i="18"/>
  <c r="T4755" i="18" s="1"/>
  <c r="Q4759" i="18"/>
  <c r="N4767" i="18" l="1"/>
  <c r="S4759" i="18"/>
  <c r="Q4760" i="18"/>
  <c r="N4768" i="18" l="1"/>
  <c r="Q4763" i="18" s="1"/>
  <c r="S4760" i="18"/>
  <c r="N4771" i="18" l="1"/>
  <c r="Q4764" i="18"/>
  <c r="S4763" i="18"/>
  <c r="Q4765" i="18"/>
  <c r="Q4766" i="18" s="1"/>
  <c r="Q4767" i="18" l="1"/>
  <c r="N4775" i="18"/>
  <c r="S4767" i="18"/>
  <c r="N4774" i="18"/>
  <c r="S4766" i="18"/>
  <c r="Q4768" i="18"/>
  <c r="N4773" i="18"/>
  <c r="S4765" i="18"/>
  <c r="N4772" i="18"/>
  <c r="S4764" i="18"/>
  <c r="N4776" i="18" l="1"/>
  <c r="Q4771" i="18" s="1"/>
  <c r="S4768" i="18"/>
  <c r="T4763" i="18"/>
  <c r="N4779" i="18" l="1"/>
  <c r="Q4772" i="18"/>
  <c r="S4771" i="18"/>
  <c r="N4780" i="18" l="1"/>
  <c r="S4772" i="18"/>
  <c r="Q4773" i="18"/>
  <c r="N4781" i="18" l="1"/>
  <c r="S4773" i="18"/>
  <c r="Q4774" i="18"/>
  <c r="Q4775" i="18" s="1"/>
  <c r="N4783" i="18" l="1"/>
  <c r="S4775" i="18"/>
  <c r="Q4776" i="18"/>
  <c r="N4782" i="18"/>
  <c r="S4774" i="18"/>
  <c r="T4771" i="18" s="1"/>
  <c r="N4784" i="18" l="1"/>
  <c r="S4776" i="18"/>
  <c r="Q4779" i="18"/>
  <c r="N4787" i="18" l="1"/>
  <c r="Q4780" i="18"/>
  <c r="S4779" i="18"/>
  <c r="Q4781" i="18"/>
  <c r="Q4782" i="18" s="1"/>
  <c r="Q4783" i="18" l="1"/>
  <c r="N4790" i="18"/>
  <c r="S4782" i="18"/>
  <c r="Q4784" i="18"/>
  <c r="N4789" i="18"/>
  <c r="S4781" i="18"/>
  <c r="N4788" i="18"/>
  <c r="S4780" i="18"/>
  <c r="N4792" i="18" l="1"/>
  <c r="S4784" i="18"/>
  <c r="T4779" i="18"/>
  <c r="N4791" i="18"/>
  <c r="Q4787" i="18" s="1"/>
  <c r="S4783" i="18"/>
  <c r="N4795" i="18" l="1"/>
  <c r="Q4788" i="18"/>
  <c r="Q4789" i="18" s="1"/>
  <c r="S4787" i="18"/>
  <c r="Q4790" i="18" l="1"/>
  <c r="N4797" i="18"/>
  <c r="S4789" i="18"/>
  <c r="N4796" i="18"/>
  <c r="S4788" i="18"/>
  <c r="Q4791" i="18" l="1"/>
  <c r="N4798" i="18"/>
  <c r="S4790" i="18"/>
  <c r="T4787" i="18" s="1"/>
  <c r="Q4792" i="18"/>
  <c r="N4800" i="18" l="1"/>
  <c r="S4792" i="18"/>
  <c r="N4799" i="18"/>
  <c r="Q4795" i="18" s="1"/>
  <c r="S4791" i="18"/>
  <c r="N4803" i="18" l="1"/>
  <c r="S4795" i="18"/>
  <c r="Q4796" i="18"/>
  <c r="Q4797" i="18" s="1"/>
  <c r="N4805" i="18" l="1"/>
  <c r="S4797" i="18"/>
  <c r="Q4798" i="18"/>
  <c r="N4804" i="18"/>
  <c r="S4796" i="18"/>
  <c r="N4806" i="18" l="1"/>
  <c r="S4798" i="18"/>
  <c r="T4795" i="18" s="1"/>
  <c r="Q4799" i="18"/>
  <c r="Q4800" i="18" l="1"/>
  <c r="N4807" i="18"/>
  <c r="S4799" i="18"/>
  <c r="N4808" i="18" l="1"/>
  <c r="Q4803" i="18" s="1"/>
  <c r="S4800" i="18"/>
  <c r="N4811" i="18" l="1"/>
  <c r="Q4804" i="18"/>
  <c r="S4803" i="18"/>
  <c r="Q4805" i="18"/>
  <c r="Q4806" i="18" s="1"/>
  <c r="Q4807" i="18" l="1"/>
  <c r="N4814" i="18"/>
  <c r="S4806" i="18"/>
  <c r="Q4808" i="18"/>
  <c r="N4813" i="18"/>
  <c r="S4805" i="18"/>
  <c r="N4812" i="18"/>
  <c r="S4804" i="18"/>
  <c r="T4803" i="18" s="1"/>
  <c r="N4816" i="18" l="1"/>
  <c r="S4808" i="18"/>
  <c r="N4815" i="18"/>
  <c r="Q4811" i="18" s="1"/>
  <c r="S4807" i="18"/>
  <c r="N4819" i="18" l="1"/>
  <c r="Q4812" i="18"/>
  <c r="S4811" i="18"/>
  <c r="Q4813" i="18"/>
  <c r="N4821" i="18" l="1"/>
  <c r="S4813" i="18"/>
  <c r="N4820" i="18"/>
  <c r="S4812" i="18"/>
  <c r="Q4814" i="18"/>
  <c r="Q4815" i="18" s="1"/>
  <c r="N4823" i="18" l="1"/>
  <c r="S4815" i="18"/>
  <c r="N4822" i="18"/>
  <c r="S4814" i="18"/>
  <c r="T4811" i="18" s="1"/>
  <c r="Q4816" i="18"/>
  <c r="N4824" i="18" l="1"/>
  <c r="S4816" i="18"/>
  <c r="Q4819" i="18"/>
  <c r="N4827" i="18" l="1"/>
  <c r="Q4820" i="18"/>
  <c r="S4819" i="18"/>
  <c r="Q4821" i="18"/>
  <c r="N4829" i="18" s="1"/>
  <c r="Q4822" i="18" l="1"/>
  <c r="N4830" i="18" s="1"/>
  <c r="Q4823" i="18"/>
  <c r="N4831" i="18" s="1"/>
  <c r="S4821" i="18"/>
  <c r="N4828" i="18"/>
  <c r="S4820" i="18"/>
  <c r="S4822" i="18"/>
  <c r="T4819" i="18" s="1"/>
  <c r="Q4824" i="18"/>
  <c r="N4832" i="18" s="1"/>
  <c r="S4823" i="18" l="1"/>
  <c r="S4824" i="18"/>
  <c r="Q4827" i="18"/>
  <c r="N4835" i="18" s="1"/>
  <c r="S4827" i="18" l="1"/>
  <c r="Q4828" i="18"/>
  <c r="Q4829" i="18" l="1"/>
  <c r="N4837" i="18" s="1"/>
  <c r="N4836" i="18"/>
  <c r="S4829" i="18"/>
  <c r="Q4830" i="18"/>
  <c r="N4838" i="18" s="1"/>
  <c r="S4828" i="18"/>
  <c r="S4830" i="18" l="1"/>
  <c r="T4827" i="18"/>
  <c r="Q4831" i="18"/>
  <c r="N4839" i="18" s="1"/>
  <c r="S4831" i="18" l="1"/>
  <c r="Q4832" i="18"/>
  <c r="N4840" i="18" s="1"/>
  <c r="S4832" i="18" l="1"/>
  <c r="Q4835" i="18"/>
  <c r="N4843" i="18" s="1"/>
  <c r="Q4836" i="18" l="1"/>
  <c r="N4844" i="18" s="1"/>
  <c r="S4835" i="18"/>
  <c r="Q4837" i="18" l="1"/>
  <c r="S4837" i="18" s="1"/>
  <c r="S4836" i="18"/>
  <c r="N4845" i="18" l="1"/>
  <c r="Q4838" i="18"/>
  <c r="N4846" i="18" l="1"/>
  <c r="S4838" i="18"/>
  <c r="T4835" i="18" s="1"/>
  <c r="Q4839" i="18"/>
  <c r="N4847" i="18" l="1"/>
  <c r="S4839" i="18"/>
  <c r="Q4840" i="18"/>
  <c r="N4848" i="18" l="1"/>
  <c r="S4840" i="18"/>
  <c r="Q4843" i="18"/>
  <c r="N4851" i="18" l="1"/>
  <c r="S4843" i="18"/>
  <c r="Q4844" i="18"/>
  <c r="N4852" i="18" l="1"/>
  <c r="S4844" i="18"/>
  <c r="Q4845" i="18"/>
  <c r="N4853" i="18" l="1"/>
  <c r="S4845" i="18"/>
  <c r="Q4846" i="18"/>
  <c r="Q4847" i="18" s="1"/>
  <c r="N4855" i="18" l="1"/>
  <c r="S4847" i="18"/>
  <c r="N4854" i="18"/>
  <c r="S4846" i="18"/>
  <c r="T4843" i="18" s="1"/>
  <c r="Q4848" i="18"/>
  <c r="N4856" i="18" l="1"/>
  <c r="S4848" i="18"/>
  <c r="Q4851" i="18"/>
  <c r="N4859" i="18" l="1"/>
  <c r="S4851" i="18"/>
  <c r="Q4852" i="18"/>
  <c r="Q4853" i="18" s="1"/>
  <c r="N4861" i="18" l="1"/>
  <c r="S4853" i="18"/>
  <c r="N4860" i="18"/>
  <c r="Q4854" i="18"/>
  <c r="S4852" i="18"/>
  <c r="N4862" i="18" l="1"/>
  <c r="S4854" i="18"/>
  <c r="T4851" i="18" s="1"/>
  <c r="Q4855" i="18"/>
  <c r="N4863" i="18" l="1"/>
  <c r="S4855" i="18"/>
  <c r="Q4856" i="18"/>
  <c r="N4864" i="18" l="1"/>
  <c r="S4856" i="18"/>
  <c r="Q4859" i="18"/>
  <c r="N4867" i="18" l="1"/>
  <c r="Q4860" i="18"/>
  <c r="S4859" i="18"/>
  <c r="N4868" i="18" l="1"/>
  <c r="S4860" i="18"/>
  <c r="Q4861" i="18"/>
  <c r="Q4862" i="18" l="1"/>
  <c r="N4869" i="18"/>
  <c r="S4861" i="18"/>
  <c r="Q4863" i="18"/>
  <c r="S4863" i="18" l="1"/>
  <c r="N4871" i="18"/>
  <c r="N4870" i="18"/>
  <c r="S4862" i="18"/>
  <c r="T4859" i="18" s="1"/>
  <c r="Q4864" i="18"/>
  <c r="N4872" i="18" l="1"/>
  <c r="Q4867" i="18" s="1"/>
  <c r="S4864" i="18"/>
  <c r="N4875" i="18" l="1"/>
  <c r="Q4868" i="18"/>
  <c r="S4867" i="18"/>
  <c r="Q4869" i="18"/>
  <c r="Q4870" i="18" s="1"/>
  <c r="N4878" i="18" s="1"/>
  <c r="Q4871" i="18" l="1"/>
  <c r="S4870" i="18"/>
  <c r="S4869" i="18"/>
  <c r="N4877" i="18"/>
  <c r="N4876" i="18"/>
  <c r="S4868" i="18"/>
  <c r="N4879" i="18"/>
  <c r="S4871" i="18"/>
  <c r="Q4872" i="18"/>
  <c r="T4867" i="18" l="1"/>
  <c r="N4880" i="18"/>
  <c r="Q4875" i="18" s="1"/>
  <c r="S4872" i="18"/>
  <c r="N4883" i="18" l="1"/>
  <c r="S4875" i="18"/>
  <c r="Q4876" i="18"/>
  <c r="N4884" i="18" l="1"/>
  <c r="S4876" i="18"/>
  <c r="Q4877" i="18"/>
  <c r="Q4878" i="18" s="1"/>
  <c r="N4886" i="18" l="1"/>
  <c r="S4878" i="18"/>
  <c r="N4885" i="18"/>
  <c r="S4877" i="18"/>
  <c r="Q4879" i="18"/>
  <c r="Q4880" i="18" l="1"/>
  <c r="N4887" i="18"/>
  <c r="S4879" i="18"/>
  <c r="T4875" i="18"/>
  <c r="N4888" i="18" l="1"/>
  <c r="Q4883" i="18" s="1"/>
  <c r="S4880" i="18"/>
  <c r="N4891" i="18" l="1"/>
  <c r="S4883" i="18"/>
  <c r="Q4884" i="18"/>
  <c r="Q4885" i="18" l="1"/>
  <c r="N4892" i="18"/>
  <c r="S4884" i="18"/>
  <c r="N4893" i="18" l="1"/>
  <c r="S4885" i="18"/>
  <c r="Q4886" i="18"/>
  <c r="N4894" i="18" l="1"/>
  <c r="S4886" i="18"/>
  <c r="T4883" i="18" s="1"/>
  <c r="Q4887" i="18"/>
  <c r="N4895" i="18" l="1"/>
  <c r="S4887" i="18"/>
  <c r="Q4888" i="18"/>
  <c r="N4896" i="18" l="1"/>
  <c r="S4888" i="18"/>
  <c r="Q4891" i="18"/>
  <c r="N4899" i="18" l="1"/>
  <c r="S4891" i="18"/>
  <c r="Q4892" i="18"/>
  <c r="N4900" i="18" l="1"/>
  <c r="S4892" i="18"/>
  <c r="Q4893" i="18"/>
  <c r="N4901" i="18" l="1"/>
  <c r="S4893" i="18"/>
  <c r="Q4894" i="18"/>
  <c r="Q4895" i="18" s="1"/>
  <c r="N4903" i="18" l="1"/>
  <c r="S4895" i="18"/>
  <c r="N4902" i="18"/>
  <c r="S4894" i="18"/>
  <c r="T4891" i="18" s="1"/>
  <c r="Q4896" i="18"/>
  <c r="N4904" i="18" l="1"/>
  <c r="S4896" i="18"/>
  <c r="Q4899" i="18"/>
  <c r="N4907" i="18" l="1"/>
  <c r="Q4900" i="18"/>
  <c r="S4899" i="18"/>
  <c r="Q4901" i="18"/>
  <c r="Q4902" i="18" s="1"/>
  <c r="Q4903" i="18" s="1"/>
  <c r="N4911" i="18" s="1"/>
  <c r="S4903" i="18" l="1"/>
  <c r="N4910" i="18"/>
  <c r="S4902" i="18"/>
  <c r="N4909" i="18"/>
  <c r="S4901" i="18"/>
  <c r="N4908" i="18"/>
  <c r="S4900" i="18"/>
  <c r="Q4904" i="18"/>
  <c r="N4912" i="18" l="1"/>
  <c r="Q4907" i="18" s="1"/>
  <c r="S4904" i="18"/>
  <c r="T4899" i="18"/>
  <c r="S4907" i="18" l="1"/>
  <c r="N4915" i="18"/>
  <c r="Q4908" i="18"/>
  <c r="Q4909" i="18" l="1"/>
  <c r="N4916" i="18"/>
  <c r="S4908" i="18"/>
  <c r="Q4910" i="18" l="1"/>
  <c r="N4917" i="18"/>
  <c r="S4909" i="18"/>
  <c r="N4918" i="18" l="1"/>
  <c r="S4910" i="18"/>
  <c r="T4907" i="18" s="1"/>
  <c r="Q4911" i="18"/>
  <c r="N4919" i="18" l="1"/>
  <c r="S4911" i="18"/>
  <c r="Q4912" i="18"/>
  <c r="N4920" i="18" l="1"/>
  <c r="S4912" i="18"/>
  <c r="Q4915" i="18"/>
  <c r="N4923" i="18" l="1"/>
  <c r="Q4916" i="18"/>
  <c r="S4915" i="18"/>
  <c r="Q4917" i="18"/>
  <c r="Q4918" i="18" l="1"/>
  <c r="N4925" i="18"/>
  <c r="S4917" i="18"/>
  <c r="N4924" i="18"/>
  <c r="S4916" i="18"/>
  <c r="N4926" i="18" l="1"/>
  <c r="S4918" i="18"/>
  <c r="T4915" i="18" s="1"/>
  <c r="Q4919" i="18"/>
  <c r="Q4920" i="18" s="1"/>
  <c r="N4928" i="18" l="1"/>
  <c r="S4920" i="18"/>
  <c r="N4927" i="18"/>
  <c r="Q4923" i="18" s="1"/>
  <c r="S4919" i="18"/>
  <c r="N4931" i="18" l="1"/>
  <c r="S4923" i="18"/>
  <c r="Q4924" i="18"/>
  <c r="Q4925" i="18" l="1"/>
  <c r="N4932" i="18"/>
  <c r="S4924" i="18"/>
  <c r="Q4926" i="18" l="1"/>
  <c r="N4933" i="18"/>
  <c r="S4925" i="18"/>
  <c r="N4934" i="18" l="1"/>
  <c r="S4926" i="18"/>
  <c r="T4923" i="18" s="1"/>
  <c r="Q4927" i="18"/>
  <c r="Q4928" i="18" l="1"/>
  <c r="N4935" i="18"/>
  <c r="S4927" i="18"/>
  <c r="N4936" i="18" l="1"/>
  <c r="Q4931" i="18" s="1"/>
  <c r="S4928" i="18"/>
  <c r="N4939" i="18" l="1"/>
  <c r="Q4932" i="18"/>
  <c r="S4931" i="18"/>
  <c r="Q4933" i="18"/>
  <c r="Q4934" i="18" s="1"/>
  <c r="N4942" i="18" l="1"/>
  <c r="S4934" i="18"/>
  <c r="Q4935" i="18"/>
  <c r="N4941" i="18"/>
  <c r="S4933" i="18"/>
  <c r="N4940" i="18"/>
  <c r="S4932" i="18"/>
  <c r="Q4936" i="18" l="1"/>
  <c r="N4943" i="18"/>
  <c r="S4935" i="18"/>
  <c r="T4931" i="18"/>
  <c r="N4944" i="18" l="1"/>
  <c r="Q4939" i="18" s="1"/>
  <c r="S4936" i="18"/>
  <c r="N4947" i="18" l="1"/>
  <c r="S4939" i="18"/>
  <c r="Q4940" i="18"/>
  <c r="Q4941" i="18" l="1"/>
  <c r="N4948" i="18"/>
  <c r="S4940" i="18"/>
  <c r="N4949" i="18" l="1"/>
  <c r="S4941" i="18"/>
  <c r="Q4942" i="18"/>
  <c r="Q4943" i="18" s="1"/>
  <c r="Q4944" i="18" l="1"/>
  <c r="N4951" i="18"/>
  <c r="S4943" i="18"/>
  <c r="N4950" i="18"/>
  <c r="S4942" i="18"/>
  <c r="T4939" i="18" s="1"/>
  <c r="N4952" i="18" l="1"/>
  <c r="Q4947" i="18" s="1"/>
  <c r="S4944" i="18"/>
  <c r="N4955" i="18" l="1"/>
  <c r="S4947" i="18"/>
  <c r="Q4948" i="18"/>
  <c r="Q4949" i="18" s="1"/>
  <c r="N4957" i="18" l="1"/>
  <c r="S4949" i="18"/>
  <c r="Q4950" i="18"/>
  <c r="N4956" i="18"/>
  <c r="S4948" i="18"/>
  <c r="Q4951" i="18" l="1"/>
  <c r="N4958" i="18"/>
  <c r="S4950" i="18"/>
  <c r="T4947" i="18" s="1"/>
  <c r="N4959" i="18" l="1"/>
  <c r="S4951" i="18"/>
  <c r="Q4952" i="18"/>
  <c r="N4960" i="18" l="1"/>
  <c r="Q4955" i="18" s="1"/>
  <c r="S4952" i="18"/>
  <c r="N4963" i="18" l="1"/>
  <c r="S4955" i="18"/>
  <c r="Q4956" i="18"/>
  <c r="N4964" i="18" l="1"/>
  <c r="S4956" i="18"/>
  <c r="Q4957" i="18"/>
  <c r="N4965" i="18" l="1"/>
  <c r="S4957" i="18"/>
  <c r="Q4958" i="18"/>
  <c r="Q4959" i="18" l="1"/>
  <c r="N4966" i="18"/>
  <c r="S4958" i="18"/>
  <c r="T4955" i="18" s="1"/>
  <c r="Q4960" i="18"/>
  <c r="N4968" i="18" l="1"/>
  <c r="S4960" i="18"/>
  <c r="N4967" i="18"/>
  <c r="Q4963" i="18" s="1"/>
  <c r="S4959" i="18"/>
  <c r="N4971" i="18" l="1"/>
  <c r="Q4964" i="18"/>
  <c r="Q4965" i="18"/>
  <c r="S4963" i="18"/>
  <c r="N4973" i="18" l="1"/>
  <c r="S4965" i="18"/>
  <c r="Q4966" i="18"/>
  <c r="N4972" i="18"/>
  <c r="S4964" i="18"/>
  <c r="Q4967" i="18" l="1"/>
  <c r="N4974" i="18"/>
  <c r="S4966" i="18"/>
  <c r="T4963" i="18" s="1"/>
  <c r="Q4968" i="18"/>
  <c r="N4976" i="18" l="1"/>
  <c r="S4968" i="18"/>
  <c r="N4975" i="18"/>
  <c r="Q4971" i="18" s="1"/>
  <c r="S4967" i="18"/>
  <c r="N4979" i="18" l="1"/>
  <c r="S4971" i="18"/>
  <c r="Q4972" i="18"/>
  <c r="N4980" i="18" l="1"/>
  <c r="S4972" i="18"/>
  <c r="Q4973" i="18"/>
  <c r="N4981" i="18" l="1"/>
  <c r="S4973" i="18"/>
  <c r="Q4974" i="18"/>
  <c r="Q4975" i="18" s="1"/>
  <c r="Q4976" i="18" l="1"/>
  <c r="N4983" i="18"/>
  <c r="S4975" i="18"/>
  <c r="N4982" i="18"/>
  <c r="S4974" i="18"/>
  <c r="T4971" i="18" s="1"/>
  <c r="N4984" i="18" l="1"/>
  <c r="Q4979" i="18" s="1"/>
  <c r="S4976" i="18"/>
  <c r="N4987" i="18" l="1"/>
  <c r="S4979" i="18"/>
  <c r="Q4980" i="18"/>
  <c r="Q4981" i="18" s="1"/>
  <c r="Q4982" i="18" l="1"/>
  <c r="N4989" i="18"/>
  <c r="S4981" i="18"/>
  <c r="Q4983" i="18"/>
  <c r="N4988" i="18"/>
  <c r="S4980" i="18"/>
  <c r="N4991" i="18" l="1"/>
  <c r="S4983" i="18"/>
  <c r="N4990" i="18"/>
  <c r="S4982" i="18"/>
  <c r="T4979" i="18" s="1"/>
  <c r="Q4984" i="18"/>
  <c r="N4992" i="18" l="1"/>
  <c r="Q4987" i="18" s="1"/>
  <c r="S4984" i="18"/>
  <c r="N4995" i="18" l="1"/>
  <c r="Q4988" i="18"/>
  <c r="S4987" i="18"/>
  <c r="Q4989" i="18"/>
  <c r="Q4990" i="18" s="1"/>
  <c r="N4998" i="18" l="1"/>
  <c r="S4990" i="18"/>
  <c r="Q4991" i="18"/>
  <c r="N4997" i="18"/>
  <c r="S4989" i="18"/>
  <c r="N4996" i="18"/>
  <c r="S4988" i="18"/>
  <c r="N4999" i="18" l="1"/>
  <c r="S4991" i="18"/>
  <c r="Q4992" i="18"/>
  <c r="T4987" i="18"/>
  <c r="N5000" i="18" l="1"/>
  <c r="Q4995" i="18" s="1"/>
  <c r="S4992" i="18"/>
  <c r="N5003" i="18" l="1"/>
  <c r="Q4996" i="18"/>
  <c r="S4995" i="18"/>
  <c r="Q4997" i="18"/>
  <c r="Q4998" i="18" s="1"/>
  <c r="Q4999" i="18" s="1"/>
  <c r="N5007" i="18" l="1"/>
  <c r="S4999" i="18"/>
  <c r="N5006" i="18"/>
  <c r="S4998" i="18"/>
  <c r="Q5000" i="18"/>
  <c r="N5005" i="18"/>
  <c r="S4997" i="18"/>
  <c r="N5004" i="18"/>
  <c r="S4996" i="18"/>
  <c r="N5008" i="18" l="1"/>
  <c r="Q5003" i="18" s="1"/>
  <c r="S5000" i="18"/>
  <c r="T4995" i="18"/>
  <c r="N5011" i="18" l="1"/>
  <c r="S5003" i="18"/>
  <c r="Q5004" i="18"/>
  <c r="N5012" i="18" l="1"/>
  <c r="S5004" i="18"/>
  <c r="Q5005" i="18"/>
  <c r="N5013" i="18" l="1"/>
  <c r="S5005" i="18"/>
  <c r="Q5006" i="18"/>
  <c r="Q5007" i="18" s="1"/>
  <c r="Q5008" i="18" l="1"/>
  <c r="N5016" i="18"/>
  <c r="S5008" i="18"/>
  <c r="N5015" i="18"/>
  <c r="S5007" i="18"/>
  <c r="N5014" i="18"/>
  <c r="Q5011" i="18" s="1"/>
  <c r="S5006" i="18"/>
  <c r="T5003" i="18" s="1"/>
  <c r="N5019" i="18" l="1"/>
  <c r="Q5012" i="18"/>
  <c r="S5011" i="18"/>
  <c r="Q5013" i="18"/>
  <c r="N5021" i="18" l="1"/>
  <c r="S5013" i="18"/>
  <c r="Q5014" i="18"/>
  <c r="N5020" i="18"/>
  <c r="S5012" i="18"/>
  <c r="Q5015" i="18"/>
  <c r="N5022" i="18" l="1"/>
  <c r="S5014" i="18"/>
  <c r="Q5016" i="18"/>
  <c r="N5023" i="18"/>
  <c r="S5015" i="18"/>
  <c r="T5011" i="18"/>
  <c r="N5024" i="18" l="1"/>
  <c r="Q5019" i="18" s="1"/>
  <c r="S5016" i="18"/>
  <c r="N5027" i="18" l="1"/>
  <c r="S5019" i="18"/>
  <c r="Q5020" i="18"/>
  <c r="N5028" i="18" l="1"/>
  <c r="S5020" i="18"/>
  <c r="Q5021" i="18"/>
  <c r="N5029" i="18" l="1"/>
  <c r="S5021" i="18"/>
  <c r="Q5022" i="18"/>
  <c r="N5030" i="18" l="1"/>
  <c r="S5022" i="18"/>
  <c r="T5019" i="18" s="1"/>
  <c r="Q5023" i="18"/>
  <c r="N5031" i="18" l="1"/>
  <c r="S5023" i="18"/>
  <c r="Q5024" i="18"/>
  <c r="N5032" i="18" l="1"/>
  <c r="S5024" i="18"/>
  <c r="Q5027" i="18"/>
  <c r="N5035" i="18" l="1"/>
  <c r="S5027" i="18"/>
  <c r="Q5028" i="18"/>
  <c r="Q5029" i="18" l="1"/>
  <c r="N5036" i="18"/>
  <c r="S5028" i="18"/>
  <c r="Q5030" i="18" l="1"/>
  <c r="N5037" i="18"/>
  <c r="S5029" i="18"/>
  <c r="Q5031" i="18" l="1"/>
  <c r="N5038" i="18"/>
  <c r="S5030" i="18"/>
  <c r="T5027" i="18" s="1"/>
  <c r="N5039" i="18" l="1"/>
  <c r="S5031" i="18"/>
  <c r="Q5032" i="18"/>
  <c r="N5040" i="18" l="1"/>
  <c r="Q5035" i="18" s="1"/>
  <c r="S5032" i="18"/>
  <c r="N5043" i="18" l="1"/>
  <c r="S5035" i="18"/>
  <c r="Q5036" i="18"/>
  <c r="Q5037" i="18" s="1"/>
  <c r="N5045" i="18" l="1"/>
  <c r="S5037" i="18"/>
  <c r="Q5038" i="18"/>
  <c r="N5044" i="18"/>
  <c r="S5036" i="18"/>
  <c r="N5046" i="18" l="1"/>
  <c r="S5038" i="18"/>
  <c r="T5035" i="18" s="1"/>
  <c r="Q5039" i="18"/>
  <c r="N5047" i="18" l="1"/>
  <c r="S5039" i="18"/>
  <c r="Q5040" i="18"/>
  <c r="N5048" i="18" l="1"/>
  <c r="Q5043" i="18" s="1"/>
  <c r="S5040" i="18"/>
  <c r="N5051" i="18" l="1"/>
  <c r="S5043" i="18"/>
  <c r="Q5044" i="18"/>
  <c r="Q5045" i="18" l="1"/>
  <c r="N5052" i="18"/>
  <c r="S5044" i="18"/>
  <c r="N5053" i="18" l="1"/>
  <c r="S5045" i="18"/>
  <c r="Q5046" i="18"/>
  <c r="Q5047" i="18" s="1"/>
  <c r="N5055" i="18" l="1"/>
  <c r="S5047" i="18"/>
  <c r="N5054" i="18"/>
  <c r="S5046" i="18"/>
  <c r="T5043" i="18" s="1"/>
  <c r="Q5048" i="18"/>
  <c r="N5056" i="18" l="1"/>
  <c r="Q5051" i="18" s="1"/>
  <c r="S5048" i="18"/>
  <c r="N5059" i="18" l="1"/>
  <c r="S5051" i="18"/>
  <c r="Q5052" i="18"/>
  <c r="Q5053" i="18" s="1"/>
  <c r="Q5054" i="18" l="1"/>
  <c r="N5061" i="18"/>
  <c r="S5053" i="18"/>
  <c r="N5060" i="18"/>
  <c r="S5052" i="18"/>
  <c r="N5062" i="18" l="1"/>
  <c r="S5054" i="18"/>
  <c r="T5051" i="18" s="1"/>
  <c r="Q5055" i="18"/>
  <c r="Q5056" i="18" l="1"/>
  <c r="N5063" i="18"/>
  <c r="S5055" i="18"/>
  <c r="N5064" i="18" l="1"/>
  <c r="Q5059" i="18" s="1"/>
  <c r="S5056" i="18"/>
  <c r="N5067" i="18" l="1"/>
  <c r="S5059" i="18"/>
  <c r="Q5060" i="18"/>
  <c r="Q5061" i="18" l="1"/>
  <c r="N5068" i="18"/>
  <c r="S5060" i="18"/>
  <c r="N5069" i="18" l="1"/>
  <c r="S5061" i="18"/>
  <c r="Q5062" i="18"/>
  <c r="Q5063" i="18" s="1"/>
  <c r="N5071" i="18" l="1"/>
  <c r="S5063" i="18"/>
  <c r="Q5064" i="18"/>
  <c r="N5070" i="18"/>
  <c r="S5062" i="18"/>
  <c r="T5059" i="18" s="1"/>
  <c r="N5072" i="18" l="1"/>
  <c r="Q5067" i="18" s="1"/>
  <c r="S5064" i="18"/>
  <c r="N5075" i="18" l="1"/>
  <c r="S5067" i="18"/>
  <c r="Q5068" i="18"/>
  <c r="N5076" i="18" l="1"/>
  <c r="S5068" i="18"/>
  <c r="Q5069" i="18"/>
  <c r="N5077" i="18" l="1"/>
  <c r="S5069" i="18"/>
  <c r="Q5070" i="18"/>
  <c r="N5078" i="18" l="1"/>
  <c r="S5070" i="18"/>
  <c r="T5067" i="18" s="1"/>
  <c r="Q5071" i="18"/>
  <c r="Q5072" i="18" s="1"/>
  <c r="N5080" i="18" l="1"/>
  <c r="S5072" i="18"/>
  <c r="N5079" i="18"/>
  <c r="S5071" i="18"/>
  <c r="Q5075" i="18"/>
  <c r="N5083" i="18" l="1"/>
  <c r="S5075" i="18"/>
  <c r="Q5076" i="18"/>
  <c r="N5084" i="18" l="1"/>
  <c r="S5076" i="18"/>
  <c r="Q5077" i="18"/>
  <c r="Q5078" i="18" s="1"/>
  <c r="N5086" i="18" l="1"/>
  <c r="S5078" i="18"/>
  <c r="N5085" i="18"/>
  <c r="S5077" i="18"/>
  <c r="Q5079" i="18"/>
  <c r="Q5080" i="18" s="1"/>
  <c r="N5088" i="18" l="1"/>
  <c r="S5080" i="18"/>
  <c r="N5087" i="18"/>
  <c r="Q5083" i="18" s="1"/>
  <c r="S5079" i="18"/>
  <c r="T5075" i="18"/>
  <c r="N5091" i="18" l="1"/>
  <c r="S5083" i="18"/>
  <c r="Q5084" i="18"/>
  <c r="Q5085" i="18" s="1"/>
  <c r="N5093" i="18" l="1"/>
  <c r="S5085" i="18"/>
  <c r="Q5086" i="18"/>
  <c r="Q5087" i="18" s="1"/>
  <c r="N5092" i="18"/>
  <c r="S5084" i="18"/>
  <c r="N5095" i="18" l="1"/>
  <c r="S5087" i="18"/>
  <c r="N5094" i="18"/>
  <c r="S5086" i="18"/>
  <c r="T5083" i="18" s="1"/>
  <c r="Q5088" i="18"/>
  <c r="N5096" i="18" l="1"/>
  <c r="Q5091" i="18" s="1"/>
  <c r="S5088" i="18"/>
  <c r="N5099" i="18" l="1"/>
  <c r="S5091" i="18"/>
  <c r="Q5092" i="18"/>
  <c r="Q5093" i="18" l="1"/>
  <c r="N5100" i="18"/>
  <c r="S5092" i="18"/>
  <c r="N5101" i="18" l="1"/>
  <c r="S5093" i="18"/>
  <c r="Q5094" i="18"/>
  <c r="Q5095" i="18" s="1"/>
  <c r="N5103" i="18" l="1"/>
  <c r="S5095" i="18"/>
  <c r="Q5096" i="18"/>
  <c r="N5102" i="18"/>
  <c r="S5094" i="18"/>
  <c r="T5091" i="18" s="1"/>
  <c r="N5104" i="18" l="1"/>
  <c r="Q5099" i="18" s="1"/>
  <c r="S5096" i="18"/>
  <c r="N5107" i="18" l="1"/>
  <c r="Q5100" i="18"/>
  <c r="S5099" i="18"/>
  <c r="Q5101" i="18" l="1"/>
  <c r="N5108" i="18"/>
  <c r="S5100" i="18"/>
  <c r="N5109" i="18" l="1"/>
  <c r="S5101" i="18"/>
  <c r="Q5102" i="18"/>
  <c r="Q5103" i="18" s="1"/>
  <c r="Q5104" i="18" l="1"/>
  <c r="N5111" i="18"/>
  <c r="S5103" i="18"/>
  <c r="N5110" i="18"/>
  <c r="S5102" i="18"/>
  <c r="T5099" i="18" s="1"/>
  <c r="N5112" i="18" l="1"/>
  <c r="Q5107" i="18" s="1"/>
  <c r="S5104" i="18"/>
  <c r="N5115" i="18" l="1"/>
  <c r="S5107" i="18"/>
  <c r="Q5108" i="18"/>
  <c r="N5116" i="18" l="1"/>
  <c r="S5108" i="18"/>
  <c r="Q5109" i="18"/>
  <c r="N5117" i="18" l="1"/>
  <c r="S5109" i="18"/>
  <c r="Q5110" i="18"/>
  <c r="Q5111" i="18" s="1"/>
  <c r="Q5112" i="18" l="1"/>
  <c r="N5119" i="18"/>
  <c r="S5111" i="18"/>
  <c r="N5118" i="18"/>
  <c r="S5110" i="18"/>
  <c r="T5107" i="18" s="1"/>
  <c r="N5120" i="18" l="1"/>
  <c r="Q5115" i="18" s="1"/>
  <c r="S5112" i="18"/>
  <c r="N5123" i="18" l="1"/>
  <c r="S5115" i="18"/>
  <c r="Q5116" i="18"/>
  <c r="N5124" i="18" l="1"/>
  <c r="S5116" i="18"/>
  <c r="Q5117" i="18"/>
  <c r="Q5118" i="18" s="1"/>
  <c r="N5126" i="18" l="1"/>
  <c r="S5118" i="18"/>
  <c r="N5125" i="18"/>
  <c r="S5117" i="18"/>
  <c r="T5115" i="18" s="1"/>
  <c r="Q5119" i="18"/>
  <c r="Q5120" i="18" s="1"/>
  <c r="N5128" i="18" l="1"/>
  <c r="S5120" i="18"/>
  <c r="N5127" i="18"/>
  <c r="Q5123" i="18" s="1"/>
  <c r="S5119" i="18"/>
  <c r="N5131" i="18" l="1"/>
  <c r="S5123" i="18"/>
  <c r="Q5124" i="18"/>
  <c r="Q5125" i="18" s="1"/>
  <c r="Q5126" i="18" s="1"/>
  <c r="N5134" i="18" l="1"/>
  <c r="S5126" i="18"/>
  <c r="Q5127" i="18"/>
  <c r="N5133" i="18"/>
  <c r="S5125" i="18"/>
  <c r="N5132" i="18"/>
  <c r="S5124" i="18"/>
  <c r="Q5128" i="18"/>
  <c r="N5136" i="18" l="1"/>
  <c r="S5128" i="18"/>
  <c r="N5135" i="18"/>
  <c r="Q5131" i="18" s="1"/>
  <c r="S5127" i="18"/>
  <c r="T5123" i="18"/>
  <c r="N5139" i="18" l="1"/>
  <c r="S5131" i="18"/>
  <c r="Q5132" i="18"/>
  <c r="Q5133" i="18" s="1"/>
  <c r="N5141" i="18" s="1"/>
  <c r="Q5134" i="18" l="1"/>
  <c r="N5142" i="18" s="1"/>
  <c r="S5133" i="18"/>
  <c r="N5140" i="18"/>
  <c r="S5132" i="18"/>
  <c r="Q5135" i="18"/>
  <c r="N5143" i="18" s="1"/>
  <c r="S5134" i="18"/>
  <c r="T5131" i="18" s="1"/>
  <c r="S5135" i="18" l="1"/>
  <c r="Q5136" i="18"/>
  <c r="N5144" i="18" s="1"/>
  <c r="S5136" i="18" l="1"/>
  <c r="Q5139" i="18"/>
  <c r="N5147" i="18" s="1"/>
  <c r="S5139" i="18" l="1"/>
  <c r="Q5140" i="18"/>
  <c r="N5148" i="18" s="1"/>
  <c r="Q5141" i="18" l="1"/>
  <c r="N5149" i="18" s="1"/>
  <c r="S5141" i="18"/>
  <c r="Q5142" i="18"/>
  <c r="N5150" i="18" s="1"/>
  <c r="S5140" i="18"/>
  <c r="S5142" i="18" l="1"/>
  <c r="T5139" i="18" s="1"/>
  <c r="Q5143" i="18"/>
  <c r="N5151" i="18" s="1"/>
  <c r="S5143" i="18" l="1"/>
  <c r="Q5144" i="18"/>
  <c r="N5152" i="18" s="1"/>
  <c r="Q5147" i="18" l="1"/>
  <c r="N5155" i="18" s="1"/>
  <c r="S5144" i="18"/>
  <c r="S5147" i="18" l="1"/>
  <c r="Q5148" i="18"/>
  <c r="N5156" i="18" s="1"/>
  <c r="S5148" i="18" l="1"/>
  <c r="Q5149" i="18"/>
  <c r="N5157" i="18" s="1"/>
  <c r="Q5150" i="18" l="1"/>
  <c r="N5158" i="18" s="1"/>
  <c r="S5149" i="18"/>
  <c r="Q5151" i="18"/>
  <c r="Q5152" i="18" l="1"/>
  <c r="N5160" i="18" s="1"/>
  <c r="N5159" i="18"/>
  <c r="S5152" i="18"/>
  <c r="S5151" i="18"/>
  <c r="S5150" i="18"/>
  <c r="T5147" i="18" s="1"/>
  <c r="Q5155" i="18" l="1"/>
  <c r="N5163" i="18" s="1"/>
  <c r="S5155" i="18" l="1"/>
  <c r="Q5156" i="18"/>
  <c r="N5164" i="18" s="1"/>
  <c r="S5156" i="18" l="1"/>
  <c r="Q5157" i="18"/>
  <c r="N5165" i="18" s="1"/>
  <c r="S5157" i="18" l="1"/>
  <c r="Q5158" i="18"/>
  <c r="Q5159" i="18" l="1"/>
  <c r="N5166" i="18"/>
  <c r="S5159" i="18"/>
  <c r="S5158" i="18"/>
  <c r="T5155" i="18" s="1"/>
  <c r="Q5160" i="18" l="1"/>
  <c r="N5167" i="18"/>
  <c r="N5168" i="18" l="1"/>
  <c r="Q5163" i="18" s="1"/>
  <c r="N5171" i="18" s="1"/>
  <c r="S5160" i="18"/>
  <c r="S5163" i="18"/>
  <c r="Q5164" i="18"/>
  <c r="N5172" i="18" s="1"/>
  <c r="S5164" i="18" l="1"/>
  <c r="Q5165" i="18"/>
  <c r="Q5166" i="18" l="1"/>
  <c r="N5174" i="18" s="1"/>
  <c r="N5173" i="18"/>
  <c r="S5166" i="18"/>
  <c r="S5165" i="18"/>
  <c r="T5163" i="18" s="1"/>
  <c r="Q5167" i="18"/>
  <c r="N5175" i="18" s="1"/>
  <c r="Q5168" i="18" l="1"/>
  <c r="N5176" i="18" s="1"/>
  <c r="S5167" i="18"/>
  <c r="S5168" i="18"/>
  <c r="Q5171" i="18"/>
  <c r="N5179" i="18" s="1"/>
  <c r="Q5172" i="18" l="1"/>
  <c r="N5180" i="18" s="1"/>
  <c r="Q5173" i="18"/>
  <c r="N5181" i="18" s="1"/>
  <c r="S5171" i="18"/>
  <c r="Q5174" i="18" l="1"/>
  <c r="N5182" i="18" s="1"/>
  <c r="S5174" i="18"/>
  <c r="Q5175" i="18"/>
  <c r="N5183" i="18" s="1"/>
  <c r="S5173" i="18"/>
  <c r="S5172" i="18"/>
  <c r="Q5176" i="18" l="1"/>
  <c r="N5184" i="18" s="1"/>
  <c r="S5175" i="18"/>
  <c r="T5171" i="18"/>
  <c r="Q5179" i="18" l="1"/>
  <c r="N5187" i="18" s="1"/>
  <c r="S5176" i="18"/>
  <c r="S5179" i="18" l="1"/>
  <c r="Q5180" i="18"/>
  <c r="Q5181" i="18" l="1"/>
  <c r="N5188" i="18"/>
  <c r="S5181" i="18"/>
  <c r="S5180" i="18"/>
  <c r="Q5182" i="18" l="1"/>
  <c r="N5189" i="18"/>
  <c r="Q5183" i="18" l="1"/>
  <c r="N5190" i="18"/>
  <c r="Q5184" i="18"/>
  <c r="S5182" i="18"/>
  <c r="T5179" i="18" s="1"/>
  <c r="N5192" i="18" l="1"/>
  <c r="S5184" i="18"/>
  <c r="N5191" i="18"/>
  <c r="Q5187" i="18" s="1"/>
  <c r="S5183" i="18"/>
  <c r="N5195" i="18" l="1"/>
  <c r="Q5188" i="18"/>
  <c r="S5187" i="18"/>
  <c r="Q5189" i="18"/>
  <c r="N5197" i="18" l="1"/>
  <c r="S5189" i="18"/>
  <c r="Q5190" i="18"/>
  <c r="N5196" i="18"/>
  <c r="S5188" i="18"/>
  <c r="N5198" i="18" l="1"/>
  <c r="S5190" i="18"/>
  <c r="T5187" i="18" s="1"/>
  <c r="Q5191" i="18"/>
  <c r="Q5192" i="18" l="1"/>
  <c r="N5199" i="18"/>
  <c r="S5191" i="18"/>
  <c r="N5200" i="18" l="1"/>
  <c r="Q5195" i="18" s="1"/>
  <c r="S5192" i="18"/>
  <c r="N5203" i="18" l="1"/>
  <c r="S5195" i="18"/>
  <c r="Q5196" i="18"/>
  <c r="N5204" i="18" l="1"/>
  <c r="S5196" i="18"/>
  <c r="Q5197" i="18"/>
  <c r="N5205" i="18" l="1"/>
  <c r="S5197" i="18"/>
  <c r="Q5198" i="18"/>
  <c r="N5206" i="18" l="1"/>
  <c r="S5198" i="18"/>
  <c r="T5195" i="18" s="1"/>
  <c r="Q5199" i="18"/>
  <c r="N5207" i="18" l="1"/>
  <c r="S5199" i="18"/>
  <c r="Q5200" i="18"/>
  <c r="N5208" i="18" l="1"/>
  <c r="S5200" i="18"/>
  <c r="Q5203" i="18"/>
  <c r="N5211" i="18" l="1"/>
  <c r="Q5204" i="18"/>
  <c r="S5203" i="18"/>
  <c r="Q5205" i="18" l="1"/>
  <c r="N5212" i="18"/>
  <c r="S5204" i="18"/>
  <c r="N5213" i="18" l="1"/>
  <c r="S5205" i="18"/>
  <c r="Q5206" i="18"/>
  <c r="Q5207" i="18" s="1"/>
  <c r="N5215" i="18" l="1"/>
  <c r="S5207" i="18"/>
  <c r="Q5208" i="18"/>
  <c r="N5214" i="18"/>
  <c r="S5206" i="18"/>
  <c r="T5203" i="18" s="1"/>
  <c r="N5216" i="18" l="1"/>
  <c r="Q5211" i="18" s="1"/>
  <c r="S5208" i="18"/>
  <c r="N5219" i="18" l="1"/>
  <c r="Q5212" i="18"/>
  <c r="S5211" i="18"/>
  <c r="Q5213" i="18" l="1"/>
  <c r="N5220" i="18"/>
  <c r="S5212" i="18"/>
  <c r="N5221" i="18" l="1"/>
  <c r="S5213" i="18"/>
  <c r="Q5214" i="18"/>
  <c r="N5222" i="18" l="1"/>
  <c r="S5214" i="18"/>
  <c r="T5211" i="18" s="1"/>
  <c r="Q5215" i="18"/>
  <c r="Q5216" i="18" l="1"/>
  <c r="N5223" i="18"/>
  <c r="S5215" i="18"/>
  <c r="N5224" i="18" l="1"/>
  <c r="Q5219" i="18" s="1"/>
  <c r="S5216" i="18"/>
  <c r="N5227" i="18" l="1"/>
  <c r="S5219" i="18"/>
  <c r="Q5220" i="18"/>
  <c r="Q5221" i="18" l="1"/>
  <c r="N5228" i="18"/>
  <c r="S5220" i="18"/>
  <c r="Q5222" i="18"/>
  <c r="N5230" i="18" l="1"/>
  <c r="S5222" i="18"/>
  <c r="Q5223" i="18"/>
  <c r="N5229" i="18"/>
  <c r="S5221" i="18"/>
  <c r="Q5224" i="18"/>
  <c r="N5232" i="18" l="1"/>
  <c r="S5224" i="18"/>
  <c r="N5231" i="18"/>
  <c r="Q5227" i="18" s="1"/>
  <c r="S5223" i="18"/>
  <c r="T5219" i="18"/>
  <c r="N5235" i="18" l="1"/>
  <c r="S5227" i="18"/>
  <c r="Q5228" i="18"/>
  <c r="N5236" i="18" l="1"/>
  <c r="S5228" i="18"/>
  <c r="Q5229" i="18"/>
  <c r="Q5230" i="18" s="1"/>
  <c r="N5238" i="18" l="1"/>
  <c r="S5230" i="18"/>
  <c r="N5237" i="18"/>
  <c r="S5229" i="18"/>
  <c r="Q5231" i="18"/>
  <c r="Q5232" i="18" s="1"/>
  <c r="N5240" i="18" l="1"/>
  <c r="S5232" i="18"/>
  <c r="N5239" i="18"/>
  <c r="Q5235" i="18" s="1"/>
  <c r="S5231" i="18"/>
  <c r="T5227" i="18"/>
  <c r="N5243" i="18" l="1"/>
  <c r="Q5236" i="18"/>
  <c r="S5235" i="18"/>
  <c r="Q5237" i="18"/>
  <c r="Q5238" i="18" l="1"/>
  <c r="N5245" i="18"/>
  <c r="S5237" i="18"/>
  <c r="N5244" i="18"/>
  <c r="S5236" i="18"/>
  <c r="N5246" i="18" l="1"/>
  <c r="S5238" i="18"/>
  <c r="T5235" i="18"/>
  <c r="Q5239" i="18"/>
  <c r="Q5240" i="18" s="1"/>
  <c r="N5248" i="18" l="1"/>
  <c r="S5240" i="18"/>
  <c r="N5247" i="18"/>
  <c r="S5239" i="18"/>
  <c r="Q5243" i="18"/>
  <c r="N5251" i="18" l="1"/>
  <c r="Q5244" i="18"/>
  <c r="S5243" i="18"/>
  <c r="Q5245" i="18" l="1"/>
  <c r="N5252" i="18"/>
  <c r="S5244" i="18"/>
  <c r="N5253" i="18" l="1"/>
  <c r="S5245" i="18"/>
  <c r="Q5246" i="18"/>
  <c r="Q5247" i="18" l="1"/>
  <c r="N5254" i="18"/>
  <c r="S5246" i="18"/>
  <c r="T5243" i="18" s="1"/>
  <c r="Q5248" i="18"/>
  <c r="S5247" i="18" l="1"/>
  <c r="N5255" i="18"/>
  <c r="N5256" i="18"/>
  <c r="S5248" i="18"/>
  <c r="Q5251" i="18" l="1"/>
  <c r="N5259" i="18" s="1"/>
  <c r="S5251" i="18"/>
  <c r="Q5252" i="18"/>
  <c r="Q5253" i="18" s="1"/>
  <c r="N5261" i="18" l="1"/>
  <c r="S5253" i="18"/>
  <c r="Q5254" i="18"/>
  <c r="N5260" i="18"/>
  <c r="S5252" i="18"/>
  <c r="N5262" i="18" l="1"/>
  <c r="S5254" i="18"/>
  <c r="T5251" i="18" s="1"/>
  <c r="Q5255" i="18"/>
  <c r="N5263" i="18" l="1"/>
  <c r="S5255" i="18"/>
  <c r="Q5256" i="18"/>
  <c r="N5264" i="18" l="1"/>
  <c r="S5256" i="18"/>
  <c r="Q5259" i="18"/>
  <c r="N5267" i="18" l="1"/>
  <c r="S5259" i="18"/>
  <c r="Q5260" i="18"/>
  <c r="Q5261" i="18" l="1"/>
  <c r="N5268" i="18"/>
  <c r="S5260" i="18"/>
  <c r="N5269" i="18" l="1"/>
  <c r="S5261" i="18"/>
  <c r="Q5262" i="18"/>
  <c r="Q5263" i="18" l="1"/>
  <c r="N5270" i="18"/>
  <c r="S5262" i="18"/>
  <c r="T5259" i="18" s="1"/>
  <c r="N5271" i="18" l="1"/>
  <c r="S5263" i="18"/>
  <c r="Q5264" i="18"/>
  <c r="N5272" i="18" l="1"/>
  <c r="Q5267" i="18" s="1"/>
  <c r="S5264" i="18"/>
  <c r="N5275" i="18" l="1"/>
  <c r="S5267" i="18"/>
  <c r="Q5268" i="18"/>
  <c r="N5276" i="18" l="1"/>
  <c r="S5268" i="18"/>
  <c r="Q5269" i="18"/>
  <c r="N5277" i="18" l="1"/>
  <c r="S5269" i="18"/>
  <c r="Q5270" i="18"/>
  <c r="Q5271" i="18" s="1"/>
  <c r="N5279" i="18" l="1"/>
  <c r="S5271" i="18"/>
  <c r="N5278" i="18"/>
  <c r="S5270" i="18"/>
  <c r="T5267" i="18" s="1"/>
  <c r="Q5272" i="18"/>
  <c r="N5280" i="18" l="1"/>
  <c r="S5272" i="18"/>
  <c r="Q5275" i="18"/>
  <c r="N5283" i="18" l="1"/>
  <c r="S5275" i="18"/>
  <c r="Q5276" i="18"/>
  <c r="N5284" i="18" l="1"/>
  <c r="S5276" i="18"/>
  <c r="Q5277" i="18"/>
  <c r="Q5278" i="18" l="1"/>
  <c r="N5285" i="18"/>
  <c r="S5277" i="18"/>
  <c r="Q5279" i="18"/>
  <c r="N5287" i="18" l="1"/>
  <c r="S5279" i="18"/>
  <c r="Q5280" i="18"/>
  <c r="N5286" i="18"/>
  <c r="S5278" i="18"/>
  <c r="T5275" i="18" s="1"/>
  <c r="N5288" i="18" l="1"/>
  <c r="Q5283" i="18" s="1"/>
  <c r="S5280" i="18"/>
  <c r="N5291" i="18" l="1"/>
  <c r="Q5284" i="18"/>
  <c r="S5283" i="18"/>
  <c r="Q5285" i="18"/>
  <c r="Q5286" i="18" l="1"/>
  <c r="N5293" i="18"/>
  <c r="S5285" i="18"/>
  <c r="N5292" i="18"/>
  <c r="S5284" i="18"/>
  <c r="N5294" i="18" l="1"/>
  <c r="S5286" i="18"/>
  <c r="T5283" i="18" s="1"/>
  <c r="Q5287" i="18"/>
  <c r="Q5288" i="18" l="1"/>
  <c r="N5295" i="18"/>
  <c r="S5287" i="18"/>
  <c r="N5296" i="18" l="1"/>
  <c r="Q5291" i="18" s="1"/>
  <c r="S5288" i="18"/>
  <c r="N5299" i="18" l="1"/>
  <c r="S5291" i="18"/>
  <c r="Q5292" i="18"/>
  <c r="N5300" i="18" l="1"/>
  <c r="S5292" i="18"/>
  <c r="Q5293" i="18"/>
  <c r="N5301" i="18" l="1"/>
  <c r="S5293" i="18"/>
  <c r="Q5294" i="18"/>
  <c r="Q5295" i="18" l="1"/>
  <c r="N5302" i="18"/>
  <c r="S5294" i="18"/>
  <c r="Q5296" i="18"/>
  <c r="T5291" i="18"/>
  <c r="N5304" i="18" l="1"/>
  <c r="S5296" i="18"/>
  <c r="N5303" i="18"/>
  <c r="Q5299" i="18" s="1"/>
  <c r="S5295" i="18"/>
  <c r="N5307" i="18" l="1"/>
  <c r="Q5300" i="18"/>
  <c r="Q5301" i="18" s="1"/>
  <c r="Q5302" i="18" s="1"/>
  <c r="Q5303" i="18" s="1"/>
  <c r="S5299" i="18"/>
  <c r="N5311" i="18" l="1"/>
  <c r="S5303" i="18"/>
  <c r="Q5304" i="18"/>
  <c r="N5310" i="18"/>
  <c r="S5302" i="18"/>
  <c r="N5309" i="18"/>
  <c r="S5301" i="18"/>
  <c r="N5308" i="18"/>
  <c r="S5300" i="18"/>
  <c r="T5299" i="18" s="1"/>
  <c r="N5312" i="18" l="1"/>
  <c r="Q5307" i="18" s="1"/>
  <c r="S5304" i="18"/>
  <c r="N5315" i="18" l="1"/>
  <c r="S5307" i="18"/>
  <c r="Q5308" i="18"/>
  <c r="N5316" i="18" l="1"/>
  <c r="S5308" i="18"/>
  <c r="Q5309" i="18"/>
  <c r="Q5310" i="18" l="1"/>
  <c r="N5317" i="18"/>
  <c r="S5309" i="18"/>
  <c r="Q5311" i="18"/>
  <c r="Q5312" i="18" s="1"/>
  <c r="N5320" i="18" l="1"/>
  <c r="S5312" i="18"/>
  <c r="N5319" i="18"/>
  <c r="S5311" i="18"/>
  <c r="N5318" i="18"/>
  <c r="Q5315" i="18" s="1"/>
  <c r="S5310" i="18"/>
  <c r="T5307" i="18" s="1"/>
  <c r="N5323" i="18" l="1"/>
  <c r="S5315" i="18"/>
  <c r="Q5316" i="18"/>
  <c r="Q5317" i="18" l="1"/>
  <c r="N5324" i="18"/>
  <c r="S5316" i="18"/>
  <c r="N5325" i="18" l="1"/>
  <c r="S5317" i="18"/>
  <c r="Q5318" i="18"/>
  <c r="Q5319" i="18" s="1"/>
  <c r="N5327" i="18" l="1"/>
  <c r="S5319" i="18"/>
  <c r="N5326" i="18"/>
  <c r="S5318" i="18"/>
  <c r="T5315" i="18" s="1"/>
  <c r="Q5320" i="18"/>
  <c r="N5328" i="18" l="1"/>
  <c r="S5320" i="18"/>
  <c r="Q5323" i="18"/>
  <c r="N5331" i="18" l="1"/>
  <c r="S5323" i="18"/>
  <c r="Q5324" i="18"/>
  <c r="Q5325" i="18" s="1"/>
  <c r="Q5326" i="18" l="1"/>
  <c r="N5333" i="18"/>
  <c r="S5325" i="18"/>
  <c r="Q5327" i="18"/>
  <c r="Q5328" i="18" s="1"/>
  <c r="N5332" i="18"/>
  <c r="S5324" i="18"/>
  <c r="N5336" i="18" l="1"/>
  <c r="S5328" i="18"/>
  <c r="N5335" i="18"/>
  <c r="S5327" i="18"/>
  <c r="N5334" i="18"/>
  <c r="Q5331" i="18" s="1"/>
  <c r="S5326" i="18"/>
  <c r="T5323" i="18" s="1"/>
  <c r="N5339" i="18" l="1"/>
  <c r="Q5332" i="18"/>
  <c r="Q5333" i="18" s="1"/>
  <c r="S5331" i="18"/>
  <c r="N5341" i="18" l="1"/>
  <c r="S5333" i="18"/>
  <c r="Q5334" i="18"/>
  <c r="N5340" i="18"/>
  <c r="S5332" i="18"/>
  <c r="N5342" i="18" l="1"/>
  <c r="S5334" i="18"/>
  <c r="T5331" i="18" s="1"/>
  <c r="Q5335" i="18"/>
  <c r="Q5336" i="18" s="1"/>
  <c r="N5344" i="18" l="1"/>
  <c r="S5336" i="18"/>
  <c r="N5343" i="18"/>
  <c r="Q5339" i="18" s="1"/>
  <c r="S5335" i="18"/>
  <c r="N5347" i="18" l="1"/>
  <c r="Q5340" i="18"/>
  <c r="S5339" i="18"/>
  <c r="Q5341" i="18" l="1"/>
  <c r="N5348" i="18"/>
  <c r="S5340" i="18"/>
  <c r="N5349" i="18" l="1"/>
  <c r="S5341" i="18"/>
  <c r="Q5342" i="18"/>
  <c r="Q5343" i="18" s="1"/>
  <c r="N5351" i="18" l="1"/>
  <c r="S5343" i="18"/>
  <c r="Q5344" i="18"/>
  <c r="N5350" i="18"/>
  <c r="S5342" i="18"/>
  <c r="T5339" i="18" s="1"/>
  <c r="N5352" i="18" l="1"/>
  <c r="Q5347" i="18" s="1"/>
  <c r="S5344" i="18"/>
  <c r="N5355" i="18" l="1"/>
  <c r="Q5348" i="18"/>
  <c r="Q5349" i="18"/>
  <c r="S5347" i="18"/>
  <c r="N5357" i="18" l="1"/>
  <c r="S5349" i="18"/>
  <c r="Q5350" i="18"/>
  <c r="N5356" i="18"/>
  <c r="S5348" i="18"/>
  <c r="Q5351" i="18" l="1"/>
  <c r="N5358" i="18"/>
  <c r="S5350" i="18"/>
  <c r="T5347" i="18" s="1"/>
  <c r="Q5352" i="18"/>
  <c r="N5360" i="18" l="1"/>
  <c r="S5352" i="18"/>
  <c r="N5359" i="18"/>
  <c r="Q5355" i="18" s="1"/>
  <c r="S5351" i="18"/>
  <c r="N5363" i="18" l="1"/>
  <c r="S5355" i="18"/>
  <c r="Q5356" i="18"/>
  <c r="Q5357" i="18" l="1"/>
  <c r="N5364" i="18"/>
  <c r="S5356" i="18"/>
  <c r="Q5358" i="18"/>
  <c r="Q5359" i="18" l="1"/>
  <c r="N5366" i="18"/>
  <c r="S5358" i="18"/>
  <c r="Q5360" i="18"/>
  <c r="N5365" i="18"/>
  <c r="S5357" i="18"/>
  <c r="T5355" i="18" l="1"/>
  <c r="N5368" i="18"/>
  <c r="S5360" i="18"/>
  <c r="N5367" i="18"/>
  <c r="Q5363" i="18" s="1"/>
  <c r="S5359" i="18"/>
  <c r="N5371" i="18" l="1"/>
  <c r="S5363" i="18"/>
  <c r="Q5364" i="18"/>
  <c r="N5372" i="18" l="1"/>
  <c r="S5364" i="18"/>
  <c r="Q5365" i="18"/>
  <c r="Q5366" i="18" s="1"/>
  <c r="N5374" i="18" l="1"/>
  <c r="S5366" i="18"/>
  <c r="N5373" i="18"/>
  <c r="S5365" i="18"/>
  <c r="T5363" i="18" s="1"/>
  <c r="Q5367" i="18"/>
  <c r="N5375" i="18" l="1"/>
  <c r="S5367" i="18"/>
  <c r="Q5368" i="18"/>
  <c r="N5376" i="18" l="1"/>
  <c r="S5368" i="18"/>
  <c r="Q5371" i="18"/>
  <c r="N5379" i="18" l="1"/>
  <c r="S5371" i="18"/>
  <c r="Q5372" i="18"/>
  <c r="Q5373" i="18" s="1"/>
  <c r="N5381" i="18" l="1"/>
  <c r="S5373" i="18"/>
  <c r="Q5374" i="18"/>
  <c r="N5380" i="18"/>
  <c r="S5372" i="18"/>
  <c r="Q5375" i="18" l="1"/>
  <c r="N5382" i="18"/>
  <c r="S5374" i="18"/>
  <c r="T5371" i="18" s="1"/>
  <c r="Q5376" i="18"/>
  <c r="N5384" i="18" l="1"/>
  <c r="S5376" i="18"/>
  <c r="N5383" i="18"/>
  <c r="Q5379" i="18" s="1"/>
  <c r="S5375" i="18"/>
  <c r="N5387" i="18" l="1"/>
  <c r="S5379" i="18"/>
  <c r="Q5380" i="18"/>
  <c r="N5388" i="18" l="1"/>
  <c r="S5380" i="18"/>
  <c r="Q5381" i="18"/>
  <c r="N5389" i="18" l="1"/>
  <c r="S5381" i="18"/>
  <c r="Q5382" i="18"/>
  <c r="N5390" i="18" l="1"/>
  <c r="S5382" i="18"/>
  <c r="T5379" i="18" s="1"/>
  <c r="Q5383" i="18"/>
  <c r="N5391" i="18" l="1"/>
  <c r="S5383" i="18"/>
  <c r="Q5384" i="18"/>
  <c r="N5392" i="18" l="1"/>
  <c r="Q5387" i="18" s="1"/>
  <c r="S5384" i="18"/>
  <c r="N5395" i="18" l="1"/>
  <c r="Q5388" i="18"/>
  <c r="Q5389" i="18"/>
  <c r="S5387" i="18"/>
  <c r="N5397" i="18" l="1"/>
  <c r="S5389" i="18"/>
  <c r="Q5390" i="18"/>
  <c r="N5396" i="18"/>
  <c r="S5388" i="18"/>
  <c r="N5398" i="18" l="1"/>
  <c r="S5390" i="18"/>
  <c r="T5387" i="18" s="1"/>
  <c r="Q5391" i="18"/>
  <c r="Q5392" i="18" l="1"/>
  <c r="N5399" i="18"/>
  <c r="S5391" i="18"/>
  <c r="N5400" i="18" l="1"/>
  <c r="Q5395" i="18" s="1"/>
  <c r="S5392" i="18"/>
  <c r="N5403" i="18" l="1"/>
  <c r="Q5396" i="18"/>
  <c r="S5395" i="18"/>
  <c r="Q5397" i="18" l="1"/>
  <c r="N5404" i="18"/>
  <c r="S5396" i="18"/>
  <c r="N5405" i="18" l="1"/>
  <c r="S5397" i="18"/>
  <c r="Q5398" i="18"/>
  <c r="Q5399" i="18"/>
  <c r="N5407" i="18" l="1"/>
  <c r="S5399" i="18"/>
  <c r="Q5400" i="18"/>
  <c r="N5406" i="18"/>
  <c r="S5398" i="18"/>
  <c r="T5395" i="18" s="1"/>
  <c r="N5408" i="18" l="1"/>
  <c r="Q5403" i="18" s="1"/>
  <c r="S5400" i="18"/>
  <c r="N5411" i="18" l="1"/>
  <c r="Q5404" i="18"/>
  <c r="Q5405" i="18"/>
  <c r="Q5406" i="18" s="1"/>
  <c r="S5403" i="18"/>
  <c r="Q5407" i="18" l="1"/>
  <c r="Q5408" i="18"/>
  <c r="N5415" i="18"/>
  <c r="S5407" i="18"/>
  <c r="N5413" i="18"/>
  <c r="S5405" i="18"/>
  <c r="N5414" i="18"/>
  <c r="S5406" i="18"/>
  <c r="N5412" i="18"/>
  <c r="S5404" i="18"/>
  <c r="T5403" i="18" l="1"/>
  <c r="N5416" i="18"/>
  <c r="Q5411" i="18" s="1"/>
  <c r="S5408" i="18"/>
  <c r="N5419" i="18" l="1"/>
  <c r="S5411" i="18"/>
  <c r="Q5412" i="18"/>
  <c r="Q5413" i="18" l="1"/>
  <c r="N5420" i="18"/>
  <c r="S5412" i="18"/>
  <c r="Q5414" i="18"/>
  <c r="N5422" i="18" l="1"/>
  <c r="S5414" i="18"/>
  <c r="N5421" i="18"/>
  <c r="S5413" i="18"/>
  <c r="T5411" i="18" s="1"/>
  <c r="Q5415" i="18"/>
  <c r="Q5416" i="18" s="1"/>
  <c r="N5424" i="18" l="1"/>
  <c r="S5416" i="18"/>
  <c r="N5423" i="18"/>
  <c r="Q5419" i="18" s="1"/>
  <c r="S5415" i="18"/>
  <c r="N5427" i="18" l="1"/>
  <c r="Q5420" i="18"/>
  <c r="Q5421" i="18" s="1"/>
  <c r="Q5422" i="18" s="1"/>
  <c r="S5419" i="18"/>
  <c r="N5430" i="18" l="1"/>
  <c r="S5422" i="18"/>
  <c r="Q5423" i="18"/>
  <c r="Q5424" i="18" s="1"/>
  <c r="N5429" i="18"/>
  <c r="S5421" i="18"/>
  <c r="N5428" i="18"/>
  <c r="S5420" i="18"/>
  <c r="T5419" i="18" l="1"/>
  <c r="N5432" i="18"/>
  <c r="S5424" i="18"/>
  <c r="N5431" i="18"/>
  <c r="Q5427" i="18" s="1"/>
  <c r="S5423" i="18"/>
  <c r="N5435" i="18" l="1"/>
  <c r="Q5428" i="18"/>
  <c r="Q5429" i="18" s="1"/>
  <c r="Q5430" i="18" s="1"/>
  <c r="S5427" i="18"/>
  <c r="N5438" i="18" l="1"/>
  <c r="S5430" i="18"/>
  <c r="Q5431" i="18"/>
  <c r="Q5432" i="18" s="1"/>
  <c r="N5437" i="18"/>
  <c r="S5429" i="18"/>
  <c r="N5436" i="18"/>
  <c r="S5428" i="18"/>
  <c r="N5439" i="18" l="1"/>
  <c r="S5431" i="18"/>
  <c r="N5440" i="18"/>
  <c r="Q5435" i="18" s="1"/>
  <c r="S5432" i="18"/>
  <c r="T5427" i="18"/>
  <c r="N5443" i="18" l="1"/>
  <c r="S5435" i="18"/>
  <c r="Q5436" i="18"/>
  <c r="N5444" i="18" l="1"/>
  <c r="S5436" i="18"/>
  <c r="Q5437" i="18"/>
  <c r="N5445" i="18" l="1"/>
  <c r="S5437" i="18"/>
  <c r="Q5438" i="18"/>
  <c r="Q5439" i="18" l="1"/>
  <c r="N5446" i="18"/>
  <c r="S5438" i="18"/>
  <c r="T5435" i="18" s="1"/>
  <c r="Q5440" i="18"/>
  <c r="N5448" i="18" l="1"/>
  <c r="S5440" i="18"/>
  <c r="Q5443" i="18"/>
  <c r="N5447" i="18"/>
  <c r="S5439" i="18"/>
  <c r="N5451" i="18" l="1"/>
  <c r="S5443" i="18"/>
  <c r="Q5444" i="18"/>
  <c r="N5452" i="18" l="1"/>
  <c r="S5444" i="18"/>
  <c r="Q5445" i="18"/>
  <c r="N5453" i="18" l="1"/>
  <c r="S5445" i="18"/>
  <c r="Q5446" i="18"/>
  <c r="Q5447" i="18" l="1"/>
  <c r="N5454" i="18"/>
  <c r="S5446" i="18"/>
  <c r="T5443" i="18" s="1"/>
  <c r="Q5448" i="18"/>
  <c r="N5456" i="18" l="1"/>
  <c r="S5448" i="18"/>
  <c r="N5455" i="18"/>
  <c r="Q5451" i="18" s="1"/>
  <c r="S5447" i="18"/>
  <c r="N5459" i="18" l="1"/>
  <c r="S5451" i="18"/>
  <c r="Q5452" i="18"/>
  <c r="N5460" i="18" l="1"/>
  <c r="S5452" i="18"/>
  <c r="Q5453" i="18"/>
  <c r="Q5454" i="18" s="1"/>
  <c r="N5462" i="18" l="1"/>
  <c r="S5454" i="18"/>
  <c r="N5461" i="18"/>
  <c r="S5453" i="18"/>
  <c r="T5451" i="18" s="1"/>
  <c r="Q5455" i="18"/>
  <c r="N5463" i="18" l="1"/>
  <c r="S5455" i="18"/>
  <c r="Q5456" i="18"/>
  <c r="N5464" i="18" l="1"/>
  <c r="S5456" i="18"/>
  <c r="Q5459" i="18"/>
  <c r="N5467" i="18" l="1"/>
  <c r="Q5460" i="18"/>
  <c r="S5459" i="18"/>
  <c r="Q5461" i="18"/>
  <c r="Q5462" i="18" s="1"/>
  <c r="N5470" i="18" l="1"/>
  <c r="S5462" i="18"/>
  <c r="Q5463" i="18"/>
  <c r="N5469" i="18"/>
  <c r="S5461" i="18"/>
  <c r="N5468" i="18"/>
  <c r="S5460" i="18"/>
  <c r="N5471" i="18" l="1"/>
  <c r="S5463" i="18"/>
  <c r="Q5464" i="18"/>
  <c r="T5459" i="18"/>
  <c r="N5472" i="18" l="1"/>
  <c r="Q5467" i="18" s="1"/>
  <c r="S5464" i="18"/>
  <c r="N5475" i="18" l="1"/>
  <c r="S5467" i="18"/>
  <c r="Q5468" i="18"/>
  <c r="Q5469" i="18" s="1"/>
  <c r="Q5470" i="18" l="1"/>
  <c r="N5477" i="18"/>
  <c r="S5469" i="18"/>
  <c r="Q5471" i="18"/>
  <c r="Q5472" i="18" s="1"/>
  <c r="N5476" i="18"/>
  <c r="S5468" i="18"/>
  <c r="N5480" i="18" l="1"/>
  <c r="S5472" i="18"/>
  <c r="N5479" i="18"/>
  <c r="S5471" i="18"/>
  <c r="N5478" i="18"/>
  <c r="Q5475" i="18" s="1"/>
  <c r="S5470" i="18"/>
  <c r="T5467" i="18" s="1"/>
  <c r="N5483" i="18" l="1"/>
  <c r="S5475" i="18"/>
  <c r="Q5476" i="18"/>
  <c r="N5484" i="18" l="1"/>
  <c r="S5476" i="18"/>
  <c r="Q5477" i="18"/>
  <c r="N5485" i="18" l="1"/>
  <c r="S5477" i="18"/>
  <c r="Q5478" i="18"/>
  <c r="Q5479" i="18" l="1"/>
  <c r="N5486" i="18"/>
  <c r="S5478" i="18"/>
  <c r="T5475" i="18" s="1"/>
  <c r="Q5480" i="18"/>
  <c r="N5488" i="18" l="1"/>
  <c r="S5480" i="18"/>
  <c r="N5487" i="18"/>
  <c r="Q5483" i="18" s="1"/>
  <c r="S5479" i="18"/>
  <c r="N5491" i="18" l="1"/>
  <c r="S5483" i="18"/>
  <c r="Q5484" i="18"/>
  <c r="Q5485" i="18" l="1"/>
  <c r="N5492" i="18"/>
  <c r="S5484" i="18"/>
  <c r="N5493" i="18" l="1"/>
  <c r="S5485" i="18"/>
  <c r="Q5486" i="18"/>
  <c r="N5494" i="18" l="1"/>
  <c r="S5486" i="18"/>
  <c r="T5483" i="18" s="1"/>
  <c r="Q5487" i="18"/>
  <c r="N5495" i="18" l="1"/>
  <c r="S5487" i="18"/>
  <c r="Q5488" i="18"/>
  <c r="N5496" i="18" l="1"/>
  <c r="Q5491" i="18" s="1"/>
  <c r="S5488" i="18"/>
  <c r="N5499" i="18" l="1"/>
  <c r="S5491" i="18"/>
  <c r="Q5492" i="18"/>
  <c r="Q5493" i="18" s="1"/>
  <c r="N5501" i="18" l="1"/>
  <c r="S5493" i="18"/>
  <c r="Q5494" i="18"/>
  <c r="N5500" i="18"/>
  <c r="S5492" i="18"/>
  <c r="Q5495" i="18" l="1"/>
  <c r="N5502" i="18"/>
  <c r="S5494" i="18"/>
  <c r="T5491" i="18" s="1"/>
  <c r="Q5496" i="18"/>
  <c r="N5504" i="18" l="1"/>
  <c r="S5496" i="18"/>
  <c r="N5503" i="18"/>
  <c r="Q5499" i="18" s="1"/>
  <c r="S5495" i="18"/>
  <c r="N5507" i="18" l="1"/>
  <c r="S5499" i="18"/>
  <c r="Q5500" i="18"/>
  <c r="N5508" i="18" l="1"/>
  <c r="S5500" i="18"/>
  <c r="Q5501" i="18"/>
  <c r="Q5502" i="18" s="1"/>
  <c r="N5510" i="18" l="1"/>
  <c r="S5502" i="18"/>
  <c r="N5509" i="18"/>
  <c r="S5501" i="18"/>
  <c r="Q5503" i="18"/>
  <c r="Q5504" i="18" s="1"/>
  <c r="N5511" i="18" l="1"/>
  <c r="S5503" i="18"/>
  <c r="N5512" i="18"/>
  <c r="S5504" i="18"/>
  <c r="T5499" i="18"/>
  <c r="Q5507" i="18" l="1"/>
  <c r="N5515" i="18" l="1"/>
  <c r="Q5508" i="18"/>
  <c r="S5507" i="18"/>
  <c r="Q5509" i="18"/>
  <c r="Q5510" i="18" l="1"/>
  <c r="N5517" i="18"/>
  <c r="S5509" i="18"/>
  <c r="N5516" i="18"/>
  <c r="S5508" i="18"/>
  <c r="N5518" i="18" l="1"/>
  <c r="S5510" i="18"/>
  <c r="T5507" i="18" s="1"/>
  <c r="Q5511" i="18"/>
  <c r="N5519" i="18" l="1"/>
  <c r="S5511" i="18"/>
  <c r="Q5512" i="18"/>
  <c r="N5520" i="18" l="1"/>
  <c r="Q5515" i="18" s="1"/>
  <c r="S5512" i="18"/>
  <c r="N5523" i="18" l="1"/>
  <c r="Q5516" i="18"/>
  <c r="S5515" i="18"/>
  <c r="Q5517" i="18"/>
  <c r="Q5518" i="18" s="1"/>
  <c r="N5526" i="18" l="1"/>
  <c r="S5518" i="18"/>
  <c r="Q5519" i="18"/>
  <c r="N5525" i="18"/>
  <c r="S5517" i="18"/>
  <c r="N5524" i="18"/>
  <c r="S5516" i="18"/>
  <c r="N5527" i="18" l="1"/>
  <c r="S5519" i="18"/>
  <c r="Q5520" i="18"/>
  <c r="T5515" i="18"/>
  <c r="N5528" i="18" l="1"/>
  <c r="Q5523" i="18" s="1"/>
  <c r="S5520" i="18"/>
  <c r="N5531" i="18" l="1"/>
  <c r="S5523" i="18"/>
  <c r="Q5524" i="18"/>
  <c r="Q5525" i="18" s="1"/>
  <c r="N5533" i="18" l="1"/>
  <c r="S5525" i="18"/>
  <c r="Q5526" i="18"/>
  <c r="Q5527" i="18" s="1"/>
  <c r="N5532" i="18"/>
  <c r="S5524" i="18"/>
  <c r="N5535" i="18" l="1"/>
  <c r="S5527" i="18"/>
  <c r="Q5528" i="18"/>
  <c r="N5534" i="18"/>
  <c r="S5526" i="18"/>
  <c r="T5523" i="18" s="1"/>
  <c r="N5536" i="18" l="1"/>
  <c r="Q5531" i="18" s="1"/>
  <c r="S5528" i="18"/>
  <c r="N5539" i="18" l="1"/>
  <c r="S5531" i="18"/>
  <c r="Q5532" i="18"/>
  <c r="Q5533" i="18" l="1"/>
  <c r="N5540" i="18"/>
  <c r="S5532" i="18"/>
  <c r="Q5534" i="18"/>
  <c r="N5542" i="18" l="1"/>
  <c r="S5534" i="18"/>
  <c r="Q5535" i="18"/>
  <c r="Q5536" i="18" s="1"/>
  <c r="N5541" i="18"/>
  <c r="S5533" i="18"/>
  <c r="T5531" i="18" s="1"/>
  <c r="N5544" i="18" l="1"/>
  <c r="S5536" i="18"/>
  <c r="N5543" i="18"/>
  <c r="Q5539" i="18" s="1"/>
  <c r="S5535" i="18"/>
  <c r="N5547" i="18" l="1"/>
  <c r="Q5540" i="18"/>
  <c r="S5539" i="18"/>
  <c r="Q5541" i="18"/>
  <c r="Q5542" i="18" s="1"/>
  <c r="N5550" i="18" l="1"/>
  <c r="S5542" i="18"/>
  <c r="Q5543" i="18"/>
  <c r="N5549" i="18"/>
  <c r="S5541" i="18"/>
  <c r="N5548" i="18"/>
  <c r="S5540" i="18"/>
  <c r="T5539" i="18" s="1"/>
  <c r="N5551" i="18" l="1"/>
  <c r="S5543" i="18"/>
  <c r="Q5544" i="18"/>
  <c r="N5552" i="18" l="1"/>
  <c r="Q5547" i="18" s="1"/>
  <c r="S5544" i="18"/>
  <c r="N5555" i="18" l="1"/>
  <c r="Q5548" i="18"/>
  <c r="S5547" i="18"/>
  <c r="Q5549" i="18"/>
  <c r="Q5550" i="18" s="1"/>
  <c r="N5558" i="18" l="1"/>
  <c r="S5550" i="18"/>
  <c r="N5557" i="18"/>
  <c r="S5549" i="18"/>
  <c r="N5556" i="18"/>
  <c r="S5548" i="18"/>
  <c r="Q5551" i="18"/>
  <c r="T5547" i="18" l="1"/>
  <c r="Q5552" i="18"/>
  <c r="N5559" i="18"/>
  <c r="S5551" i="18"/>
  <c r="N5560" i="18" l="1"/>
  <c r="Q5555" i="18" s="1"/>
  <c r="S5552" i="18"/>
  <c r="N5563" i="18" l="1"/>
  <c r="S5555" i="18"/>
  <c r="Q5556" i="18"/>
  <c r="Q5557" i="18" l="1"/>
  <c r="N5564" i="18"/>
  <c r="S5556" i="18"/>
  <c r="N5565" i="18" l="1"/>
  <c r="S5557" i="18"/>
  <c r="Q5558" i="18"/>
  <c r="N5566" i="18" l="1"/>
  <c r="S5558" i="18"/>
  <c r="T5555" i="18" s="1"/>
  <c r="Q5559" i="18"/>
  <c r="N5567" i="18" l="1"/>
  <c r="S5559" i="18"/>
  <c r="Q5560" i="18"/>
  <c r="N5568" i="18" l="1"/>
  <c r="S5560" i="18"/>
  <c r="Q5563" i="18"/>
  <c r="N5571" i="18" l="1"/>
  <c r="S5563" i="18"/>
  <c r="Q5564" i="18"/>
  <c r="Q5565" i="18" s="1"/>
  <c r="Q5566" i="18" s="1"/>
  <c r="N5574" i="18" l="1"/>
  <c r="S5566" i="18"/>
  <c r="N5573" i="18"/>
  <c r="S5565" i="18"/>
  <c r="N5572" i="18"/>
  <c r="S5564" i="18"/>
  <c r="Q5567" i="18"/>
  <c r="Q5568" i="18" s="1"/>
  <c r="N5576" i="18" l="1"/>
  <c r="S5568" i="18"/>
  <c r="N5575" i="18"/>
  <c r="Q5571" i="18" s="1"/>
  <c r="N5579" i="18" s="1"/>
  <c r="S5567" i="18"/>
  <c r="T5563" i="18"/>
  <c r="S5571" i="18" l="1"/>
  <c r="Q5572" i="18"/>
  <c r="N5580" i="18" s="1"/>
  <c r="S5572" i="18"/>
  <c r="Q5573" i="18" l="1"/>
  <c r="N5581" i="18" l="1"/>
  <c r="S5573" i="18"/>
  <c r="Q5574" i="18"/>
  <c r="N5582" i="18" l="1"/>
  <c r="Q5575" i="18"/>
  <c r="S5574" i="18"/>
  <c r="T5571" i="18" s="1"/>
  <c r="N5583" i="18" l="1"/>
  <c r="S5575" i="18"/>
  <c r="Q5576" i="18"/>
  <c r="N5584" i="18" l="1"/>
  <c r="S5576" i="18"/>
  <c r="Q5579" i="18"/>
  <c r="N5587" i="18" l="1"/>
  <c r="S5579" i="18"/>
  <c r="Q5580" i="18"/>
  <c r="S5580" i="18" l="1"/>
  <c r="N5588" i="18"/>
  <c r="Q5581" i="18"/>
  <c r="N5589" i="18" l="1"/>
  <c r="S5581" i="18"/>
  <c r="Q5582" i="18"/>
  <c r="Q5583" i="18" s="1"/>
  <c r="S5583" i="18" l="1"/>
  <c r="N5591" i="18"/>
  <c r="Q5584" i="18"/>
  <c r="N5590" i="18"/>
  <c r="S5582" i="18"/>
  <c r="T5579" i="18" s="1"/>
  <c r="N5592" i="18" l="1"/>
  <c r="Q5587" i="18" s="1"/>
  <c r="S5584" i="18"/>
  <c r="N5595" i="18" l="1"/>
  <c r="Q5588" i="18"/>
  <c r="S5587" i="18"/>
  <c r="Q5589" i="18"/>
  <c r="N5597" i="18" l="1"/>
  <c r="S5589" i="18"/>
  <c r="N5596" i="18"/>
  <c r="S5588" i="18"/>
  <c r="Q5590" i="18"/>
  <c r="N5598" i="18" l="1"/>
  <c r="S5590" i="18"/>
  <c r="T5587" i="18" s="1"/>
  <c r="Q5591" i="18"/>
  <c r="N5599" i="18" l="1"/>
  <c r="S5591" i="18"/>
  <c r="Q5592" i="18"/>
  <c r="N5600" i="18" l="1"/>
  <c r="S5592" i="18"/>
  <c r="Q5595" i="18"/>
  <c r="N5603" i="18" l="1"/>
  <c r="S5595" i="18"/>
  <c r="Q5596" i="18"/>
  <c r="S5596" i="18" l="1"/>
  <c r="N5604" i="18"/>
  <c r="Q5597" i="18"/>
  <c r="N5605" i="18" l="1"/>
  <c r="S5597" i="18"/>
  <c r="Q5598" i="18"/>
  <c r="N5606" i="18" l="1"/>
  <c r="S5598" i="18"/>
  <c r="T5595" i="18" s="1"/>
  <c r="Q5599" i="18"/>
  <c r="N5607" i="18" l="1"/>
  <c r="S5599" i="18"/>
  <c r="Q5600" i="18"/>
  <c r="N5608" i="18" l="1"/>
  <c r="Q5603" i="18" s="1"/>
  <c r="S5600" i="18"/>
  <c r="N5611" i="18" l="1"/>
  <c r="Q5604" i="18"/>
  <c r="S5603" i="18"/>
  <c r="Q5605" i="18"/>
  <c r="N5613" i="18" l="1"/>
  <c r="S5605" i="18"/>
  <c r="N5612" i="18"/>
  <c r="S5604" i="18"/>
  <c r="Q5606" i="18"/>
  <c r="Q5607" i="18" s="1"/>
  <c r="N5615" i="18" l="1"/>
  <c r="S5607" i="18"/>
  <c r="N5614" i="18"/>
  <c r="S5606" i="18"/>
  <c r="T5603" i="18" s="1"/>
  <c r="Q5608" i="18"/>
  <c r="N5616" i="18" l="1"/>
  <c r="S5608" i="18"/>
  <c r="Q5611" i="18"/>
  <c r="N5619" i="18" l="1"/>
  <c r="S5611" i="18"/>
  <c r="Q5612" i="18"/>
  <c r="N5620" i="18" l="1"/>
  <c r="S5612" i="18"/>
  <c r="Q5613" i="18"/>
  <c r="N5621" i="18" l="1"/>
  <c r="S5613" i="18"/>
  <c r="Q5614" i="18"/>
  <c r="N5622" i="18" l="1"/>
  <c r="S5614" i="18"/>
  <c r="Q5615" i="18"/>
  <c r="Q5616" i="18" s="1"/>
  <c r="T5611" i="18"/>
  <c r="N5624" i="18" l="1"/>
  <c r="S5616" i="18"/>
  <c r="S5615" i="18"/>
  <c r="N5623" i="18"/>
  <c r="Q5619" i="18"/>
  <c r="N5627" i="18" l="1"/>
  <c r="Q5620" i="18"/>
  <c r="S5619" i="18"/>
  <c r="Q5621" i="18"/>
  <c r="N5629" i="18" l="1"/>
  <c r="S5621" i="18"/>
  <c r="Q5622" i="18"/>
  <c r="Q5623" i="18" s="1"/>
  <c r="N5628" i="18"/>
  <c r="S5620" i="18"/>
  <c r="N5631" i="18" l="1"/>
  <c r="S5623" i="18"/>
  <c r="N5630" i="18"/>
  <c r="S5622" i="18"/>
  <c r="T5619" i="18" s="1"/>
  <c r="Q5624" i="18"/>
  <c r="N5632" i="18" l="1"/>
  <c r="S5624" i="18"/>
  <c r="Q5627" i="18"/>
  <c r="N5635" i="18" l="1"/>
  <c r="S5627" i="18"/>
  <c r="Q5628" i="18"/>
  <c r="N5636" i="18" l="1"/>
  <c r="S5628" i="18"/>
  <c r="Q5629" i="18"/>
  <c r="N5637" i="18" l="1"/>
  <c r="S5629" i="18"/>
  <c r="Q5630" i="18"/>
  <c r="Q5631" i="18" s="1"/>
  <c r="N5639" i="18" l="1"/>
  <c r="S5631" i="18"/>
  <c r="N5638" i="18"/>
  <c r="S5630" i="18"/>
  <c r="T5627" i="18" s="1"/>
  <c r="Q5632" i="18"/>
  <c r="N5640" i="18" l="1"/>
  <c r="S5632" i="18"/>
  <c r="Q5635" i="18"/>
  <c r="N5643" i="18" l="1"/>
  <c r="Q5636" i="18"/>
  <c r="Q5637" i="18" s="1"/>
  <c r="S5635" i="18"/>
  <c r="N5645" i="18" l="1"/>
  <c r="S5637" i="18"/>
  <c r="N5644" i="18"/>
  <c r="S5636" i="18"/>
  <c r="Q5638" i="18"/>
  <c r="N5646" i="18" l="1"/>
  <c r="S5638" i="18"/>
  <c r="T5635" i="18" s="1"/>
  <c r="Q5639" i="18"/>
  <c r="N5647" i="18" l="1"/>
  <c r="S5639" i="18"/>
  <c r="Q5640" i="18"/>
  <c r="N5648" i="18" l="1"/>
  <c r="S5640" i="18"/>
  <c r="Q5643" i="18"/>
  <c r="N5651" i="18" l="1"/>
  <c r="Q5644" i="18"/>
  <c r="S5643" i="18"/>
  <c r="Q5645" i="18"/>
  <c r="N5653" i="18" s="1"/>
  <c r="Q5646" i="18" l="1"/>
  <c r="N5654" i="18" s="1"/>
  <c r="S5645" i="18"/>
  <c r="N5652" i="18"/>
  <c r="S5644" i="18"/>
  <c r="Q5647" i="18"/>
  <c r="N5655" i="18" s="1"/>
  <c r="S5646" i="18"/>
  <c r="T5643" i="18" s="1"/>
  <c r="S5647" i="18" l="1"/>
  <c r="Q5648" i="18"/>
  <c r="N5656" i="18" s="1"/>
  <c r="S5648" i="18" l="1"/>
  <c r="Q5651" i="18"/>
  <c r="N5659" i="18" s="1"/>
  <c r="S5651" i="18" l="1"/>
  <c r="Q5652" i="18"/>
  <c r="Q5653" i="18" l="1"/>
  <c r="N5661" i="18" s="1"/>
  <c r="N5660" i="18"/>
  <c r="S5653" i="18"/>
  <c r="Q5654" i="18"/>
  <c r="S5652" i="18"/>
  <c r="Q5655" i="18" l="1"/>
  <c r="N5663" i="18" s="1"/>
  <c r="N5662" i="18"/>
  <c r="S5655" i="18"/>
  <c r="Q5656" i="18"/>
  <c r="N5664" i="18" s="1"/>
  <c r="S5654" i="18"/>
  <c r="T5651" i="18" s="1"/>
  <c r="S5656" i="18" l="1"/>
  <c r="Q5659" i="18"/>
  <c r="N5667" i="18" s="1"/>
  <c r="S5659" i="18" l="1"/>
  <c r="Q5660" i="18"/>
  <c r="N5668" i="18" s="1"/>
  <c r="Q5661" i="18" l="1"/>
  <c r="N5669" i="18" s="1"/>
  <c r="S5660" i="18"/>
  <c r="Q5662" i="18"/>
  <c r="Q5663" i="18" l="1"/>
  <c r="N5671" i="18" s="1"/>
  <c r="N5670" i="18"/>
  <c r="Q5664" i="18"/>
  <c r="N5672" i="18" s="1"/>
  <c r="S5663" i="18"/>
  <c r="S5662" i="18"/>
  <c r="S5661" i="18"/>
  <c r="T5659" i="18" l="1"/>
  <c r="S5664" i="18"/>
  <c r="Q5667" i="18"/>
  <c r="N5675" i="18" s="1"/>
  <c r="S5667" i="18" l="1"/>
  <c r="Q5668" i="18"/>
  <c r="N5676" i="18" s="1"/>
  <c r="S5668" i="18" l="1"/>
  <c r="Q5669" i="18"/>
  <c r="N5677" i="18" s="1"/>
  <c r="S5669" i="18" l="1"/>
  <c r="Q5670" i="18"/>
  <c r="N5678" i="18" s="1"/>
  <c r="Q5671" i="18" l="1"/>
  <c r="N5679" i="18" s="1"/>
  <c r="Q5672" i="18"/>
  <c r="N5680" i="18" s="1"/>
  <c r="S5671" i="18"/>
  <c r="S5670" i="18"/>
  <c r="T5667" i="18" s="1"/>
  <c r="S5672" i="18" l="1"/>
  <c r="Q5675" i="18"/>
  <c r="N5683" i="18" s="1"/>
  <c r="S5675" i="18" l="1"/>
  <c r="Q5676" i="18"/>
  <c r="N5684" i="18" s="1"/>
  <c r="S5676" i="18" l="1"/>
  <c r="Q5677" i="18"/>
  <c r="N5685" i="18" s="1"/>
  <c r="S5677" i="18" l="1"/>
  <c r="Q5678" i="18"/>
  <c r="Q5679" i="18" l="1"/>
  <c r="N5687" i="18" s="1"/>
  <c r="N5686" i="18"/>
  <c r="S5678" i="18"/>
  <c r="T5675" i="18" s="1"/>
  <c r="Q5680" i="18"/>
  <c r="N5688" i="18" s="1"/>
  <c r="S5679" i="18" l="1"/>
  <c r="Q5683" i="18"/>
  <c r="N5691" i="18" s="1"/>
  <c r="S5680" i="18"/>
  <c r="Q5684" i="18" l="1"/>
  <c r="N5692" i="18" s="1"/>
  <c r="S5683" i="18"/>
  <c r="Q5685" i="18"/>
  <c r="N5693" i="18" s="1"/>
  <c r="Q5686" i="18" l="1"/>
  <c r="N5694" i="18" s="1"/>
  <c r="S5685" i="18"/>
  <c r="S5684" i="18"/>
  <c r="S5686" i="18" l="1"/>
  <c r="T5683" i="18" s="1"/>
  <c r="Q5687" i="18"/>
  <c r="N5695" i="18" s="1"/>
  <c r="Q5688" i="18" l="1"/>
  <c r="N5696" i="18" s="1"/>
  <c r="S5688" i="18"/>
  <c r="S5687" i="18"/>
  <c r="Q5691" i="18" l="1"/>
  <c r="N5699" i="18" s="1"/>
  <c r="Q5692" i="18" l="1"/>
  <c r="N5700" i="18" s="1"/>
  <c r="S5691" i="18"/>
  <c r="S5692" i="18"/>
  <c r="Q5693" i="18"/>
  <c r="N5701" i="18" s="1"/>
  <c r="S5693" i="18" l="1"/>
  <c r="Q5694" i="18"/>
  <c r="Q5695" i="18" l="1"/>
  <c r="N5703" i="18" s="1"/>
  <c r="N5702" i="18"/>
  <c r="S5695" i="18"/>
  <c r="Q5696" i="18"/>
  <c r="N5704" i="18" s="1"/>
  <c r="S5694" i="18"/>
  <c r="T5691" i="18" s="1"/>
  <c r="S5696" i="18" l="1"/>
  <c r="Q5699" i="18"/>
  <c r="N5707" i="18" s="1"/>
  <c r="S5699" i="18" l="1"/>
  <c r="Q5700" i="18"/>
  <c r="N5708" i="18" s="1"/>
  <c r="Q5701" i="18" l="1"/>
  <c r="N5709" i="18" s="1"/>
  <c r="S5700" i="18"/>
  <c r="Q5702" i="18"/>
  <c r="N5710" i="18" s="1"/>
  <c r="Q5703" i="18" l="1"/>
  <c r="N5711" i="18" s="1"/>
  <c r="S5702" i="18"/>
  <c r="Q5704" i="18"/>
  <c r="N5712" i="18" s="1"/>
  <c r="S5701" i="18"/>
  <c r="S5704" i="18" l="1"/>
  <c r="T5699" i="18"/>
  <c r="S5703" i="18"/>
  <c r="Q5707" i="18" l="1"/>
  <c r="N5715" i="18" s="1"/>
  <c r="S5707" i="18" l="1"/>
  <c r="Q5708" i="18"/>
  <c r="N5716" i="18" s="1"/>
  <c r="Q5709" i="18" l="1"/>
  <c r="N5717" i="18" s="1"/>
  <c r="Q5710" i="18"/>
  <c r="N5718" i="18" s="1"/>
  <c r="S5709" i="18"/>
  <c r="S5708" i="18"/>
  <c r="S5710" i="18" l="1"/>
  <c r="Q5711" i="18"/>
  <c r="N5719" i="18" s="1"/>
  <c r="T5707" i="18"/>
  <c r="S5711" i="18" l="1"/>
  <c r="Q5712" i="18"/>
  <c r="N5720" i="18" l="1"/>
  <c r="Q5715" i="18" s="1"/>
  <c r="N5723" i="18" s="1"/>
  <c r="S5712" i="18"/>
  <c r="Q5716" i="18"/>
  <c r="N5724" i="18" s="1"/>
  <c r="S5715" i="18"/>
  <c r="Q5717" i="18" l="1"/>
  <c r="N5725" i="18" s="1"/>
  <c r="Q5718" i="18"/>
  <c r="N5726" i="18" s="1"/>
  <c r="S5717" i="18"/>
  <c r="S5716" i="18"/>
  <c r="S5718" i="18" l="1"/>
  <c r="T5715" i="18" s="1"/>
  <c r="Q5719" i="18"/>
  <c r="N5727" i="18" s="1"/>
  <c r="S5719" i="18" l="1"/>
  <c r="Q5720" i="18"/>
  <c r="N5728" i="18" s="1"/>
  <c r="S5720" i="18" l="1"/>
  <c r="Q5723" i="18"/>
  <c r="N5731" i="18" s="1"/>
  <c r="S5723" i="18" l="1"/>
  <c r="Q5724" i="18"/>
  <c r="N5732" i="18" s="1"/>
  <c r="S5724" i="18" l="1"/>
  <c r="Q5725" i="18"/>
  <c r="N5733" i="18" s="1"/>
  <c r="Q5726" i="18" l="1"/>
  <c r="N5734" i="18" s="1"/>
  <c r="S5725" i="18"/>
  <c r="S5726" i="18" l="1"/>
  <c r="T5723" i="18" s="1"/>
  <c r="Q5727" i="18"/>
  <c r="N5735" i="18" s="1"/>
  <c r="S5727" i="18" l="1"/>
  <c r="Q5728" i="18"/>
  <c r="N5736" i="18" s="1"/>
  <c r="S5728" i="18" l="1"/>
  <c r="Q5731" i="18"/>
  <c r="N5739" i="18" s="1"/>
  <c r="S5731" i="18" l="1"/>
  <c r="Q5732" i="18"/>
  <c r="N5740" i="18" s="1"/>
  <c r="S5732" i="18" l="1"/>
  <c r="Q5733" i="18"/>
  <c r="N5741" i="18" s="1"/>
  <c r="Q5734" i="18" l="1"/>
  <c r="N5742" i="18" s="1"/>
  <c r="S5733" i="18"/>
  <c r="S5734" i="18" l="1"/>
  <c r="T5731" i="18" s="1"/>
  <c r="Q5735" i="18"/>
  <c r="N5743" i="18" s="1"/>
  <c r="Q5736" i="18" l="1"/>
  <c r="N5744" i="18" s="1"/>
  <c r="S5735" i="18"/>
  <c r="S5736" i="18" l="1"/>
  <c r="Q5739" i="18"/>
  <c r="N5747" i="18" s="1"/>
  <c r="S5739" i="18" l="1"/>
  <c r="Q5740" i="18"/>
  <c r="Q5741" i="18" l="1"/>
  <c r="N5749" i="18" s="1"/>
  <c r="N5748" i="18"/>
  <c r="S5741" i="18"/>
  <c r="Q5742" i="18"/>
  <c r="N5750" i="18" s="1"/>
  <c r="S5740" i="18"/>
  <c r="Q5743" i="18" l="1"/>
  <c r="N5751" i="18" s="1"/>
  <c r="S5742" i="18"/>
  <c r="T5739" i="18" s="1"/>
  <c r="S5743" i="18" l="1"/>
  <c r="Q5744" i="18"/>
  <c r="N5752" i="18" s="1"/>
  <c r="S5744" i="18" l="1"/>
  <c r="Q5747" i="18"/>
  <c r="N5755" i="18" s="1"/>
  <c r="S5747" i="18" l="1"/>
  <c r="Q5748" i="18"/>
  <c r="N5756" i="18" s="1"/>
  <c r="S5748" i="18" l="1"/>
  <c r="Q5749" i="18"/>
  <c r="N5757" i="18" s="1"/>
  <c r="S5749" i="18" l="1"/>
  <c r="Q5750" i="18"/>
  <c r="N5758" i="18" s="1"/>
  <c r="S5750" i="18" l="1"/>
  <c r="Q5751" i="18"/>
  <c r="N5759" i="18" s="1"/>
  <c r="T5747" i="18"/>
  <c r="Q5752" i="18" l="1"/>
  <c r="N5760" i="18" s="1"/>
  <c r="S5751" i="18"/>
  <c r="Q5755" i="18" l="1"/>
  <c r="N5763" i="18" s="1"/>
  <c r="S5752" i="18"/>
  <c r="S5755" i="18" l="1"/>
  <c r="Q5756" i="18"/>
  <c r="N5764" i="18" s="1"/>
  <c r="Q5757" i="18" l="1"/>
  <c r="N5765" i="18" s="1"/>
  <c r="Q5758" i="18"/>
  <c r="N5766" i="18" s="1"/>
  <c r="S5757" i="18"/>
  <c r="S5756" i="18"/>
  <c r="Q5759" i="18" l="1"/>
  <c r="N5767" i="18" s="1"/>
  <c r="Q5760" i="18"/>
  <c r="N5768" i="18" s="1"/>
  <c r="S5759" i="18"/>
  <c r="S5758" i="18"/>
  <c r="T5755" i="18" s="1"/>
  <c r="Q5763" i="18" l="1"/>
  <c r="N5771" i="18" s="1"/>
  <c r="S5760" i="18"/>
  <c r="S5763" i="18" l="1"/>
  <c r="Q5764" i="18"/>
  <c r="N5772" i="18" s="1"/>
  <c r="Q5765" i="18"/>
  <c r="Q5766" i="18" l="1"/>
  <c r="N5774" i="18" s="1"/>
  <c r="N5773" i="18"/>
  <c r="S5766" i="18"/>
  <c r="Q5767" i="18"/>
  <c r="N5775" i="18" s="1"/>
  <c r="S5764" i="18"/>
  <c r="S5765" i="18"/>
  <c r="T5763" i="18" l="1"/>
  <c r="Q5768" i="18"/>
  <c r="N5776" i="18" s="1"/>
  <c r="S5767" i="18"/>
  <c r="S5768" i="18" l="1"/>
  <c r="Q5771" i="18"/>
  <c r="N5779" i="18" s="1"/>
  <c r="Q5772" i="18" l="1"/>
  <c r="N5780" i="18" s="1"/>
  <c r="S5771" i="18"/>
  <c r="Q5773" i="18"/>
  <c r="N5781" i="18" s="1"/>
  <c r="S5772" i="18"/>
  <c r="S5773" i="18" l="1"/>
  <c r="Q5774" i="18"/>
  <c r="N5782" i="18" s="1"/>
  <c r="S5774" i="18"/>
  <c r="T5771" i="18" s="1"/>
  <c r="Q5775" i="18" l="1"/>
  <c r="S5775" i="18" s="1"/>
  <c r="N5783" i="18" l="1"/>
  <c r="Q5776" i="18"/>
  <c r="N5784" i="18" l="1"/>
  <c r="S5776" i="18"/>
  <c r="Q5779" i="18"/>
  <c r="N5787" i="18" l="1"/>
  <c r="S5779" i="18"/>
  <c r="Q5780" i="18"/>
  <c r="N5788" i="18" l="1"/>
  <c r="S5780" i="18"/>
  <c r="Q5781" i="18"/>
  <c r="Q5782" i="18" s="1"/>
  <c r="N5790" i="18" l="1"/>
  <c r="S5782" i="18"/>
  <c r="N5789" i="18"/>
  <c r="S5781" i="18"/>
  <c r="T5779" i="18" s="1"/>
  <c r="Q5783" i="18"/>
  <c r="N5791" i="18" l="1"/>
  <c r="S5783" i="18"/>
  <c r="Q5784" i="18"/>
  <c r="N5792" i="18" l="1"/>
  <c r="Q5787" i="18" s="1"/>
  <c r="S5784" i="18"/>
  <c r="N5795" i="18" l="1"/>
  <c r="S5787" i="18"/>
  <c r="Q5788" i="18"/>
  <c r="Q5789" i="18" s="1"/>
  <c r="N5797" i="18" l="1"/>
  <c r="S5789" i="18"/>
  <c r="Q5790" i="18"/>
  <c r="Q5792" i="18" s="1"/>
  <c r="N5796" i="18"/>
  <c r="S5788" i="18"/>
  <c r="Q5791" i="18"/>
  <c r="N5800" i="18" l="1"/>
  <c r="S5792" i="18"/>
  <c r="N5799" i="18"/>
  <c r="S5791" i="18"/>
  <c r="N5798" i="18"/>
  <c r="Q5795" i="18" s="1"/>
  <c r="N5803" i="18" s="1"/>
  <c r="S5790" i="18"/>
  <c r="T5787" i="18" s="1"/>
  <c r="Q5796" i="18" l="1"/>
  <c r="N5804" i="18" s="1"/>
  <c r="S5795" i="18"/>
  <c r="Q5797" i="18"/>
  <c r="N5805" i="18" s="1"/>
  <c r="S5796" i="18"/>
  <c r="S5797" i="18" l="1"/>
  <c r="Q5798" i="18"/>
  <c r="N5806" i="18" s="1"/>
  <c r="S5798" i="18" l="1"/>
  <c r="T5795" i="18" s="1"/>
  <c r="Q5799" i="18"/>
  <c r="Q5800" i="18" l="1"/>
  <c r="N5808" i="18" s="1"/>
  <c r="N5807" i="18"/>
  <c r="S5800" i="18"/>
  <c r="S5799" i="18"/>
  <c r="Q5803" i="18" l="1"/>
  <c r="N5811" i="18" s="1"/>
  <c r="S5803" i="18" l="1"/>
  <c r="Q5804" i="18"/>
  <c r="Q5805" i="18" l="1"/>
  <c r="N5813" i="18" s="1"/>
  <c r="N5812" i="18"/>
  <c r="S5805" i="18"/>
  <c r="S5804" i="18"/>
  <c r="Q5806" i="18"/>
  <c r="Q5807" i="18" l="1"/>
  <c r="N5815" i="18" s="1"/>
  <c r="N5814" i="18"/>
  <c r="S5807" i="18"/>
  <c r="S5806" i="18"/>
  <c r="T5803" i="18" s="1"/>
  <c r="Q5808" i="18"/>
  <c r="N5816" i="18" s="1"/>
  <c r="Q5811" i="18" l="1"/>
  <c r="N5819" i="18" s="1"/>
  <c r="S5808" i="18"/>
  <c r="S5811" i="18" l="1"/>
  <c r="Q5812" i="18"/>
  <c r="Q5813" i="18" l="1"/>
  <c r="N5821" i="18" s="1"/>
  <c r="N5820" i="18"/>
  <c r="S5813" i="18"/>
  <c r="S5812" i="18"/>
  <c r="Q5814" i="18"/>
  <c r="Q5815" i="18" l="1"/>
  <c r="N5823" i="18" s="1"/>
  <c r="N5822" i="18"/>
  <c r="S5815" i="18"/>
  <c r="S5814" i="18"/>
  <c r="T5811" i="18" s="1"/>
  <c r="Q5816" i="18"/>
  <c r="N5824" i="18" s="1"/>
  <c r="Q5819" i="18" l="1"/>
  <c r="N5827" i="18" s="1"/>
  <c r="S5816" i="18"/>
  <c r="S5819" i="18" l="1"/>
  <c r="Q5820" i="18"/>
  <c r="N5828" i="18" s="1"/>
  <c r="S5820" i="18" l="1"/>
  <c r="Q5821" i="18"/>
  <c r="N5829" i="18" s="1"/>
  <c r="S5821" i="18" l="1"/>
  <c r="Q5822" i="18"/>
  <c r="N5830" i="18" s="1"/>
  <c r="Q5823" i="18"/>
  <c r="N5831" i="18" s="1"/>
  <c r="S5823" i="18" l="1"/>
  <c r="Q5824" i="18"/>
  <c r="N5832" i="18" s="1"/>
  <c r="S5822" i="18"/>
  <c r="T5819" i="18" s="1"/>
  <c r="S5824" i="18" l="1"/>
  <c r="Q5827" i="18"/>
  <c r="N5835" i="18" s="1"/>
  <c r="Q5828" i="18" l="1"/>
  <c r="N5836" i="18" s="1"/>
  <c r="S5827" i="18"/>
  <c r="Q5829" i="18"/>
  <c r="Q5830" i="18" l="1"/>
  <c r="N5838" i="18" s="1"/>
  <c r="N5837" i="18"/>
  <c r="Q5831" i="18"/>
  <c r="N5839" i="18" s="1"/>
  <c r="S5830" i="18"/>
  <c r="S5829" i="18"/>
  <c r="S5828" i="18"/>
  <c r="Q5832" i="18" l="1"/>
  <c r="N5840" i="18" s="1"/>
  <c r="T5827" i="18"/>
  <c r="S5832" i="18"/>
  <c r="S5831" i="18"/>
  <c r="Q5835" i="18" l="1"/>
  <c r="N5843" i="18" s="1"/>
  <c r="Q5836" i="18" l="1"/>
  <c r="N5844" i="18" s="1"/>
  <c r="S5835" i="18"/>
  <c r="Q5837" i="18"/>
  <c r="N5845" i="18" s="1"/>
  <c r="S5837" i="18" l="1"/>
  <c r="Q5838" i="18"/>
  <c r="S5836" i="18"/>
  <c r="Q5839" i="18" l="1"/>
  <c r="N5847" i="18" s="1"/>
  <c r="N5846" i="18"/>
  <c r="Q5840" i="18"/>
  <c r="N5848" i="18" s="1"/>
  <c r="S5839" i="18"/>
  <c r="S5838" i="18"/>
  <c r="T5835" i="18" s="1"/>
  <c r="Q5843" i="18" l="1"/>
  <c r="N5851" i="18" s="1"/>
  <c r="S5840" i="18"/>
  <c r="Q5844" i="18" l="1"/>
  <c r="S5843" i="18"/>
  <c r="Q5845" i="18" l="1"/>
  <c r="N5853" i="18" s="1"/>
  <c r="N5852" i="18"/>
  <c r="Q5846" i="18"/>
  <c r="N5854" i="18" s="1"/>
  <c r="S5845" i="18"/>
  <c r="S5844" i="18"/>
  <c r="Q5847" i="18" l="1"/>
  <c r="N5855" i="18" s="1"/>
  <c r="S5847" i="18"/>
  <c r="Q5848" i="18"/>
  <c r="N5856" i="18" s="1"/>
  <c r="S5846" i="18"/>
  <c r="T5843" i="18" s="1"/>
  <c r="S5848" i="18" l="1"/>
  <c r="Q5851" i="18"/>
  <c r="N5859" i="18" s="1"/>
  <c r="S5851" i="18" l="1"/>
  <c r="Q5852" i="18"/>
  <c r="N5860" i="18" s="1"/>
  <c r="S5852" i="18" l="1"/>
  <c r="Q5853" i="18"/>
  <c r="N5861" i="18" s="1"/>
  <c r="S5853" i="18" l="1"/>
  <c r="Q5854" i="18"/>
  <c r="Q5855" i="18" l="1"/>
  <c r="N5863" i="18" s="1"/>
  <c r="N5862" i="18"/>
  <c r="S5855" i="18"/>
  <c r="Q5856" i="18"/>
  <c r="N5864" i="18" s="1"/>
  <c r="S5854" i="18"/>
  <c r="T5851" i="18"/>
  <c r="S5856" i="18" l="1"/>
  <c r="Q5859" i="18"/>
  <c r="N5867" i="18" s="1"/>
  <c r="Q5860" i="18" l="1"/>
  <c r="N5868" i="18" s="1"/>
  <c r="S5859" i="18"/>
  <c r="Q5861" i="18"/>
  <c r="N5869" i="18" s="1"/>
  <c r="Q5862" i="18" l="1"/>
  <c r="N5870" i="18" s="1"/>
  <c r="S5861" i="18"/>
  <c r="S5860" i="18"/>
  <c r="S5862" i="18" l="1"/>
  <c r="T5859" i="18"/>
  <c r="Q5863" i="18"/>
  <c r="N5871" i="18" s="1"/>
  <c r="S5863" i="18" l="1"/>
  <c r="Q5864" i="18"/>
  <c r="N5872" i="18" s="1"/>
  <c r="S5864" i="18" l="1"/>
  <c r="Q5867" i="18"/>
  <c r="N5875" i="18" s="1"/>
  <c r="Q5868" i="18" l="1"/>
  <c r="N5876" i="18" s="1"/>
  <c r="S5867" i="18"/>
  <c r="Q5869" i="18"/>
  <c r="Q5870" i="18" l="1"/>
  <c r="N5878" i="18" s="1"/>
  <c r="N5877" i="18"/>
  <c r="Q5871" i="18"/>
  <c r="N5879" i="18" s="1"/>
  <c r="S5870" i="18"/>
  <c r="S5869" i="18"/>
  <c r="S5868" i="18"/>
  <c r="Q5872" i="18" l="1"/>
  <c r="N5880" i="18" s="1"/>
  <c r="S5871" i="18"/>
  <c r="T5867" i="18"/>
  <c r="Q5875" i="18"/>
  <c r="N5883" i="18" s="1"/>
  <c r="S5872" i="18"/>
  <c r="S5875" i="18" l="1"/>
  <c r="Q5876" i="18"/>
  <c r="Q5877" i="18" l="1"/>
  <c r="N5885" i="18" s="1"/>
  <c r="N5884" i="18"/>
  <c r="Q5878" i="18"/>
  <c r="N5886" i="18" s="1"/>
  <c r="S5877" i="18"/>
  <c r="S5876" i="18"/>
  <c r="Q5879" i="18" l="1"/>
  <c r="Q5880" i="18" s="1"/>
  <c r="S5879" i="18"/>
  <c r="S5878" i="18"/>
  <c r="T5875" i="18" s="1"/>
  <c r="N5888" i="18" l="1"/>
  <c r="S5880" i="18"/>
  <c r="N5887" i="18"/>
  <c r="Q5883" i="18"/>
  <c r="N5891" i="18" s="1"/>
  <c r="Q5884" i="18" l="1"/>
  <c r="N5892" i="18" s="1"/>
  <c r="S5883" i="18"/>
  <c r="Q5885" i="18"/>
  <c r="N5893" i="18" s="1"/>
  <c r="S5885" i="18" l="1"/>
  <c r="Q5886" i="18"/>
  <c r="N5894" i="18" s="1"/>
  <c r="S5884" i="18"/>
  <c r="Q5887" i="18" l="1"/>
  <c r="N5895" i="18" s="1"/>
  <c r="S5886" i="18"/>
  <c r="T5883" i="18" s="1"/>
  <c r="Q5888" i="18"/>
  <c r="N5896" i="18" s="1"/>
  <c r="S5888" i="18" l="1"/>
  <c r="Q5891" i="18"/>
  <c r="N5899" i="18" s="1"/>
  <c r="S5887" i="18"/>
  <c r="S5891" i="18" l="1"/>
  <c r="Q5892" i="18"/>
  <c r="N5900" i="18" s="1"/>
  <c r="S5892" i="18" l="1"/>
  <c r="Q5893" i="18"/>
  <c r="N5901" i="18" s="1"/>
  <c r="S5893" i="18" l="1"/>
  <c r="Q5894" i="18"/>
  <c r="Q5895" i="18" l="1"/>
  <c r="N5903" i="18" s="1"/>
  <c r="N5902" i="18"/>
  <c r="Q5896" i="18"/>
  <c r="N5904" i="18" s="1"/>
  <c r="S5895" i="18"/>
  <c r="S5894" i="18"/>
  <c r="T5891" i="18" s="1"/>
  <c r="Q5899" i="18" l="1"/>
  <c r="N5907" i="18" s="1"/>
  <c r="S5896" i="18"/>
  <c r="Q5900" i="18" l="1"/>
  <c r="N5908" i="18" s="1"/>
  <c r="Q5901" i="18"/>
  <c r="N5909" i="18" s="1"/>
  <c r="S5899" i="18"/>
  <c r="Q5902" i="18" l="1"/>
  <c r="N5910" i="18" s="1"/>
  <c r="S5901" i="18"/>
  <c r="S5900" i="18"/>
  <c r="S5902" i="18" l="1"/>
  <c r="T5899" i="18" s="1"/>
  <c r="Q5903" i="18"/>
  <c r="Q5904" i="18" l="1"/>
  <c r="N5912" i="18" s="1"/>
  <c r="N5911" i="18"/>
  <c r="S5904" i="18"/>
  <c r="S5903" i="18"/>
  <c r="Q5907" i="18" l="1"/>
  <c r="N5915" i="18" s="1"/>
  <c r="Q5908" i="18" l="1"/>
  <c r="N5916" i="18" s="1"/>
  <c r="S5907" i="18"/>
  <c r="Q5909" i="18"/>
  <c r="N5917" i="18" s="1"/>
  <c r="Q5910" i="18" l="1"/>
  <c r="N5918" i="18" s="1"/>
  <c r="Q5911" i="18"/>
  <c r="N5919" i="18" s="1"/>
  <c r="S5909" i="18"/>
  <c r="S5908" i="18"/>
  <c r="S5910" i="18" l="1"/>
  <c r="T5907" i="18"/>
  <c r="S5911" i="18"/>
  <c r="Q5912" i="18"/>
  <c r="N5920" i="18" s="1"/>
  <c r="Q5915" i="18" l="1"/>
  <c r="N5923" i="18" s="1"/>
  <c r="S5912" i="18"/>
  <c r="S5915" i="18" l="1"/>
  <c r="Q5916" i="18"/>
  <c r="N5924" i="18" s="1"/>
  <c r="Q5917" i="18" l="1"/>
  <c r="N5925" i="18" s="1"/>
  <c r="S5916" i="18"/>
  <c r="S5917" i="18" l="1"/>
  <c r="Q5918" i="18"/>
  <c r="N5926" i="18" s="1"/>
  <c r="S5918" i="18" l="1"/>
  <c r="T5915" i="18" s="1"/>
  <c r="Q5919" i="18"/>
  <c r="N5927" i="18" s="1"/>
  <c r="S5919" i="18" l="1"/>
  <c r="Q5920" i="18"/>
  <c r="N5928" i="18" s="1"/>
  <c r="Q5923" i="18" l="1"/>
  <c r="N5931" i="18" s="1"/>
  <c r="S5920" i="18"/>
  <c r="S5923" i="18" l="1"/>
  <c r="Q5924" i="18"/>
  <c r="N5932" i="18" s="1"/>
  <c r="S5924" i="18" l="1"/>
  <c r="Q5925" i="18"/>
  <c r="N5933" i="18" s="1"/>
  <c r="S5925" i="18" l="1"/>
  <c r="Q5926" i="18"/>
  <c r="N5934" i="18" s="1"/>
  <c r="S5926" i="18" l="1"/>
  <c r="Q5927" i="18"/>
  <c r="T5923" i="18"/>
  <c r="Q5928" i="18" l="1"/>
  <c r="N5936" i="18" s="1"/>
  <c r="N5935" i="18"/>
  <c r="S5928" i="18"/>
  <c r="S5927" i="18"/>
  <c r="Q5931" i="18"/>
  <c r="N5939" i="18" s="1"/>
  <c r="S5931" i="18" l="1"/>
  <c r="Q5932" i="18"/>
  <c r="N5940" i="18" s="1"/>
  <c r="Q5933" i="18" l="1"/>
  <c r="N5941" i="18" s="1"/>
  <c r="Q5934" i="18"/>
  <c r="N5942" i="18" s="1"/>
  <c r="S5932" i="18"/>
  <c r="S5933" i="18" l="1"/>
  <c r="Q5935" i="18"/>
  <c r="N5943" i="18" s="1"/>
  <c r="S5934" i="18"/>
  <c r="T5931" i="18" s="1"/>
  <c r="Q5936" i="18"/>
  <c r="N5944" i="18" s="1"/>
  <c r="S5936" i="18" l="1"/>
  <c r="S5935" i="18"/>
  <c r="Q5939" i="18" l="1"/>
  <c r="N5947" i="18" s="1"/>
  <c r="S5939" i="18" l="1"/>
  <c r="Q5940" i="18"/>
  <c r="N5948" i="18" s="1"/>
  <c r="S5940" i="18" l="1"/>
  <c r="Q5941" i="18"/>
  <c r="N5949" i="18" s="1"/>
  <c r="S5941" i="18" l="1"/>
  <c r="Q5942" i="18"/>
  <c r="Q5943" i="18" l="1"/>
  <c r="N5950" i="18"/>
  <c r="S5943" i="18"/>
  <c r="S5942" i="18"/>
  <c r="T5939" i="18" s="1"/>
  <c r="Q5944" i="18" l="1"/>
  <c r="N5951" i="18"/>
  <c r="N5952" i="18" l="1"/>
  <c r="Q5947" i="18" s="1"/>
  <c r="N5955" i="18" s="1"/>
  <c r="S5944" i="18"/>
  <c r="S5947" i="18"/>
  <c r="Q5948" i="18"/>
  <c r="N5956" i="18" s="1"/>
  <c r="S5948" i="18" l="1"/>
  <c r="Q5949" i="18"/>
  <c r="N5957" i="18" s="1"/>
  <c r="Q5950" i="18" l="1"/>
  <c r="N5958" i="18" s="1"/>
  <c r="S5949" i="18"/>
  <c r="Q5951" i="18"/>
  <c r="Q5952" i="18" l="1"/>
  <c r="N5960" i="18" s="1"/>
  <c r="N5959" i="18"/>
  <c r="S5952" i="18"/>
  <c r="S5951" i="18"/>
  <c r="S5950" i="18"/>
  <c r="T5947" i="18" s="1"/>
  <c r="Q5955" i="18" l="1"/>
  <c r="N5963" i="18" s="1"/>
  <c r="S5955" i="18" l="1"/>
  <c r="Q5956" i="18"/>
  <c r="Q5957" i="18" l="1"/>
  <c r="N5965" i="18" s="1"/>
  <c r="N5964" i="18"/>
  <c r="Q5958" i="18"/>
  <c r="N5966" i="18" s="1"/>
  <c r="S5957" i="18"/>
  <c r="S5956" i="18"/>
  <c r="Q5959" i="18" l="1"/>
  <c r="Q5960" i="18"/>
  <c r="N5968" i="18" s="1"/>
  <c r="N5967" i="18"/>
  <c r="S5959" i="18"/>
  <c r="S5958" i="18"/>
  <c r="T5955" i="18" s="1"/>
  <c r="Q5963" i="18"/>
  <c r="N5971" i="18" s="1"/>
  <c r="S5960" i="18" l="1"/>
  <c r="Q5964" i="18"/>
  <c r="N5972" i="18" s="1"/>
  <c r="S5963" i="18"/>
  <c r="Q5965" i="18" l="1"/>
  <c r="N5973" i="18" s="1"/>
  <c r="S5964" i="18"/>
  <c r="S5965" i="18" l="1"/>
  <c r="Q5966" i="18"/>
  <c r="N5974" i="18" s="1"/>
  <c r="S5966" i="18" l="1"/>
  <c r="T5963" i="18" s="1"/>
  <c r="Q5967" i="18"/>
  <c r="N5975" i="18" s="1"/>
  <c r="S5967" i="18" l="1"/>
  <c r="Q5968" i="18"/>
  <c r="N5976" i="18" s="1"/>
  <c r="S5968" i="18" l="1"/>
  <c r="Q5971" i="18"/>
  <c r="N5979" i="18" s="1"/>
  <c r="Q5972" i="18" l="1"/>
  <c r="N5980" i="18" s="1"/>
  <c r="S5971" i="18"/>
  <c r="Q5973" i="18" l="1"/>
  <c r="N5981" i="18" s="1"/>
  <c r="S5973" i="18"/>
  <c r="S5972" i="18"/>
  <c r="Q5974" i="18" l="1"/>
  <c r="N5982" i="18" s="1"/>
  <c r="Q5975" i="18"/>
  <c r="N5983" i="18" s="1"/>
  <c r="S5974" i="18" l="1"/>
  <c r="T5971" i="18" s="1"/>
  <c r="Q5976" i="18"/>
  <c r="N5984" i="18" s="1"/>
  <c r="S5975" i="18"/>
  <c r="Q5979" i="18" l="1"/>
  <c r="N5987" i="18" s="1"/>
  <c r="S5976" i="18"/>
  <c r="S5979" i="18" l="1"/>
  <c r="Q5980" i="18"/>
  <c r="N5988" i="18" s="1"/>
  <c r="S5980" i="18" l="1"/>
  <c r="Q5981" i="18"/>
  <c r="N5989" i="18" s="1"/>
  <c r="S5981" i="18" l="1"/>
  <c r="Q5982" i="18"/>
  <c r="N5990" i="18" s="1"/>
  <c r="S5982" i="18" l="1"/>
  <c r="Q5983" i="18"/>
  <c r="N5991" i="18" s="1"/>
  <c r="T5979" i="18"/>
  <c r="S5983" i="18" l="1"/>
  <c r="Q5984" i="18"/>
  <c r="N5992" i="18" s="1"/>
  <c r="S5984" i="18" l="1"/>
  <c r="Q5987" i="18"/>
  <c r="N5995" i="18" s="1"/>
  <c r="S5987" i="18" l="1"/>
  <c r="Q5988" i="18"/>
  <c r="N5996" i="18" s="1"/>
  <c r="Q5989" i="18" l="1"/>
  <c r="N5997" i="18" s="1"/>
  <c r="S5988" i="18"/>
  <c r="Q5990" i="18"/>
  <c r="N5998" i="18" s="1"/>
  <c r="S5990" i="18" l="1"/>
  <c r="Q5991" i="18"/>
  <c r="N5999" i="18" s="1"/>
  <c r="S5989" i="18"/>
  <c r="Q5992" i="18" l="1"/>
  <c r="N6000" i="18" s="1"/>
  <c r="S5991" i="18"/>
  <c r="T5987" i="18"/>
  <c r="S5992" i="18" l="1"/>
  <c r="Q5995" i="18"/>
  <c r="Q5996" i="18" l="1"/>
  <c r="S5996" i="18" s="1"/>
  <c r="S5995" i="18"/>
  <c r="Q5997" i="18"/>
  <c r="Q5998" i="18" l="1"/>
  <c r="S5998" i="18" s="1"/>
  <c r="S5997" i="18"/>
  <c r="Q5999" i="18"/>
  <c r="T5995" i="18"/>
  <c r="Q6000" i="18" l="1"/>
  <c r="S6000" i="18" s="1"/>
  <c r="S5999" i="18"/>
</calcChain>
</file>

<file path=xl/sharedStrings.xml><?xml version="1.0" encoding="utf-8"?>
<sst xmlns="http://schemas.openxmlformats.org/spreadsheetml/2006/main" count="5104" uniqueCount="1014">
  <si>
    <t>K</t>
  </si>
  <si>
    <t>A</t>
  </si>
  <si>
    <t>Matrizes de rigidez das Barras</t>
  </si>
  <si>
    <t>Geometria</t>
  </si>
  <si>
    <t>Barra A</t>
  </si>
  <si>
    <t>[K] =</t>
  </si>
  <si>
    <t>Barra B</t>
  </si>
  <si>
    <t>Matrizes de Rigidez Global</t>
  </si>
  <si>
    <t>1G</t>
  </si>
  <si>
    <t>2G</t>
  </si>
  <si>
    <t>3G</t>
  </si>
  <si>
    <t>4G</t>
  </si>
  <si>
    <t>5G</t>
  </si>
  <si>
    <t>6G</t>
  </si>
  <si>
    <t>7G</t>
  </si>
  <si>
    <t>8G</t>
  </si>
  <si>
    <t>PN</t>
  </si>
  <si>
    <t>Matrizes de Rigidez Global (Com condições de Contorno)</t>
  </si>
  <si>
    <t>U</t>
  </si>
  <si>
    <t>=</t>
  </si>
  <si>
    <t>P</t>
  </si>
  <si>
    <t>Matriz dos graus de liberdade ativos / Cálculo dos deslocamentos</t>
  </si>
  <si>
    <t>Barra C</t>
  </si>
  <si>
    <t>Matriz de Rigidez Global</t>
  </si>
  <si>
    <t>L (cm)</t>
  </si>
  <si>
    <t>Área (cm²)</t>
  </si>
  <si>
    <t>E (kN/cm²)</t>
  </si>
  <si>
    <t>E.A (kN)</t>
  </si>
  <si>
    <t>I (cm4)</t>
  </si>
  <si>
    <t>θ1</t>
  </si>
  <si>
    <t>θ2</t>
  </si>
  <si>
    <t>Z1</t>
  </si>
  <si>
    <t>E.I (kN.cm²)</t>
  </si>
  <si>
    <t>X1</t>
  </si>
  <si>
    <t>Y1</t>
  </si>
  <si>
    <t>X2</t>
  </si>
  <si>
    <t>Y2</t>
  </si>
  <si>
    <t>X3</t>
  </si>
  <si>
    <t>Y3</t>
  </si>
  <si>
    <t>θ3</t>
  </si>
  <si>
    <t>X4</t>
  </si>
  <si>
    <t>Y4</t>
  </si>
  <si>
    <t>θ4</t>
  </si>
  <si>
    <t>9G</t>
  </si>
  <si>
    <t>10G</t>
  </si>
  <si>
    <t>11G</t>
  </si>
  <si>
    <t>12G</t>
  </si>
  <si>
    <t>u2</t>
  </si>
  <si>
    <t>v2</t>
  </si>
  <si>
    <t>XF</t>
  </si>
  <si>
    <t>XN</t>
  </si>
  <si>
    <t>YF</t>
  </si>
  <si>
    <t>YN</t>
  </si>
  <si>
    <t>L</t>
  </si>
  <si>
    <r>
      <rPr>
        <sz val="12"/>
        <color theme="0"/>
        <rFont val="Calibri"/>
        <family val="2"/>
      </rPr>
      <t>λ</t>
    </r>
    <r>
      <rPr>
        <sz val="12"/>
        <color theme="0"/>
        <rFont val="Arial"/>
        <family val="2"/>
      </rPr>
      <t>x = cos</t>
    </r>
    <r>
      <rPr>
        <sz val="12"/>
        <color theme="0"/>
        <rFont val="Calibri"/>
        <family val="2"/>
      </rPr>
      <t>θ</t>
    </r>
    <r>
      <rPr>
        <sz val="12"/>
        <color theme="0"/>
        <rFont val="Arial"/>
        <family val="2"/>
      </rPr>
      <t>x</t>
    </r>
  </si>
  <si>
    <r>
      <rPr>
        <sz val="12"/>
        <color theme="0"/>
        <rFont val="Calibri"/>
        <family val="2"/>
      </rPr>
      <t>λy</t>
    </r>
    <r>
      <rPr>
        <sz val="12"/>
        <color theme="0"/>
        <rFont val="Arial"/>
        <family val="2"/>
      </rPr>
      <t xml:space="preserve"> = sen</t>
    </r>
    <r>
      <rPr>
        <sz val="12"/>
        <color theme="0"/>
        <rFont val="Calibri"/>
        <family val="2"/>
      </rPr>
      <t>θ</t>
    </r>
    <r>
      <rPr>
        <sz val="12"/>
        <color theme="0"/>
        <rFont val="Arial"/>
        <family val="2"/>
      </rPr>
      <t>x</t>
    </r>
  </si>
  <si>
    <t>u3</t>
  </si>
  <si>
    <t>v3</t>
  </si>
  <si>
    <t>K^-1 (cm/kN)</t>
  </si>
  <si>
    <t>Eliminação de Gauss</t>
  </si>
  <si>
    <t>Matriz Aumentada</t>
  </si>
  <si>
    <t>1º Pivo</t>
  </si>
  <si>
    <t>L1</t>
  </si>
  <si>
    <t>L2</t>
  </si>
  <si>
    <t>L6</t>
  </si>
  <si>
    <t>L3</t>
  </si>
  <si>
    <t>L4</t>
  </si>
  <si>
    <t>L5</t>
  </si>
  <si>
    <t>Operação</t>
  </si>
  <si>
    <t>Matriz Atual</t>
  </si>
  <si>
    <t>Matriz Resultante</t>
  </si>
  <si>
    <t>L1 = (1/430,851)L1</t>
  </si>
  <si>
    <t>L3 = L3 - (483,105)L1</t>
  </si>
  <si>
    <t>L4 = L4 - (-426,986)L1</t>
  </si>
  <si>
    <t>L2 = (1/1195,736)L2</t>
  </si>
  <si>
    <t>L3 = L3 - (61,620)L2</t>
  </si>
  <si>
    <t>L5 = L5 - (-0,176)L2</t>
  </si>
  <si>
    <t>L6 = L6 - (61,620)L2</t>
  </si>
  <si>
    <t>L3 = (1/108728,797)L3</t>
  </si>
  <si>
    <t>L4 = L4 - (478,771)L3</t>
  </si>
  <si>
    <t>L5 = L5 - (-61,611)L3</t>
  </si>
  <si>
    <t>L6 = L6 - (14374,939)L3</t>
  </si>
  <si>
    <t>L4 = (1/5,587)L4</t>
  </si>
  <si>
    <t>L5 = L5 - (0,271)L4</t>
  </si>
  <si>
    <t>L6 = L6 - (419,807)L4</t>
  </si>
  <si>
    <t>L5 = (1/1195,688)L5</t>
  </si>
  <si>
    <t>L6 = L6 - (-73,852)L5</t>
  </si>
  <si>
    <t>L6 = (1/75820,108)L6</t>
  </si>
  <si>
    <t>Retrosubstituição</t>
  </si>
  <si>
    <t>X6</t>
  </si>
  <si>
    <t>X5</t>
  </si>
  <si>
    <t>X1 =</t>
  </si>
  <si>
    <t>X2 =</t>
  </si>
  <si>
    <t>X3 =</t>
  </si>
  <si>
    <t>X4 =</t>
  </si>
  <si>
    <t>X5 =</t>
  </si>
  <si>
    <t>X6 =</t>
  </si>
  <si>
    <t>Determinante</t>
  </si>
  <si>
    <t>1ºPivo</t>
  </si>
  <si>
    <t>2ºPivo</t>
  </si>
  <si>
    <t>3ºPivo</t>
  </si>
  <si>
    <t>4ºPivo</t>
  </si>
  <si>
    <t>5ºPivo</t>
  </si>
  <si>
    <t>6ºPivo</t>
  </si>
  <si>
    <t>DET K</t>
  </si>
  <si>
    <t>Decomposição de Gauss</t>
  </si>
  <si>
    <t>Matriz Lower</t>
  </si>
  <si>
    <t>Matriz Upper</t>
  </si>
  <si>
    <t>Sendo Ku = P ; K=UL ; L(Uu) = P ; Uu = y ; Ly = P , então</t>
  </si>
  <si>
    <t>Vetor u</t>
  </si>
  <si>
    <t>Vetor P</t>
  </si>
  <si>
    <t>y</t>
  </si>
  <si>
    <t>y1</t>
  </si>
  <si>
    <t>y2</t>
  </si>
  <si>
    <t>y4</t>
  </si>
  <si>
    <t>y5</t>
  </si>
  <si>
    <t>y6</t>
  </si>
  <si>
    <t>Vetor Y</t>
  </si>
  <si>
    <t>Vetor y</t>
  </si>
  <si>
    <t>y3</t>
  </si>
  <si>
    <t xml:space="preserve"> Uu = y</t>
  </si>
  <si>
    <t xml:space="preserve"> Ly = P</t>
  </si>
  <si>
    <t>Banakievicz-Crout</t>
  </si>
  <si>
    <t>Matriz Original</t>
  </si>
  <si>
    <t xml:space="preserve">a11 = </t>
  </si>
  <si>
    <t xml:space="preserve">d11 = </t>
  </si>
  <si>
    <t>l21 = (a21/d11)</t>
  </si>
  <si>
    <t>l31 = (a31/d11)</t>
  </si>
  <si>
    <t>l41 = (a41/d11)</t>
  </si>
  <si>
    <t>l51 = (a51/d11)</t>
  </si>
  <si>
    <t>l61 = (a61/d11)</t>
  </si>
  <si>
    <t xml:space="preserve">d22 = a22-(l21²d11) = </t>
  </si>
  <si>
    <t>l32 = a32 - (l31 l21 d11)/d22</t>
  </si>
  <si>
    <t>l42 = a42 - (l31 l21 d11)/d22</t>
  </si>
  <si>
    <t>l52 = a52 - (l31 l21 d11)/d22</t>
  </si>
  <si>
    <t>l62 = a62 - (l31 l21 d11)/d22</t>
  </si>
  <si>
    <t>d33 = a33-(l31²d11+l32²d22) =</t>
  </si>
  <si>
    <t>l53 = a53 - (l51l31d11+l52l32d22) / d33</t>
  </si>
  <si>
    <t>l43 = a43 - (l41l31d11+l42l32d22) /d33</t>
  </si>
  <si>
    <t>l63 = a63 - (l61l31d11+l62l32d22) / d33</t>
  </si>
  <si>
    <t>E assim suscessivamente</t>
  </si>
  <si>
    <t>LOWER</t>
  </si>
  <si>
    <t>DIAGONAL</t>
  </si>
  <si>
    <t>LOWER T</t>
  </si>
  <si>
    <t>D11</t>
  </si>
  <si>
    <t>L21</t>
  </si>
  <si>
    <t>D22</t>
  </si>
  <si>
    <t>L31</t>
  </si>
  <si>
    <t>L32</t>
  </si>
  <si>
    <t>D33</t>
  </si>
  <si>
    <t>L41</t>
  </si>
  <si>
    <t>L42</t>
  </si>
  <si>
    <t>L43</t>
  </si>
  <si>
    <t>D44</t>
  </si>
  <si>
    <t>L51</t>
  </si>
  <si>
    <t>L52</t>
  </si>
  <si>
    <t>L53</t>
  </si>
  <si>
    <t>L54</t>
  </si>
  <si>
    <t>D55</t>
  </si>
  <si>
    <t>L61</t>
  </si>
  <si>
    <t>L62</t>
  </si>
  <si>
    <t>L63</t>
  </si>
  <si>
    <t>L64</t>
  </si>
  <si>
    <t>L65</t>
  </si>
  <si>
    <t>D66</t>
  </si>
  <si>
    <t>Matriz Diagonal</t>
  </si>
  <si>
    <t>D</t>
  </si>
  <si>
    <t>Matriz Lower transposta</t>
  </si>
  <si>
    <t>LT</t>
  </si>
  <si>
    <t>.</t>
  </si>
  <si>
    <t>DIAGONAL_LOWER TRANSPOSTA</t>
  </si>
  <si>
    <t>DLT</t>
  </si>
  <si>
    <t>Cholesky</t>
  </si>
  <si>
    <t>Matriz G</t>
  </si>
  <si>
    <t>Matriz Gt</t>
  </si>
  <si>
    <t>g11=(a11)1/2=</t>
  </si>
  <si>
    <t>Matriz G transposta</t>
  </si>
  <si>
    <t>g11</t>
  </si>
  <si>
    <t>g21</t>
  </si>
  <si>
    <t>g31</t>
  </si>
  <si>
    <t>g41</t>
  </si>
  <si>
    <t>g51</t>
  </si>
  <si>
    <t>g61</t>
  </si>
  <si>
    <t>g22</t>
  </si>
  <si>
    <t>*</t>
  </si>
  <si>
    <t>g32</t>
  </si>
  <si>
    <t>g42</t>
  </si>
  <si>
    <t>g52</t>
  </si>
  <si>
    <t>g62</t>
  </si>
  <si>
    <t>g33</t>
  </si>
  <si>
    <t>g43</t>
  </si>
  <si>
    <t>g53</t>
  </si>
  <si>
    <t>g63</t>
  </si>
  <si>
    <t>g44</t>
  </si>
  <si>
    <t>g54</t>
  </si>
  <si>
    <t>g64</t>
  </si>
  <si>
    <t>g55</t>
  </si>
  <si>
    <t>g65</t>
  </si>
  <si>
    <t>g66</t>
  </si>
  <si>
    <t>g21=a21/g11=</t>
  </si>
  <si>
    <t>g31=a31/g11=</t>
  </si>
  <si>
    <t>g41=a41/g11=</t>
  </si>
  <si>
    <t>g51=a51/g11=</t>
  </si>
  <si>
    <t>g61=a61/g11=</t>
  </si>
  <si>
    <t>g22=(a22-g21²)^1/2</t>
  </si>
  <si>
    <t>E assim sucessivamente</t>
  </si>
  <si>
    <t>Ku=P ; K=G.GT ; (G.GT).u=P ; GT.u=y ; Gy = P</t>
  </si>
  <si>
    <t>b</t>
  </si>
  <si>
    <t>x0</t>
  </si>
  <si>
    <t>r0</t>
  </si>
  <si>
    <t>ε</t>
  </si>
  <si>
    <r>
      <rPr>
        <sz val="12"/>
        <color theme="1"/>
        <rFont val="Calibri"/>
        <family val="2"/>
      </rPr>
      <t>ζ</t>
    </r>
    <r>
      <rPr>
        <sz val="12"/>
        <color theme="1"/>
        <rFont val="Arial"/>
        <family val="2"/>
      </rPr>
      <t xml:space="preserve"> (max)</t>
    </r>
  </si>
  <si>
    <t>s2</t>
  </si>
  <si>
    <t>N3/N4</t>
  </si>
  <si>
    <t>N3/N4(s1)</t>
  </si>
  <si>
    <t>N3/N5</t>
  </si>
  <si>
    <t>s3</t>
  </si>
  <si>
    <t>s4</t>
  </si>
  <si>
    <t>n</t>
  </si>
  <si>
    <t>y(sT.A)</t>
  </si>
  <si>
    <t>yT</t>
  </si>
  <si>
    <t>αyT</t>
  </si>
  <si>
    <t xml:space="preserve">α </t>
  </si>
  <si>
    <t>s5</t>
  </si>
  <si>
    <t>aux</t>
  </si>
  <si>
    <t>Beta</t>
  </si>
  <si>
    <t>m</t>
  </si>
  <si>
    <t>x1</t>
  </si>
  <si>
    <t>εmáx</t>
  </si>
  <si>
    <t>%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</si>
  <si>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</si>
  <si>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</si>
  <si>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</si>
  <si>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</si>
  <si>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</si>
  <si>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</si>
  <si>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</si>
  <si>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</si>
  <si>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</si>
  <si>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</si>
  <si>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</si>
  <si>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</si>
  <si>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</si>
  <si>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</si>
  <si>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</si>
  <si>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</si>
  <si>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</si>
  <si>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</si>
  <si>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</si>
  <si>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</si>
  <si>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</si>
  <si>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</si>
  <si>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</si>
  <si>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</si>
  <si>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</si>
  <si>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</si>
  <si>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</si>
  <si>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</si>
  <si>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</si>
  <si>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</si>
  <si>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</si>
  <si>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</si>
  <si>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</si>
  <si>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</si>
  <si>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</si>
  <si>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</si>
  <si>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</si>
  <si>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</si>
  <si>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</si>
  <si>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</si>
  <si>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</si>
  <si>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</si>
  <si>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</si>
  <si>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</si>
  <si>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</si>
  <si>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</si>
  <si>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</si>
  <si>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</si>
  <si>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</si>
  <si>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</si>
  <si>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</si>
  <si>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</si>
  <si>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</si>
  <si>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</si>
  <si>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</si>
  <si>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</si>
  <si>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</si>
  <si>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</si>
  <si>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</si>
  <si>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</si>
  <si>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</si>
  <si>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</si>
  <si>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</si>
  <si>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</si>
  <si>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</si>
  <si>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</si>
  <si>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</si>
  <si>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</si>
  <si>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</si>
  <si>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</si>
  <si>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</si>
  <si>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</si>
  <si>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</si>
  <si>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</si>
  <si>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</si>
  <si>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</si>
  <si>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</si>
  <si>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</si>
  <si>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</si>
  <si>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</si>
  <si>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</si>
  <si>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</si>
  <si>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</si>
  <si>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</si>
  <si>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</si>
  <si>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</si>
  <si>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</si>
  <si>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</si>
  <si>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</si>
  <si>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</si>
  <si>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</si>
  <si>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</si>
  <si>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</si>
  <si>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</si>
  <si>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</si>
  <si>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</si>
  <si>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</si>
  <si>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</si>
  <si>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</si>
  <si>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</si>
  <si>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</si>
  <si>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</si>
  <si>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</si>
  <si>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</si>
  <si>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</si>
  <si>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</si>
  <si>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</si>
  <si>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</si>
  <si>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</si>
  <si>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</si>
  <si>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</si>
  <si>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</si>
  <si>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</si>
  <si>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</si>
  <si>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</si>
  <si>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</si>
  <si>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</si>
  <si>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</si>
  <si>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</si>
  <si>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</si>
  <si>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</si>
  <si>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</si>
  <si>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</si>
  <si>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</si>
  <si>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</si>
  <si>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</si>
  <si>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</si>
  <si>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</si>
  <si>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</si>
  <si>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</si>
  <si>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</si>
  <si>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</si>
  <si>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</si>
  <si>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</si>
  <si>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</si>
  <si>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</si>
  <si>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</si>
  <si>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</si>
  <si>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</si>
  <si>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</si>
  <si>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</si>
  <si>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</si>
  <si>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</si>
  <si>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</si>
  <si>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</si>
  <si>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</si>
  <si>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</si>
  <si>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</si>
  <si>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</si>
  <si>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</si>
  <si>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</si>
  <si>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</si>
  <si>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</si>
  <si>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</si>
  <si>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</si>
  <si>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</si>
  <si>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</si>
  <si>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</si>
  <si>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</si>
  <si>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</si>
  <si>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</si>
  <si>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</si>
  <si>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</si>
  <si>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</si>
  <si>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</si>
  <si>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</si>
  <si>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</si>
  <si>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</si>
  <si>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</si>
  <si>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</si>
  <si>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</si>
  <si>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</si>
  <si>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</si>
  <si>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</si>
  <si>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</si>
  <si>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</si>
  <si>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</si>
  <si>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</si>
  <si>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</si>
  <si>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</si>
  <si>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</si>
  <si>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</si>
  <si>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</si>
  <si>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</si>
  <si>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</si>
  <si>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</si>
  <si>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</si>
  <si>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</si>
  <si>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</si>
  <si>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</si>
  <si>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</si>
  <si>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</si>
  <si>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</si>
  <si>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</si>
  <si>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</si>
  <si>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</si>
  <si>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</si>
  <si>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</si>
  <si>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</si>
  <si>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</si>
  <si>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</si>
  <si>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</si>
  <si>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</si>
  <si>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</si>
  <si>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</si>
  <si>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</si>
  <si>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</si>
  <si>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</si>
  <si>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</si>
  <si>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</si>
  <si>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</si>
  <si>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</si>
  <si>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</si>
  <si>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</si>
  <si>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</si>
  <si>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</si>
  <si>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</si>
  <si>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</si>
  <si>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</si>
  <si>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</si>
  <si>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</si>
  <si>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</si>
  <si>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</si>
  <si>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</si>
  <si>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</si>
  <si>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</si>
  <si>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</si>
  <si>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</si>
  <si>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</si>
  <si>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</si>
  <si>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</si>
  <si>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</si>
  <si>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</si>
  <si>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</si>
  <si>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</si>
  <si>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</si>
  <si>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</si>
  <si>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</si>
  <si>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</si>
  <si>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</si>
  <si>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</si>
  <si>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</si>
  <si>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</si>
  <si>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</si>
  <si>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</si>
  <si>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</si>
  <si>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</si>
  <si>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</si>
  <si>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</si>
  <si>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</si>
  <si>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</si>
  <si>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</si>
  <si>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</si>
  <si>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</si>
  <si>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</si>
  <si>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</si>
  <si>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</si>
  <si>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</si>
  <si>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</si>
  <si>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</si>
  <si>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</si>
  <si>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</si>
  <si>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</si>
  <si>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</si>
  <si>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</si>
  <si>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</si>
  <si>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</si>
  <si>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</si>
  <si>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</si>
  <si>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</si>
  <si>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</si>
  <si>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</si>
  <si>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</si>
  <si>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</si>
  <si>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</si>
  <si>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</si>
  <si>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</si>
  <si>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</si>
  <si>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</si>
  <si>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</si>
  <si>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</si>
  <si>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</si>
  <si>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</si>
  <si>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</si>
  <si>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</si>
  <si>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</si>
  <si>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</si>
  <si>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</si>
  <si>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</si>
  <si>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</si>
  <si>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</si>
  <si>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</si>
  <si>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</si>
  <si>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</si>
  <si>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</si>
  <si>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</si>
  <si>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</si>
  <si>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</si>
  <si>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</si>
  <si>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</si>
  <si>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</si>
  <si>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</si>
  <si>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</si>
  <si>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</si>
  <si>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</si>
  <si>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</si>
  <si>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</si>
  <si>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</si>
  <si>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</si>
  <si>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</si>
  <si>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</si>
  <si>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</si>
  <si>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</si>
  <si>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</si>
  <si>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</si>
  <si>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</si>
  <si>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</si>
  <si>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</si>
  <si>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</si>
  <si>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</si>
  <si>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</si>
  <si>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</si>
  <si>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</si>
  <si>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</si>
  <si>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</si>
  <si>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</si>
  <si>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</si>
  <si>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</si>
  <si>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</si>
  <si>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</si>
  <si>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</si>
  <si>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</si>
  <si>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</si>
  <si>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</si>
  <si>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</si>
  <si>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</si>
  <si>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</si>
  <si>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</si>
  <si>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</si>
  <si>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</si>
  <si>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</si>
  <si>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</si>
  <si>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</si>
  <si>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</si>
  <si>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</si>
  <si>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</si>
  <si>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</si>
  <si>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</si>
  <si>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</si>
  <si>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</si>
  <si>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</si>
  <si>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</si>
  <si>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</si>
  <si>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</si>
  <si>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</si>
  <si>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</si>
  <si>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</si>
  <si>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</si>
  <si>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</si>
  <si>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</si>
  <si>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</si>
  <si>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</si>
  <si>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</si>
  <si>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</si>
  <si>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</si>
  <si>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</si>
  <si>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</si>
  <si>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</si>
  <si>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</si>
  <si>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</si>
  <si>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</si>
  <si>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</si>
  <si>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</si>
  <si>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</si>
  <si>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</si>
  <si>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</si>
  <si>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</si>
  <si>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</si>
  <si>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</si>
  <si>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</si>
  <si>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</si>
  <si>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</si>
  <si>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</si>
  <si>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</si>
  <si>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</si>
  <si>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</si>
  <si>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</si>
  <si>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</si>
  <si>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</si>
  <si>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</si>
  <si>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</si>
  <si>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</si>
  <si>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</si>
  <si>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</si>
  <si>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</si>
  <si>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</si>
  <si>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</si>
  <si>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</si>
  <si>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</si>
  <si>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</si>
  <si>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</si>
  <si>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</si>
  <si>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</si>
  <si>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</si>
  <si>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</si>
  <si>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</si>
  <si>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</si>
  <si>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</si>
  <si>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</si>
  <si>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</si>
  <si>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</si>
  <si>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</si>
  <si>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</si>
  <si>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</si>
  <si>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</si>
  <si>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</si>
  <si>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</si>
  <si>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</si>
  <si>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</si>
  <si>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</si>
  <si>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</si>
  <si>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</si>
  <si>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</si>
  <si>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</si>
  <si>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</si>
  <si>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</si>
  <si>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</si>
  <si>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</si>
  <si>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</si>
  <si>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</si>
  <si>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</si>
  <si>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</si>
  <si>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</si>
  <si>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</si>
  <si>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</si>
  <si>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</si>
  <si>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</si>
  <si>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</si>
  <si>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</si>
  <si>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</si>
  <si>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</si>
  <si>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</si>
  <si>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</si>
  <si>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</si>
  <si>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</si>
  <si>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</si>
  <si>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</si>
  <si>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</si>
  <si>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</si>
  <si>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</si>
  <si>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</si>
  <si>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</si>
  <si>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</si>
  <si>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</si>
  <si>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</si>
  <si>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</si>
  <si>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</si>
  <si>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</si>
  <si>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</si>
  <si>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</si>
  <si>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</si>
  <si>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</si>
  <si>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</si>
  <si>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</si>
  <si>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</si>
  <si>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</si>
  <si>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</si>
  <si>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</si>
  <si>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</si>
  <si>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</si>
  <si>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</si>
  <si>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</si>
  <si>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</si>
  <si>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</si>
  <si>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</si>
  <si>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</si>
  <si>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</si>
  <si>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</si>
  <si>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</si>
  <si>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</si>
  <si>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</si>
  <si>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</si>
  <si>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</si>
  <si>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</si>
  <si>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</si>
  <si>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</si>
  <si>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</si>
  <si>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</si>
  <si>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</si>
  <si>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</si>
  <si>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</si>
  <si>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</si>
  <si>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</si>
  <si>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</si>
  <si>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</si>
  <si>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</si>
  <si>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</si>
  <si>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</si>
  <si>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</si>
  <si>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</si>
  <si>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</si>
  <si>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</si>
  <si>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</si>
  <si>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</si>
  <si>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</si>
  <si>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</si>
  <si>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</si>
  <si>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</si>
  <si>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</si>
  <si>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</si>
  <si>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</si>
  <si>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</si>
  <si>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</si>
  <si>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</si>
  <si>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</si>
  <si>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</si>
  <si>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</si>
  <si>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</si>
  <si>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</si>
  <si>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</si>
  <si>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</si>
  <si>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</si>
  <si>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</si>
  <si>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</si>
  <si>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</si>
  <si>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</si>
  <si>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</si>
  <si>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</si>
  <si>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</si>
  <si>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</si>
  <si>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</si>
  <si>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</si>
  <si>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</si>
  <si>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</si>
  <si>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</si>
  <si>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</si>
  <si>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</si>
  <si>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</si>
  <si>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</si>
  <si>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</si>
  <si>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</si>
  <si>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</si>
  <si>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</si>
  <si>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</si>
  <si>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</si>
  <si>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</si>
  <si>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</si>
  <si>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</si>
  <si>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</si>
  <si>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</si>
  <si>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</si>
  <si>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</si>
  <si>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</si>
  <si>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</si>
  <si>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</si>
  <si>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</si>
  <si>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</si>
  <si>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</si>
  <si>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</si>
  <si>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</si>
  <si>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</si>
  <si>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</si>
  <si>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</si>
  <si>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</si>
  <si>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</si>
  <si>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</si>
  <si>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</si>
  <si>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</si>
  <si>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</si>
  <si>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</si>
  <si>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</si>
  <si>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</si>
  <si>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</si>
  <si>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</si>
  <si>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</si>
  <si>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</si>
  <si>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</si>
  <si>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</si>
  <si>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</si>
  <si>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</si>
  <si>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</si>
  <si>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</si>
  <si>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</si>
  <si>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</si>
  <si>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</si>
  <si>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</si>
  <si>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</si>
  <si>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</si>
  <si>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</si>
  <si>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</si>
  <si>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</si>
  <si>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</si>
  <si>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</si>
  <si>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</si>
  <si>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</si>
  <si>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</si>
  <si>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</si>
  <si>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</si>
  <si>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</si>
  <si>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</si>
  <si>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</si>
  <si>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</si>
  <si>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</si>
  <si>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</si>
  <si>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</si>
  <si>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</si>
  <si>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</si>
  <si>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</si>
  <si>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</si>
  <si>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</si>
  <si>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</si>
  <si>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</si>
  <si>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</si>
  <si>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</si>
  <si>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</si>
  <si>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</si>
  <si>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</si>
  <si>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</si>
  <si>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</si>
  <si>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</si>
  <si>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</si>
  <si>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</si>
  <si>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</si>
  <si>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</si>
  <si>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</si>
  <si>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</si>
  <si>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</si>
  <si>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</si>
  <si>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</si>
  <si>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</si>
  <si>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</si>
  <si>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</si>
  <si>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</si>
  <si>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</si>
  <si>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</si>
  <si>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</si>
  <si>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</si>
  <si>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</si>
  <si>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</si>
  <si>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</si>
  <si>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</si>
  <si>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</si>
  <si>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</si>
  <si>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</si>
  <si>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</si>
  <si>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</si>
  <si>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</si>
  <si>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</si>
  <si>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</si>
  <si>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</si>
  <si>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</si>
  <si>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</si>
  <si>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</si>
  <si>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</si>
  <si>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</si>
  <si>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</si>
  <si>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</si>
  <si>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</si>
  <si>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</si>
  <si>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</si>
  <si>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</si>
  <si>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</si>
  <si>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</si>
  <si>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</si>
  <si>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</si>
  <si>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</si>
  <si>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</si>
  <si>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</si>
  <si>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</si>
  <si>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</si>
  <si>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</si>
  <si>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</si>
  <si>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</si>
  <si>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</si>
  <si>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</si>
  <si>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</si>
  <si>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</si>
  <si>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</si>
  <si>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</si>
  <si>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</si>
  <si>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</si>
  <si>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</si>
  <si>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</si>
  <si>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</si>
  <si>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</si>
  <si>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</si>
  <si>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</si>
  <si>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</si>
  <si>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</si>
  <si>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</si>
  <si>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</si>
  <si>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</si>
  <si>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</si>
  <si>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</si>
  <si>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</si>
  <si>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</si>
  <si>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</si>
  <si>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</si>
  <si>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</si>
  <si>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</si>
  <si>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</si>
  <si>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</si>
  <si>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</si>
  <si>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</si>
  <si>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</si>
  <si>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</si>
  <si>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</si>
  <si>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</si>
  <si>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</si>
  <si>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</si>
  <si>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</si>
  <si>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</si>
  <si>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</si>
  <si>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</si>
  <si>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</si>
  <si>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</si>
  <si>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</si>
  <si>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</si>
  <si>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</si>
  <si>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</si>
  <si>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</si>
  <si>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</si>
  <si>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</si>
  <si>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</si>
  <si>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</si>
  <si>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</si>
  <si>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</si>
  <si>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</si>
  <si>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</si>
  <si>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</si>
  <si>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</si>
  <si>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</si>
  <si>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</si>
  <si>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</si>
  <si>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</si>
  <si>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</si>
  <si>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</si>
  <si>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</si>
  <si>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</si>
  <si>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</si>
  <si>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</si>
  <si>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</si>
  <si>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</si>
  <si>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</si>
  <si>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</si>
  <si>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</si>
  <si>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</si>
  <si>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</si>
  <si>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Matriz L</t>
  </si>
  <si>
    <t>u</t>
  </si>
  <si>
    <t>CHOLESKY</t>
  </si>
  <si>
    <t>1ºExtrai a raiz dos termos da diagonal de Gauus</t>
  </si>
  <si>
    <t>2ºDivide os termos não nulos da matriz L de Gauss pela Diagonal encontrada</t>
  </si>
  <si>
    <t>LG</t>
  </si>
  <si>
    <t>LC</t>
  </si>
  <si>
    <t>raiz LG11</t>
  </si>
  <si>
    <t>raiz LG22</t>
  </si>
  <si>
    <t>raiz LG33</t>
  </si>
  <si>
    <t>raiz LG44</t>
  </si>
  <si>
    <t>raiz LG55</t>
  </si>
  <si>
    <t>raiz LG66</t>
  </si>
  <si>
    <t>LC11</t>
  </si>
  <si>
    <t>LC22</t>
  </si>
  <si>
    <t>LC33</t>
  </si>
  <si>
    <t>LC44</t>
  </si>
  <si>
    <t>LC55</t>
  </si>
  <si>
    <t>LC66</t>
  </si>
  <si>
    <t>LG31/LC11</t>
  </si>
  <si>
    <t>LG41/LC11</t>
  </si>
  <si>
    <t>LG43/LC33</t>
  </si>
  <si>
    <t>LG53/LC33</t>
  </si>
  <si>
    <t>LG63/LC33</t>
  </si>
  <si>
    <t>LG32/LC22</t>
  </si>
  <si>
    <t>LG52/LC22</t>
  </si>
  <si>
    <t>LG62/LC22</t>
  </si>
  <si>
    <t>LG54/LC44</t>
  </si>
  <si>
    <t>LG64/LC44</t>
  </si>
  <si>
    <t>LG65/LC55</t>
  </si>
  <si>
    <t>DECOMPOSIÇÃO DE GAUSS</t>
  </si>
  <si>
    <t>Área (m²)</t>
  </si>
  <si>
    <t>I (m4)</t>
  </si>
  <si>
    <t>E (N/m²)</t>
  </si>
  <si>
    <t>λy = senθx</t>
  </si>
  <si>
    <t>λx = cosθx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</si>
</sst>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0.000"/>
    <numFmt numFmtId="165" formatCode="0.000000"/>
    <numFmt numFmtId="166" formatCode="0.000E+00"/>
    <numFmt numFmtId="167" formatCode="0.0000E+00"/>
    <numFmt numFmtId="168" formatCode="0.0"/>
    <numFmt numFmtId="169" formatCode="0.0000"/>
    <numFmt numFmtId="170" formatCode="0.00000"/>
    <numFmt numFmtId="171" formatCode="_-* #,##0.000_-;\-* #,##0.000_-;_-* &quot;-&quot;??_-;_-@_-"/>
    <numFmt numFmtId="172" formatCode="0.0000000"/>
    <numFmt numFmtId="173" formatCode="0.000000E+00"/>
  </numFmts>
  <fonts count="14" x14ac:knownFonts="1">
    <font>
      <sz val="11"/>
      <color theme="1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0"/>
      <name val="Calibri"/>
      <family val="2"/>
    </font>
    <font>
      <sz val="12"/>
      <name val="Arial"/>
      <family val="2"/>
    </font>
    <font>
      <sz val="10"/>
      <color theme="1"/>
      <name val="Calibri Light"/>
      <family val="2"/>
    </font>
    <font>
      <b/>
      <sz val="10"/>
      <color theme="1"/>
      <name val="Calibri Light"/>
      <family val="2"/>
    </font>
    <font>
      <sz val="12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Arial"/>
      <family val="2"/>
    </font>
    <font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tted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1" fillId="0" borderId="0" applyFont="0" applyFill="0" applyBorder="0" applyAlignment="0" applyProtection="0"/>
  </cellStyleXfs>
  <cellXfs count="204">
    <xf numFmtId="0" fontId="0" fillId="0" borderId="0" xfId="0"/>
    <xf numFmtId="0" fontId="0" fillId="6" borderId="0" xfId="0" applyFill="1"/>
    <xf numFmtId="0" fontId="1" fillId="3" borderId="6" xfId="0" applyFont="1" applyFill="1" applyBorder="1"/>
    <xf numFmtId="0" fontId="2" fillId="0" borderId="6" xfId="0" applyFont="1" applyBorder="1" applyAlignment="1">
      <alignment horizontal="center"/>
    </xf>
    <xf numFmtId="0" fontId="1" fillId="3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6" borderId="0" xfId="0" applyFont="1" applyFill="1"/>
    <xf numFmtId="0" fontId="2" fillId="6" borderId="1" xfId="0" applyFont="1" applyFill="1" applyBorder="1"/>
    <xf numFmtId="0" fontId="2" fillId="2" borderId="0" xfId="0" applyFont="1" applyFill="1"/>
    <xf numFmtId="0" fontId="2" fillId="6" borderId="1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right" vertical="center"/>
    </xf>
    <xf numFmtId="0" fontId="2" fillId="6" borderId="0" xfId="0" applyFont="1" applyFill="1" applyBorder="1"/>
    <xf numFmtId="0" fontId="2" fillId="0" borderId="0" xfId="0" applyFont="1"/>
    <xf numFmtId="0" fontId="2" fillId="2" borderId="0" xfId="0" applyFont="1" applyFill="1" applyBorder="1"/>
    <xf numFmtId="0" fontId="4" fillId="6" borderId="8" xfId="0" applyFont="1" applyFill="1" applyBorder="1" applyAlignment="1">
      <alignment horizontal="center"/>
    </xf>
    <xf numFmtId="0" fontId="2" fillId="3" borderId="1" xfId="0" applyFont="1" applyFill="1" applyBorder="1"/>
    <xf numFmtId="0" fontId="2" fillId="6" borderId="0" xfId="0" applyFont="1" applyFill="1" applyBorder="1" applyAlignment="1">
      <alignment horizontal="center"/>
    </xf>
    <xf numFmtId="166" fontId="2" fillId="6" borderId="1" xfId="0" applyNumberFormat="1" applyFont="1" applyFill="1" applyBorder="1"/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0" xfId="0" applyFont="1" applyFill="1" applyBorder="1"/>
    <xf numFmtId="11" fontId="2" fillId="0" borderId="0" xfId="0" applyNumberFormat="1" applyFont="1"/>
    <xf numFmtId="0" fontId="2" fillId="0" borderId="0" xfId="0" applyNumberFormat="1" applyFont="1"/>
    <xf numFmtId="0" fontId="2" fillId="0" borderId="0" xfId="0" applyFont="1" applyFill="1"/>
    <xf numFmtId="0" fontId="1" fillId="3" borderId="8" xfId="0" applyFont="1" applyFill="1" applyBorder="1"/>
    <xf numFmtId="0" fontId="2" fillId="2" borderId="1" xfId="0" applyFont="1" applyFill="1" applyBorder="1"/>
    <xf numFmtId="0" fontId="1" fillId="3" borderId="9" xfId="0" applyFont="1" applyFill="1" applyBorder="1"/>
    <xf numFmtId="0" fontId="2" fillId="6" borderId="1" xfId="0" applyNumberFormat="1" applyFont="1" applyFill="1" applyBorder="1"/>
    <xf numFmtId="11" fontId="2" fillId="6" borderId="6" xfId="0" applyNumberFormat="1" applyFont="1" applyFill="1" applyBorder="1"/>
    <xf numFmtId="164" fontId="2" fillId="0" borderId="6" xfId="0" applyNumberFormat="1" applyFont="1" applyBorder="1"/>
    <xf numFmtId="164" fontId="2" fillId="0" borderId="1" xfId="0" applyNumberFormat="1" applyFont="1" applyBorder="1"/>
    <xf numFmtId="164" fontId="2" fillId="6" borderId="1" xfId="0" applyNumberFormat="1" applyFont="1" applyFill="1" applyBorder="1"/>
    <xf numFmtId="164" fontId="2" fillId="6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0" fontId="4" fillId="0" borderId="0" xfId="0" applyFont="1" applyBorder="1" applyAlignment="1">
      <alignment vertical="center"/>
    </xf>
    <xf numFmtId="0" fontId="4" fillId="6" borderId="0" xfId="0" applyFont="1" applyFill="1" applyBorder="1" applyAlignment="1">
      <alignment vertical="center"/>
    </xf>
    <xf numFmtId="11" fontId="2" fillId="4" borderId="1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167" fontId="2" fillId="0" borderId="1" xfId="0" applyNumberFormat="1" applyFont="1" applyBorder="1"/>
    <xf numFmtId="164" fontId="2" fillId="6" borderId="3" xfId="0" applyNumberFormat="1" applyFont="1" applyFill="1" applyBorder="1"/>
    <xf numFmtId="164" fontId="2" fillId="6" borderId="0" xfId="0" applyNumberFormat="1" applyFont="1" applyFill="1"/>
    <xf numFmtId="164" fontId="2" fillId="6" borderId="10" xfId="0" applyNumberFormat="1" applyFont="1" applyFill="1" applyBorder="1"/>
    <xf numFmtId="164" fontId="2" fillId="4" borderId="3" xfId="0" applyNumberFormat="1" applyFont="1" applyFill="1" applyBorder="1"/>
    <xf numFmtId="164" fontId="2" fillId="6" borderId="0" xfId="0" applyNumberFormat="1" applyFont="1" applyFill="1" applyBorder="1"/>
    <xf numFmtId="0" fontId="2" fillId="6" borderId="0" xfId="0" applyFont="1" applyFill="1" applyAlignment="1">
      <alignment vertical="center"/>
    </xf>
    <xf numFmtId="0" fontId="2" fillId="6" borderId="14" xfId="0" applyFont="1" applyFill="1" applyBorder="1" applyAlignment="1">
      <alignment vertical="center" wrapText="1"/>
    </xf>
    <xf numFmtId="0" fontId="2" fillId="6" borderId="15" xfId="0" applyFont="1" applyFill="1" applyBorder="1" applyAlignment="1">
      <alignment vertical="center" wrapText="1"/>
    </xf>
    <xf numFmtId="164" fontId="2" fillId="4" borderId="0" xfId="0" applyNumberFormat="1" applyFont="1" applyFill="1"/>
    <xf numFmtId="0" fontId="2" fillId="6" borderId="12" xfId="0" applyFont="1" applyFill="1" applyBorder="1" applyAlignment="1">
      <alignment vertical="center"/>
    </xf>
    <xf numFmtId="0" fontId="2" fillId="6" borderId="13" xfId="0" applyFont="1" applyFill="1" applyBorder="1" applyAlignment="1">
      <alignment vertical="center"/>
    </xf>
    <xf numFmtId="0" fontId="2" fillId="6" borderId="20" xfId="0" applyFont="1" applyFill="1" applyBorder="1" applyAlignment="1">
      <alignment vertical="center"/>
    </xf>
    <xf numFmtId="0" fontId="2" fillId="6" borderId="21" xfId="0" applyFont="1" applyFill="1" applyBorder="1" applyAlignment="1">
      <alignment vertical="center"/>
    </xf>
    <xf numFmtId="0" fontId="2" fillId="6" borderId="22" xfId="0" applyFont="1" applyFill="1" applyBorder="1" applyAlignment="1">
      <alignment vertical="center"/>
    </xf>
    <xf numFmtId="0" fontId="2" fillId="6" borderId="23" xfId="0" applyFont="1" applyFill="1" applyBorder="1" applyAlignment="1">
      <alignment vertical="center"/>
    </xf>
    <xf numFmtId="11" fontId="2" fillId="6" borderId="10" xfId="0" applyNumberFormat="1" applyFont="1" applyFill="1" applyBorder="1"/>
    <xf numFmtId="166" fontId="2" fillId="6" borderId="0" xfId="0" applyNumberFormat="1" applyFont="1" applyFill="1"/>
    <xf numFmtId="11" fontId="2" fillId="6" borderId="0" xfId="0" applyNumberFormat="1" applyFont="1" applyFill="1"/>
    <xf numFmtId="166" fontId="2" fillId="6" borderId="0" xfId="0" applyNumberFormat="1" applyFont="1" applyFill="1" applyAlignment="1">
      <alignment horizontal="center"/>
    </xf>
    <xf numFmtId="11" fontId="2" fillId="6" borderId="0" xfId="0" applyNumberFormat="1" applyFont="1" applyFill="1" applyAlignment="1">
      <alignment horizontal="center"/>
    </xf>
    <xf numFmtId="11" fontId="2" fillId="6" borderId="0" xfId="0" applyNumberFormat="1" applyFont="1" applyFill="1" applyAlignment="1"/>
    <xf numFmtId="164" fontId="2" fillId="6" borderId="0" xfId="0" applyNumberFormat="1" applyFont="1" applyFill="1" applyAlignment="1"/>
    <xf numFmtId="166" fontId="2" fillId="6" borderId="0" xfId="0" applyNumberFormat="1" applyFont="1" applyFill="1" applyAlignment="1"/>
    <xf numFmtId="166" fontId="2" fillId="0" borderId="0" xfId="0" applyNumberFormat="1" applyFont="1" applyAlignment="1"/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0" xfId="0" applyFont="1" applyFill="1" applyBorder="1" applyAlignment="1">
      <alignment horizontal="center"/>
    </xf>
    <xf numFmtId="11" fontId="2" fillId="6" borderId="0" xfId="0" applyNumberFormat="1" applyFont="1" applyFill="1" applyBorder="1"/>
    <xf numFmtId="0" fontId="1" fillId="7" borderId="1" xfId="0" applyFont="1" applyFill="1" applyBorder="1" applyAlignment="1"/>
    <xf numFmtId="164" fontId="2" fillId="6" borderId="5" xfId="0" applyNumberFormat="1" applyFont="1" applyFill="1" applyBorder="1"/>
    <xf numFmtId="0" fontId="2" fillId="6" borderId="0" xfId="0" applyNumberFormat="1" applyFont="1" applyFill="1" applyBorder="1"/>
    <xf numFmtId="164" fontId="2" fillId="6" borderId="24" xfId="0" applyNumberFormat="1" applyFon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166" fontId="2" fillId="6" borderId="24" xfId="0" applyNumberFormat="1" applyFont="1" applyFill="1" applyBorder="1"/>
    <xf numFmtId="0" fontId="2" fillId="6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0" xfId="0" applyNumberFormat="1" applyFont="1" applyFill="1" applyBorder="1"/>
    <xf numFmtId="11" fontId="2" fillId="6" borderId="0" xfId="0" applyNumberFormat="1" applyFont="1" applyFill="1" applyBorder="1" applyAlignment="1">
      <alignment horizontal="center"/>
    </xf>
    <xf numFmtId="0" fontId="1" fillId="6" borderId="0" xfId="0" applyFont="1" applyFill="1" applyBorder="1" applyAlignment="1"/>
    <xf numFmtId="164" fontId="2" fillId="6" borderId="25" xfId="0" applyNumberFormat="1" applyFont="1" applyFill="1" applyBorder="1"/>
    <xf numFmtId="0" fontId="6" fillId="6" borderId="0" xfId="0" applyFont="1" applyFill="1" applyBorder="1" applyAlignment="1"/>
    <xf numFmtId="164" fontId="6" fillId="6" borderId="0" xfId="0" applyNumberFormat="1" applyFont="1" applyFill="1" applyBorder="1" applyAlignment="1"/>
    <xf numFmtId="0" fontId="7" fillId="6" borderId="0" xfId="0" applyFont="1" applyFill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11" fontId="2" fillId="6" borderId="3" xfId="0" applyNumberFormat="1" applyFont="1" applyFill="1" applyBorder="1"/>
    <xf numFmtId="11" fontId="2" fillId="6" borderId="5" xfId="0" applyNumberFormat="1" applyFont="1" applyFill="1" applyBorder="1"/>
    <xf numFmtId="0" fontId="6" fillId="6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3" xfId="0" applyNumberFormat="1" applyFont="1" applyFill="1" applyBorder="1"/>
    <xf numFmtId="0" fontId="2" fillId="6" borderId="0" xfId="0" applyNumberFormat="1" applyFont="1" applyFill="1"/>
    <xf numFmtId="0" fontId="2" fillId="6" borderId="5" xfId="0" applyNumberFormat="1" applyFont="1" applyFill="1" applyBorder="1"/>
    <xf numFmtId="165" fontId="2" fillId="6" borderId="0" xfId="0" applyNumberFormat="1" applyFont="1" applyFill="1" applyBorder="1"/>
    <xf numFmtId="165" fontId="2" fillId="6" borderId="5" xfId="0" applyNumberFormat="1" applyFont="1" applyFill="1" applyBorder="1"/>
    <xf numFmtId="167" fontId="2" fillId="6" borderId="0" xfId="0" applyNumberFormat="1" applyFont="1" applyFill="1"/>
    <xf numFmtId="0" fontId="7" fillId="6" borderId="0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0" fontId="8" fillId="6" borderId="0" xfId="0" applyFont="1" applyFill="1" applyBorder="1" applyAlignment="1">
      <alignment vertical="center"/>
    </xf>
    <xf numFmtId="0" fontId="7" fillId="6" borderId="0" xfId="0" applyFont="1" applyFill="1" applyBorder="1" applyAlignment="1">
      <alignment vertical="center"/>
    </xf>
    <xf numFmtId="2" fontId="2" fillId="6" borderId="0" xfId="0" applyNumberFormat="1" applyFont="1" applyFill="1" applyAlignment="1">
      <alignment horizontal="center"/>
    </xf>
    <xf numFmtId="167" fontId="2" fillId="6" borderId="1" xfId="0" applyNumberFormat="1" applyFont="1" applyFill="1" applyBorder="1"/>
    <xf numFmtId="0" fontId="2" fillId="6" borderId="2" xfId="0" applyFont="1" applyFill="1" applyBorder="1"/>
    <xf numFmtId="0" fontId="2" fillId="6" borderId="7" xfId="0" applyFont="1" applyFill="1" applyBorder="1"/>
    <xf numFmtId="0" fontId="2" fillId="6" borderId="8" xfId="0" applyFont="1" applyFill="1" applyBorder="1"/>
    <xf numFmtId="0" fontId="2" fillId="8" borderId="0" xfId="0" applyFont="1" applyFill="1"/>
    <xf numFmtId="2" fontId="2" fillId="6" borderId="26" xfId="0" applyNumberFormat="1" applyFont="1" applyFill="1" applyBorder="1" applyAlignment="1">
      <alignment horizontal="center"/>
    </xf>
    <xf numFmtId="2" fontId="2" fillId="6" borderId="24" xfId="0" applyNumberFormat="1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9" fillId="6" borderId="0" xfId="0" applyFont="1" applyFill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164" fontId="2" fillId="6" borderId="24" xfId="0" applyNumberFormat="1" applyFont="1" applyFill="1" applyBorder="1"/>
    <xf numFmtId="164" fontId="2" fillId="6" borderId="6" xfId="0" applyNumberFormat="1" applyFont="1" applyFill="1" applyBorder="1"/>
    <xf numFmtId="0" fontId="2" fillId="6" borderId="26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167" fontId="2" fillId="6" borderId="6" xfId="0" applyNumberFormat="1" applyFont="1" applyFill="1" applyBorder="1"/>
    <xf numFmtId="11" fontId="2" fillId="6" borderId="26" xfId="0" applyNumberFormat="1" applyFont="1" applyFill="1" applyBorder="1" applyAlignment="1">
      <alignment horizontal="center"/>
    </xf>
    <xf numFmtId="11" fontId="2" fillId="6" borderId="24" xfId="0" applyNumberFormat="1" applyFont="1" applyFill="1" applyBorder="1" applyAlignment="1">
      <alignment horizontal="center"/>
    </xf>
    <xf numFmtId="11" fontId="2" fillId="6" borderId="6" xfId="0" applyNumberFormat="1" applyFont="1" applyFill="1" applyBorder="1" applyAlignment="1">
      <alignment horizontal="center"/>
    </xf>
    <xf numFmtId="166" fontId="2" fillId="6" borderId="26" xfId="0" applyNumberFormat="1" applyFont="1" applyFill="1" applyBorder="1" applyAlignment="1">
      <alignment horizontal="center"/>
    </xf>
    <xf numFmtId="166" fontId="2" fillId="6" borderId="24" xfId="0" applyNumberFormat="1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1" fillId="7" borderId="0" xfId="0" applyFont="1" applyFill="1" applyBorder="1" applyAlignment="1">
      <alignment horizontal="center"/>
    </xf>
    <xf numFmtId="164" fontId="2" fillId="6" borderId="0" xfId="0" applyNumberFormat="1" applyFont="1" applyFill="1" applyAlignment="1">
      <alignment horizontal="center"/>
    </xf>
    <xf numFmtId="168" fontId="2" fillId="6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7" borderId="0" xfId="0" applyFont="1" applyFill="1" applyBorder="1" applyAlignment="1"/>
    <xf numFmtId="170" fontId="2" fillId="6" borderId="0" xfId="0" applyNumberFormat="1" applyFont="1" applyFill="1" applyAlignment="1">
      <alignment horizontal="center"/>
    </xf>
    <xf numFmtId="169" fontId="2" fillId="6" borderId="24" xfId="0" applyNumberFormat="1" applyFont="1" applyFill="1" applyBorder="1" applyAlignment="1">
      <alignment horizontal="center"/>
    </xf>
    <xf numFmtId="166" fontId="2" fillId="6" borderId="10" xfId="0" applyNumberFormat="1" applyFont="1" applyFill="1" applyBorder="1"/>
    <xf numFmtId="171" fontId="2" fillId="6" borderId="0" xfId="1" applyNumberFormat="1" applyFont="1" applyFill="1"/>
    <xf numFmtId="171" fontId="6" fillId="6" borderId="0" xfId="1" applyNumberFormat="1" applyFont="1" applyFill="1" applyBorder="1" applyAlignment="1"/>
    <xf numFmtId="171" fontId="2" fillId="6" borderId="24" xfId="1" applyNumberFormat="1" applyFont="1" applyFill="1" applyBorder="1" applyAlignment="1">
      <alignment horizontal="center"/>
    </xf>
    <xf numFmtId="171" fontId="6" fillId="6" borderId="0" xfId="1" applyNumberFormat="1" applyFont="1" applyFill="1" applyBorder="1" applyAlignment="1">
      <alignment horizontal="center"/>
    </xf>
    <xf numFmtId="164" fontId="2" fillId="6" borderId="3" xfId="1" applyNumberFormat="1" applyFont="1" applyFill="1" applyBorder="1"/>
    <xf numFmtId="164" fontId="2" fillId="6" borderId="0" xfId="1" applyNumberFormat="1" applyFont="1" applyFill="1"/>
    <xf numFmtId="164" fontId="2" fillId="6" borderId="0" xfId="1" applyNumberFormat="1" applyFont="1" applyFill="1" applyBorder="1"/>
    <xf numFmtId="164" fontId="2" fillId="6" borderId="5" xfId="1" applyNumberFormat="1" applyFont="1" applyFill="1" applyBorder="1"/>
    <xf numFmtId="164" fontId="2" fillId="4" borderId="3" xfId="0" applyNumberFormat="1" applyFont="1" applyFill="1" applyBorder="1" applyAlignment="1">
      <alignment horizontal="center"/>
    </xf>
    <xf numFmtId="164" fontId="2" fillId="6" borderId="5" xfId="0" applyNumberFormat="1" applyFont="1" applyFill="1" applyBorder="1" applyAlignment="1">
      <alignment horizontal="center"/>
    </xf>
    <xf numFmtId="164" fontId="2" fillId="6" borderId="3" xfId="0" applyNumberFormat="1" applyFont="1" applyFill="1" applyBorder="1" applyAlignment="1">
      <alignment horizontal="center"/>
    </xf>
    <xf numFmtId="164" fontId="2" fillId="4" borderId="0" xfId="0" applyNumberFormat="1" applyFont="1" applyFill="1" applyBorder="1" applyAlignment="1">
      <alignment horizontal="center"/>
    </xf>
    <xf numFmtId="164" fontId="2" fillId="4" borderId="5" xfId="0" applyNumberFormat="1" applyFont="1" applyFill="1" applyBorder="1" applyAlignment="1">
      <alignment horizontal="center"/>
    </xf>
    <xf numFmtId="164" fontId="2" fillId="4" borderId="0" xfId="0" applyNumberFormat="1" applyFont="1" applyFill="1" applyBorder="1"/>
    <xf numFmtId="164" fontId="2" fillId="9" borderId="3" xfId="0" applyNumberFormat="1" applyFont="1" applyFill="1" applyBorder="1"/>
    <xf numFmtId="164" fontId="2" fillId="9" borderId="0" xfId="0" applyNumberFormat="1" applyFont="1" applyFill="1" applyBorder="1"/>
    <xf numFmtId="164" fontId="2" fillId="4" borderId="5" xfId="0" applyNumberFormat="1" applyFont="1" applyFill="1" applyBorder="1"/>
    <xf numFmtId="0" fontId="2" fillId="6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 vertical="center"/>
    </xf>
    <xf numFmtId="172" fontId="2" fillId="0" borderId="1" xfId="0" applyNumberFormat="1" applyFont="1" applyBorder="1"/>
    <xf numFmtId="169" fontId="2" fillId="0" borderId="6" xfId="0" applyNumberFormat="1" applyFont="1" applyBorder="1"/>
    <xf numFmtId="170" fontId="2" fillId="0" borderId="6" xfId="0" applyNumberFormat="1" applyFont="1" applyBorder="1"/>
    <xf numFmtId="11" fontId="2" fillId="0" borderId="1" xfId="0" applyNumberFormat="1" applyFont="1" applyBorder="1"/>
    <xf numFmtId="0" fontId="1" fillId="6" borderId="0" xfId="0" applyFont="1" applyFill="1"/>
    <xf numFmtId="0" fontId="12" fillId="3" borderId="1" xfId="0" applyFont="1" applyFill="1" applyBorder="1"/>
    <xf numFmtId="11" fontId="13" fillId="0" borderId="1" xfId="0" applyNumberFormat="1" applyFont="1" applyBorder="1"/>
    <xf numFmtId="11" fontId="2" fillId="0" borderId="6" xfId="0" applyNumberFormat="1" applyFont="1" applyBorder="1" applyAlignment="1">
      <alignment horizontal="center"/>
    </xf>
    <xf numFmtId="173" fontId="2" fillId="6" borderId="1" xfId="0" applyNumberFormat="1" applyFont="1" applyFill="1" applyBorder="1"/>
    <xf numFmtId="173" fontId="2" fillId="0" borderId="1" xfId="0" applyNumberFormat="1" applyFont="1" applyBorder="1"/>
    <xf numFmtId="0" fontId="1" fillId="5" borderId="0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2" fillId="6" borderId="5" xfId="0" quotePrefix="1" applyFont="1" applyFill="1" applyBorder="1" applyAlignment="1">
      <alignment horizontal="right" vertical="center"/>
    </xf>
    <xf numFmtId="0" fontId="2" fillId="6" borderId="5" xfId="0" applyFont="1" applyFill="1" applyBorder="1" applyAlignment="1">
      <alignment horizontal="right" vertical="center"/>
    </xf>
    <xf numFmtId="0" fontId="2" fillId="6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2" fillId="6" borderId="1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2" fillId="6" borderId="20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/>
    </xf>
    <xf numFmtId="0" fontId="1" fillId="7" borderId="17" xfId="0" applyFont="1" applyFill="1" applyBorder="1" applyAlignment="1">
      <alignment horizontal="center"/>
    </xf>
    <xf numFmtId="0" fontId="8" fillId="6" borderId="0" xfId="0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11" fontId="2" fillId="6" borderId="1" xfId="0" applyNumberFormat="1" applyFont="1" applyFill="1" applyBorder="1" applyAlignment="1">
      <alignment horizontal="center"/>
    </xf>
    <xf numFmtId="11" fontId="2" fillId="6" borderId="1" xfId="0" applyNumberFormat="1" applyFont="1" applyFill="1" applyBorder="1"/>
    <xf numFmtId="11" fontId="2" fillId="4" borderId="1" xfId="0" applyNumberFormat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2</xdr:row>
      <xdr:rowOff>51042</xdr:rowOff>
    </xdr:from>
    <xdr:to>
      <xdr:col>31</xdr:col>
      <xdr:colOff>568901</xdr:colOff>
      <xdr:row>3</xdr:row>
      <xdr:rowOff>154771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74C1681-B4DF-49BC-9DE9-200E4CC81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83189" y="451092"/>
          <a:ext cx="1197551" cy="303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86591</xdr:colOff>
      <xdr:row>65</xdr:row>
      <xdr:rowOff>54279</xdr:rowOff>
    </xdr:from>
    <xdr:to>
      <xdr:col>21</xdr:col>
      <xdr:colOff>821695</xdr:colOff>
      <xdr:row>68</xdr:row>
      <xdr:rowOff>169059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DED6EF3-A827-4C69-BD59-A4E3BFFB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77409" y="13562461"/>
          <a:ext cx="1756877" cy="738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44422</xdr:colOff>
      <xdr:row>50</xdr:row>
      <xdr:rowOff>179492</xdr:rowOff>
    </xdr:from>
    <xdr:to>
      <xdr:col>7</xdr:col>
      <xdr:colOff>18628</xdr:colOff>
      <xdr:row>67</xdr:row>
      <xdr:rowOff>33618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84081D6-70EF-4E6C-86D1-B53523951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22" y="10264786"/>
          <a:ext cx="8834056" cy="328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163287</xdr:rowOff>
    </xdr:from>
    <xdr:to>
      <xdr:col>8</xdr:col>
      <xdr:colOff>515309</xdr:colOff>
      <xdr:row>87</xdr:row>
      <xdr:rowOff>117021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AFC57A3-31DD-4C13-8FD7-0FF49A0FC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1"/>
          <a:ext cx="10836728" cy="4035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304800</xdr:colOff>
      <xdr:row>49</xdr:row>
      <xdr:rowOff>104775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7F9A492-4C9F-4CE8-B3F9-B44296A3566A}"/>
            </a:ext>
          </a:extLst>
        </xdr:cNvPr>
        <xdr:cNvSpPr>
          <a:spLocks noChangeAspect="1" noChangeArrowheads="1"/>
        </xdr:cNvSpPr>
      </xdr:nvSpPr>
      <xdr:spPr bwMode="auto">
        <a:xfrm>
          <a:off x="21364575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152400</xdr:colOff>
      <xdr:row>88</xdr:row>
      <xdr:rowOff>152400</xdr:rowOff>
    </xdr:from>
    <xdr:to>
      <xdr:col>10</xdr:col>
      <xdr:colOff>373142</xdr:colOff>
      <xdr:row>104</xdr:row>
      <xdr:rowOff>162352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886FA4-9791-4F5D-8ABE-1FE60B867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7745075"/>
          <a:ext cx="11888867" cy="3210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2</xdr:row>
      <xdr:rowOff>51042</xdr:rowOff>
    </xdr:from>
    <xdr:to>
      <xdr:col>31</xdr:col>
      <xdr:colOff>568902</xdr:colOff>
      <xdr:row>3</xdr:row>
      <xdr:rowOff>154771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9C77748-2F74-42CA-9BAD-25D62BCCF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41475" y="451092"/>
          <a:ext cx="1178502" cy="303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86591</xdr:colOff>
      <xdr:row>65</xdr:row>
      <xdr:rowOff>54279</xdr:rowOff>
    </xdr:from>
    <xdr:to>
      <xdr:col>21</xdr:col>
      <xdr:colOff>821695</xdr:colOff>
      <xdr:row>68</xdr:row>
      <xdr:rowOff>169059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1EF6EC4-09E5-4548-8A25-2A1B8CE73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69916" y="13046379"/>
          <a:ext cx="1763804" cy="714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44422</xdr:colOff>
      <xdr:row>50</xdr:row>
      <xdr:rowOff>179492</xdr:rowOff>
    </xdr:from>
    <xdr:to>
      <xdr:col>6</xdr:col>
      <xdr:colOff>1157625</xdr:colOff>
      <xdr:row>67</xdr:row>
      <xdr:rowOff>33618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9B1D71F-7453-4DE9-930F-E9516E7F2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22" y="10171217"/>
          <a:ext cx="8825652" cy="3254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163287</xdr:rowOff>
    </xdr:from>
    <xdr:to>
      <xdr:col>8</xdr:col>
      <xdr:colOff>382440</xdr:colOff>
      <xdr:row>87</xdr:row>
      <xdr:rowOff>117021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8051488-2258-4ED6-86FB-FDBAEC170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5437"/>
          <a:ext cx="10843131" cy="3954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304800</xdr:colOff>
      <xdr:row>49</xdr:row>
      <xdr:rowOff>104775</xdr:rowOff>
    </xdr:to>
    <xdr:sp macro="" textlink="">
      <xdr:nvSpPr>
        <xdr:cNvPr id="6" name="AutoShape 4">
          <a:extLst>
            <a:ext uri="{FF2B5EF4-FFF2-40B4-BE49-F238E27FC236}">
              <a16:creationId xmlns:a16="http://schemas.microsoft.com/office/drawing/2014/main" id="{A01E03C3-973C-48B6-A7C6-F0A0FC66A007}"/>
            </a:ext>
          </a:extLst>
        </xdr:cNvPr>
        <xdr:cNvSpPr>
          <a:spLocks noChangeAspect="1" noChangeArrowheads="1"/>
        </xdr:cNvSpPr>
      </xdr:nvSpPr>
      <xdr:spPr bwMode="auto">
        <a:xfrm>
          <a:off x="23755350" y="959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15</xdr:col>
      <xdr:colOff>304800</xdr:colOff>
      <xdr:row>1</xdr:row>
      <xdr:rowOff>104775</xdr:rowOff>
    </xdr:to>
    <xdr:sp macro="" textlink="">
      <xdr:nvSpPr>
        <xdr:cNvPr id="6" name="AutoShape 4">
          <a:extLst>
            <a:ext uri="{FF2B5EF4-FFF2-40B4-BE49-F238E27FC236}">
              <a16:creationId xmlns:a16="http://schemas.microsoft.com/office/drawing/2014/main" id="{20BFAEF6-82D9-40C7-83F5-6B9A7A96B099}"/>
            </a:ext>
          </a:extLst>
        </xdr:cNvPr>
        <xdr:cNvSpPr>
          <a:spLocks noChangeAspect="1" noChangeArrowheads="1"/>
        </xdr:cNvSpPr>
      </xdr:nvSpPr>
      <xdr:spPr bwMode="auto">
        <a:xfrm>
          <a:off x="21364575" y="960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136073</xdr:colOff>
      <xdr:row>122</xdr:row>
      <xdr:rowOff>176893</xdr:rowOff>
    </xdr:from>
    <xdr:to>
      <xdr:col>8</xdr:col>
      <xdr:colOff>244930</xdr:colOff>
      <xdr:row>126</xdr:row>
      <xdr:rowOff>83008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9D204077-E757-4AF1-9DFD-D6AA92FFB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30" y="26914929"/>
          <a:ext cx="1537606" cy="72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37</xdr:col>
      <xdr:colOff>0</xdr:colOff>
      <xdr:row>0</xdr:row>
      <xdr:rowOff>0</xdr:rowOff>
    </xdr:from>
    <xdr:ext cx="304800" cy="306481"/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C0A27300-68C7-43B8-9BDE-2CC587DD0177}"/>
            </a:ext>
          </a:extLst>
        </xdr:cNvPr>
        <xdr:cNvSpPr>
          <a:spLocks noChangeAspect="1" noChangeArrowheads="1"/>
        </xdr:cNvSpPr>
      </xdr:nvSpPr>
      <xdr:spPr bwMode="auto">
        <a:xfrm>
          <a:off x="10376647" y="0"/>
          <a:ext cx="304800" cy="306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1024604</xdr:colOff>
      <xdr:row>22</xdr:row>
      <xdr:rowOff>156323</xdr:rowOff>
    </xdr:from>
    <xdr:to>
      <xdr:col>13</xdr:col>
      <xdr:colOff>345702</xdr:colOff>
      <xdr:row>24</xdr:row>
      <xdr:rowOff>40342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E43404E-734D-44EE-9FE9-2E25E30286C3}"/>
            </a:ext>
          </a:extLst>
        </xdr:cNvPr>
        <xdr:cNvSpPr txBox="1"/>
      </xdr:nvSpPr>
      <xdr:spPr>
        <a:xfrm>
          <a:off x="9608310" y="4593852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02</a:t>
          </a:r>
        </a:p>
      </xdr:txBody>
    </xdr:sp>
    <xdr:clientData/>
  </xdr:twoCellAnchor>
  <xdr:twoCellAnchor>
    <xdr:from>
      <xdr:col>12</xdr:col>
      <xdr:colOff>1027019</xdr:colOff>
      <xdr:row>12</xdr:row>
      <xdr:rowOff>161364</xdr:rowOff>
    </xdr:from>
    <xdr:to>
      <xdr:col>13</xdr:col>
      <xdr:colOff>348117</xdr:colOff>
      <xdr:row>14</xdr:row>
      <xdr:rowOff>45384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4614F54-E3A7-41AB-9E01-971BD0EA8480}"/>
            </a:ext>
          </a:extLst>
        </xdr:cNvPr>
        <xdr:cNvSpPr txBox="1"/>
      </xdr:nvSpPr>
      <xdr:spPr>
        <a:xfrm>
          <a:off x="9453843" y="2581835"/>
          <a:ext cx="374450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01</a:t>
          </a:r>
        </a:p>
      </xdr:txBody>
    </xdr:sp>
    <xdr:clientData/>
  </xdr:twoCellAnchor>
  <xdr:twoCellAnchor>
    <xdr:from>
      <xdr:col>12</xdr:col>
      <xdr:colOff>1021243</xdr:colOff>
      <xdr:row>25</xdr:row>
      <xdr:rowOff>164167</xdr:rowOff>
    </xdr:from>
    <xdr:to>
      <xdr:col>13</xdr:col>
      <xdr:colOff>342341</xdr:colOff>
      <xdr:row>27</xdr:row>
      <xdr:rowOff>48186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9AFDF0A-DCDB-46BE-9624-9034C651E3D9}"/>
            </a:ext>
          </a:extLst>
        </xdr:cNvPr>
        <xdr:cNvSpPr txBox="1"/>
      </xdr:nvSpPr>
      <xdr:spPr>
        <a:xfrm>
          <a:off x="9604949" y="5206814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03</a:t>
          </a:r>
        </a:p>
      </xdr:txBody>
    </xdr:sp>
    <xdr:clientData/>
  </xdr:twoCellAnchor>
  <xdr:twoCellAnchor>
    <xdr:from>
      <xdr:col>12</xdr:col>
      <xdr:colOff>1016760</xdr:colOff>
      <xdr:row>30</xdr:row>
      <xdr:rowOff>137273</xdr:rowOff>
    </xdr:from>
    <xdr:to>
      <xdr:col>13</xdr:col>
      <xdr:colOff>337858</xdr:colOff>
      <xdr:row>32</xdr:row>
      <xdr:rowOff>21292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E67B573-6A41-4980-9737-DA55DE3EB128}"/>
            </a:ext>
          </a:extLst>
        </xdr:cNvPr>
        <xdr:cNvSpPr txBox="1"/>
      </xdr:nvSpPr>
      <xdr:spPr>
        <a:xfrm>
          <a:off x="9600466" y="6188449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04</a:t>
          </a:r>
        </a:p>
      </xdr:txBody>
    </xdr:sp>
    <xdr:clientData/>
  </xdr:twoCellAnchor>
  <xdr:twoCellAnchor>
    <xdr:from>
      <xdr:col>12</xdr:col>
      <xdr:colOff>1001071</xdr:colOff>
      <xdr:row>40</xdr:row>
      <xdr:rowOff>121584</xdr:rowOff>
    </xdr:from>
    <xdr:to>
      <xdr:col>13</xdr:col>
      <xdr:colOff>322169</xdr:colOff>
      <xdr:row>42</xdr:row>
      <xdr:rowOff>5603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D03E7D9-9175-4A7F-B1B3-208E01EFBD5E}"/>
            </a:ext>
          </a:extLst>
        </xdr:cNvPr>
        <xdr:cNvSpPr txBox="1"/>
      </xdr:nvSpPr>
      <xdr:spPr>
        <a:xfrm>
          <a:off x="9584777" y="8189819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05</a:t>
          </a:r>
        </a:p>
      </xdr:txBody>
    </xdr:sp>
    <xdr:clientData/>
  </xdr:twoCellAnchor>
  <xdr:twoCellAnchor>
    <xdr:from>
      <xdr:col>12</xdr:col>
      <xdr:colOff>1052617</xdr:colOff>
      <xdr:row>42</xdr:row>
      <xdr:rowOff>150719</xdr:rowOff>
    </xdr:from>
    <xdr:to>
      <xdr:col>13</xdr:col>
      <xdr:colOff>373715</xdr:colOff>
      <xdr:row>44</xdr:row>
      <xdr:rowOff>34738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B2B6B42E-F42B-429F-BF0D-1BA71E33A87E}"/>
            </a:ext>
          </a:extLst>
        </xdr:cNvPr>
        <xdr:cNvSpPr txBox="1"/>
      </xdr:nvSpPr>
      <xdr:spPr>
        <a:xfrm>
          <a:off x="9479441" y="8622366"/>
          <a:ext cx="374450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06</a:t>
          </a:r>
        </a:p>
      </xdr:txBody>
    </xdr:sp>
    <xdr:clientData/>
  </xdr:twoCellAnchor>
  <xdr:twoCellAnchor>
    <xdr:from>
      <xdr:col>12</xdr:col>
      <xdr:colOff>1036928</xdr:colOff>
      <xdr:row>44</xdr:row>
      <xdr:rowOff>112619</xdr:rowOff>
    </xdr:from>
    <xdr:to>
      <xdr:col>13</xdr:col>
      <xdr:colOff>358026</xdr:colOff>
      <xdr:row>45</xdr:row>
      <xdr:rowOff>198344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F95F56B9-9B16-4F1B-BDD1-C1AFE07CD36D}"/>
            </a:ext>
          </a:extLst>
        </xdr:cNvPr>
        <xdr:cNvSpPr txBox="1"/>
      </xdr:nvSpPr>
      <xdr:spPr>
        <a:xfrm>
          <a:off x="9463752" y="8987678"/>
          <a:ext cx="374450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07</a:t>
          </a:r>
        </a:p>
      </xdr:txBody>
    </xdr:sp>
    <xdr:clientData/>
  </xdr:twoCellAnchor>
  <xdr:twoCellAnchor>
    <xdr:from>
      <xdr:col>12</xdr:col>
      <xdr:colOff>1043652</xdr:colOff>
      <xdr:row>50</xdr:row>
      <xdr:rowOff>18489</xdr:rowOff>
    </xdr:from>
    <xdr:to>
      <xdr:col>13</xdr:col>
      <xdr:colOff>364750</xdr:colOff>
      <xdr:row>51</xdr:row>
      <xdr:rowOff>104214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75F1A58-2CF3-47CA-A33D-B0E2B5E8EA8D}"/>
            </a:ext>
          </a:extLst>
        </xdr:cNvPr>
        <xdr:cNvSpPr txBox="1"/>
      </xdr:nvSpPr>
      <xdr:spPr>
        <a:xfrm>
          <a:off x="9627358" y="10103783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08</a:t>
          </a:r>
        </a:p>
      </xdr:txBody>
    </xdr:sp>
    <xdr:clientData/>
  </xdr:twoCellAnchor>
  <xdr:twoCellAnchor>
    <xdr:from>
      <xdr:col>13</xdr:col>
      <xdr:colOff>33618</xdr:colOff>
      <xdr:row>59</xdr:row>
      <xdr:rowOff>123265</xdr:rowOff>
    </xdr:from>
    <xdr:to>
      <xdr:col>13</xdr:col>
      <xdr:colOff>408069</xdr:colOff>
      <xdr:row>61</xdr:row>
      <xdr:rowOff>7284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D93B5B2B-3C3E-4F31-9AFA-2335BDA27077}"/>
            </a:ext>
          </a:extLst>
        </xdr:cNvPr>
        <xdr:cNvSpPr txBox="1"/>
      </xdr:nvSpPr>
      <xdr:spPr>
        <a:xfrm>
          <a:off x="9513794" y="12023912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09</a:t>
          </a:r>
        </a:p>
      </xdr:txBody>
    </xdr:sp>
    <xdr:clientData/>
  </xdr:twoCellAnchor>
  <xdr:twoCellAnchor>
    <xdr:from>
      <xdr:col>13</xdr:col>
      <xdr:colOff>40342</xdr:colOff>
      <xdr:row>61</xdr:row>
      <xdr:rowOff>40341</xdr:rowOff>
    </xdr:from>
    <xdr:to>
      <xdr:col>13</xdr:col>
      <xdr:colOff>414792</xdr:colOff>
      <xdr:row>62</xdr:row>
      <xdr:rowOff>126066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E07105C2-0D64-4B3E-9903-8809DC2BDD21}"/>
            </a:ext>
          </a:extLst>
        </xdr:cNvPr>
        <xdr:cNvSpPr txBox="1"/>
      </xdr:nvSpPr>
      <xdr:spPr>
        <a:xfrm>
          <a:off x="9520518" y="12344400"/>
          <a:ext cx="374450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10</a:t>
          </a:r>
        </a:p>
      </xdr:txBody>
    </xdr:sp>
    <xdr:clientData/>
  </xdr:twoCellAnchor>
  <xdr:twoCellAnchor>
    <xdr:from>
      <xdr:col>13</xdr:col>
      <xdr:colOff>35860</xdr:colOff>
      <xdr:row>62</xdr:row>
      <xdr:rowOff>147917</xdr:rowOff>
    </xdr:from>
    <xdr:to>
      <xdr:col>13</xdr:col>
      <xdr:colOff>410311</xdr:colOff>
      <xdr:row>64</xdr:row>
      <xdr:rowOff>31937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9A4E18DF-2DFC-433F-A31C-143BF5B8A33D}"/>
            </a:ext>
          </a:extLst>
        </xdr:cNvPr>
        <xdr:cNvSpPr txBox="1"/>
      </xdr:nvSpPr>
      <xdr:spPr>
        <a:xfrm>
          <a:off x="9516036" y="12653682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11</a:t>
          </a:r>
        </a:p>
      </xdr:txBody>
    </xdr:sp>
    <xdr:clientData/>
  </xdr:twoCellAnchor>
  <xdr:twoCellAnchor>
    <xdr:from>
      <xdr:col>13</xdr:col>
      <xdr:colOff>20172</xdr:colOff>
      <xdr:row>69</xdr:row>
      <xdr:rowOff>121023</xdr:rowOff>
    </xdr:from>
    <xdr:to>
      <xdr:col>13</xdr:col>
      <xdr:colOff>394623</xdr:colOff>
      <xdr:row>71</xdr:row>
      <xdr:rowOff>5042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8DE419D9-F739-4AA0-844B-9F6B9B80E311}"/>
            </a:ext>
          </a:extLst>
        </xdr:cNvPr>
        <xdr:cNvSpPr txBox="1"/>
      </xdr:nvSpPr>
      <xdr:spPr>
        <a:xfrm>
          <a:off x="9500348" y="14038729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12</a:t>
          </a:r>
        </a:p>
      </xdr:txBody>
    </xdr:sp>
    <xdr:clientData/>
  </xdr:twoCellAnchor>
  <xdr:twoCellAnchor>
    <xdr:from>
      <xdr:col>13</xdr:col>
      <xdr:colOff>15690</xdr:colOff>
      <xdr:row>78</xdr:row>
      <xdr:rowOff>194981</xdr:rowOff>
    </xdr:from>
    <xdr:to>
      <xdr:col>13</xdr:col>
      <xdr:colOff>390141</xdr:colOff>
      <xdr:row>80</xdr:row>
      <xdr:rowOff>79000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4842C4D0-718B-4E96-93C7-A284809CE5B2}"/>
            </a:ext>
          </a:extLst>
        </xdr:cNvPr>
        <xdr:cNvSpPr txBox="1"/>
      </xdr:nvSpPr>
      <xdr:spPr>
        <a:xfrm>
          <a:off x="9495866" y="15928040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13</a:t>
          </a:r>
        </a:p>
      </xdr:txBody>
    </xdr:sp>
    <xdr:clientData/>
  </xdr:twoCellAnchor>
  <xdr:twoCellAnchor>
    <xdr:from>
      <xdr:col>13</xdr:col>
      <xdr:colOff>11207</xdr:colOff>
      <xdr:row>80</xdr:row>
      <xdr:rowOff>156880</xdr:rowOff>
    </xdr:from>
    <xdr:to>
      <xdr:col>13</xdr:col>
      <xdr:colOff>385658</xdr:colOff>
      <xdr:row>82</xdr:row>
      <xdr:rowOff>40900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EBC9991B-D133-4133-BFE8-7A44A3686B86}"/>
            </a:ext>
          </a:extLst>
        </xdr:cNvPr>
        <xdr:cNvSpPr txBox="1"/>
      </xdr:nvSpPr>
      <xdr:spPr>
        <a:xfrm>
          <a:off x="9491383" y="16293351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14</a:t>
          </a:r>
        </a:p>
      </xdr:txBody>
    </xdr:sp>
    <xdr:clientData/>
  </xdr:twoCellAnchor>
  <xdr:twoCellAnchor>
    <xdr:from>
      <xdr:col>13</xdr:col>
      <xdr:colOff>17932</xdr:colOff>
      <xdr:row>88</xdr:row>
      <xdr:rowOff>152398</xdr:rowOff>
    </xdr:from>
    <xdr:to>
      <xdr:col>13</xdr:col>
      <xdr:colOff>392383</xdr:colOff>
      <xdr:row>90</xdr:row>
      <xdr:rowOff>36418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4955524-66A6-446C-B718-D51051E2610A}"/>
            </a:ext>
          </a:extLst>
        </xdr:cNvPr>
        <xdr:cNvSpPr txBox="1"/>
      </xdr:nvSpPr>
      <xdr:spPr>
        <a:xfrm>
          <a:off x="9498108" y="17902516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15</a:t>
          </a:r>
        </a:p>
      </xdr:txBody>
    </xdr:sp>
    <xdr:clientData/>
  </xdr:twoCellAnchor>
  <xdr:twoCellAnchor>
    <xdr:from>
      <xdr:col>13</xdr:col>
      <xdr:colOff>35862</xdr:colOff>
      <xdr:row>98</xdr:row>
      <xdr:rowOff>159122</xdr:rowOff>
    </xdr:from>
    <xdr:to>
      <xdr:col>13</xdr:col>
      <xdr:colOff>410313</xdr:colOff>
      <xdr:row>100</xdr:row>
      <xdr:rowOff>43141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1E01CF4-1877-4F2A-850F-F5139E6E9FAE}"/>
            </a:ext>
          </a:extLst>
        </xdr:cNvPr>
        <xdr:cNvSpPr txBox="1"/>
      </xdr:nvSpPr>
      <xdr:spPr>
        <a:xfrm>
          <a:off x="9516038" y="19926298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16</a:t>
          </a:r>
        </a:p>
      </xdr:txBody>
    </xdr:sp>
    <xdr:clientData/>
  </xdr:twoCellAnchor>
  <xdr:twoCellAnchor>
    <xdr:from>
      <xdr:col>13</xdr:col>
      <xdr:colOff>20173</xdr:colOff>
      <xdr:row>107</xdr:row>
      <xdr:rowOff>177050</xdr:rowOff>
    </xdr:from>
    <xdr:to>
      <xdr:col>13</xdr:col>
      <xdr:colOff>394624</xdr:colOff>
      <xdr:row>109</xdr:row>
      <xdr:rowOff>61069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9ED54459-B2FA-4C48-84AB-73C02B39E7C2}"/>
            </a:ext>
          </a:extLst>
        </xdr:cNvPr>
        <xdr:cNvSpPr txBox="1"/>
      </xdr:nvSpPr>
      <xdr:spPr>
        <a:xfrm>
          <a:off x="9500349" y="21759579"/>
          <a:ext cx="374451" cy="287431"/>
        </a:xfrm>
        <a:prstGeom prst="flowChartProcess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17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15</xdr:col>
      <xdr:colOff>304800</xdr:colOff>
      <xdr:row>1</xdr:row>
      <xdr:rowOff>104775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BC4813EB-1612-42DE-A224-F2BD2C71927A}"/>
            </a:ext>
          </a:extLst>
        </xdr:cNvPr>
        <xdr:cNvSpPr>
          <a:spLocks noChangeAspect="1" noChangeArrowheads="1"/>
        </xdr:cNvSpPr>
      </xdr:nvSpPr>
      <xdr:spPr bwMode="auto">
        <a:xfrm>
          <a:off x="127349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37</xdr:col>
      <xdr:colOff>0</xdr:colOff>
      <xdr:row>0</xdr:row>
      <xdr:rowOff>0</xdr:rowOff>
    </xdr:from>
    <xdr:ext cx="304800" cy="306481"/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E7918D10-3805-42DC-B80C-7A846C804350}"/>
            </a:ext>
          </a:extLst>
        </xdr:cNvPr>
        <xdr:cNvSpPr>
          <a:spLocks noChangeAspect="1" noChangeArrowheads="1"/>
        </xdr:cNvSpPr>
      </xdr:nvSpPr>
      <xdr:spPr bwMode="auto">
        <a:xfrm>
          <a:off x="28374975" y="0"/>
          <a:ext cx="304800" cy="306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15</xdr:col>
      <xdr:colOff>304800</xdr:colOff>
      <xdr:row>1</xdr:row>
      <xdr:rowOff>104775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5826CD67-4540-4556-B2C8-D61FD429141D}"/>
            </a:ext>
          </a:extLst>
        </xdr:cNvPr>
        <xdr:cNvSpPr>
          <a:spLocks noChangeAspect="1" noChangeArrowheads="1"/>
        </xdr:cNvSpPr>
      </xdr:nvSpPr>
      <xdr:spPr bwMode="auto">
        <a:xfrm>
          <a:off x="103346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37</xdr:col>
      <xdr:colOff>0</xdr:colOff>
      <xdr:row>0</xdr:row>
      <xdr:rowOff>0</xdr:rowOff>
    </xdr:from>
    <xdr:ext cx="304800" cy="306481"/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EE427B2F-9B41-4204-9B95-793A7FEFEC99}"/>
            </a:ext>
          </a:extLst>
        </xdr:cNvPr>
        <xdr:cNvSpPr>
          <a:spLocks noChangeAspect="1" noChangeArrowheads="1"/>
        </xdr:cNvSpPr>
      </xdr:nvSpPr>
      <xdr:spPr bwMode="auto">
        <a:xfrm>
          <a:off x="26612850" y="0"/>
          <a:ext cx="304800" cy="3064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289954</xdr:colOff>
      <xdr:row>14</xdr:row>
      <xdr:rowOff>56028</xdr:rowOff>
    </xdr:from>
    <xdr:to>
      <xdr:col>36</xdr:col>
      <xdr:colOff>195727</xdr:colOff>
      <xdr:row>23</xdr:row>
      <xdr:rowOff>46991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2D281C-1FE7-4B3A-9974-60864F3C0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60160" y="2756646"/>
          <a:ext cx="7772302" cy="1727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546559</xdr:colOff>
      <xdr:row>1</xdr:row>
      <xdr:rowOff>88360</xdr:rowOff>
    </xdr:from>
    <xdr:to>
      <xdr:col>32</xdr:col>
      <xdr:colOff>73195</xdr:colOff>
      <xdr:row>6</xdr:row>
      <xdr:rowOff>148113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8C456B0-AFEA-4536-9E1C-91AB2516F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412" y="278860"/>
          <a:ext cx="4972695" cy="102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257743</xdr:colOff>
      <xdr:row>9</xdr:row>
      <xdr:rowOff>0</xdr:rowOff>
    </xdr:from>
    <xdr:to>
      <xdr:col>32</xdr:col>
      <xdr:colOff>427036</xdr:colOff>
      <xdr:row>13</xdr:row>
      <xdr:rowOff>183528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6F47EF-12AD-45A5-93EB-BFC3CBFC5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74596" y="1839865"/>
          <a:ext cx="5615352" cy="956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297263</xdr:colOff>
      <xdr:row>11</xdr:row>
      <xdr:rowOff>58733</xdr:rowOff>
    </xdr:from>
    <xdr:to>
      <xdr:col>24</xdr:col>
      <xdr:colOff>264938</xdr:colOff>
      <xdr:row>15</xdr:row>
      <xdr:rowOff>87157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EA77CEE-A5EB-449D-8249-D0DD96C37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0334" y="2181447"/>
          <a:ext cx="3641604" cy="804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444246</xdr:colOff>
      <xdr:row>3</xdr:row>
      <xdr:rowOff>122464</xdr:rowOff>
    </xdr:from>
    <xdr:to>
      <xdr:col>22</xdr:col>
      <xdr:colOff>496136</xdr:colOff>
      <xdr:row>6</xdr:row>
      <xdr:rowOff>58397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BA8DC6B-D69A-40CF-AAC8-292CCB13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7317" y="707571"/>
          <a:ext cx="2501176" cy="507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77474</xdr:colOff>
      <xdr:row>7</xdr:row>
      <xdr:rowOff>98082</xdr:rowOff>
    </xdr:from>
    <xdr:to>
      <xdr:col>23</xdr:col>
      <xdr:colOff>133977</xdr:colOff>
      <xdr:row>9</xdr:row>
      <xdr:rowOff>129572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4151EDB-A5DC-404C-BB44-10FE43673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2867" y="1445189"/>
          <a:ext cx="2505789" cy="426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E2F4C-0F67-4561-9FD9-B3DAE4CC31F5}">
  <dimension ref="A1:AD116"/>
  <sheetViews>
    <sheetView topLeftCell="A4" zoomScaleNormal="100" workbookViewId="0">
      <selection activeCell="B94" sqref="B94"/>
    </sheetView>
  </sheetViews>
  <sheetFormatPr defaultRowHeight="15.75" x14ac:dyDescent="0.25"/>
  <cols>
    <col min="1" max="1" width="14.42578125" style="13" customWidth="1"/>
    <col min="2" max="2" width="16" style="13" customWidth="1"/>
    <col min="3" max="3" width="20.42578125" style="13" customWidth="1"/>
    <col min="4" max="4" width="22.28515625" style="13" customWidth="1"/>
    <col min="5" max="5" width="23" style="13" customWidth="1"/>
    <col min="6" max="6" width="19.5703125" style="13" customWidth="1"/>
    <col min="7" max="7" width="17.140625" style="13" bestFit="1" customWidth="1"/>
    <col min="8" max="8" width="22.140625" style="13" customWidth="1"/>
    <col min="9" max="9" width="10" style="13" customWidth="1"/>
    <col min="10" max="13" width="10" style="1" customWidth="1"/>
    <col min="14" max="14" width="5" style="7" customWidth="1"/>
    <col min="15" max="15" width="5" style="25" customWidth="1"/>
    <col min="16" max="17" width="13.5703125" style="13" bestFit="1" customWidth="1"/>
    <col min="18" max="18" width="15.42578125" style="13" bestFit="1" customWidth="1"/>
    <col min="19" max="19" width="13.5703125" style="13" bestFit="1" customWidth="1"/>
    <col min="20" max="20" width="17.140625" style="13" bestFit="1" customWidth="1"/>
    <col min="21" max="21" width="15.42578125" style="13" bestFit="1" customWidth="1"/>
    <col min="22" max="23" width="13.5703125" style="13" bestFit="1" customWidth="1"/>
    <col min="24" max="24" width="15.42578125" style="13" bestFit="1" customWidth="1"/>
    <col min="25" max="26" width="13.5703125" style="13" bestFit="1" customWidth="1"/>
    <col min="27" max="27" width="15.42578125" style="13" bestFit="1" customWidth="1"/>
    <col min="28" max="28" width="6.42578125" style="13" customWidth="1"/>
    <col min="29" max="29" width="4.7109375" style="13" customWidth="1"/>
    <col min="30" max="30" width="9.140625" style="7"/>
    <col min="31" max="16384" width="9.140625" style="13"/>
  </cols>
  <sheetData>
    <row r="1" spans="1:29" x14ac:dyDescent="0.25">
      <c r="A1" s="178" t="s">
        <v>3</v>
      </c>
      <c r="B1" s="166"/>
      <c r="C1" s="166"/>
      <c r="D1" s="166"/>
      <c r="E1" s="166"/>
      <c r="F1" s="166"/>
      <c r="G1" s="166"/>
      <c r="H1" s="166"/>
      <c r="I1" s="166"/>
      <c r="O1" s="166" t="s">
        <v>7</v>
      </c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</row>
    <row r="2" spans="1:29" x14ac:dyDescent="0.25">
      <c r="O2" s="170" t="s">
        <v>0</v>
      </c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</row>
    <row r="3" spans="1:29" x14ac:dyDescent="0.25">
      <c r="A3" s="4" t="s">
        <v>1011</v>
      </c>
      <c r="B3" s="159">
        <v>205000000000</v>
      </c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</row>
    <row r="4" spans="1:29" x14ac:dyDescent="0.25">
      <c r="A4" s="4" t="s">
        <v>1009</v>
      </c>
      <c r="B4" s="156">
        <v>1.4580000000000001E-3</v>
      </c>
      <c r="C4" s="22"/>
      <c r="O4" s="168" t="s">
        <v>23</v>
      </c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</row>
    <row r="5" spans="1:29" x14ac:dyDescent="0.25">
      <c r="A5" s="2" t="s">
        <v>1010</v>
      </c>
      <c r="B5" s="40">
        <v>2.4547649999999999E-6</v>
      </c>
      <c r="C5" s="24"/>
      <c r="F5" s="23"/>
      <c r="O5" s="21" t="s">
        <v>16</v>
      </c>
      <c r="P5" s="171">
        <v>1</v>
      </c>
      <c r="Q5" s="171"/>
      <c r="R5" s="171"/>
      <c r="S5" s="171">
        <v>2</v>
      </c>
      <c r="T5" s="171"/>
      <c r="U5" s="171"/>
      <c r="V5" s="171">
        <v>3</v>
      </c>
      <c r="W5" s="171"/>
      <c r="X5" s="171"/>
      <c r="Y5" s="171">
        <v>4</v>
      </c>
      <c r="Z5" s="171"/>
      <c r="AA5" s="171"/>
      <c r="AB5" s="4"/>
      <c r="AC5" s="9"/>
    </row>
    <row r="6" spans="1:29" x14ac:dyDescent="0.25">
      <c r="A6"/>
      <c r="B6"/>
      <c r="C6"/>
      <c r="D6"/>
      <c r="E6"/>
      <c r="F6"/>
      <c r="G6"/>
      <c r="H6"/>
      <c r="I6"/>
      <c r="O6" s="169">
        <v>1</v>
      </c>
      <c r="P6" s="34">
        <f>C15</f>
        <v>119556000</v>
      </c>
      <c r="Q6" s="34">
        <f t="shared" ref="Q6:R6" si="0">D15</f>
        <v>0</v>
      </c>
      <c r="R6" s="34">
        <f t="shared" si="0"/>
        <v>0</v>
      </c>
      <c r="S6" s="34">
        <f>F15</f>
        <v>-119556000</v>
      </c>
      <c r="T6" s="34">
        <f t="shared" ref="T6:U6" si="1">G15</f>
        <v>0</v>
      </c>
      <c r="U6" s="34">
        <f t="shared" si="1"/>
        <v>0</v>
      </c>
      <c r="V6" s="34">
        <v>0</v>
      </c>
      <c r="W6" s="34">
        <v>0</v>
      </c>
      <c r="X6" s="34">
        <v>0</v>
      </c>
      <c r="Y6" s="34">
        <v>0</v>
      </c>
      <c r="Z6" s="34">
        <v>0</v>
      </c>
      <c r="AA6" s="34">
        <v>0</v>
      </c>
      <c r="AB6" s="21" t="s">
        <v>8</v>
      </c>
      <c r="AC6" s="9" t="s">
        <v>33</v>
      </c>
    </row>
    <row r="7" spans="1:29" x14ac:dyDescent="0.25">
      <c r="A7"/>
      <c r="B7"/>
      <c r="C7"/>
      <c r="D7"/>
      <c r="E7"/>
      <c r="F7"/>
      <c r="G7"/>
      <c r="H7"/>
      <c r="I7"/>
      <c r="O7" s="169"/>
      <c r="P7" s="34">
        <f t="shared" ref="P7:P8" si="2">C16</f>
        <v>0</v>
      </c>
      <c r="Q7" s="34">
        <f t="shared" ref="Q7:Q9" si="3">D16</f>
        <v>386478.20159999997</v>
      </c>
      <c r="R7" s="34">
        <f t="shared" ref="R7:R9" si="4">E16</f>
        <v>483097.75199999992</v>
      </c>
      <c r="S7" s="34">
        <f t="shared" ref="S7:S8" si="5">F16</f>
        <v>0</v>
      </c>
      <c r="T7" s="34">
        <f t="shared" ref="T7:T8" si="6">G16</f>
        <v>-386478.20159999997</v>
      </c>
      <c r="U7" s="34">
        <f t="shared" ref="U7:U8" si="7">H16</f>
        <v>483097.75199999992</v>
      </c>
      <c r="V7" s="34">
        <v>0</v>
      </c>
      <c r="W7" s="34">
        <v>0</v>
      </c>
      <c r="X7" s="34">
        <v>0</v>
      </c>
      <c r="Y7" s="34">
        <v>0</v>
      </c>
      <c r="Z7" s="34">
        <v>0</v>
      </c>
      <c r="AA7" s="34">
        <v>0</v>
      </c>
      <c r="AB7" s="21" t="s">
        <v>9</v>
      </c>
      <c r="AC7" s="9" t="s">
        <v>34</v>
      </c>
    </row>
    <row r="8" spans="1:29" x14ac:dyDescent="0.25">
      <c r="A8" s="178" t="s">
        <v>2</v>
      </c>
      <c r="B8" s="166"/>
      <c r="C8" s="166"/>
      <c r="D8" s="166"/>
      <c r="E8" s="166"/>
      <c r="F8" s="166"/>
      <c r="G8" s="166"/>
      <c r="H8" s="166"/>
      <c r="I8" s="166"/>
      <c r="O8" s="169"/>
      <c r="P8" s="34">
        <f t="shared" si="2"/>
        <v>0</v>
      </c>
      <c r="Q8" s="34">
        <f t="shared" si="3"/>
        <v>483097.75199999992</v>
      </c>
      <c r="R8" s="34">
        <f t="shared" si="4"/>
        <v>805162.91999999993</v>
      </c>
      <c r="S8" s="34">
        <f t="shared" si="5"/>
        <v>0</v>
      </c>
      <c r="T8" s="34">
        <f t="shared" si="6"/>
        <v>-483097.75199999992</v>
      </c>
      <c r="U8" s="34">
        <f t="shared" si="7"/>
        <v>402581.45999999996</v>
      </c>
      <c r="V8" s="34">
        <v>0</v>
      </c>
      <c r="W8" s="34">
        <v>0</v>
      </c>
      <c r="X8" s="34">
        <v>0</v>
      </c>
      <c r="Y8" s="34">
        <v>0</v>
      </c>
      <c r="Z8" s="34">
        <v>0</v>
      </c>
      <c r="AA8" s="34">
        <v>0</v>
      </c>
      <c r="AB8" s="21" t="s">
        <v>10</v>
      </c>
      <c r="AC8" s="9" t="s">
        <v>29</v>
      </c>
    </row>
    <row r="9" spans="1:29" x14ac:dyDescent="0.25">
      <c r="O9" s="169">
        <v>2</v>
      </c>
      <c r="P9" s="34">
        <f>C18</f>
        <v>-119556000</v>
      </c>
      <c r="Q9" s="34">
        <f t="shared" si="3"/>
        <v>0</v>
      </c>
      <c r="R9" s="34">
        <f t="shared" si="4"/>
        <v>0</v>
      </c>
      <c r="S9" s="34">
        <f>F18+C29</f>
        <v>162254571.42857143</v>
      </c>
      <c r="T9" s="34">
        <f t="shared" ref="T9:U9" si="8">G18+D29</f>
        <v>0</v>
      </c>
      <c r="U9" s="34">
        <f t="shared" si="8"/>
        <v>0</v>
      </c>
      <c r="V9" s="34">
        <f>F29</f>
        <v>-42698571.428571425</v>
      </c>
      <c r="W9" s="34">
        <f t="shared" ref="W9:X9" si="9">G29</f>
        <v>0</v>
      </c>
      <c r="X9" s="34">
        <f t="shared" si="9"/>
        <v>0</v>
      </c>
      <c r="Y9" s="34">
        <v>0</v>
      </c>
      <c r="Z9" s="34">
        <v>0</v>
      </c>
      <c r="AA9" s="34">
        <v>0</v>
      </c>
      <c r="AB9" s="21" t="s">
        <v>11</v>
      </c>
      <c r="AC9" s="9" t="s">
        <v>35</v>
      </c>
    </row>
    <row r="10" spans="1:29" x14ac:dyDescent="0.25">
      <c r="A10" s="179" t="s">
        <v>4</v>
      </c>
      <c r="B10" s="180"/>
      <c r="C10" s="180"/>
      <c r="D10" s="180"/>
      <c r="E10" s="180"/>
      <c r="F10" s="180"/>
      <c r="G10" s="180"/>
      <c r="H10" s="180"/>
      <c r="I10" s="181"/>
      <c r="O10" s="169"/>
      <c r="P10" s="34">
        <f t="shared" ref="P10:P11" si="10">C19</f>
        <v>0</v>
      </c>
      <c r="Q10" s="34">
        <f t="shared" ref="Q10:Q11" si="11">D19</f>
        <v>-386478.20159999997</v>
      </c>
      <c r="R10" s="34">
        <f t="shared" ref="R10:R11" si="12">E19</f>
        <v>-483097.75199999992</v>
      </c>
      <c r="S10" s="34">
        <f t="shared" ref="S10:S11" si="13">F19+C30</f>
        <v>0</v>
      </c>
      <c r="T10" s="34">
        <f t="shared" ref="T10:T11" si="14">G19+D30</f>
        <v>404083.80480699707</v>
      </c>
      <c r="U10" s="34">
        <f t="shared" ref="U10:U11" si="15">H19+E30</f>
        <v>-421478.14077551011</v>
      </c>
      <c r="V10" s="34">
        <f t="shared" ref="V10:V11" si="16">F30</f>
        <v>0</v>
      </c>
      <c r="W10" s="34">
        <f t="shared" ref="W10:W11" si="17">G30</f>
        <v>-17605.603206997082</v>
      </c>
      <c r="X10" s="34">
        <f t="shared" ref="X10:X11" si="18">H30</f>
        <v>61619.611224489796</v>
      </c>
      <c r="Y10" s="34">
        <v>0</v>
      </c>
      <c r="Z10" s="34">
        <v>0</v>
      </c>
      <c r="AA10" s="34">
        <v>0</v>
      </c>
      <c r="AB10" s="21" t="s">
        <v>12</v>
      </c>
      <c r="AC10" s="9" t="s">
        <v>36</v>
      </c>
    </row>
    <row r="11" spans="1:29" ht="15" x14ac:dyDescent="0.2">
      <c r="A11" s="2" t="s">
        <v>27</v>
      </c>
      <c r="B11" s="163">
        <f>(((H12)*F11))</f>
        <v>298890000</v>
      </c>
      <c r="C11" s="2" t="s">
        <v>1012</v>
      </c>
      <c r="D11" s="32">
        <f>(L14-L15)/L16</f>
        <v>1</v>
      </c>
      <c r="E11" s="2" t="s">
        <v>25</v>
      </c>
      <c r="F11" s="157">
        <f>$B$4</f>
        <v>1.4580000000000001E-3</v>
      </c>
      <c r="G11" s="2" t="s">
        <v>28</v>
      </c>
      <c r="H11" s="40">
        <f>$B$5</f>
        <v>2.4547649999999999E-6</v>
      </c>
      <c r="I11" s="160"/>
      <c r="J11" s="7"/>
      <c r="K11" s="7"/>
      <c r="L11" s="7"/>
      <c r="M11" s="7"/>
      <c r="O11" s="169"/>
      <c r="P11" s="34">
        <f t="shared" si="10"/>
        <v>0</v>
      </c>
      <c r="Q11" s="34">
        <f t="shared" si="11"/>
        <v>483097.75199999992</v>
      </c>
      <c r="R11" s="34">
        <f t="shared" si="12"/>
        <v>402581.45999999996</v>
      </c>
      <c r="S11" s="34">
        <f t="shared" si="13"/>
        <v>0</v>
      </c>
      <c r="T11" s="34">
        <f t="shared" si="14"/>
        <v>-421478.14077551011</v>
      </c>
      <c r="U11" s="34">
        <f t="shared" si="15"/>
        <v>1092721.1057142857</v>
      </c>
      <c r="V11" s="34">
        <f t="shared" si="16"/>
        <v>0</v>
      </c>
      <c r="W11" s="34">
        <f t="shared" si="17"/>
        <v>-61619.611224489796</v>
      </c>
      <c r="X11" s="34">
        <f t="shared" si="18"/>
        <v>143779.09285714285</v>
      </c>
      <c r="Y11" s="34">
        <v>0</v>
      </c>
      <c r="Z11" s="34">
        <v>0</v>
      </c>
      <c r="AA11" s="34">
        <v>0</v>
      </c>
      <c r="AB11" s="21" t="s">
        <v>13</v>
      </c>
      <c r="AC11" s="9" t="s">
        <v>30</v>
      </c>
    </row>
    <row r="12" spans="1:29" x14ac:dyDescent="0.25">
      <c r="A12" s="2" t="s">
        <v>32</v>
      </c>
      <c r="B12" s="163">
        <f>H12*H11</f>
        <v>503226.82499999995</v>
      </c>
      <c r="C12" s="4" t="s">
        <v>1013</v>
      </c>
      <c r="D12" s="32">
        <f>(L12-L13)/L16</f>
        <v>0</v>
      </c>
      <c r="E12" s="4" t="s">
        <v>24</v>
      </c>
      <c r="F12" s="6">
        <f>L16</f>
        <v>2.5</v>
      </c>
      <c r="G12" s="161" t="s">
        <v>26</v>
      </c>
      <c r="H12" s="162">
        <f>$B$3</f>
        <v>205000000000</v>
      </c>
      <c r="I12" s="1"/>
      <c r="J12" s="7"/>
      <c r="K12" s="1" t="s">
        <v>49</v>
      </c>
      <c r="L12" s="1">
        <v>0</v>
      </c>
      <c r="M12" s="7"/>
      <c r="O12" s="169">
        <v>3</v>
      </c>
      <c r="P12" s="34">
        <v>0</v>
      </c>
      <c r="Q12" s="34">
        <v>0</v>
      </c>
      <c r="R12" s="34">
        <v>0</v>
      </c>
      <c r="S12" s="34">
        <f>C32</f>
        <v>-42698571.428571425</v>
      </c>
      <c r="T12" s="34">
        <f t="shared" ref="T12:U12" si="19">D32</f>
        <v>0</v>
      </c>
      <c r="U12" s="34">
        <f t="shared" si="19"/>
        <v>0</v>
      </c>
      <c r="V12" s="34">
        <f>F32+F45</f>
        <v>162254571.42857143</v>
      </c>
      <c r="W12" s="34">
        <f t="shared" ref="W12:X12" si="20">G32+G45</f>
        <v>0</v>
      </c>
      <c r="X12" s="34">
        <f t="shared" si="20"/>
        <v>0</v>
      </c>
      <c r="Y12" s="33">
        <f>C45</f>
        <v>-119556000</v>
      </c>
      <c r="Z12" s="33">
        <f t="shared" ref="Z12:AA12" si="21">D45</f>
        <v>0</v>
      </c>
      <c r="AA12" s="33">
        <f t="shared" si="21"/>
        <v>0</v>
      </c>
      <c r="AB12" s="21" t="s">
        <v>14</v>
      </c>
      <c r="AC12" s="9" t="s">
        <v>37</v>
      </c>
    </row>
    <row r="13" spans="1:29" x14ac:dyDescent="0.25">
      <c r="A13" s="7"/>
      <c r="B13" s="7"/>
      <c r="C13" s="7"/>
      <c r="D13" s="7"/>
      <c r="E13" s="7"/>
      <c r="F13" s="7"/>
      <c r="G13" s="7"/>
      <c r="H13" s="7"/>
      <c r="I13" s="7"/>
      <c r="K13" s="1" t="s">
        <v>50</v>
      </c>
      <c r="L13" s="1">
        <v>0</v>
      </c>
      <c r="O13" s="169"/>
      <c r="P13" s="34">
        <v>0</v>
      </c>
      <c r="Q13" s="34">
        <v>0</v>
      </c>
      <c r="R13" s="34">
        <v>0</v>
      </c>
      <c r="S13" s="34">
        <f t="shared" ref="S13:S14" si="22">C33</f>
        <v>0</v>
      </c>
      <c r="T13" s="34">
        <f t="shared" ref="T13:T14" si="23">D33</f>
        <v>-17605.603206997082</v>
      </c>
      <c r="U13" s="34">
        <f t="shared" ref="U13:U14" si="24">E33</f>
        <v>-61619.611224489796</v>
      </c>
      <c r="V13" s="34">
        <f t="shared" ref="V13:V14" si="25">F33+F46</f>
        <v>0</v>
      </c>
      <c r="W13" s="34">
        <f t="shared" ref="W13:W14" si="26">G33+G46</f>
        <v>404083.80480699707</v>
      </c>
      <c r="X13" s="34">
        <f t="shared" ref="X13:X14" si="27">H33+H46</f>
        <v>-544717.36322448973</v>
      </c>
      <c r="Y13" s="33">
        <f t="shared" ref="Y13:Y14" si="28">C46</f>
        <v>0</v>
      </c>
      <c r="Z13" s="33">
        <f t="shared" ref="Z13:Z14" si="29">D46</f>
        <v>-386478.20159999997</v>
      </c>
      <c r="AA13" s="33">
        <f t="shared" ref="AA13:AA14" si="30">E46</f>
        <v>-483097.75199999992</v>
      </c>
      <c r="AB13" s="21" t="s">
        <v>15</v>
      </c>
      <c r="AC13" s="9" t="s">
        <v>38</v>
      </c>
    </row>
    <row r="14" spans="1:29" x14ac:dyDescent="0.25">
      <c r="A14" s="7"/>
      <c r="B14" s="7"/>
      <c r="C14" s="177">
        <v>1</v>
      </c>
      <c r="D14" s="177"/>
      <c r="E14" s="177"/>
      <c r="F14" s="177">
        <v>2</v>
      </c>
      <c r="G14" s="177"/>
      <c r="H14" s="177"/>
      <c r="I14" s="7"/>
      <c r="K14" s="1" t="s">
        <v>51</v>
      </c>
      <c r="L14" s="1">
        <v>2.5</v>
      </c>
      <c r="O14" s="169"/>
      <c r="P14" s="34">
        <v>0</v>
      </c>
      <c r="Q14" s="34">
        <v>0</v>
      </c>
      <c r="R14" s="34">
        <v>0</v>
      </c>
      <c r="S14" s="34">
        <f t="shared" si="22"/>
        <v>0</v>
      </c>
      <c r="T14" s="34">
        <f t="shared" si="23"/>
        <v>61619.611224489796</v>
      </c>
      <c r="U14" s="34">
        <f t="shared" si="24"/>
        <v>143779.09285714285</v>
      </c>
      <c r="V14" s="34">
        <f t="shared" si="25"/>
        <v>0</v>
      </c>
      <c r="W14" s="34">
        <f t="shared" si="26"/>
        <v>-544717.36322448973</v>
      </c>
      <c r="X14" s="34">
        <f t="shared" si="27"/>
        <v>1092721.1057142857</v>
      </c>
      <c r="Y14" s="33">
        <f t="shared" si="28"/>
        <v>0</v>
      </c>
      <c r="Z14" s="33">
        <f t="shared" si="29"/>
        <v>483097.75199999992</v>
      </c>
      <c r="AA14" s="33">
        <f t="shared" si="30"/>
        <v>402581.45999999996</v>
      </c>
      <c r="AB14" s="21" t="s">
        <v>43</v>
      </c>
      <c r="AC14" s="9" t="s">
        <v>39</v>
      </c>
    </row>
    <row r="15" spans="1:29" x14ac:dyDescent="0.25">
      <c r="A15" s="174" t="s">
        <v>5</v>
      </c>
      <c r="B15" s="175">
        <v>1</v>
      </c>
      <c r="C15" s="164">
        <f>B11/F12</f>
        <v>119556000</v>
      </c>
      <c r="D15" s="164">
        <v>0</v>
      </c>
      <c r="E15" s="164">
        <v>0</v>
      </c>
      <c r="F15" s="164">
        <f>C15*-1</f>
        <v>-119556000</v>
      </c>
      <c r="G15" s="165">
        <v>0</v>
      </c>
      <c r="H15" s="165">
        <v>0</v>
      </c>
      <c r="I15" s="12" t="str">
        <f>CONCATENATE("Nx=","u",B15)</f>
        <v>Nx=u1</v>
      </c>
      <c r="K15" s="1" t="s">
        <v>52</v>
      </c>
      <c r="L15" s="1">
        <v>0</v>
      </c>
      <c r="O15" s="169">
        <v>4</v>
      </c>
      <c r="P15" s="34">
        <v>0</v>
      </c>
      <c r="Q15" s="34">
        <v>0</v>
      </c>
      <c r="R15" s="34">
        <v>0</v>
      </c>
      <c r="S15" s="33">
        <v>0</v>
      </c>
      <c r="T15" s="33">
        <v>0</v>
      </c>
      <c r="U15" s="33">
        <v>0</v>
      </c>
      <c r="V15" s="33">
        <f>F42</f>
        <v>-119556000</v>
      </c>
      <c r="W15" s="33">
        <f t="shared" ref="W15:X15" si="31">G42</f>
        <v>0</v>
      </c>
      <c r="X15" s="33">
        <f t="shared" si="31"/>
        <v>0</v>
      </c>
      <c r="Y15" s="33">
        <f>C42</f>
        <v>119556000</v>
      </c>
      <c r="Z15" s="33">
        <f t="shared" ref="Z15:AA15" si="32">D42</f>
        <v>0</v>
      </c>
      <c r="AA15" s="33">
        <f t="shared" si="32"/>
        <v>0</v>
      </c>
      <c r="AB15" s="21" t="s">
        <v>44</v>
      </c>
      <c r="AC15" s="9" t="s">
        <v>40</v>
      </c>
    </row>
    <row r="16" spans="1:29" x14ac:dyDescent="0.25">
      <c r="A16" s="174"/>
      <c r="B16" s="175"/>
      <c r="C16" s="164">
        <v>0</v>
      </c>
      <c r="D16" s="164">
        <f>12*(B12/(F12^3))</f>
        <v>386478.20159999997</v>
      </c>
      <c r="E16" s="164">
        <f>6*(B12/(F12^2))</f>
        <v>483097.75199999992</v>
      </c>
      <c r="F16" s="164">
        <v>0</v>
      </c>
      <c r="G16" s="165">
        <f>D16*-1</f>
        <v>-386478.20159999997</v>
      </c>
      <c r="H16" s="165">
        <f>E16</f>
        <v>483097.75199999992</v>
      </c>
      <c r="I16" s="12" t="str">
        <f>CONCATENATE("Ny=","v",B15)</f>
        <v>Ny=v1</v>
      </c>
      <c r="K16" s="1" t="s">
        <v>53</v>
      </c>
      <c r="L16" s="1">
        <v>2.5</v>
      </c>
      <c r="O16" s="169"/>
      <c r="P16" s="34">
        <v>0</v>
      </c>
      <c r="Q16" s="34">
        <v>0</v>
      </c>
      <c r="R16" s="34">
        <v>0</v>
      </c>
      <c r="S16" s="33">
        <v>0</v>
      </c>
      <c r="T16" s="33">
        <v>0</v>
      </c>
      <c r="U16" s="33">
        <v>0</v>
      </c>
      <c r="V16" s="33">
        <f t="shared" ref="V16:V17" si="33">F43</f>
        <v>0</v>
      </c>
      <c r="W16" s="33">
        <f t="shared" ref="W16:W17" si="34">G43</f>
        <v>-386478.20159999997</v>
      </c>
      <c r="X16" s="33">
        <f t="shared" ref="X16:X17" si="35">H43</f>
        <v>483097.75199999992</v>
      </c>
      <c r="Y16" s="33">
        <f t="shared" ref="Y16:Y17" si="36">C43</f>
        <v>0</v>
      </c>
      <c r="Z16" s="33">
        <f t="shared" ref="Z16:Z17" si="37">D43</f>
        <v>386478.20159999997</v>
      </c>
      <c r="AA16" s="33">
        <f t="shared" ref="AA16:AA17" si="38">E43</f>
        <v>483097.75199999992</v>
      </c>
      <c r="AB16" s="21" t="s">
        <v>45</v>
      </c>
      <c r="AC16" s="9" t="s">
        <v>41</v>
      </c>
    </row>
    <row r="17" spans="1:30" x14ac:dyDescent="0.25">
      <c r="A17" s="174"/>
      <c r="B17" s="175"/>
      <c r="C17" s="164">
        <v>0</v>
      </c>
      <c r="D17" s="164">
        <f>6*(B12/(F12^2))</f>
        <v>483097.75199999992</v>
      </c>
      <c r="E17" s="164">
        <f>4*(B12/(F12))</f>
        <v>805162.91999999993</v>
      </c>
      <c r="F17" s="164">
        <v>0</v>
      </c>
      <c r="G17" s="165">
        <f>H16*-1</f>
        <v>-483097.75199999992</v>
      </c>
      <c r="H17" s="165">
        <f>2*(B12/(F12))</f>
        <v>402581.45999999996</v>
      </c>
      <c r="I17" s="12" t="str">
        <f>CONCATENATE("Nz=","θ",B15)</f>
        <v>Nz=θ1</v>
      </c>
      <c r="O17" s="169"/>
      <c r="P17" s="34">
        <v>0</v>
      </c>
      <c r="Q17" s="34">
        <v>0</v>
      </c>
      <c r="R17" s="34">
        <v>0</v>
      </c>
      <c r="S17" s="33">
        <v>0</v>
      </c>
      <c r="T17" s="33">
        <v>0</v>
      </c>
      <c r="U17" s="33">
        <v>0</v>
      </c>
      <c r="V17" s="33">
        <f t="shared" si="33"/>
        <v>0</v>
      </c>
      <c r="W17" s="33">
        <f t="shared" si="34"/>
        <v>-483097.75199999992</v>
      </c>
      <c r="X17" s="33">
        <f t="shared" si="35"/>
        <v>402581.45999999996</v>
      </c>
      <c r="Y17" s="33">
        <f t="shared" si="36"/>
        <v>0</v>
      </c>
      <c r="Z17" s="33">
        <f t="shared" si="37"/>
        <v>483097.75199999992</v>
      </c>
      <c r="AA17" s="33">
        <f t="shared" si="38"/>
        <v>805162.91999999993</v>
      </c>
      <c r="AB17" s="21" t="s">
        <v>46</v>
      </c>
      <c r="AC17" s="9" t="s">
        <v>42</v>
      </c>
    </row>
    <row r="18" spans="1:30" x14ac:dyDescent="0.25">
      <c r="A18" s="174"/>
      <c r="B18" s="176">
        <v>2</v>
      </c>
      <c r="C18" s="164">
        <f>C15*-1</f>
        <v>-119556000</v>
      </c>
      <c r="D18" s="164">
        <v>0</v>
      </c>
      <c r="E18" s="164">
        <v>0</v>
      </c>
      <c r="F18" s="164">
        <f>C15</f>
        <v>119556000</v>
      </c>
      <c r="G18" s="165">
        <v>0</v>
      </c>
      <c r="H18" s="165">
        <v>0</v>
      </c>
      <c r="I18" s="12" t="str">
        <f>CONCATENATE("Fx=","u",B18)</f>
        <v>Fx=u2</v>
      </c>
      <c r="O18" s="16"/>
      <c r="P18" s="21" t="s">
        <v>8</v>
      </c>
      <c r="Q18" s="21" t="s">
        <v>9</v>
      </c>
      <c r="R18" s="21" t="s">
        <v>10</v>
      </c>
      <c r="S18" s="21" t="s">
        <v>11</v>
      </c>
      <c r="T18" s="21" t="s">
        <v>12</v>
      </c>
      <c r="U18" s="21" t="s">
        <v>13</v>
      </c>
      <c r="V18" s="21" t="s">
        <v>14</v>
      </c>
      <c r="W18" s="21" t="s">
        <v>15</v>
      </c>
      <c r="X18" s="21" t="s">
        <v>43</v>
      </c>
      <c r="Y18" s="21" t="s">
        <v>44</v>
      </c>
      <c r="Z18" s="21" t="s">
        <v>45</v>
      </c>
      <c r="AA18" s="21" t="s">
        <v>46</v>
      </c>
      <c r="AB18" s="21"/>
      <c r="AC18" s="9"/>
      <c r="AD18" s="13"/>
    </row>
    <row r="19" spans="1:30" x14ac:dyDescent="0.25">
      <c r="A19" s="19"/>
      <c r="B19" s="176"/>
      <c r="C19" s="164">
        <v>0</v>
      </c>
      <c r="D19" s="164">
        <f>D16*-1</f>
        <v>-386478.20159999997</v>
      </c>
      <c r="E19" s="164">
        <f>D20*-1</f>
        <v>-483097.75199999992</v>
      </c>
      <c r="F19" s="164">
        <v>0</v>
      </c>
      <c r="G19" s="165">
        <f>D16</f>
        <v>386478.20159999997</v>
      </c>
      <c r="H19" s="165">
        <f>E16*-1</f>
        <v>-483097.75199999992</v>
      </c>
      <c r="I19" s="12" t="str">
        <f>CONCATENATE("Fy=","v",B18)</f>
        <v>Fy=v2</v>
      </c>
      <c r="O19" s="9"/>
      <c r="P19" s="14" t="s">
        <v>33</v>
      </c>
      <c r="Q19" s="14" t="s">
        <v>34</v>
      </c>
      <c r="R19" s="14" t="s">
        <v>31</v>
      </c>
      <c r="S19" s="14" t="s">
        <v>35</v>
      </c>
      <c r="T19" s="14" t="s">
        <v>36</v>
      </c>
      <c r="U19" s="14" t="s">
        <v>30</v>
      </c>
      <c r="V19" s="14" t="s">
        <v>37</v>
      </c>
      <c r="W19" s="14" t="s">
        <v>38</v>
      </c>
      <c r="X19" s="14" t="s">
        <v>39</v>
      </c>
      <c r="Y19" s="14" t="s">
        <v>40</v>
      </c>
      <c r="Z19" s="14" t="s">
        <v>41</v>
      </c>
      <c r="AA19" s="14" t="s">
        <v>42</v>
      </c>
      <c r="AB19" s="9"/>
      <c r="AC19" s="9"/>
      <c r="AD19" s="13"/>
    </row>
    <row r="20" spans="1:30" x14ac:dyDescent="0.25">
      <c r="A20" s="19"/>
      <c r="B20" s="176"/>
      <c r="C20" s="164">
        <v>0</v>
      </c>
      <c r="D20" s="164">
        <f>D17</f>
        <v>483097.75199999992</v>
      </c>
      <c r="E20" s="164">
        <f>H17</f>
        <v>402581.45999999996</v>
      </c>
      <c r="F20" s="164">
        <v>0</v>
      </c>
      <c r="G20" s="165">
        <f>D17*-1</f>
        <v>-483097.75199999992</v>
      </c>
      <c r="H20" s="165">
        <f>E17</f>
        <v>805162.91999999993</v>
      </c>
      <c r="I20" s="12" t="str">
        <f>CONCATENATE("Fz=","θ",B18)</f>
        <v>Fz=θ2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13"/>
    </row>
    <row r="21" spans="1:30" x14ac:dyDescent="0.25">
      <c r="A21" s="19"/>
      <c r="B21" s="11"/>
      <c r="C21" s="12" t="str">
        <f>CONCATENATE("Nx=","u",C14)</f>
        <v>Nx=u1</v>
      </c>
      <c r="D21" s="12" t="str">
        <f>CONCATENATE("Ny=","v",C14)</f>
        <v>Ny=v1</v>
      </c>
      <c r="E21" s="12" t="str">
        <f>CONCATENATE("Nz=","θ",C14)</f>
        <v>Nz=θ1</v>
      </c>
      <c r="F21" s="12" t="str">
        <f>CONCATENATE("Fx=","u",F14)</f>
        <v>Fx=u2</v>
      </c>
      <c r="G21" s="12" t="str">
        <f>CONCATENATE("Fy=","v",F14)</f>
        <v>Fy=v2</v>
      </c>
      <c r="H21" s="12" t="str">
        <f>CONCATENATE("Fz=","θ",F14)</f>
        <v>Fz=θ2</v>
      </c>
      <c r="I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13"/>
    </row>
    <row r="22" spans="1:30" x14ac:dyDescent="0.25">
      <c r="A22" s="19"/>
      <c r="B22" s="11"/>
      <c r="C22" s="12"/>
      <c r="D22" s="12"/>
      <c r="E22" s="12"/>
      <c r="F22" s="12"/>
      <c r="G22" s="7"/>
      <c r="H22" s="7"/>
      <c r="I22" s="7"/>
      <c r="O22" s="166" t="s">
        <v>17</v>
      </c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3"/>
    </row>
    <row r="23" spans="1:30" x14ac:dyDescent="0.25">
      <c r="A23" s="7"/>
      <c r="B23" s="7"/>
      <c r="C23" s="7"/>
      <c r="D23" s="7"/>
      <c r="E23" s="7"/>
      <c r="F23" s="7"/>
      <c r="G23" s="7"/>
      <c r="H23" s="7"/>
      <c r="I23" s="7"/>
      <c r="O23" s="170" t="s">
        <v>0</v>
      </c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3"/>
    </row>
    <row r="24" spans="1:30" x14ac:dyDescent="0.25">
      <c r="A24" s="168" t="s">
        <v>6</v>
      </c>
      <c r="B24" s="168"/>
      <c r="C24" s="168"/>
      <c r="D24" s="168"/>
      <c r="E24" s="168"/>
      <c r="F24" s="168"/>
      <c r="G24" s="168"/>
      <c r="H24" s="168"/>
      <c r="I24" s="168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3"/>
    </row>
    <row r="25" spans="1:30" x14ac:dyDescent="0.25">
      <c r="A25" s="2" t="s">
        <v>27</v>
      </c>
      <c r="B25" s="163">
        <f>(((H26)*F25))</f>
        <v>298890000</v>
      </c>
      <c r="C25" s="2" t="s">
        <v>1012</v>
      </c>
      <c r="D25" s="32">
        <f>(L28-L29)/L30</f>
        <v>0</v>
      </c>
      <c r="E25" s="2" t="s">
        <v>25</v>
      </c>
      <c r="F25" s="157">
        <f>$B$4</f>
        <v>1.4580000000000001E-3</v>
      </c>
      <c r="G25" s="2" t="s">
        <v>28</v>
      </c>
      <c r="H25" s="40">
        <f>$B$5</f>
        <v>2.4547649999999999E-6</v>
      </c>
      <c r="I25" s="160"/>
      <c r="J25" s="7"/>
      <c r="K25" s="7"/>
      <c r="L25" s="7"/>
      <c r="O25" s="168" t="s">
        <v>23</v>
      </c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3"/>
    </row>
    <row r="26" spans="1:30" x14ac:dyDescent="0.25">
      <c r="A26" s="2" t="s">
        <v>32</v>
      </c>
      <c r="B26" s="163">
        <f>H26*H25</f>
        <v>503226.82499999995</v>
      </c>
      <c r="C26" s="4" t="s">
        <v>1013</v>
      </c>
      <c r="D26" s="32">
        <f>(L26-L27)/L30</f>
        <v>1</v>
      </c>
      <c r="E26" s="4" t="s">
        <v>24</v>
      </c>
      <c r="F26" s="6">
        <f>L30</f>
        <v>7</v>
      </c>
      <c r="G26" s="161" t="s">
        <v>26</v>
      </c>
      <c r="H26" s="162">
        <f>$B$3</f>
        <v>205000000000</v>
      </c>
      <c r="I26" s="1"/>
      <c r="J26" s="7"/>
      <c r="K26" s="1" t="s">
        <v>49</v>
      </c>
      <c r="L26" s="1">
        <v>7</v>
      </c>
      <c r="O26" s="21" t="s">
        <v>16</v>
      </c>
      <c r="P26" s="171">
        <v>1</v>
      </c>
      <c r="Q26" s="171"/>
      <c r="R26" s="171"/>
      <c r="S26" s="171">
        <v>2</v>
      </c>
      <c r="T26" s="171"/>
      <c r="U26" s="171"/>
      <c r="V26" s="171">
        <v>3</v>
      </c>
      <c r="W26" s="171"/>
      <c r="X26" s="171"/>
      <c r="Y26" s="171">
        <v>4</v>
      </c>
      <c r="Z26" s="171"/>
      <c r="AA26" s="171"/>
      <c r="AB26" s="4"/>
      <c r="AC26" s="9"/>
      <c r="AD26" s="13"/>
    </row>
    <row r="27" spans="1:30" x14ac:dyDescent="0.25">
      <c r="A27" s="7"/>
      <c r="B27" s="7"/>
      <c r="C27" s="7"/>
      <c r="D27" s="7"/>
      <c r="E27" s="7"/>
      <c r="F27" s="7"/>
      <c r="G27" s="7"/>
      <c r="H27" s="7"/>
      <c r="I27" s="7"/>
      <c r="K27" s="1" t="s">
        <v>50</v>
      </c>
      <c r="L27" s="1">
        <v>0</v>
      </c>
      <c r="O27" s="169">
        <v>1</v>
      </c>
      <c r="P27" s="34">
        <v>1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21" t="s">
        <v>8</v>
      </c>
      <c r="AC27" s="9" t="s">
        <v>33</v>
      </c>
      <c r="AD27" s="13"/>
    </row>
    <row r="28" spans="1:30" x14ac:dyDescent="0.25">
      <c r="A28" s="7"/>
      <c r="B28" s="7"/>
      <c r="C28" s="177">
        <v>2</v>
      </c>
      <c r="D28" s="177"/>
      <c r="E28" s="177"/>
      <c r="F28" s="177">
        <v>3</v>
      </c>
      <c r="G28" s="177"/>
      <c r="H28" s="177"/>
      <c r="I28" s="7"/>
      <c r="K28" s="1" t="s">
        <v>51</v>
      </c>
      <c r="L28" s="1">
        <v>2.5</v>
      </c>
      <c r="O28" s="169"/>
      <c r="P28" s="34">
        <v>0</v>
      </c>
      <c r="Q28" s="34">
        <v>1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21" t="s">
        <v>9</v>
      </c>
      <c r="AC28" s="9" t="s">
        <v>34</v>
      </c>
      <c r="AD28" s="13"/>
    </row>
    <row r="29" spans="1:30" x14ac:dyDescent="0.25">
      <c r="A29" s="174" t="s">
        <v>5</v>
      </c>
      <c r="B29" s="175">
        <v>2</v>
      </c>
      <c r="C29" s="8">
        <f>B25/F26</f>
        <v>42698571.428571425</v>
      </c>
      <c r="D29" s="8">
        <v>0</v>
      </c>
      <c r="E29" s="8">
        <v>0</v>
      </c>
      <c r="F29" s="8">
        <f>C29*-1</f>
        <v>-42698571.428571425</v>
      </c>
      <c r="G29" s="6">
        <v>0</v>
      </c>
      <c r="H29" s="6">
        <v>0</v>
      </c>
      <c r="I29" s="12" t="str">
        <f>CONCATENATE("Nx=","u",B29)</f>
        <v>Nx=u2</v>
      </c>
      <c r="K29" s="1" t="s">
        <v>52</v>
      </c>
      <c r="L29" s="1">
        <v>2.5</v>
      </c>
      <c r="O29" s="169"/>
      <c r="P29" s="34">
        <v>0</v>
      </c>
      <c r="Q29" s="34">
        <v>0</v>
      </c>
      <c r="R29" s="34">
        <v>1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21" t="s">
        <v>10</v>
      </c>
      <c r="AC29" s="9" t="s">
        <v>29</v>
      </c>
      <c r="AD29" s="13"/>
    </row>
    <row r="30" spans="1:30" ht="15.75" customHeight="1" x14ac:dyDescent="0.25">
      <c r="A30" s="174"/>
      <c r="B30" s="175"/>
      <c r="C30" s="8">
        <v>0</v>
      </c>
      <c r="D30" s="8">
        <f>12*(B26/(F26^3))</f>
        <v>17605.603206997082</v>
      </c>
      <c r="E30" s="8">
        <f>6*(B26/(F26^2))</f>
        <v>61619.611224489796</v>
      </c>
      <c r="F30" s="8">
        <v>0</v>
      </c>
      <c r="G30" s="6">
        <f>D30*-1</f>
        <v>-17605.603206997082</v>
      </c>
      <c r="H30" s="6">
        <f>E30</f>
        <v>61619.611224489796</v>
      </c>
      <c r="I30" s="12" t="str">
        <f>CONCATENATE("Ny=","v",B29)</f>
        <v>Ny=v2</v>
      </c>
      <c r="K30" s="1" t="s">
        <v>53</v>
      </c>
      <c r="L30" s="1">
        <v>7</v>
      </c>
      <c r="O30" s="169">
        <v>2</v>
      </c>
      <c r="P30" s="34">
        <v>0</v>
      </c>
      <c r="Q30" s="34">
        <v>0</v>
      </c>
      <c r="R30" s="34">
        <v>0</v>
      </c>
      <c r="S30" s="35">
        <f t="shared" ref="S30:X30" si="39">S9</f>
        <v>162254571.42857143</v>
      </c>
      <c r="T30" s="35">
        <f t="shared" si="39"/>
        <v>0</v>
      </c>
      <c r="U30" s="35">
        <f t="shared" si="39"/>
        <v>0</v>
      </c>
      <c r="V30" s="35">
        <f t="shared" si="39"/>
        <v>-42698571.428571425</v>
      </c>
      <c r="W30" s="35">
        <f t="shared" si="39"/>
        <v>0</v>
      </c>
      <c r="X30" s="35">
        <f t="shared" si="39"/>
        <v>0</v>
      </c>
      <c r="Y30" s="34">
        <v>0</v>
      </c>
      <c r="Z30" s="34">
        <v>0</v>
      </c>
      <c r="AA30" s="34">
        <v>0</v>
      </c>
      <c r="AB30" s="21" t="s">
        <v>11</v>
      </c>
      <c r="AC30" s="9" t="s">
        <v>35</v>
      </c>
      <c r="AD30" s="13"/>
    </row>
    <row r="31" spans="1:30" x14ac:dyDescent="0.25">
      <c r="A31" s="174"/>
      <c r="B31" s="175"/>
      <c r="C31" s="8">
        <v>0</v>
      </c>
      <c r="D31" s="8">
        <f>6*(B26/(F26^2))</f>
        <v>61619.611224489796</v>
      </c>
      <c r="E31" s="8">
        <f>4*(B26/(F26))</f>
        <v>287558.1857142857</v>
      </c>
      <c r="F31" s="8">
        <v>0</v>
      </c>
      <c r="G31" s="6">
        <f>H30*-1</f>
        <v>-61619.611224489796</v>
      </c>
      <c r="H31" s="6">
        <f>2*(B26/(F26))</f>
        <v>143779.09285714285</v>
      </c>
      <c r="I31" s="12" t="str">
        <f>CONCATENATE("Nz=","θ",B29)</f>
        <v>Nz=θ2</v>
      </c>
      <c r="O31" s="169"/>
      <c r="P31" s="34">
        <v>0</v>
      </c>
      <c r="Q31" s="34">
        <v>0</v>
      </c>
      <c r="R31" s="34">
        <v>0</v>
      </c>
      <c r="S31" s="35">
        <f t="shared" ref="S31:X31" si="40">S10</f>
        <v>0</v>
      </c>
      <c r="T31" s="35">
        <f t="shared" si="40"/>
        <v>404083.80480699707</v>
      </c>
      <c r="U31" s="35">
        <f t="shared" si="40"/>
        <v>-421478.14077551011</v>
      </c>
      <c r="V31" s="35">
        <f t="shared" si="40"/>
        <v>0</v>
      </c>
      <c r="W31" s="35">
        <f t="shared" si="40"/>
        <v>-17605.603206997082</v>
      </c>
      <c r="X31" s="35">
        <f t="shared" si="40"/>
        <v>61619.611224489796</v>
      </c>
      <c r="Y31" s="34">
        <v>0</v>
      </c>
      <c r="Z31" s="34">
        <v>0</v>
      </c>
      <c r="AA31" s="34">
        <v>0</v>
      </c>
      <c r="AB31" s="21" t="s">
        <v>12</v>
      </c>
      <c r="AC31" s="9" t="s">
        <v>36</v>
      </c>
      <c r="AD31" s="13"/>
    </row>
    <row r="32" spans="1:30" x14ac:dyDescent="0.25">
      <c r="A32" s="174"/>
      <c r="B32" s="176">
        <v>3</v>
      </c>
      <c r="C32" s="8">
        <f>C29*-1</f>
        <v>-42698571.428571425</v>
      </c>
      <c r="D32" s="8">
        <v>0</v>
      </c>
      <c r="E32" s="8">
        <v>0</v>
      </c>
      <c r="F32" s="8">
        <f>C29</f>
        <v>42698571.428571425</v>
      </c>
      <c r="G32" s="6">
        <v>0</v>
      </c>
      <c r="H32" s="6">
        <v>0</v>
      </c>
      <c r="I32" s="12" t="str">
        <f>CONCATENATE("Fx=","u",B32)</f>
        <v>Fx=u3</v>
      </c>
      <c r="O32" s="169"/>
      <c r="P32" s="34">
        <v>0</v>
      </c>
      <c r="Q32" s="34">
        <v>0</v>
      </c>
      <c r="R32" s="34">
        <v>0</v>
      </c>
      <c r="S32" s="35">
        <f t="shared" ref="S32:X32" si="41">S11</f>
        <v>0</v>
      </c>
      <c r="T32" s="35">
        <f t="shared" si="41"/>
        <v>-421478.14077551011</v>
      </c>
      <c r="U32" s="35">
        <f t="shared" si="41"/>
        <v>1092721.1057142857</v>
      </c>
      <c r="V32" s="35">
        <f t="shared" si="41"/>
        <v>0</v>
      </c>
      <c r="W32" s="35">
        <f t="shared" si="41"/>
        <v>-61619.611224489796</v>
      </c>
      <c r="X32" s="35">
        <f t="shared" si="41"/>
        <v>143779.09285714285</v>
      </c>
      <c r="Y32" s="34">
        <v>0</v>
      </c>
      <c r="Z32" s="34">
        <v>0</v>
      </c>
      <c r="AA32" s="34">
        <v>0</v>
      </c>
      <c r="AB32" s="21" t="s">
        <v>13</v>
      </c>
      <c r="AC32" s="9" t="s">
        <v>30</v>
      </c>
      <c r="AD32" s="13"/>
    </row>
    <row r="33" spans="1:30" x14ac:dyDescent="0.25">
      <c r="A33" s="19"/>
      <c r="B33" s="176"/>
      <c r="C33" s="8">
        <v>0</v>
      </c>
      <c r="D33" s="8">
        <f>D30*-1</f>
        <v>-17605.603206997082</v>
      </c>
      <c r="E33" s="8">
        <f>D34*-1</f>
        <v>-61619.611224489796</v>
      </c>
      <c r="F33" s="8">
        <v>0</v>
      </c>
      <c r="G33" s="6">
        <f>D30</f>
        <v>17605.603206997082</v>
      </c>
      <c r="H33" s="6">
        <f>E30*-1</f>
        <v>-61619.611224489796</v>
      </c>
      <c r="I33" s="12" t="str">
        <f>CONCATENATE("Fy=","v",B32)</f>
        <v>Fy=v3</v>
      </c>
      <c r="O33" s="169">
        <v>3</v>
      </c>
      <c r="P33" s="34">
        <v>0</v>
      </c>
      <c r="Q33" s="34">
        <v>0</v>
      </c>
      <c r="R33" s="34">
        <v>0</v>
      </c>
      <c r="S33" s="35">
        <f t="shared" ref="S33:X33" si="42">S12</f>
        <v>-42698571.428571425</v>
      </c>
      <c r="T33" s="35">
        <f t="shared" si="42"/>
        <v>0</v>
      </c>
      <c r="U33" s="35">
        <f t="shared" si="42"/>
        <v>0</v>
      </c>
      <c r="V33" s="35">
        <f t="shared" si="42"/>
        <v>162254571.42857143</v>
      </c>
      <c r="W33" s="35">
        <f t="shared" si="42"/>
        <v>0</v>
      </c>
      <c r="X33" s="35">
        <f t="shared" si="42"/>
        <v>0</v>
      </c>
      <c r="Y33" s="34">
        <v>0</v>
      </c>
      <c r="Z33" s="34">
        <v>0</v>
      </c>
      <c r="AA33" s="34">
        <v>0</v>
      </c>
      <c r="AB33" s="21" t="s">
        <v>14</v>
      </c>
      <c r="AC33" s="9" t="s">
        <v>37</v>
      </c>
      <c r="AD33" s="13"/>
    </row>
    <row r="34" spans="1:30" x14ac:dyDescent="0.25">
      <c r="A34" s="19"/>
      <c r="B34" s="176"/>
      <c r="C34" s="8">
        <v>0</v>
      </c>
      <c r="D34" s="8">
        <f>D31</f>
        <v>61619.611224489796</v>
      </c>
      <c r="E34" s="8">
        <f>H31</f>
        <v>143779.09285714285</v>
      </c>
      <c r="F34" s="8">
        <v>0</v>
      </c>
      <c r="G34" s="6">
        <f>D31*-1</f>
        <v>-61619.611224489796</v>
      </c>
      <c r="H34" s="6">
        <f>E31</f>
        <v>287558.1857142857</v>
      </c>
      <c r="I34" s="12" t="str">
        <f>CONCATENATE("Fz=","θ",B32)</f>
        <v>Fz=θ3</v>
      </c>
      <c r="O34" s="169"/>
      <c r="P34" s="34">
        <v>0</v>
      </c>
      <c r="Q34" s="34">
        <v>0</v>
      </c>
      <c r="R34" s="34">
        <v>0</v>
      </c>
      <c r="S34" s="35">
        <f t="shared" ref="S34:X34" si="43">S13</f>
        <v>0</v>
      </c>
      <c r="T34" s="35">
        <f t="shared" si="43"/>
        <v>-17605.603206997082</v>
      </c>
      <c r="U34" s="35">
        <f t="shared" si="43"/>
        <v>-61619.611224489796</v>
      </c>
      <c r="V34" s="35">
        <f t="shared" si="43"/>
        <v>0</v>
      </c>
      <c r="W34" s="35">
        <f t="shared" si="43"/>
        <v>404083.80480699707</v>
      </c>
      <c r="X34" s="35">
        <f t="shared" si="43"/>
        <v>-544717.36322448973</v>
      </c>
      <c r="Y34" s="34">
        <v>0</v>
      </c>
      <c r="Z34" s="34">
        <v>0</v>
      </c>
      <c r="AA34" s="34">
        <v>0</v>
      </c>
      <c r="AB34" s="21" t="s">
        <v>15</v>
      </c>
      <c r="AC34" s="9" t="s">
        <v>38</v>
      </c>
      <c r="AD34" s="13"/>
    </row>
    <row r="35" spans="1:30" x14ac:dyDescent="0.25">
      <c r="A35" s="19"/>
      <c r="B35" s="11"/>
      <c r="C35" s="12" t="str">
        <f>CONCATENATE("Nx=","u",C28)</f>
        <v>Nx=u2</v>
      </c>
      <c r="D35" s="12" t="str">
        <f>CONCATENATE("Ny=","v",C28)</f>
        <v>Ny=v2</v>
      </c>
      <c r="E35" s="12" t="str">
        <f>CONCATENATE("Nz=","θ",C28)</f>
        <v>Nz=θ2</v>
      </c>
      <c r="F35" s="12" t="str">
        <f>CONCATENATE("Fx=","u",F28)</f>
        <v>Fx=u3</v>
      </c>
      <c r="G35" s="12" t="str">
        <f>CONCATENATE("Fy=","v",F28)</f>
        <v>Fy=v3</v>
      </c>
      <c r="H35" s="12" t="str">
        <f>CONCATENATE("Fz=","θ",F28)</f>
        <v>Fz=θ3</v>
      </c>
      <c r="I35" s="7"/>
      <c r="O35" s="169"/>
      <c r="P35" s="34">
        <v>0</v>
      </c>
      <c r="Q35" s="34">
        <v>0</v>
      </c>
      <c r="R35" s="34">
        <v>0</v>
      </c>
      <c r="S35" s="35">
        <f t="shared" ref="S35:X35" si="44">S14</f>
        <v>0</v>
      </c>
      <c r="T35" s="35">
        <f t="shared" si="44"/>
        <v>61619.611224489796</v>
      </c>
      <c r="U35" s="35">
        <f t="shared" si="44"/>
        <v>143779.09285714285</v>
      </c>
      <c r="V35" s="35">
        <f t="shared" si="44"/>
        <v>0</v>
      </c>
      <c r="W35" s="35">
        <f t="shared" si="44"/>
        <v>-544717.36322448973</v>
      </c>
      <c r="X35" s="35">
        <f t="shared" si="44"/>
        <v>1092721.1057142857</v>
      </c>
      <c r="Y35" s="34">
        <v>0</v>
      </c>
      <c r="Z35" s="34">
        <v>0</v>
      </c>
      <c r="AA35" s="34">
        <v>0</v>
      </c>
      <c r="AB35" s="21" t="s">
        <v>43</v>
      </c>
      <c r="AC35" s="9" t="s">
        <v>39</v>
      </c>
      <c r="AD35" s="13"/>
    </row>
    <row r="36" spans="1:30" x14ac:dyDescent="0.25">
      <c r="O36" s="169">
        <v>4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1</v>
      </c>
      <c r="Z36" s="34">
        <v>0</v>
      </c>
      <c r="AA36" s="34">
        <v>0</v>
      </c>
      <c r="AB36" s="21" t="s">
        <v>44</v>
      </c>
      <c r="AC36" s="9" t="s">
        <v>40</v>
      </c>
      <c r="AD36" s="13"/>
    </row>
    <row r="37" spans="1:30" x14ac:dyDescent="0.25">
      <c r="A37" s="168" t="s">
        <v>22</v>
      </c>
      <c r="B37" s="168"/>
      <c r="C37" s="168"/>
      <c r="D37" s="168"/>
      <c r="E37" s="168"/>
      <c r="F37" s="168"/>
      <c r="G37" s="168"/>
      <c r="H37" s="168"/>
      <c r="I37" s="168"/>
      <c r="O37" s="169"/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1</v>
      </c>
      <c r="AA37" s="34">
        <v>0</v>
      </c>
      <c r="AB37" s="21" t="s">
        <v>45</v>
      </c>
      <c r="AC37" s="9" t="s">
        <v>41</v>
      </c>
      <c r="AD37" s="13"/>
    </row>
    <row r="38" spans="1:30" x14ac:dyDescent="0.25">
      <c r="A38" s="2" t="s">
        <v>27</v>
      </c>
      <c r="B38" s="163">
        <f>(((H39)*F38))</f>
        <v>298890000</v>
      </c>
      <c r="C38" s="2" t="s">
        <v>1012</v>
      </c>
      <c r="D38" s="32">
        <f>(L41-L42)/L43</f>
        <v>1</v>
      </c>
      <c r="E38" s="2" t="s">
        <v>25</v>
      </c>
      <c r="F38" s="157">
        <f>$B$4</f>
        <v>1.4580000000000001E-3</v>
      </c>
      <c r="G38" s="2" t="s">
        <v>28</v>
      </c>
      <c r="H38" s="40">
        <f>$B$5</f>
        <v>2.4547649999999999E-6</v>
      </c>
      <c r="I38" s="160"/>
      <c r="J38" s="7"/>
      <c r="K38" s="7"/>
      <c r="L38" s="7"/>
      <c r="O38" s="169"/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1</v>
      </c>
      <c r="AB38" s="21" t="s">
        <v>46</v>
      </c>
      <c r="AC38" s="9" t="s">
        <v>42</v>
      </c>
      <c r="AD38" s="13"/>
    </row>
    <row r="39" spans="1:30" x14ac:dyDescent="0.25">
      <c r="A39" s="2" t="s">
        <v>32</v>
      </c>
      <c r="B39" s="163">
        <f>H39*H38</f>
        <v>503226.82499999995</v>
      </c>
      <c r="C39" s="4" t="s">
        <v>1013</v>
      </c>
      <c r="D39" s="32">
        <f>(L39-L40)/L43</f>
        <v>0</v>
      </c>
      <c r="E39" s="4" t="s">
        <v>24</v>
      </c>
      <c r="F39" s="6">
        <f>L43</f>
        <v>2.5</v>
      </c>
      <c r="G39" s="161" t="s">
        <v>26</v>
      </c>
      <c r="H39" s="162">
        <f>$B$3</f>
        <v>205000000000</v>
      </c>
      <c r="I39" s="1"/>
      <c r="J39" s="7"/>
      <c r="K39" s="1" t="s">
        <v>49</v>
      </c>
      <c r="L39" s="1">
        <v>7</v>
      </c>
      <c r="O39" s="16"/>
      <c r="P39" s="21" t="s">
        <v>8</v>
      </c>
      <c r="Q39" s="21" t="s">
        <v>9</v>
      </c>
      <c r="R39" s="21" t="s">
        <v>10</v>
      </c>
      <c r="S39" s="21" t="s">
        <v>11</v>
      </c>
      <c r="T39" s="21" t="s">
        <v>12</v>
      </c>
      <c r="U39" s="21" t="s">
        <v>13</v>
      </c>
      <c r="V39" s="21" t="s">
        <v>14</v>
      </c>
      <c r="W39" s="21" t="s">
        <v>15</v>
      </c>
      <c r="X39" s="21" t="s">
        <v>43</v>
      </c>
      <c r="Y39" s="21" t="s">
        <v>44</v>
      </c>
      <c r="Z39" s="21" t="s">
        <v>45</v>
      </c>
      <c r="AA39" s="21" t="s">
        <v>46</v>
      </c>
      <c r="AB39" s="21"/>
      <c r="AC39" s="9"/>
      <c r="AD39" s="13"/>
    </row>
    <row r="40" spans="1:30" x14ac:dyDescent="0.25">
      <c r="A40" s="7"/>
      <c r="B40" s="7"/>
      <c r="C40" s="7"/>
      <c r="D40" s="7"/>
      <c r="E40" s="7"/>
      <c r="F40" s="7"/>
      <c r="G40" s="7"/>
      <c r="H40" s="7"/>
      <c r="I40" s="7"/>
      <c r="K40" s="1" t="s">
        <v>50</v>
      </c>
      <c r="L40" s="1">
        <v>7</v>
      </c>
      <c r="O40" s="9"/>
      <c r="P40" s="14" t="s">
        <v>33</v>
      </c>
      <c r="Q40" s="14" t="s">
        <v>34</v>
      </c>
      <c r="R40" s="14" t="s">
        <v>31</v>
      </c>
      <c r="S40" s="14" t="s">
        <v>35</v>
      </c>
      <c r="T40" s="14" t="s">
        <v>36</v>
      </c>
      <c r="U40" s="14" t="s">
        <v>30</v>
      </c>
      <c r="V40" s="14" t="s">
        <v>37</v>
      </c>
      <c r="W40" s="14" t="s">
        <v>38</v>
      </c>
      <c r="X40" s="14" t="s">
        <v>39</v>
      </c>
      <c r="Y40" s="14" t="s">
        <v>40</v>
      </c>
      <c r="Z40" s="14" t="s">
        <v>41</v>
      </c>
      <c r="AA40" s="14" t="s">
        <v>42</v>
      </c>
      <c r="AB40" s="9"/>
      <c r="AC40" s="9"/>
      <c r="AD40" s="13"/>
    </row>
    <row r="41" spans="1:30" x14ac:dyDescent="0.25">
      <c r="A41" s="7"/>
      <c r="B41" s="7"/>
      <c r="C41" s="177">
        <v>4</v>
      </c>
      <c r="D41" s="177"/>
      <c r="E41" s="177"/>
      <c r="F41" s="177">
        <v>3</v>
      </c>
      <c r="G41" s="177"/>
      <c r="H41" s="177"/>
      <c r="I41" s="7"/>
      <c r="K41" s="1" t="s">
        <v>51</v>
      </c>
      <c r="L41" s="1">
        <v>2.5</v>
      </c>
      <c r="O41" s="13"/>
      <c r="AD41" s="13"/>
    </row>
    <row r="42" spans="1:30" x14ac:dyDescent="0.25">
      <c r="A42" s="174" t="s">
        <v>5</v>
      </c>
      <c r="B42" s="175">
        <v>4</v>
      </c>
      <c r="C42" s="8">
        <f>B38/F39</f>
        <v>119556000</v>
      </c>
      <c r="D42" s="8">
        <v>0</v>
      </c>
      <c r="E42" s="8">
        <v>0</v>
      </c>
      <c r="F42" s="8">
        <f>C42*-1</f>
        <v>-119556000</v>
      </c>
      <c r="G42" s="6">
        <v>0</v>
      </c>
      <c r="H42" s="6">
        <v>0</v>
      </c>
      <c r="I42" s="12" t="str">
        <f>CONCATENATE("Nx=","u",B42)</f>
        <v>Nx=u4</v>
      </c>
      <c r="K42" s="1" t="s">
        <v>52</v>
      </c>
      <c r="L42" s="1">
        <v>0</v>
      </c>
      <c r="O42" s="173" t="s">
        <v>21</v>
      </c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3"/>
    </row>
    <row r="43" spans="1:30" x14ac:dyDescent="0.25">
      <c r="A43" s="174"/>
      <c r="B43" s="175"/>
      <c r="C43" s="8">
        <v>0</v>
      </c>
      <c r="D43" s="8">
        <f>12*(B39/(F39^3))</f>
        <v>386478.20159999997</v>
      </c>
      <c r="E43" s="8">
        <f>6*(B39/(F39^2))</f>
        <v>483097.75199999992</v>
      </c>
      <c r="F43" s="8">
        <v>0</v>
      </c>
      <c r="G43" s="6">
        <f>D43*-1</f>
        <v>-386478.20159999997</v>
      </c>
      <c r="H43" s="6">
        <f>E43</f>
        <v>483097.75199999992</v>
      </c>
      <c r="I43" s="12" t="str">
        <f>CONCATENATE("Ny=","v",B42)</f>
        <v>Ny=v4</v>
      </c>
      <c r="K43" s="1" t="s">
        <v>53</v>
      </c>
      <c r="L43" s="1">
        <v>2.5</v>
      </c>
      <c r="O43" s="170" t="s">
        <v>0</v>
      </c>
      <c r="P43" s="170"/>
      <c r="Q43" s="170"/>
      <c r="R43" s="170"/>
      <c r="S43" s="170"/>
      <c r="T43" s="170"/>
      <c r="U43" s="170"/>
      <c r="V43" s="170"/>
      <c r="W43" s="37"/>
      <c r="X43" s="170" t="s">
        <v>20</v>
      </c>
      <c r="Y43" s="36"/>
      <c r="Z43" s="36"/>
      <c r="AA43" s="36"/>
      <c r="AB43" s="36"/>
      <c r="AC43" s="36"/>
      <c r="AD43" s="13"/>
    </row>
    <row r="44" spans="1:30" x14ac:dyDescent="0.25">
      <c r="A44" s="174"/>
      <c r="B44" s="175"/>
      <c r="C44" s="8">
        <v>0</v>
      </c>
      <c r="D44" s="8">
        <f>6*(B39/(F39^2))</f>
        <v>483097.75199999992</v>
      </c>
      <c r="E44" s="8">
        <f>4*(B39/(F39))</f>
        <v>805162.91999999993</v>
      </c>
      <c r="F44" s="8">
        <v>0</v>
      </c>
      <c r="G44" s="6">
        <f>H43*-1</f>
        <v>-483097.75199999992</v>
      </c>
      <c r="H44" s="6">
        <f>2*(B39/(F39))</f>
        <v>402581.45999999996</v>
      </c>
      <c r="I44" s="12" t="str">
        <f>CONCATENATE("Nz=","θ",B42)</f>
        <v>Nz=θ4</v>
      </c>
      <c r="O44" s="172"/>
      <c r="P44" s="172"/>
      <c r="Q44" s="172"/>
      <c r="R44" s="172"/>
      <c r="S44" s="172"/>
      <c r="T44" s="172"/>
      <c r="U44" s="172"/>
      <c r="V44" s="170"/>
      <c r="W44" s="7"/>
      <c r="X44" s="170"/>
      <c r="AD44" s="13"/>
    </row>
    <row r="45" spans="1:30" x14ac:dyDescent="0.25">
      <c r="A45" s="174"/>
      <c r="B45" s="176">
        <v>3</v>
      </c>
      <c r="C45" s="8">
        <f>C42*-1</f>
        <v>-119556000</v>
      </c>
      <c r="D45" s="8">
        <v>0</v>
      </c>
      <c r="E45" s="8">
        <v>0</v>
      </c>
      <c r="F45" s="8">
        <f>C42</f>
        <v>119556000</v>
      </c>
      <c r="G45" s="6">
        <v>0</v>
      </c>
      <c r="H45" s="6">
        <v>0</v>
      </c>
      <c r="I45" s="12" t="str">
        <f>CONCATENATE("Fx=","u",B45)</f>
        <v>Fx=u3</v>
      </c>
      <c r="O45" s="168" t="s">
        <v>23</v>
      </c>
      <c r="P45" s="168"/>
      <c r="Q45" s="168"/>
      <c r="R45" s="168"/>
      <c r="S45" s="168"/>
      <c r="T45" s="168"/>
      <c r="U45" s="168"/>
      <c r="V45" s="170"/>
      <c r="W45" s="7"/>
      <c r="X45" s="170"/>
      <c r="AD45" s="13"/>
    </row>
    <row r="46" spans="1:30" x14ac:dyDescent="0.25">
      <c r="A46" s="19"/>
      <c r="B46" s="176"/>
      <c r="C46" s="8">
        <v>0</v>
      </c>
      <c r="D46" s="8">
        <f>D43*-1</f>
        <v>-386478.20159999997</v>
      </c>
      <c r="E46" s="8">
        <f>D47*-1</f>
        <v>-483097.75199999992</v>
      </c>
      <c r="F46" s="8">
        <v>0</v>
      </c>
      <c r="G46" s="6">
        <f>D43</f>
        <v>386478.20159999997</v>
      </c>
      <c r="H46" s="6">
        <f>E43*-1</f>
        <v>-483097.75199999992</v>
      </c>
      <c r="I46" s="12" t="str">
        <f>CONCATENATE("Fy=","v",B45)</f>
        <v>Fy=v3</v>
      </c>
      <c r="O46" s="21" t="s">
        <v>16</v>
      </c>
      <c r="P46" s="171">
        <v>2</v>
      </c>
      <c r="Q46" s="171"/>
      <c r="R46" s="171"/>
      <c r="S46" s="171">
        <v>3</v>
      </c>
      <c r="T46" s="171"/>
      <c r="U46" s="171"/>
      <c r="V46" s="7"/>
      <c r="W46" s="7"/>
      <c r="X46" s="172"/>
      <c r="AD46" s="13"/>
    </row>
    <row r="47" spans="1:30" x14ac:dyDescent="0.25">
      <c r="A47" s="19"/>
      <c r="B47" s="176"/>
      <c r="C47" s="8">
        <v>0</v>
      </c>
      <c r="D47" s="8">
        <f>D44</f>
        <v>483097.75199999992</v>
      </c>
      <c r="E47" s="8">
        <f>H44</f>
        <v>402581.45999999996</v>
      </c>
      <c r="F47" s="8">
        <v>0</v>
      </c>
      <c r="G47" s="6">
        <f>D44*-1</f>
        <v>-483097.75199999992</v>
      </c>
      <c r="H47" s="6">
        <f>E44</f>
        <v>805162.91999999993</v>
      </c>
      <c r="I47" s="12" t="str">
        <f>CONCATENATE("Fz=","θ",B45)</f>
        <v>Fz=θ3</v>
      </c>
      <c r="O47" s="169">
        <v>2</v>
      </c>
      <c r="P47" s="35">
        <f>S30</f>
        <v>162254571.42857143</v>
      </c>
      <c r="Q47" s="35">
        <f t="shared" ref="Q47:U47" si="45">T30</f>
        <v>0</v>
      </c>
      <c r="R47" s="35">
        <f t="shared" si="45"/>
        <v>0</v>
      </c>
      <c r="S47" s="35">
        <f t="shared" si="45"/>
        <v>-42698571.428571425</v>
      </c>
      <c r="T47" s="35">
        <f t="shared" si="45"/>
        <v>0</v>
      </c>
      <c r="U47" s="35">
        <f t="shared" si="45"/>
        <v>0</v>
      </c>
      <c r="V47" s="27" t="s">
        <v>47</v>
      </c>
      <c r="W47" s="15" t="s">
        <v>19</v>
      </c>
      <c r="X47" s="10">
        <v>0</v>
      </c>
      <c r="AD47" s="13"/>
    </row>
    <row r="48" spans="1:30" x14ac:dyDescent="0.25">
      <c r="A48" s="19"/>
      <c r="B48" s="11"/>
      <c r="C48" s="12" t="str">
        <f>CONCATENATE("Nx=","u",C41)</f>
        <v>Nx=u4</v>
      </c>
      <c r="D48" s="12" t="str">
        <f>CONCATENATE("Ny=","v",C41)</f>
        <v>Ny=v4</v>
      </c>
      <c r="E48" s="12" t="str">
        <f>CONCATENATE("Nz=","θ",C41)</f>
        <v>Nz=θ4</v>
      </c>
      <c r="F48" s="12" t="str">
        <f>CONCATENATE("Fx=","u",F41)</f>
        <v>Fx=u3</v>
      </c>
      <c r="G48" s="12" t="str">
        <f>CONCATENATE("Fy=","v",F41)</f>
        <v>Fy=v3</v>
      </c>
      <c r="H48" s="12" t="str">
        <f>CONCATENATE("Fz=","θ",F41)</f>
        <v>Fz=θ3</v>
      </c>
      <c r="I48" s="7"/>
      <c r="O48" s="169"/>
      <c r="P48" s="35">
        <f t="shared" ref="P48:P52" si="46">S31</f>
        <v>0</v>
      </c>
      <c r="Q48" s="35">
        <f t="shared" ref="Q48:Q52" si="47">T31</f>
        <v>404083.80480699707</v>
      </c>
      <c r="R48" s="35">
        <f t="shared" ref="R48:R52" si="48">U31</f>
        <v>-421478.14077551011</v>
      </c>
      <c r="S48" s="35">
        <f t="shared" ref="S48:S52" si="49">V31</f>
        <v>0</v>
      </c>
      <c r="T48" s="35">
        <f t="shared" ref="T48:T52" si="50">W31</f>
        <v>-17605.603206997082</v>
      </c>
      <c r="U48" s="35">
        <f t="shared" ref="U48:U52" si="51">X31</f>
        <v>61619.611224489796</v>
      </c>
      <c r="V48" s="27" t="s">
        <v>48</v>
      </c>
      <c r="W48" s="15" t="s">
        <v>19</v>
      </c>
      <c r="X48" s="10">
        <v>0</v>
      </c>
      <c r="AD48" s="13"/>
    </row>
    <row r="49" spans="1:30" x14ac:dyDescent="0.25">
      <c r="A49" s="7"/>
      <c r="B49" s="7"/>
      <c r="C49" s="7"/>
      <c r="D49" s="7"/>
      <c r="E49" s="7"/>
      <c r="F49" s="7"/>
      <c r="G49" s="7"/>
      <c r="H49" s="7"/>
      <c r="I49" s="7"/>
      <c r="O49" s="169"/>
      <c r="P49" s="35">
        <f t="shared" si="46"/>
        <v>0</v>
      </c>
      <c r="Q49" s="35">
        <f t="shared" si="47"/>
        <v>-421478.14077551011</v>
      </c>
      <c r="R49" s="35">
        <f t="shared" si="48"/>
        <v>1092721.1057142857</v>
      </c>
      <c r="S49" s="35">
        <f t="shared" si="49"/>
        <v>0</v>
      </c>
      <c r="T49" s="35">
        <f t="shared" si="50"/>
        <v>-61619.611224489796</v>
      </c>
      <c r="U49" s="35">
        <f t="shared" si="51"/>
        <v>143779.09285714285</v>
      </c>
      <c r="V49" s="27" t="s">
        <v>30</v>
      </c>
      <c r="W49" s="15" t="s">
        <v>19</v>
      </c>
      <c r="X49" s="10">
        <v>0</v>
      </c>
      <c r="Z49"/>
      <c r="AD49" s="13"/>
    </row>
    <row r="50" spans="1:30" x14ac:dyDescent="0.25">
      <c r="A50" s="7"/>
      <c r="B50" s="7"/>
      <c r="C50" s="7"/>
      <c r="D50" s="7"/>
      <c r="E50" s="7"/>
      <c r="F50" s="7"/>
      <c r="G50" s="7"/>
      <c r="H50" s="7"/>
      <c r="I50" s="7"/>
      <c r="O50" s="169">
        <v>3</v>
      </c>
      <c r="P50" s="35">
        <f t="shared" si="46"/>
        <v>-42698571.428571425</v>
      </c>
      <c r="Q50" s="35">
        <f t="shared" si="47"/>
        <v>0</v>
      </c>
      <c r="R50" s="35">
        <f t="shared" si="48"/>
        <v>0</v>
      </c>
      <c r="S50" s="35">
        <f t="shared" si="49"/>
        <v>162254571.42857143</v>
      </c>
      <c r="T50" s="35">
        <f t="shared" si="50"/>
        <v>0</v>
      </c>
      <c r="U50" s="35">
        <f t="shared" si="51"/>
        <v>0</v>
      </c>
      <c r="V50" s="27" t="s">
        <v>56</v>
      </c>
      <c r="W50" s="15" t="s">
        <v>19</v>
      </c>
      <c r="X50" s="10">
        <v>1</v>
      </c>
      <c r="AD50" s="13"/>
    </row>
    <row r="51" spans="1:30" x14ac:dyDescent="0.25">
      <c r="O51" s="169"/>
      <c r="P51" s="35">
        <f t="shared" si="46"/>
        <v>0</v>
      </c>
      <c r="Q51" s="35">
        <f t="shared" si="47"/>
        <v>-17605.603206997082</v>
      </c>
      <c r="R51" s="35">
        <f t="shared" si="48"/>
        <v>-61619.611224489796</v>
      </c>
      <c r="S51" s="35">
        <f t="shared" si="49"/>
        <v>0</v>
      </c>
      <c r="T51" s="35">
        <f t="shared" si="50"/>
        <v>404083.80480699707</v>
      </c>
      <c r="U51" s="35">
        <f t="shared" si="51"/>
        <v>-544717.36322448973</v>
      </c>
      <c r="V51" s="27" t="s">
        <v>57</v>
      </c>
      <c r="W51" s="15" t="s">
        <v>19</v>
      </c>
      <c r="X51" s="10">
        <v>0</v>
      </c>
      <c r="AD51" s="13"/>
    </row>
    <row r="52" spans="1:30" x14ac:dyDescent="0.25">
      <c r="O52" s="169"/>
      <c r="P52" s="35">
        <f t="shared" si="46"/>
        <v>0</v>
      </c>
      <c r="Q52" s="35">
        <f t="shared" si="47"/>
        <v>61619.611224489796</v>
      </c>
      <c r="R52" s="35">
        <f t="shared" si="48"/>
        <v>143779.09285714285</v>
      </c>
      <c r="S52" s="35">
        <f t="shared" si="49"/>
        <v>0</v>
      </c>
      <c r="T52" s="35">
        <f t="shared" si="50"/>
        <v>-544717.36322448973</v>
      </c>
      <c r="U52" s="35">
        <f t="shared" si="51"/>
        <v>1092721.1057142857</v>
      </c>
      <c r="V52" s="27" t="s">
        <v>39</v>
      </c>
      <c r="W52" s="15" t="s">
        <v>19</v>
      </c>
      <c r="X52" s="10">
        <v>0</v>
      </c>
      <c r="AD52" s="13"/>
    </row>
    <row r="53" spans="1:30" x14ac:dyDescent="0.25">
      <c r="O53" s="9"/>
      <c r="P53" s="14" t="s">
        <v>47</v>
      </c>
      <c r="Q53" s="14" t="s">
        <v>48</v>
      </c>
      <c r="R53" s="14" t="s">
        <v>30</v>
      </c>
      <c r="S53" s="14" t="s">
        <v>56</v>
      </c>
      <c r="T53" s="14" t="s">
        <v>57</v>
      </c>
      <c r="U53" s="14" t="s">
        <v>39</v>
      </c>
      <c r="V53" s="9"/>
      <c r="AD53" s="13"/>
    </row>
    <row r="54" spans="1:30" x14ac:dyDescent="0.25">
      <c r="O54" s="13"/>
      <c r="AD54" s="13"/>
    </row>
    <row r="55" spans="1:30" x14ac:dyDescent="0.25">
      <c r="O55" s="170" t="s">
        <v>58</v>
      </c>
      <c r="P55" s="170"/>
      <c r="Q55" s="170"/>
      <c r="R55" s="170"/>
      <c r="S55" s="170"/>
      <c r="T55" s="170"/>
      <c r="U55" s="170"/>
      <c r="V55" s="170" t="s">
        <v>20</v>
      </c>
      <c r="W55" s="7"/>
      <c r="X55" s="7"/>
      <c r="Y55" s="170" t="s">
        <v>18</v>
      </c>
      <c r="AD55" s="13"/>
    </row>
    <row r="56" spans="1:30" x14ac:dyDescent="0.25">
      <c r="O56" s="172"/>
      <c r="P56" s="172"/>
      <c r="Q56" s="172"/>
      <c r="R56" s="172"/>
      <c r="S56" s="172"/>
      <c r="T56" s="172"/>
      <c r="U56" s="172"/>
      <c r="V56" s="170"/>
      <c r="W56" s="7"/>
      <c r="X56" s="7"/>
      <c r="Y56" s="170"/>
      <c r="AD56" s="13"/>
    </row>
    <row r="57" spans="1:30" x14ac:dyDescent="0.25">
      <c r="O57" s="21" t="s">
        <v>16</v>
      </c>
      <c r="P57" s="171">
        <v>2</v>
      </c>
      <c r="Q57" s="171"/>
      <c r="R57" s="171"/>
      <c r="S57" s="171">
        <v>3</v>
      </c>
      <c r="T57" s="171"/>
      <c r="U57" s="171"/>
      <c r="V57" s="170"/>
      <c r="W57" s="7"/>
      <c r="X57" s="7"/>
      <c r="Y57" s="170"/>
      <c r="AD57" s="13"/>
    </row>
    <row r="58" spans="1:30" x14ac:dyDescent="0.25">
      <c r="O58" s="169">
        <v>2</v>
      </c>
      <c r="P58" s="38">
        <f t="array" ref="P58:U63">MINVERSE(P47:U52)</f>
        <v>6.6217225958267809E-9</v>
      </c>
      <c r="Q58" s="38">
        <v>0</v>
      </c>
      <c r="R58" s="38">
        <v>0</v>
      </c>
      <c r="S58" s="38">
        <v>1.7425585778491525E-9</v>
      </c>
      <c r="T58" s="38">
        <v>0</v>
      </c>
      <c r="U58" s="38">
        <v>0</v>
      </c>
      <c r="V58" s="10">
        <v>0</v>
      </c>
      <c r="W58" s="20" t="s">
        <v>19</v>
      </c>
      <c r="X58" s="27" t="s">
        <v>47</v>
      </c>
      <c r="Y58" s="18">
        <f t="array" ref="Y58:Y63">MMULT(P58:U63,V58:V63)</f>
        <v>1.7425585778491525E-6</v>
      </c>
      <c r="AD58" s="13"/>
    </row>
    <row r="59" spans="1:30" x14ac:dyDescent="0.25">
      <c r="O59" s="169"/>
      <c r="P59" s="38">
        <v>0</v>
      </c>
      <c r="Q59" s="38">
        <v>4.4143819467669095E-6</v>
      </c>
      <c r="R59" s="38">
        <v>1.7713659296147759E-6</v>
      </c>
      <c r="S59" s="38">
        <v>0</v>
      </c>
      <c r="T59" s="38">
        <v>-5.71040847325066E-7</v>
      </c>
      <c r="U59" s="38">
        <v>-7.6666749283204716E-7</v>
      </c>
      <c r="V59" s="10">
        <v>0</v>
      </c>
      <c r="W59" s="20" t="s">
        <v>19</v>
      </c>
      <c r="X59" s="27" t="s">
        <v>48</v>
      </c>
      <c r="Y59" s="18">
        <v>0</v>
      </c>
      <c r="AD59" s="13"/>
    </row>
    <row r="60" spans="1:30" x14ac:dyDescent="0.25">
      <c r="O60" s="169"/>
      <c r="P60" s="38">
        <v>0</v>
      </c>
      <c r="Q60" s="38">
        <v>1.7713659296147759E-6</v>
      </c>
      <c r="R60" s="38">
        <v>1.6427302950436233E-6</v>
      </c>
      <c r="S60" s="38">
        <v>0</v>
      </c>
      <c r="T60" s="38">
        <v>-2.9983117969038733E-7</v>
      </c>
      <c r="U60" s="38">
        <v>-4.6550249510411203E-7</v>
      </c>
      <c r="V60" s="10">
        <v>0</v>
      </c>
      <c r="W60" s="20" t="s">
        <v>19</v>
      </c>
      <c r="X60" s="27" t="s">
        <v>30</v>
      </c>
      <c r="Y60" s="18">
        <v>0</v>
      </c>
      <c r="AD60" s="13"/>
    </row>
    <row r="61" spans="1:30" x14ac:dyDescent="0.25">
      <c r="O61" s="169">
        <v>3</v>
      </c>
      <c r="P61" s="38">
        <v>1.7425585778491527E-9</v>
      </c>
      <c r="Q61" s="38">
        <v>0</v>
      </c>
      <c r="R61" s="38">
        <v>0</v>
      </c>
      <c r="S61" s="38">
        <v>6.6217225958267809E-9</v>
      </c>
      <c r="T61" s="38">
        <v>0</v>
      </c>
      <c r="U61" s="38">
        <v>0</v>
      </c>
      <c r="V61" s="10">
        <v>1000</v>
      </c>
      <c r="W61" s="20" t="s">
        <v>19</v>
      </c>
      <c r="X61" s="27" t="s">
        <v>56</v>
      </c>
      <c r="Y61" s="18">
        <v>6.6217225958267808E-6</v>
      </c>
      <c r="AD61" s="13"/>
    </row>
    <row r="62" spans="1:30" x14ac:dyDescent="0.25">
      <c r="O62" s="169"/>
      <c r="P62" s="38">
        <v>0</v>
      </c>
      <c r="Q62" s="38">
        <v>-5.7104084732506505E-7</v>
      </c>
      <c r="R62" s="38">
        <v>-2.9983117969038674E-7</v>
      </c>
      <c r="S62" s="38">
        <v>0</v>
      </c>
      <c r="T62" s="38">
        <v>7.6238815996158207E-6</v>
      </c>
      <c r="U62" s="38">
        <v>3.8721293387522449E-6</v>
      </c>
      <c r="V62" s="10">
        <v>0</v>
      </c>
      <c r="W62" s="20" t="s">
        <v>19</v>
      </c>
      <c r="X62" s="27" t="s">
        <v>57</v>
      </c>
      <c r="Y62" s="18">
        <v>0</v>
      </c>
      <c r="AD62" s="13"/>
    </row>
    <row r="63" spans="1:30" x14ac:dyDescent="0.25">
      <c r="O63" s="169"/>
      <c r="P63" s="38">
        <v>0</v>
      </c>
      <c r="Q63" s="38">
        <v>-7.6666749283204663E-7</v>
      </c>
      <c r="R63" s="38">
        <v>-4.6550249510411171E-7</v>
      </c>
      <c r="S63" s="38">
        <v>0</v>
      </c>
      <c r="T63" s="38">
        <v>3.8721293387522458E-6</v>
      </c>
      <c r="U63" s="38">
        <v>2.9498719718402706E-6</v>
      </c>
      <c r="V63" s="10">
        <v>0</v>
      </c>
      <c r="W63" s="20" t="s">
        <v>19</v>
      </c>
      <c r="X63" s="27" t="s">
        <v>39</v>
      </c>
      <c r="Y63" s="18">
        <v>0</v>
      </c>
      <c r="AD63" s="13"/>
    </row>
    <row r="64" spans="1:30" x14ac:dyDescent="0.25">
      <c r="O64" s="13"/>
      <c r="Y64" s="13" t="s">
        <v>226</v>
      </c>
      <c r="AD64" s="13"/>
    </row>
    <row r="65" spans="15:30" x14ac:dyDescent="0.25">
      <c r="O65" s="13"/>
      <c r="AD65" s="13"/>
    </row>
    <row r="66" spans="15:30" x14ac:dyDescent="0.25">
      <c r="O66" s="13"/>
      <c r="AD66" s="13"/>
    </row>
    <row r="67" spans="15:30" x14ac:dyDescent="0.25">
      <c r="O67" s="13"/>
      <c r="AD67" s="13"/>
    </row>
    <row r="68" spans="15:30" x14ac:dyDescent="0.25">
      <c r="O68" s="13"/>
      <c r="AD68" s="13"/>
    </row>
    <row r="69" spans="15:30" x14ac:dyDescent="0.25">
      <c r="O69" s="13"/>
      <c r="AD69" s="13"/>
    </row>
    <row r="70" spans="15:30" x14ac:dyDescent="0.25">
      <c r="O70" s="166" t="s">
        <v>59</v>
      </c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3"/>
    </row>
    <row r="71" spans="15:30" x14ac:dyDescent="0.25"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D71" s="13"/>
    </row>
    <row r="72" spans="15:30" x14ac:dyDescent="0.25">
      <c r="O72" s="13"/>
      <c r="P72" s="168" t="s">
        <v>60</v>
      </c>
      <c r="Q72" s="168"/>
      <c r="R72" s="168"/>
      <c r="S72" s="168"/>
      <c r="T72" s="168"/>
      <c r="U72" s="168"/>
      <c r="V72" s="168"/>
      <c r="W72"/>
      <c r="X72"/>
      <c r="Y72"/>
      <c r="Z72"/>
      <c r="AA72"/>
      <c r="AB72"/>
      <c r="AD72" s="13"/>
    </row>
    <row r="73" spans="15:30" x14ac:dyDescent="0.25">
      <c r="O73" s="13"/>
      <c r="P73" s="167" t="s">
        <v>0</v>
      </c>
      <c r="Q73" s="167"/>
      <c r="R73" s="167"/>
      <c r="S73" s="167"/>
      <c r="T73" s="167"/>
      <c r="U73" s="167"/>
      <c r="V73" s="39" t="s">
        <v>20</v>
      </c>
      <c r="AD73" s="13"/>
    </row>
    <row r="74" spans="15:30" x14ac:dyDescent="0.25">
      <c r="O74" s="13"/>
      <c r="P74" s="41">
        <v>430.85055140571427</v>
      </c>
      <c r="Q74" s="42">
        <v>0</v>
      </c>
      <c r="R74" s="42">
        <v>483.10464000000002</v>
      </c>
      <c r="S74" s="42">
        <v>-426.98571428571427</v>
      </c>
      <c r="T74" s="42">
        <v>0</v>
      </c>
      <c r="U74" s="42">
        <v>0</v>
      </c>
      <c r="V74" s="43">
        <v>0</v>
      </c>
      <c r="AD74" s="13"/>
    </row>
    <row r="75" spans="15:30" x14ac:dyDescent="0.25">
      <c r="O75" s="13"/>
      <c r="P75" s="41">
        <v>0</v>
      </c>
      <c r="Q75" s="42">
        <v>1195.7360585422739</v>
      </c>
      <c r="R75" s="42">
        <v>61.620489795918367</v>
      </c>
      <c r="S75" s="42">
        <v>0</v>
      </c>
      <c r="T75" s="42">
        <v>-0.17605854227405249</v>
      </c>
      <c r="U75" s="42">
        <v>61.620489795918367</v>
      </c>
      <c r="V75" s="43">
        <v>0</v>
      </c>
      <c r="AD75" s="13"/>
    </row>
    <row r="76" spans="15:30" x14ac:dyDescent="0.25">
      <c r="O76" s="13"/>
      <c r="P76" s="41">
        <v>483.10464000000002</v>
      </c>
      <c r="Q76" s="42">
        <v>61.620489795918367</v>
      </c>
      <c r="R76" s="42">
        <v>109273.66857142857</v>
      </c>
      <c r="S76" s="42">
        <v>0</v>
      </c>
      <c r="T76" s="42">
        <v>-61.620489795918367</v>
      </c>
      <c r="U76" s="42">
        <v>14378.114285714286</v>
      </c>
      <c r="V76" s="43">
        <v>0</v>
      </c>
      <c r="AD76" s="13"/>
    </row>
    <row r="77" spans="15:30" x14ac:dyDescent="0.25">
      <c r="O77" s="13"/>
      <c r="P77" s="41">
        <v>-426.98571428571427</v>
      </c>
      <c r="Q77" s="42">
        <v>0</v>
      </c>
      <c r="R77" s="42">
        <v>0</v>
      </c>
      <c r="S77" s="42">
        <v>430.85055140571427</v>
      </c>
      <c r="T77" s="42">
        <v>0</v>
      </c>
      <c r="U77" s="42">
        <v>483.10464000000002</v>
      </c>
      <c r="V77" s="43">
        <v>-1</v>
      </c>
      <c r="AD77" s="13"/>
    </row>
    <row r="78" spans="15:30" x14ac:dyDescent="0.25">
      <c r="O78" s="13"/>
      <c r="P78" s="41">
        <v>0</v>
      </c>
      <c r="Q78" s="42">
        <v>-0.17605854227405249</v>
      </c>
      <c r="R78" s="42">
        <v>-61.620489795918367</v>
      </c>
      <c r="S78" s="42">
        <v>0</v>
      </c>
      <c r="T78" s="42">
        <v>1195.7360585422739</v>
      </c>
      <c r="U78" s="42">
        <v>-61.620489795918367</v>
      </c>
      <c r="V78" s="43">
        <v>0</v>
      </c>
      <c r="AD78" s="13"/>
    </row>
    <row r="79" spans="15:30" x14ac:dyDescent="0.25">
      <c r="O79" s="13"/>
      <c r="P79" s="41">
        <v>0</v>
      </c>
      <c r="Q79" s="42">
        <v>61.620489795918367</v>
      </c>
      <c r="R79" s="42">
        <v>14378.114285714286</v>
      </c>
      <c r="S79" s="42">
        <v>483.10464000000002</v>
      </c>
      <c r="T79" s="42">
        <v>-61.620489795918367</v>
      </c>
      <c r="U79" s="42">
        <v>109273.66857142857</v>
      </c>
      <c r="V79" s="43">
        <v>0</v>
      </c>
      <c r="AD79" s="13"/>
    </row>
    <row r="80" spans="15:30" x14ac:dyDescent="0.25">
      <c r="O80" s="13"/>
      <c r="AD80" s="13"/>
    </row>
    <row r="81" spans="15:30" x14ac:dyDescent="0.25">
      <c r="O81" s="13"/>
      <c r="P81" s="13" t="s">
        <v>61</v>
      </c>
      <c r="AD81" s="13"/>
    </row>
    <row r="82" spans="15:30" x14ac:dyDescent="0.25">
      <c r="O82" s="13"/>
      <c r="P82" s="168" t="s">
        <v>60</v>
      </c>
      <c r="Q82" s="168"/>
      <c r="R82" s="168"/>
      <c r="S82" s="168"/>
      <c r="T82" s="168"/>
      <c r="U82" s="168"/>
      <c r="V82" s="168"/>
      <c r="AD82" s="13"/>
    </row>
    <row r="83" spans="15:30" x14ac:dyDescent="0.25">
      <c r="O83" s="13"/>
      <c r="P83" s="167" t="s">
        <v>0</v>
      </c>
      <c r="Q83" s="167"/>
      <c r="R83" s="167"/>
      <c r="S83" s="167"/>
      <c r="T83" s="167"/>
      <c r="U83" s="167"/>
      <c r="V83" s="39" t="s">
        <v>20</v>
      </c>
      <c r="AD83" s="13"/>
    </row>
    <row r="84" spans="15:30" x14ac:dyDescent="0.25">
      <c r="O84" s="13"/>
      <c r="P84" s="44">
        <v>430.85055140571427</v>
      </c>
      <c r="Q84" s="42">
        <v>0</v>
      </c>
      <c r="R84" s="42">
        <v>483.10464000000002</v>
      </c>
      <c r="S84" s="42">
        <v>-426.98571428571427</v>
      </c>
      <c r="T84" s="42">
        <v>0</v>
      </c>
      <c r="U84" s="42">
        <v>0</v>
      </c>
      <c r="V84" s="43">
        <v>0</v>
      </c>
      <c r="AD84" s="13"/>
    </row>
    <row r="85" spans="15:30" x14ac:dyDescent="0.25">
      <c r="O85" s="13"/>
      <c r="P85" s="41">
        <v>0</v>
      </c>
      <c r="Q85" s="42">
        <v>1195.7360585422739</v>
      </c>
      <c r="R85" s="42">
        <v>61.620489795918367</v>
      </c>
      <c r="S85" s="42">
        <v>0</v>
      </c>
      <c r="T85" s="42">
        <v>-0.17605854227405249</v>
      </c>
      <c r="U85" s="42">
        <v>61.620489795918367</v>
      </c>
      <c r="V85" s="43">
        <v>0</v>
      </c>
      <c r="AD85" s="13"/>
    </row>
    <row r="86" spans="15:30" x14ac:dyDescent="0.25">
      <c r="O86" s="13"/>
      <c r="P86" s="41">
        <v>483.10464000000002</v>
      </c>
      <c r="Q86" s="42">
        <v>61.620489795918367</v>
      </c>
      <c r="R86" s="42">
        <v>109273.66857142857</v>
      </c>
      <c r="S86" s="42">
        <v>0</v>
      </c>
      <c r="T86" s="42">
        <v>-61.620489795918367</v>
      </c>
      <c r="U86" s="42">
        <v>14378.114285714286</v>
      </c>
      <c r="V86" s="43">
        <v>0</v>
      </c>
      <c r="AD86" s="13"/>
    </row>
    <row r="87" spans="15:30" x14ac:dyDescent="0.25">
      <c r="O87" s="13"/>
      <c r="P87" s="41">
        <v>-426.98571428571427</v>
      </c>
      <c r="Q87" s="42">
        <v>0</v>
      </c>
      <c r="R87" s="42">
        <v>0</v>
      </c>
      <c r="S87" s="42">
        <v>430.85055140571427</v>
      </c>
      <c r="T87" s="42">
        <v>0</v>
      </c>
      <c r="U87" s="42">
        <v>483.10464000000002</v>
      </c>
      <c r="V87" s="43">
        <v>-1</v>
      </c>
      <c r="AD87" s="13"/>
    </row>
    <row r="88" spans="15:30" x14ac:dyDescent="0.25">
      <c r="O88" s="13"/>
      <c r="P88" s="41">
        <v>0</v>
      </c>
      <c r="Q88" s="42">
        <v>-0.17605854227405249</v>
      </c>
      <c r="R88" s="42">
        <v>-61.620489795918367</v>
      </c>
      <c r="S88" s="42">
        <v>0</v>
      </c>
      <c r="T88" s="42">
        <v>1195.7360585422739</v>
      </c>
      <c r="U88" s="42">
        <v>-61.620489795918367</v>
      </c>
      <c r="V88" s="43">
        <v>0</v>
      </c>
      <c r="AD88" s="13"/>
    </row>
    <row r="89" spans="15:30" x14ac:dyDescent="0.25">
      <c r="O89" s="13"/>
      <c r="P89" s="41">
        <v>0</v>
      </c>
      <c r="Q89" s="42">
        <v>61.620489795918367</v>
      </c>
      <c r="R89" s="42">
        <v>14378.114285714286</v>
      </c>
      <c r="S89" s="42">
        <v>483.10464000000002</v>
      </c>
      <c r="T89" s="42">
        <v>-61.620489795918367</v>
      </c>
      <c r="U89" s="42">
        <v>109273.66857142857</v>
      </c>
      <c r="V89" s="43">
        <v>0</v>
      </c>
      <c r="AD89" s="13"/>
    </row>
    <row r="90" spans="15:30" x14ac:dyDescent="0.25">
      <c r="O90" s="13"/>
      <c r="AD90" s="13"/>
    </row>
    <row r="91" spans="15:30" x14ac:dyDescent="0.25">
      <c r="O91" s="13"/>
      <c r="AD91" s="13"/>
    </row>
    <row r="92" spans="15:30" x14ac:dyDescent="0.25">
      <c r="O92" s="13"/>
      <c r="AD92" s="13"/>
    </row>
    <row r="93" spans="15:30" x14ac:dyDescent="0.25">
      <c r="O93" s="13"/>
      <c r="AD93" s="13"/>
    </row>
    <row r="94" spans="15:30" x14ac:dyDescent="0.25">
      <c r="O94" s="13"/>
      <c r="AD94" s="13"/>
    </row>
    <row r="95" spans="15:30" x14ac:dyDescent="0.25">
      <c r="O95" s="13"/>
      <c r="AD95" s="13"/>
    </row>
    <row r="96" spans="15:30" x14ac:dyDescent="0.25">
      <c r="O96" s="13"/>
      <c r="AD96" s="13"/>
    </row>
    <row r="97" spans="15:30" x14ac:dyDescent="0.25">
      <c r="O97" s="13"/>
      <c r="AD97" s="13"/>
    </row>
    <row r="98" spans="15:30" x14ac:dyDescent="0.25">
      <c r="O98" s="13"/>
      <c r="AD98" s="13"/>
    </row>
    <row r="99" spans="15:30" x14ac:dyDescent="0.25">
      <c r="O99" s="13"/>
      <c r="AD99" s="13"/>
    </row>
    <row r="100" spans="15:30" x14ac:dyDescent="0.25">
      <c r="O100" s="13"/>
      <c r="AD100" s="13"/>
    </row>
    <row r="101" spans="15:30" x14ac:dyDescent="0.25">
      <c r="O101" s="13"/>
      <c r="AD101" s="13"/>
    </row>
    <row r="102" spans="15:30" x14ac:dyDescent="0.25">
      <c r="O102" s="13"/>
      <c r="AD102" s="13"/>
    </row>
    <row r="103" spans="15:30" x14ac:dyDescent="0.25">
      <c r="O103" s="13"/>
      <c r="AD103" s="13"/>
    </row>
    <row r="104" spans="15:30" x14ac:dyDescent="0.25">
      <c r="O104" s="13"/>
      <c r="AD104" s="13"/>
    </row>
    <row r="105" spans="15:30" x14ac:dyDescent="0.25">
      <c r="O105" s="13"/>
      <c r="AD105" s="13"/>
    </row>
    <row r="106" spans="15:30" x14ac:dyDescent="0.25">
      <c r="O106" s="13"/>
      <c r="AD106" s="13"/>
    </row>
    <row r="107" spans="15:30" x14ac:dyDescent="0.25">
      <c r="O107" s="13"/>
      <c r="AD107" s="13"/>
    </row>
    <row r="108" spans="15:30" x14ac:dyDescent="0.25">
      <c r="O108" s="13"/>
      <c r="AD108" s="13"/>
    </row>
    <row r="109" spans="15:30" x14ac:dyDescent="0.25">
      <c r="O109" s="13"/>
      <c r="AD109" s="13"/>
    </row>
    <row r="110" spans="15:30" x14ac:dyDescent="0.25">
      <c r="O110" s="13"/>
      <c r="AD110" s="13"/>
    </row>
    <row r="111" spans="15:30" x14ac:dyDescent="0.25">
      <c r="O111" s="13"/>
      <c r="AD111" s="13"/>
    </row>
    <row r="112" spans="15:30" x14ac:dyDescent="0.25">
      <c r="O112" s="13"/>
      <c r="AD112" s="13"/>
    </row>
    <row r="113" spans="15:30" x14ac:dyDescent="0.25">
      <c r="O113" s="13"/>
      <c r="AD113" s="13"/>
    </row>
    <row r="114" spans="15:30" x14ac:dyDescent="0.25">
      <c r="O114" s="13"/>
      <c r="AD114" s="13"/>
    </row>
    <row r="115" spans="15:30" x14ac:dyDescent="0.25">
      <c r="O115" s="13"/>
      <c r="AD115" s="13"/>
    </row>
    <row r="116" spans="15:30" x14ac:dyDescent="0.25">
      <c r="AD116" s="13"/>
    </row>
  </sheetData>
  <dataConsolidate link="1"/>
  <mergeCells count="63">
    <mergeCell ref="O15:O17"/>
    <mergeCell ref="A15:A18"/>
    <mergeCell ref="B15:B17"/>
    <mergeCell ref="B18:B20"/>
    <mergeCell ref="A1:I1"/>
    <mergeCell ref="O1:AC1"/>
    <mergeCell ref="O2:AC3"/>
    <mergeCell ref="O6:O8"/>
    <mergeCell ref="O9:O11"/>
    <mergeCell ref="O4:AC4"/>
    <mergeCell ref="P5:R5"/>
    <mergeCell ref="S5:U5"/>
    <mergeCell ref="V5:X5"/>
    <mergeCell ref="Y5:AA5"/>
    <mergeCell ref="A8:I8"/>
    <mergeCell ref="A10:I10"/>
    <mergeCell ref="C14:E14"/>
    <mergeCell ref="F14:H14"/>
    <mergeCell ref="O12:O14"/>
    <mergeCell ref="O22:AC22"/>
    <mergeCell ref="O23:AC24"/>
    <mergeCell ref="O25:AC25"/>
    <mergeCell ref="A42:A45"/>
    <mergeCell ref="B42:B44"/>
    <mergeCell ref="B45:B47"/>
    <mergeCell ref="A29:A32"/>
    <mergeCell ref="B29:B31"/>
    <mergeCell ref="B32:B34"/>
    <mergeCell ref="A37:I37"/>
    <mergeCell ref="C41:E41"/>
    <mergeCell ref="F41:H41"/>
    <mergeCell ref="A24:I24"/>
    <mergeCell ref="C28:E28"/>
    <mergeCell ref="F28:H28"/>
    <mergeCell ref="P26:R26"/>
    <mergeCell ref="S26:U26"/>
    <mergeCell ref="V26:X26"/>
    <mergeCell ref="Y26:AA26"/>
    <mergeCell ref="O27:O29"/>
    <mergeCell ref="O30:O32"/>
    <mergeCell ref="Y55:Y57"/>
    <mergeCell ref="O55:U56"/>
    <mergeCell ref="P57:R57"/>
    <mergeCell ref="S57:U57"/>
    <mergeCell ref="O45:U45"/>
    <mergeCell ref="O33:O35"/>
    <mergeCell ref="O36:O38"/>
    <mergeCell ref="O42:AC42"/>
    <mergeCell ref="O47:O49"/>
    <mergeCell ref="O43:U44"/>
    <mergeCell ref="V43:V45"/>
    <mergeCell ref="X43:X46"/>
    <mergeCell ref="O58:O60"/>
    <mergeCell ref="O61:O63"/>
    <mergeCell ref="V55:V57"/>
    <mergeCell ref="O50:O52"/>
    <mergeCell ref="P46:R46"/>
    <mergeCell ref="S46:U46"/>
    <mergeCell ref="O70:AC70"/>
    <mergeCell ref="P73:U73"/>
    <mergeCell ref="P72:V72"/>
    <mergeCell ref="P82:V82"/>
    <mergeCell ref="P83:U8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5316-40DF-49BF-A050-BB37AC2F39BE}">
  <dimension ref="A1:AD116"/>
  <sheetViews>
    <sheetView tabSelected="1" topLeftCell="F10" zoomScale="115" zoomScaleNormal="115" workbookViewId="0">
      <selection activeCell="Q27" sqref="Q27"/>
    </sheetView>
  </sheetViews>
  <sheetFormatPr defaultRowHeight="15.75" x14ac:dyDescent="0.25"/>
  <cols>
    <col min="1" max="1" width="14.42578125" style="13" customWidth="1"/>
    <col min="2" max="2" width="16" style="13" customWidth="1"/>
    <col min="3" max="3" width="20.42578125" style="13" customWidth="1"/>
    <col min="4" max="4" width="22.28515625" style="13" customWidth="1"/>
    <col min="5" max="5" width="23" style="13" customWidth="1"/>
    <col min="6" max="6" width="19.5703125" style="13" customWidth="1"/>
    <col min="7" max="7" width="19.140625" style="13" bestFit="1" customWidth="1"/>
    <col min="8" max="8" width="22.140625" style="13" customWidth="1"/>
    <col min="9" max="9" width="10" style="13" customWidth="1"/>
    <col min="10" max="13" width="10" style="1" customWidth="1"/>
    <col min="14" max="14" width="5" style="7" customWidth="1"/>
    <col min="15" max="15" width="5" style="25" customWidth="1"/>
    <col min="16" max="16" width="17.85546875" style="13" bestFit="1" customWidth="1"/>
    <col min="17" max="17" width="18.28515625" style="13" bestFit="1" customWidth="1"/>
    <col min="18" max="18" width="15.42578125" style="13" bestFit="1" customWidth="1"/>
    <col min="19" max="19" width="17.85546875" style="13" bestFit="1" customWidth="1"/>
    <col min="20" max="20" width="18.28515625" style="13" bestFit="1" customWidth="1"/>
    <col min="21" max="21" width="15.42578125" style="13" bestFit="1" customWidth="1"/>
    <col min="22" max="22" width="17.85546875" style="13" bestFit="1" customWidth="1"/>
    <col min="23" max="23" width="18.28515625" style="13" bestFit="1" customWidth="1"/>
    <col min="24" max="24" width="15.42578125" style="13" bestFit="1" customWidth="1"/>
    <col min="25" max="26" width="13.5703125" style="13" bestFit="1" customWidth="1"/>
    <col min="27" max="27" width="15.42578125" style="13" bestFit="1" customWidth="1"/>
    <col min="28" max="28" width="6.42578125" style="13" customWidth="1"/>
    <col min="29" max="29" width="4.7109375" style="13" customWidth="1"/>
    <col min="30" max="30" width="9.140625" style="7"/>
    <col min="31" max="16384" width="9.140625" style="13"/>
  </cols>
  <sheetData>
    <row r="1" spans="1:29" x14ac:dyDescent="0.25">
      <c r="A1" s="178" t="s">
        <v>3</v>
      </c>
      <c r="B1" s="166"/>
      <c r="C1" s="166"/>
      <c r="D1" s="166"/>
      <c r="E1" s="166"/>
      <c r="F1" s="166"/>
      <c r="G1" s="166"/>
      <c r="H1" s="166"/>
      <c r="I1" s="166"/>
      <c r="O1" s="166" t="s">
        <v>7</v>
      </c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</row>
    <row r="2" spans="1:29" x14ac:dyDescent="0.25">
      <c r="O2" s="170" t="s">
        <v>0</v>
      </c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</row>
    <row r="3" spans="1:29" x14ac:dyDescent="0.25">
      <c r="A3" s="4" t="s">
        <v>1011</v>
      </c>
      <c r="B3" s="159">
        <v>205000000000</v>
      </c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172"/>
      <c r="Z3" s="172"/>
      <c r="AA3" s="172"/>
      <c r="AB3" s="172"/>
      <c r="AC3" s="172"/>
    </row>
    <row r="4" spans="1:29" x14ac:dyDescent="0.25">
      <c r="A4" s="4" t="s">
        <v>1009</v>
      </c>
      <c r="B4" s="156">
        <v>1.4580000000000001E-3</v>
      </c>
      <c r="C4" s="22"/>
      <c r="O4" s="168" t="s">
        <v>23</v>
      </c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</row>
    <row r="5" spans="1:29" x14ac:dyDescent="0.25">
      <c r="A5" s="2" t="s">
        <v>1010</v>
      </c>
      <c r="B5" s="40">
        <v>2.4547649999999999E-6</v>
      </c>
      <c r="C5" s="24"/>
      <c r="F5" s="23"/>
      <c r="O5" s="154" t="s">
        <v>16</v>
      </c>
      <c r="P5" s="171">
        <v>1</v>
      </c>
      <c r="Q5" s="171"/>
      <c r="R5" s="171"/>
      <c r="S5" s="171">
        <v>2</v>
      </c>
      <c r="T5" s="171"/>
      <c r="U5" s="171"/>
      <c r="V5" s="171">
        <v>3</v>
      </c>
      <c r="W5" s="171"/>
      <c r="X5" s="171"/>
      <c r="Y5" s="171">
        <v>4</v>
      </c>
      <c r="Z5" s="171"/>
      <c r="AA5" s="171"/>
      <c r="AB5" s="4"/>
      <c r="AC5" s="9"/>
    </row>
    <row r="6" spans="1:29" x14ac:dyDescent="0.25">
      <c r="A6"/>
      <c r="B6"/>
      <c r="C6"/>
      <c r="D6"/>
      <c r="E6"/>
      <c r="F6"/>
      <c r="G6"/>
      <c r="H6"/>
      <c r="I6"/>
      <c r="O6" s="169">
        <v>1</v>
      </c>
      <c r="P6" s="201">
        <f>C15</f>
        <v>386478.20159999997</v>
      </c>
      <c r="Q6" s="201">
        <f t="shared" ref="Q6:S11" si="0">D15</f>
        <v>0</v>
      </c>
      <c r="R6" s="201">
        <f t="shared" si="0"/>
        <v>-483097.75199999998</v>
      </c>
      <c r="S6" s="38">
        <f>F15</f>
        <v>-386478.20159999997</v>
      </c>
      <c r="T6" s="38">
        <f t="shared" ref="T6:U8" si="1">G15</f>
        <v>0</v>
      </c>
      <c r="U6" s="38">
        <f t="shared" si="1"/>
        <v>-483097.75199999998</v>
      </c>
      <c r="V6" s="38">
        <v>0</v>
      </c>
      <c r="W6" s="38">
        <v>0</v>
      </c>
      <c r="X6" s="38">
        <v>0</v>
      </c>
      <c r="Y6" s="201">
        <v>0</v>
      </c>
      <c r="Z6" s="201">
        <v>0</v>
      </c>
      <c r="AA6" s="201">
        <v>0</v>
      </c>
      <c r="AB6" s="154" t="s">
        <v>8</v>
      </c>
      <c r="AC6" s="9" t="s">
        <v>33</v>
      </c>
    </row>
    <row r="7" spans="1:29" x14ac:dyDescent="0.25">
      <c r="A7"/>
      <c r="B7"/>
      <c r="C7"/>
      <c r="D7"/>
      <c r="E7"/>
      <c r="F7"/>
      <c r="G7"/>
      <c r="H7"/>
      <c r="I7"/>
      <c r="O7" s="169"/>
      <c r="P7" s="201">
        <f t="shared" ref="P7:P8" si="2">C16</f>
        <v>0</v>
      </c>
      <c r="Q7" s="201">
        <f t="shared" si="0"/>
        <v>119556000</v>
      </c>
      <c r="R7" s="201">
        <f t="shared" si="0"/>
        <v>0</v>
      </c>
      <c r="S7" s="38">
        <f t="shared" si="0"/>
        <v>0</v>
      </c>
      <c r="T7" s="38">
        <f t="shared" si="1"/>
        <v>-119556000</v>
      </c>
      <c r="U7" s="38">
        <f t="shared" si="1"/>
        <v>0</v>
      </c>
      <c r="V7" s="38">
        <v>0</v>
      </c>
      <c r="W7" s="38">
        <v>0</v>
      </c>
      <c r="X7" s="38">
        <v>0</v>
      </c>
      <c r="Y7" s="201">
        <v>0</v>
      </c>
      <c r="Z7" s="201">
        <v>0</v>
      </c>
      <c r="AA7" s="201">
        <v>0</v>
      </c>
      <c r="AB7" s="154" t="s">
        <v>9</v>
      </c>
      <c r="AC7" s="9" t="s">
        <v>34</v>
      </c>
    </row>
    <row r="8" spans="1:29" x14ac:dyDescent="0.25">
      <c r="A8" s="178" t="s">
        <v>2</v>
      </c>
      <c r="B8" s="166"/>
      <c r="C8" s="166"/>
      <c r="D8" s="166"/>
      <c r="E8" s="166"/>
      <c r="F8" s="166"/>
      <c r="G8" s="166"/>
      <c r="H8" s="166"/>
      <c r="I8" s="166"/>
      <c r="O8" s="169"/>
      <c r="P8" s="201">
        <f t="shared" si="2"/>
        <v>-483097.75199999998</v>
      </c>
      <c r="Q8" s="201">
        <f t="shared" si="0"/>
        <v>0</v>
      </c>
      <c r="R8" s="201">
        <f t="shared" si="0"/>
        <v>805162.91999999993</v>
      </c>
      <c r="S8" s="38">
        <f t="shared" si="0"/>
        <v>483097.75199999998</v>
      </c>
      <c r="T8" s="38">
        <f t="shared" si="1"/>
        <v>0</v>
      </c>
      <c r="U8" s="38">
        <f t="shared" si="1"/>
        <v>402581.45999999996</v>
      </c>
      <c r="V8" s="38">
        <v>0</v>
      </c>
      <c r="W8" s="38">
        <v>0</v>
      </c>
      <c r="X8" s="38">
        <v>0</v>
      </c>
      <c r="Y8" s="201">
        <v>0</v>
      </c>
      <c r="Z8" s="201">
        <v>0</v>
      </c>
      <c r="AA8" s="201">
        <v>0</v>
      </c>
      <c r="AB8" s="154" t="s">
        <v>10</v>
      </c>
      <c r="AC8" s="9" t="s">
        <v>29</v>
      </c>
    </row>
    <row r="9" spans="1:29" x14ac:dyDescent="0.25">
      <c r="O9" s="169">
        <v>2</v>
      </c>
      <c r="P9" s="201">
        <f>C18</f>
        <v>-386478.20159999997</v>
      </c>
      <c r="Q9" s="201">
        <f t="shared" si="0"/>
        <v>0</v>
      </c>
      <c r="R9" s="201">
        <f t="shared" si="0"/>
        <v>483097.75199999998</v>
      </c>
      <c r="S9" s="38">
        <f>F18+C29</f>
        <v>43085049.630171426</v>
      </c>
      <c r="T9" s="38">
        <f t="shared" ref="T9:U11" si="3">G18+D29</f>
        <v>0</v>
      </c>
      <c r="U9" s="38">
        <f t="shared" si="3"/>
        <v>483097.75199999998</v>
      </c>
      <c r="V9" s="38">
        <f>F29</f>
        <v>-42698571.428571425</v>
      </c>
      <c r="W9" s="38">
        <f t="shared" ref="W9:X11" si="4">G29</f>
        <v>0</v>
      </c>
      <c r="X9" s="38">
        <f t="shared" si="4"/>
        <v>0</v>
      </c>
      <c r="Y9" s="201">
        <v>0</v>
      </c>
      <c r="Z9" s="201">
        <v>0</v>
      </c>
      <c r="AA9" s="201">
        <v>0</v>
      </c>
      <c r="AB9" s="154" t="s">
        <v>11</v>
      </c>
      <c r="AC9" s="9" t="s">
        <v>35</v>
      </c>
    </row>
    <row r="10" spans="1:29" x14ac:dyDescent="0.25">
      <c r="A10" s="168" t="s">
        <v>4</v>
      </c>
      <c r="B10" s="168"/>
      <c r="C10" s="168"/>
      <c r="D10" s="168"/>
      <c r="E10" s="168"/>
      <c r="F10" s="168"/>
      <c r="G10" s="168"/>
      <c r="H10" s="168"/>
      <c r="I10" s="168"/>
      <c r="O10" s="169"/>
      <c r="P10" s="201">
        <f t="shared" ref="P10:P11" si="5">C19</f>
        <v>0</v>
      </c>
      <c r="Q10" s="201">
        <f t="shared" si="0"/>
        <v>-119556000</v>
      </c>
      <c r="R10" s="201">
        <f t="shared" si="0"/>
        <v>0</v>
      </c>
      <c r="S10" s="38">
        <f t="shared" ref="S10:S11" si="6">F19+C30</f>
        <v>0</v>
      </c>
      <c r="T10" s="38">
        <f t="shared" si="3"/>
        <v>119573605.60320699</v>
      </c>
      <c r="U10" s="38">
        <f t="shared" si="3"/>
        <v>61619.611224489789</v>
      </c>
      <c r="V10" s="38">
        <f t="shared" ref="V10:V11" si="7">F30</f>
        <v>0</v>
      </c>
      <c r="W10" s="38">
        <f t="shared" si="4"/>
        <v>-17605.603206997082</v>
      </c>
      <c r="X10" s="38">
        <f t="shared" si="4"/>
        <v>61619.611224489789</v>
      </c>
      <c r="Y10" s="201">
        <v>0</v>
      </c>
      <c r="Z10" s="201">
        <v>0</v>
      </c>
      <c r="AA10" s="201">
        <v>0</v>
      </c>
      <c r="AB10" s="154" t="s">
        <v>12</v>
      </c>
      <c r="AC10" s="9" t="s">
        <v>36</v>
      </c>
    </row>
    <row r="11" spans="1:29" x14ac:dyDescent="0.25">
      <c r="A11" s="2" t="s">
        <v>27</v>
      </c>
      <c r="B11" s="3">
        <f>((($F$12)*D11))</f>
        <v>298890000</v>
      </c>
      <c r="C11" s="28" t="str">
        <f>C25</f>
        <v>Área (m²)</v>
      </c>
      <c r="D11" s="158">
        <f>$B$4</f>
        <v>1.4580000000000001E-3</v>
      </c>
      <c r="E11" s="2" t="s">
        <v>28</v>
      </c>
      <c r="F11" s="30">
        <f>$B$5</f>
        <v>2.4547649999999999E-6</v>
      </c>
      <c r="G11" s="179" t="s">
        <v>54</v>
      </c>
      <c r="H11" s="182"/>
      <c r="I11" s="32">
        <f>(L12-L13)/L16</f>
        <v>0</v>
      </c>
      <c r="J11" s="7"/>
      <c r="K11" s="7"/>
      <c r="L11" s="7"/>
      <c r="M11" s="7"/>
      <c r="O11" s="169"/>
      <c r="P11" s="201">
        <f t="shared" si="5"/>
        <v>-483097.75199999998</v>
      </c>
      <c r="Q11" s="201">
        <f t="shared" si="0"/>
        <v>0</v>
      </c>
      <c r="R11" s="201">
        <f t="shared" si="0"/>
        <v>402581.45999999996</v>
      </c>
      <c r="S11" s="38">
        <f t="shared" si="6"/>
        <v>483097.75199999998</v>
      </c>
      <c r="T11" s="38">
        <f t="shared" si="3"/>
        <v>61619.611224489789</v>
      </c>
      <c r="U11" s="38">
        <f t="shared" si="3"/>
        <v>1092721.1057142857</v>
      </c>
      <c r="V11" s="38">
        <f t="shared" si="7"/>
        <v>0</v>
      </c>
      <c r="W11" s="38">
        <f t="shared" si="4"/>
        <v>-61619.611224489789</v>
      </c>
      <c r="X11" s="38">
        <f t="shared" si="4"/>
        <v>143779.09285714285</v>
      </c>
      <c r="Y11" s="201">
        <v>0</v>
      </c>
      <c r="Z11" s="201">
        <v>0</v>
      </c>
      <c r="AA11" s="201">
        <v>0</v>
      </c>
      <c r="AB11" s="154" t="s">
        <v>13</v>
      </c>
      <c r="AC11" s="9" t="s">
        <v>30</v>
      </c>
    </row>
    <row r="12" spans="1:29" x14ac:dyDescent="0.25">
      <c r="A12" s="2" t="s">
        <v>32</v>
      </c>
      <c r="B12" s="5">
        <f>F12*F11</f>
        <v>503226.82499999995</v>
      </c>
      <c r="C12" s="26" t="s">
        <v>24</v>
      </c>
      <c r="D12" s="6">
        <f>L16</f>
        <v>2.5</v>
      </c>
      <c r="E12" s="4" t="s">
        <v>26</v>
      </c>
      <c r="F12" s="29">
        <f>$B$3</f>
        <v>205000000000</v>
      </c>
      <c r="G12" s="179" t="s">
        <v>55</v>
      </c>
      <c r="H12" s="182"/>
      <c r="I12" s="31">
        <f>(L14-L15)/L16</f>
        <v>1</v>
      </c>
      <c r="J12" s="7"/>
      <c r="K12" s="1" t="s">
        <v>49</v>
      </c>
      <c r="L12" s="1">
        <v>0</v>
      </c>
      <c r="M12" s="7"/>
      <c r="O12" s="169">
        <v>3</v>
      </c>
      <c r="P12" s="201">
        <v>0</v>
      </c>
      <c r="Q12" s="201">
        <v>0</v>
      </c>
      <c r="R12" s="201">
        <v>0</v>
      </c>
      <c r="S12" s="38">
        <f>C32</f>
        <v>-42698571.428571425</v>
      </c>
      <c r="T12" s="38">
        <f t="shared" ref="T12:U14" si="8">D32</f>
        <v>0</v>
      </c>
      <c r="U12" s="38">
        <f t="shared" si="8"/>
        <v>0</v>
      </c>
      <c r="V12" s="38">
        <f>F32+F45</f>
        <v>43085049.630171426</v>
      </c>
      <c r="W12" s="38">
        <f t="shared" ref="W12:X14" si="9">G32+G45</f>
        <v>0</v>
      </c>
      <c r="X12" s="38">
        <f t="shared" si="9"/>
        <v>483097.75199999998</v>
      </c>
      <c r="Y12" s="202">
        <f>C45</f>
        <v>-386478.20159999997</v>
      </c>
      <c r="Z12" s="202">
        <f t="shared" ref="Z12:AA14" si="10">D45</f>
        <v>0</v>
      </c>
      <c r="AA12" s="202">
        <f t="shared" si="10"/>
        <v>483097.75199999998</v>
      </c>
      <c r="AB12" s="154" t="s">
        <v>14</v>
      </c>
      <c r="AC12" s="9" t="s">
        <v>37</v>
      </c>
    </row>
    <row r="13" spans="1:29" x14ac:dyDescent="0.25">
      <c r="A13" s="7"/>
      <c r="B13" s="7"/>
      <c r="C13" s="7"/>
      <c r="D13" s="7"/>
      <c r="E13" s="7"/>
      <c r="F13" s="7"/>
      <c r="G13" s="7"/>
      <c r="H13" s="7"/>
      <c r="I13" s="7"/>
      <c r="K13" s="1" t="s">
        <v>50</v>
      </c>
      <c r="L13" s="1">
        <v>0</v>
      </c>
      <c r="O13" s="169"/>
      <c r="P13" s="201">
        <v>0</v>
      </c>
      <c r="Q13" s="201">
        <v>0</v>
      </c>
      <c r="R13" s="201">
        <v>0</v>
      </c>
      <c r="S13" s="38">
        <f t="shared" ref="S13:S14" si="11">C33</f>
        <v>0</v>
      </c>
      <c r="T13" s="38">
        <f t="shared" si="8"/>
        <v>-17605.603206997082</v>
      </c>
      <c r="U13" s="38">
        <f t="shared" si="8"/>
        <v>-61619.611224489789</v>
      </c>
      <c r="V13" s="38">
        <f t="shared" ref="V13:V14" si="12">F33+F46</f>
        <v>0</v>
      </c>
      <c r="W13" s="38">
        <f t="shared" si="9"/>
        <v>119573605.60320699</v>
      </c>
      <c r="X13" s="38">
        <f t="shared" si="9"/>
        <v>-61619.611224489789</v>
      </c>
      <c r="Y13" s="202">
        <f t="shared" ref="Y13:Y14" si="13">C46</f>
        <v>0</v>
      </c>
      <c r="Z13" s="202">
        <f t="shared" si="10"/>
        <v>-119556000</v>
      </c>
      <c r="AA13" s="202">
        <f t="shared" si="10"/>
        <v>0</v>
      </c>
      <c r="AB13" s="154" t="s">
        <v>15</v>
      </c>
      <c r="AC13" s="9" t="s">
        <v>38</v>
      </c>
    </row>
    <row r="14" spans="1:29" x14ac:dyDescent="0.25">
      <c r="A14" s="7"/>
      <c r="B14" s="7"/>
      <c r="C14" s="177">
        <v>1</v>
      </c>
      <c r="D14" s="177"/>
      <c r="E14" s="177"/>
      <c r="F14" s="177">
        <v>2</v>
      </c>
      <c r="G14" s="177"/>
      <c r="H14" s="177"/>
      <c r="I14" s="7"/>
      <c r="K14" s="1" t="s">
        <v>51</v>
      </c>
      <c r="L14" s="1">
        <v>2.5</v>
      </c>
      <c r="O14" s="169"/>
      <c r="P14" s="201">
        <v>0</v>
      </c>
      <c r="Q14" s="201">
        <v>0</v>
      </c>
      <c r="R14" s="201">
        <v>0</v>
      </c>
      <c r="S14" s="38">
        <f t="shared" si="11"/>
        <v>0</v>
      </c>
      <c r="T14" s="38">
        <f t="shared" si="8"/>
        <v>61619.611224489789</v>
      </c>
      <c r="U14" s="38">
        <f t="shared" si="8"/>
        <v>143779.09285714285</v>
      </c>
      <c r="V14" s="38">
        <f t="shared" si="12"/>
        <v>483097.75199999998</v>
      </c>
      <c r="W14" s="38">
        <f t="shared" si="9"/>
        <v>-61619.611224489789</v>
      </c>
      <c r="X14" s="38">
        <f t="shared" si="9"/>
        <v>1092721.1057142857</v>
      </c>
      <c r="Y14" s="202">
        <f t="shared" si="13"/>
        <v>-483097.75199999998</v>
      </c>
      <c r="Z14" s="202">
        <f t="shared" si="10"/>
        <v>0</v>
      </c>
      <c r="AA14" s="202">
        <f t="shared" si="10"/>
        <v>402581.45999999996</v>
      </c>
      <c r="AB14" s="154" t="s">
        <v>43</v>
      </c>
      <c r="AC14" s="9" t="s">
        <v>39</v>
      </c>
    </row>
    <row r="15" spans="1:29" x14ac:dyDescent="0.25">
      <c r="A15" s="174" t="s">
        <v>5</v>
      </c>
      <c r="B15" s="175">
        <v>1</v>
      </c>
      <c r="C15" s="33">
        <f>(((B11/D12)*(I11^2))+(((12*B12)/(D12^3))*(I12^2)))</f>
        <v>386478.20159999997</v>
      </c>
      <c r="D15" s="33">
        <f>(((B11/D12)-((12*B12)/(D12^3)))*I11*I12)</f>
        <v>0</v>
      </c>
      <c r="E15" s="33">
        <f>(((6*B12)/(D12^2))*I12)*(-1)</f>
        <v>-483097.75199999998</v>
      </c>
      <c r="F15" s="33">
        <f>C15*(-1)</f>
        <v>-386478.20159999997</v>
      </c>
      <c r="G15" s="33">
        <f>D15*(-1)</f>
        <v>0</v>
      </c>
      <c r="H15" s="33">
        <f>E15</f>
        <v>-483097.75199999998</v>
      </c>
      <c r="I15" s="12" t="str">
        <f>CONCATENATE("Nx=","u",B15)</f>
        <v>Nx=u1</v>
      </c>
      <c r="K15" s="1" t="s">
        <v>52</v>
      </c>
      <c r="L15" s="1">
        <v>0</v>
      </c>
      <c r="O15" s="169">
        <v>4</v>
      </c>
      <c r="P15" s="201">
        <v>0</v>
      </c>
      <c r="Q15" s="201">
        <v>0</v>
      </c>
      <c r="R15" s="201">
        <v>0</v>
      </c>
      <c r="S15" s="203">
        <v>0</v>
      </c>
      <c r="T15" s="203">
        <v>0</v>
      </c>
      <c r="U15" s="203">
        <v>0</v>
      </c>
      <c r="V15" s="203">
        <f>F42</f>
        <v>-386478.20159999997</v>
      </c>
      <c r="W15" s="203">
        <f t="shared" ref="W15:X17" si="14">G42</f>
        <v>0</v>
      </c>
      <c r="X15" s="203">
        <f t="shared" si="14"/>
        <v>-483097.75199999998</v>
      </c>
      <c r="Y15" s="202">
        <f>C42</f>
        <v>386478.20159999997</v>
      </c>
      <c r="Z15" s="202">
        <f t="shared" ref="Z15:AA17" si="15">D42</f>
        <v>0</v>
      </c>
      <c r="AA15" s="202">
        <f t="shared" si="15"/>
        <v>-483097.75199999998</v>
      </c>
      <c r="AB15" s="154" t="s">
        <v>44</v>
      </c>
      <c r="AC15" s="9" t="s">
        <v>40</v>
      </c>
    </row>
    <row r="16" spans="1:29" x14ac:dyDescent="0.25">
      <c r="A16" s="174"/>
      <c r="B16" s="175"/>
      <c r="C16" s="33">
        <f>D15</f>
        <v>0</v>
      </c>
      <c r="D16" s="33">
        <f>(((B11/D12)*(I12^2))+(((12*B12)/(D12^3))*(I11^2)))</f>
        <v>119556000</v>
      </c>
      <c r="E16" s="33">
        <f>(((6*B12)/(D12^2))*I11)</f>
        <v>0</v>
      </c>
      <c r="F16" s="33">
        <f>D15*(-1)</f>
        <v>0</v>
      </c>
      <c r="G16" s="33">
        <f>D16*(-1)</f>
        <v>-119556000</v>
      </c>
      <c r="H16" s="33">
        <f>E16</f>
        <v>0</v>
      </c>
      <c r="I16" s="12" t="str">
        <f>CONCATENATE("Ny=","v",B15)</f>
        <v>Ny=v1</v>
      </c>
      <c r="K16" s="1" t="s">
        <v>53</v>
      </c>
      <c r="L16" s="1">
        <v>2.5</v>
      </c>
      <c r="O16" s="169"/>
      <c r="P16" s="201">
        <v>0</v>
      </c>
      <c r="Q16" s="201">
        <v>0</v>
      </c>
      <c r="R16" s="201">
        <v>0</v>
      </c>
      <c r="S16" s="203">
        <v>0</v>
      </c>
      <c r="T16" s="203">
        <v>0</v>
      </c>
      <c r="U16" s="203">
        <v>0</v>
      </c>
      <c r="V16" s="203">
        <f t="shared" ref="V16:V17" si="16">F43</f>
        <v>0</v>
      </c>
      <c r="W16" s="203">
        <f t="shared" si="14"/>
        <v>-119556000</v>
      </c>
      <c r="X16" s="203">
        <f t="shared" si="14"/>
        <v>0</v>
      </c>
      <c r="Y16" s="202">
        <f t="shared" ref="Y16:Y17" si="17">C43</f>
        <v>0</v>
      </c>
      <c r="Z16" s="202">
        <f t="shared" si="15"/>
        <v>119556000</v>
      </c>
      <c r="AA16" s="202">
        <f t="shared" si="15"/>
        <v>0</v>
      </c>
      <c r="AB16" s="154" t="s">
        <v>45</v>
      </c>
      <c r="AC16" s="9" t="s">
        <v>41</v>
      </c>
    </row>
    <row r="17" spans="1:30" x14ac:dyDescent="0.25">
      <c r="A17" s="174"/>
      <c r="B17" s="175"/>
      <c r="C17" s="33">
        <f>E15</f>
        <v>-483097.75199999998</v>
      </c>
      <c r="D17" s="33">
        <f>E16</f>
        <v>0</v>
      </c>
      <c r="E17" s="33">
        <f>(((4*B12)/D12))</f>
        <v>805162.91999999993</v>
      </c>
      <c r="F17" s="33">
        <f>(((6*B12)/(D12^2))*I12)</f>
        <v>483097.75199999998</v>
      </c>
      <c r="G17" s="33">
        <f>E16*(-1)</f>
        <v>0</v>
      </c>
      <c r="H17" s="33">
        <f>(((2*B12)/D12))</f>
        <v>402581.45999999996</v>
      </c>
      <c r="I17" s="12" t="str">
        <f>CONCATENATE("Nz=","θ",B15)</f>
        <v>Nz=θ1</v>
      </c>
      <c r="O17" s="169"/>
      <c r="P17" s="201">
        <v>0</v>
      </c>
      <c r="Q17" s="201">
        <v>0</v>
      </c>
      <c r="R17" s="201">
        <v>0</v>
      </c>
      <c r="S17" s="203">
        <v>0</v>
      </c>
      <c r="T17" s="203">
        <v>0</v>
      </c>
      <c r="U17" s="203">
        <v>0</v>
      </c>
      <c r="V17" s="203">
        <f t="shared" si="16"/>
        <v>483097.75199999998</v>
      </c>
      <c r="W17" s="203">
        <f t="shared" si="14"/>
        <v>0</v>
      </c>
      <c r="X17" s="203">
        <f t="shared" si="14"/>
        <v>402581.45999999996</v>
      </c>
      <c r="Y17" s="202">
        <f t="shared" si="17"/>
        <v>-483097.75199999998</v>
      </c>
      <c r="Z17" s="202">
        <f t="shared" si="15"/>
        <v>0</v>
      </c>
      <c r="AA17" s="202">
        <f t="shared" si="15"/>
        <v>805162.91999999993</v>
      </c>
      <c r="AB17" s="154" t="s">
        <v>46</v>
      </c>
      <c r="AC17" s="9" t="s">
        <v>42</v>
      </c>
    </row>
    <row r="18" spans="1:30" x14ac:dyDescent="0.25">
      <c r="A18" s="174"/>
      <c r="B18" s="176">
        <v>2</v>
      </c>
      <c r="C18" s="33">
        <f>C15*(-1)</f>
        <v>-386478.20159999997</v>
      </c>
      <c r="D18" s="33">
        <f>D15*(-1)</f>
        <v>0</v>
      </c>
      <c r="E18" s="33">
        <f>F17</f>
        <v>483097.75199999998</v>
      </c>
      <c r="F18" s="33">
        <f>C15</f>
        <v>386478.20159999997</v>
      </c>
      <c r="G18" s="33">
        <f>D15</f>
        <v>0</v>
      </c>
      <c r="H18" s="33">
        <f>F17</f>
        <v>483097.75199999998</v>
      </c>
      <c r="I18" s="12" t="str">
        <f>CONCATENATE("Fx=","u",B18)</f>
        <v>Fx=u2</v>
      </c>
      <c r="O18" s="16"/>
      <c r="P18" s="154" t="s">
        <v>8</v>
      </c>
      <c r="Q18" s="154" t="s">
        <v>9</v>
      </c>
      <c r="R18" s="154" t="s">
        <v>10</v>
      </c>
      <c r="S18" s="154" t="s">
        <v>11</v>
      </c>
      <c r="T18" s="154" t="s">
        <v>12</v>
      </c>
      <c r="U18" s="154" t="s">
        <v>13</v>
      </c>
      <c r="V18" s="154" t="s">
        <v>14</v>
      </c>
      <c r="W18" s="154" t="s">
        <v>15</v>
      </c>
      <c r="X18" s="154" t="s">
        <v>43</v>
      </c>
      <c r="Y18" s="154" t="s">
        <v>44</v>
      </c>
      <c r="Z18" s="154" t="s">
        <v>45</v>
      </c>
      <c r="AA18" s="154" t="s">
        <v>46</v>
      </c>
      <c r="AB18" s="154"/>
      <c r="AC18" s="9"/>
      <c r="AD18" s="13"/>
    </row>
    <row r="19" spans="1:30" x14ac:dyDescent="0.25">
      <c r="A19" s="155"/>
      <c r="B19" s="176"/>
      <c r="C19" s="33">
        <f>D15*(-1)</f>
        <v>0</v>
      </c>
      <c r="D19" s="33">
        <f>D16*(-1)</f>
        <v>-119556000</v>
      </c>
      <c r="E19" s="33">
        <f>E16*(-1)</f>
        <v>0</v>
      </c>
      <c r="F19" s="33">
        <f>D15</f>
        <v>0</v>
      </c>
      <c r="G19" s="33">
        <f>D16</f>
        <v>119556000</v>
      </c>
      <c r="H19" s="33">
        <f>E16*(-1)</f>
        <v>0</v>
      </c>
      <c r="I19" s="12" t="str">
        <f>CONCATENATE("Fy=","v",B18)</f>
        <v>Fy=v2</v>
      </c>
      <c r="O19" s="9"/>
      <c r="P19" s="14" t="s">
        <v>33</v>
      </c>
      <c r="Q19" s="14" t="s">
        <v>34</v>
      </c>
      <c r="R19" s="14" t="s">
        <v>31</v>
      </c>
      <c r="S19" s="14" t="s">
        <v>35</v>
      </c>
      <c r="T19" s="14" t="s">
        <v>36</v>
      </c>
      <c r="U19" s="14" t="s">
        <v>30</v>
      </c>
      <c r="V19" s="14" t="s">
        <v>37</v>
      </c>
      <c r="W19" s="14" t="s">
        <v>38</v>
      </c>
      <c r="X19" s="14" t="s">
        <v>39</v>
      </c>
      <c r="Y19" s="14" t="s">
        <v>40</v>
      </c>
      <c r="Z19" s="14" t="s">
        <v>41</v>
      </c>
      <c r="AA19" s="14" t="s">
        <v>42</v>
      </c>
      <c r="AB19" s="9"/>
      <c r="AC19" s="9"/>
      <c r="AD19" s="13"/>
    </row>
    <row r="20" spans="1:30" x14ac:dyDescent="0.25">
      <c r="A20" s="155"/>
      <c r="B20" s="176"/>
      <c r="C20" s="33">
        <f>E15</f>
        <v>-483097.75199999998</v>
      </c>
      <c r="D20" s="33">
        <f>E16</f>
        <v>0</v>
      </c>
      <c r="E20" s="33">
        <f>H17</f>
        <v>402581.45999999996</v>
      </c>
      <c r="F20" s="33">
        <f>F17</f>
        <v>483097.75199999998</v>
      </c>
      <c r="G20" s="33">
        <f>E16*(-1)</f>
        <v>0</v>
      </c>
      <c r="H20" s="33">
        <f>E17</f>
        <v>805162.91999999993</v>
      </c>
      <c r="I20" s="12" t="str">
        <f>CONCATENATE("Fz=","θ",B18)</f>
        <v>Fz=θ2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13"/>
    </row>
    <row r="21" spans="1:30" x14ac:dyDescent="0.25">
      <c r="A21" s="155"/>
      <c r="B21" s="11"/>
      <c r="C21" s="12" t="str">
        <f>CONCATENATE("Nx=","u",C14)</f>
        <v>Nx=u1</v>
      </c>
      <c r="D21" s="12" t="str">
        <f>CONCATENATE("Ny=","v",C14)</f>
        <v>Ny=v1</v>
      </c>
      <c r="E21" s="12" t="str">
        <f>CONCATENATE("Nz=","θ",C14)</f>
        <v>Nz=θ1</v>
      </c>
      <c r="F21" s="12" t="str">
        <f>CONCATENATE("Fx=","u",F14)</f>
        <v>Fx=u2</v>
      </c>
      <c r="G21" s="12" t="str">
        <f>CONCATENATE("Fy=","v",F14)</f>
        <v>Fy=v2</v>
      </c>
      <c r="H21" s="12" t="str">
        <f>CONCATENATE("Fz=","θ",F14)</f>
        <v>Fz=θ2</v>
      </c>
      <c r="I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13"/>
    </row>
    <row r="22" spans="1:30" x14ac:dyDescent="0.25">
      <c r="A22" s="155"/>
      <c r="B22" s="11"/>
      <c r="C22" s="12"/>
      <c r="D22" s="12"/>
      <c r="E22" s="12"/>
      <c r="F22" s="12"/>
      <c r="G22" s="7"/>
      <c r="H22" s="7"/>
      <c r="I22" s="7"/>
      <c r="O22" s="166" t="s">
        <v>17</v>
      </c>
      <c r="P22" s="166"/>
      <c r="Q22" s="166"/>
      <c r="R22" s="166"/>
      <c r="S22" s="166"/>
      <c r="T22" s="166"/>
      <c r="U22" s="166"/>
      <c r="V22" s="166"/>
      <c r="W22" s="166"/>
      <c r="X22" s="166"/>
      <c r="Y22" s="166"/>
      <c r="Z22" s="166"/>
      <c r="AA22" s="166"/>
      <c r="AB22" s="166"/>
      <c r="AC22" s="166"/>
      <c r="AD22" s="13"/>
    </row>
    <row r="23" spans="1:30" x14ac:dyDescent="0.25">
      <c r="A23" s="7"/>
      <c r="B23" s="7"/>
      <c r="C23" s="7"/>
      <c r="D23" s="7"/>
      <c r="E23" s="7"/>
      <c r="F23" s="7"/>
      <c r="G23" s="7"/>
      <c r="H23" s="7"/>
      <c r="I23" s="7"/>
      <c r="O23" s="170" t="s">
        <v>0</v>
      </c>
      <c r="P23" s="170"/>
      <c r="Q23" s="170"/>
      <c r="R23" s="170"/>
      <c r="S23" s="170"/>
      <c r="T23" s="170"/>
      <c r="U23" s="170"/>
      <c r="V23" s="170"/>
      <c r="W23" s="170"/>
      <c r="X23" s="170"/>
      <c r="Y23" s="170"/>
      <c r="Z23" s="170"/>
      <c r="AA23" s="170"/>
      <c r="AB23" s="170"/>
      <c r="AC23" s="170"/>
      <c r="AD23" s="13"/>
    </row>
    <row r="24" spans="1:30" x14ac:dyDescent="0.25">
      <c r="A24" s="168" t="s">
        <v>6</v>
      </c>
      <c r="B24" s="168"/>
      <c r="C24" s="168"/>
      <c r="D24" s="168"/>
      <c r="E24" s="168"/>
      <c r="F24" s="168"/>
      <c r="G24" s="168"/>
      <c r="H24" s="168"/>
      <c r="I24" s="168"/>
      <c r="O24" s="172"/>
      <c r="P24" s="172"/>
      <c r="Q24" s="172"/>
      <c r="R24" s="172"/>
      <c r="S24" s="172"/>
      <c r="T24" s="172"/>
      <c r="U24" s="172"/>
      <c r="V24" s="172"/>
      <c r="W24" s="172"/>
      <c r="X24" s="172"/>
      <c r="Y24" s="172"/>
      <c r="Z24" s="172"/>
      <c r="AA24" s="172"/>
      <c r="AB24" s="172"/>
      <c r="AC24" s="172"/>
      <c r="AD24" s="13"/>
    </row>
    <row r="25" spans="1:30" x14ac:dyDescent="0.25">
      <c r="A25" s="2" t="s">
        <v>27</v>
      </c>
      <c r="B25" s="3">
        <f>((($F$12)*D25))</f>
        <v>298890000</v>
      </c>
      <c r="C25" s="28" t="str">
        <f>A4</f>
        <v>Área (m²)</v>
      </c>
      <c r="D25" s="158">
        <f>$B$4</f>
        <v>1.4580000000000001E-3</v>
      </c>
      <c r="E25" s="2" t="s">
        <v>28</v>
      </c>
      <c r="F25" s="30">
        <f>$B$5</f>
        <v>2.4547649999999999E-6</v>
      </c>
      <c r="G25" s="179" t="s">
        <v>54</v>
      </c>
      <c r="H25" s="182"/>
      <c r="I25" s="32">
        <f>(L26-L27)/L30</f>
        <v>1</v>
      </c>
      <c r="J25" s="7"/>
      <c r="K25" s="7"/>
      <c r="L25" s="7"/>
      <c r="O25" s="168" t="s">
        <v>23</v>
      </c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3"/>
    </row>
    <row r="26" spans="1:30" x14ac:dyDescent="0.25">
      <c r="A26" s="2" t="s">
        <v>32</v>
      </c>
      <c r="B26" s="5">
        <f>F26*F25</f>
        <v>503226.82499999995</v>
      </c>
      <c r="C26" s="26" t="s">
        <v>24</v>
      </c>
      <c r="D26" s="6">
        <f>L30</f>
        <v>7</v>
      </c>
      <c r="E26" s="4" t="s">
        <v>26</v>
      </c>
      <c r="F26" s="29">
        <f>$B$3</f>
        <v>205000000000</v>
      </c>
      <c r="G26" s="179" t="s">
        <v>55</v>
      </c>
      <c r="H26" s="182"/>
      <c r="I26" s="31">
        <f>(L28-L29)/L30</f>
        <v>0</v>
      </c>
      <c r="J26" s="7"/>
      <c r="K26" s="1" t="s">
        <v>49</v>
      </c>
      <c r="L26" s="1">
        <v>7</v>
      </c>
      <c r="O26" s="154" t="s">
        <v>16</v>
      </c>
      <c r="P26" s="171">
        <v>1</v>
      </c>
      <c r="Q26" s="171"/>
      <c r="R26" s="171"/>
      <c r="S26" s="171">
        <v>2</v>
      </c>
      <c r="T26" s="171"/>
      <c r="U26" s="171"/>
      <c r="V26" s="171">
        <v>3</v>
      </c>
      <c r="W26" s="171"/>
      <c r="X26" s="171"/>
      <c r="Y26" s="171">
        <v>4</v>
      </c>
      <c r="Z26" s="171"/>
      <c r="AA26" s="171"/>
      <c r="AB26" s="4"/>
      <c r="AC26" s="9"/>
      <c r="AD26" s="13"/>
    </row>
    <row r="27" spans="1:30" x14ac:dyDescent="0.25">
      <c r="A27" s="7"/>
      <c r="B27" s="7"/>
      <c r="C27" s="7"/>
      <c r="D27" s="7"/>
      <c r="E27" s="7"/>
      <c r="F27" s="7"/>
      <c r="G27" s="7"/>
      <c r="H27" s="7"/>
      <c r="I27" s="7"/>
      <c r="K27" s="1" t="s">
        <v>50</v>
      </c>
      <c r="L27" s="1">
        <v>0</v>
      </c>
      <c r="O27" s="169">
        <v>1</v>
      </c>
      <c r="P27" s="34">
        <v>1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154" t="s">
        <v>8</v>
      </c>
      <c r="AC27" s="9" t="s">
        <v>33</v>
      </c>
      <c r="AD27" s="13"/>
    </row>
    <row r="28" spans="1:30" x14ac:dyDescent="0.25">
      <c r="A28" s="7"/>
      <c r="B28" s="7"/>
      <c r="C28" s="177">
        <v>2</v>
      </c>
      <c r="D28" s="177"/>
      <c r="E28" s="177"/>
      <c r="F28" s="177">
        <v>3</v>
      </c>
      <c r="G28" s="177"/>
      <c r="H28" s="177"/>
      <c r="I28" s="7"/>
      <c r="K28" s="1" t="s">
        <v>51</v>
      </c>
      <c r="L28" s="1">
        <v>2.5</v>
      </c>
      <c r="O28" s="169"/>
      <c r="P28" s="34">
        <v>0</v>
      </c>
      <c r="Q28" s="34">
        <v>1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154" t="s">
        <v>9</v>
      </c>
      <c r="AC28" s="9" t="s">
        <v>34</v>
      </c>
      <c r="AD28" s="13"/>
    </row>
    <row r="29" spans="1:30" x14ac:dyDescent="0.25">
      <c r="A29" s="174" t="s">
        <v>5</v>
      </c>
      <c r="B29" s="175">
        <v>2</v>
      </c>
      <c r="C29" s="33">
        <f>(((B25/D26)*(I25^2))+(((12*B26)/(D26^3))*(I26^2)))</f>
        <v>42698571.428571425</v>
      </c>
      <c r="D29" s="33">
        <f>(((B25/D26)-((12*B26)/(D26^3)))*I25*I26)</f>
        <v>0</v>
      </c>
      <c r="E29" s="33">
        <f>(((6*B26)/(D26^2))*I26)*(-1)</f>
        <v>0</v>
      </c>
      <c r="F29" s="33">
        <f>C29*(-1)</f>
        <v>-42698571.428571425</v>
      </c>
      <c r="G29" s="33">
        <f>D29*(-1)</f>
        <v>0</v>
      </c>
      <c r="H29" s="33">
        <f>E29</f>
        <v>0</v>
      </c>
      <c r="I29" s="12" t="str">
        <f>CONCATENATE("Nx=","u",B29)</f>
        <v>Nx=u2</v>
      </c>
      <c r="K29" s="1" t="s">
        <v>52</v>
      </c>
      <c r="L29" s="1">
        <v>2.5</v>
      </c>
      <c r="O29" s="169"/>
      <c r="P29" s="34">
        <v>0</v>
      </c>
      <c r="Q29" s="34">
        <v>0</v>
      </c>
      <c r="R29" s="34">
        <v>1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154" t="s">
        <v>10</v>
      </c>
      <c r="AC29" s="9" t="s">
        <v>29</v>
      </c>
      <c r="AD29" s="13"/>
    </row>
    <row r="30" spans="1:30" ht="15.75" customHeight="1" x14ac:dyDescent="0.25">
      <c r="A30" s="174"/>
      <c r="B30" s="175"/>
      <c r="C30" s="33">
        <f>D29</f>
        <v>0</v>
      </c>
      <c r="D30" s="33">
        <f>(((B25/D26)*(I26^2))+(((12*B26)/(D26^3))*(I25^2)))</f>
        <v>17605.603206997082</v>
      </c>
      <c r="E30" s="33">
        <f>(((6*B26)/(D26^2))*I25)</f>
        <v>61619.611224489789</v>
      </c>
      <c r="F30" s="33">
        <f>D29*(-1)</f>
        <v>0</v>
      </c>
      <c r="G30" s="33">
        <f>D30*(-1)</f>
        <v>-17605.603206997082</v>
      </c>
      <c r="H30" s="33">
        <f>E30</f>
        <v>61619.611224489789</v>
      </c>
      <c r="I30" s="12" t="str">
        <f>CONCATENATE("Ny=","v",B29)</f>
        <v>Ny=v2</v>
      </c>
      <c r="K30" s="1" t="s">
        <v>53</v>
      </c>
      <c r="L30" s="1">
        <v>7</v>
      </c>
      <c r="O30" s="169">
        <v>2</v>
      </c>
      <c r="P30" s="34">
        <v>0</v>
      </c>
      <c r="Q30" s="34">
        <v>0</v>
      </c>
      <c r="R30" s="34">
        <v>0</v>
      </c>
      <c r="S30" s="35">
        <f t="shared" ref="S30:X35" si="18">S9</f>
        <v>43085049.630171426</v>
      </c>
      <c r="T30" s="35">
        <f t="shared" si="18"/>
        <v>0</v>
      </c>
      <c r="U30" s="35">
        <f t="shared" si="18"/>
        <v>483097.75199999998</v>
      </c>
      <c r="V30" s="35">
        <f t="shared" si="18"/>
        <v>-42698571.428571425</v>
      </c>
      <c r="W30" s="35">
        <f t="shared" si="18"/>
        <v>0</v>
      </c>
      <c r="X30" s="35">
        <f t="shared" si="18"/>
        <v>0</v>
      </c>
      <c r="Y30" s="34">
        <v>0</v>
      </c>
      <c r="Z30" s="34">
        <v>0</v>
      </c>
      <c r="AA30" s="34">
        <v>0</v>
      </c>
      <c r="AB30" s="154" t="s">
        <v>11</v>
      </c>
      <c r="AC30" s="9" t="s">
        <v>35</v>
      </c>
      <c r="AD30" s="13"/>
    </row>
    <row r="31" spans="1:30" x14ac:dyDescent="0.25">
      <c r="A31" s="174"/>
      <c r="B31" s="175"/>
      <c r="C31" s="33">
        <f>E29</f>
        <v>0</v>
      </c>
      <c r="D31" s="33">
        <f>E30</f>
        <v>61619.611224489789</v>
      </c>
      <c r="E31" s="33">
        <f>(((4*B26)/D26))</f>
        <v>287558.1857142857</v>
      </c>
      <c r="F31" s="33">
        <f>(((6*B26)/(D26^2))*I26)</f>
        <v>0</v>
      </c>
      <c r="G31" s="33">
        <f>E30*(-1)</f>
        <v>-61619.611224489789</v>
      </c>
      <c r="H31" s="33">
        <f>(((2*B26)/D26))</f>
        <v>143779.09285714285</v>
      </c>
      <c r="I31" s="12" t="str">
        <f>CONCATENATE("Nz=","θ",B29)</f>
        <v>Nz=θ2</v>
      </c>
      <c r="O31" s="169"/>
      <c r="P31" s="34">
        <v>0</v>
      </c>
      <c r="Q31" s="34">
        <v>0</v>
      </c>
      <c r="R31" s="34">
        <v>0</v>
      </c>
      <c r="S31" s="35">
        <f t="shared" si="18"/>
        <v>0</v>
      </c>
      <c r="T31" s="35">
        <f t="shared" si="18"/>
        <v>119573605.60320699</v>
      </c>
      <c r="U31" s="35">
        <f t="shared" si="18"/>
        <v>61619.611224489789</v>
      </c>
      <c r="V31" s="35">
        <f t="shared" si="18"/>
        <v>0</v>
      </c>
      <c r="W31" s="35">
        <f t="shared" si="18"/>
        <v>-17605.603206997082</v>
      </c>
      <c r="X31" s="35">
        <f t="shared" si="18"/>
        <v>61619.611224489789</v>
      </c>
      <c r="Y31" s="34">
        <v>0</v>
      </c>
      <c r="Z31" s="34">
        <v>0</v>
      </c>
      <c r="AA31" s="34">
        <v>0</v>
      </c>
      <c r="AB31" s="154" t="s">
        <v>12</v>
      </c>
      <c r="AC31" s="9" t="s">
        <v>36</v>
      </c>
      <c r="AD31" s="13"/>
    </row>
    <row r="32" spans="1:30" x14ac:dyDescent="0.25">
      <c r="A32" s="174"/>
      <c r="B32" s="176">
        <v>3</v>
      </c>
      <c r="C32" s="33">
        <f>C29*(-1)</f>
        <v>-42698571.428571425</v>
      </c>
      <c r="D32" s="33">
        <f>D29*(-1)</f>
        <v>0</v>
      </c>
      <c r="E32" s="33">
        <f>F31</f>
        <v>0</v>
      </c>
      <c r="F32" s="33">
        <f>C29</f>
        <v>42698571.428571425</v>
      </c>
      <c r="G32" s="33">
        <f>D29</f>
        <v>0</v>
      </c>
      <c r="H32" s="33">
        <f>F31</f>
        <v>0</v>
      </c>
      <c r="I32" s="12" t="str">
        <f>CONCATENATE("Fx=","u",B32)</f>
        <v>Fx=u3</v>
      </c>
      <c r="O32" s="169"/>
      <c r="P32" s="34">
        <v>0</v>
      </c>
      <c r="Q32" s="34">
        <v>0</v>
      </c>
      <c r="R32" s="34">
        <v>0</v>
      </c>
      <c r="S32" s="35">
        <f t="shared" si="18"/>
        <v>483097.75199999998</v>
      </c>
      <c r="T32" s="35">
        <f t="shared" si="18"/>
        <v>61619.611224489789</v>
      </c>
      <c r="U32" s="35">
        <f t="shared" si="18"/>
        <v>1092721.1057142857</v>
      </c>
      <c r="V32" s="35">
        <f t="shared" si="18"/>
        <v>0</v>
      </c>
      <c r="W32" s="35">
        <f t="shared" si="18"/>
        <v>-61619.611224489789</v>
      </c>
      <c r="X32" s="35">
        <f t="shared" si="18"/>
        <v>143779.09285714285</v>
      </c>
      <c r="Y32" s="34">
        <v>0</v>
      </c>
      <c r="Z32" s="34">
        <v>0</v>
      </c>
      <c r="AA32" s="34">
        <v>0</v>
      </c>
      <c r="AB32" s="154" t="s">
        <v>13</v>
      </c>
      <c r="AC32" s="9" t="s">
        <v>30</v>
      </c>
      <c r="AD32" s="13"/>
    </row>
    <row r="33" spans="1:30" x14ac:dyDescent="0.25">
      <c r="A33" s="155"/>
      <c r="B33" s="176"/>
      <c r="C33" s="33">
        <f>D29*(-1)</f>
        <v>0</v>
      </c>
      <c r="D33" s="33">
        <f>D30*(-1)</f>
        <v>-17605.603206997082</v>
      </c>
      <c r="E33" s="33">
        <f>E30*(-1)</f>
        <v>-61619.611224489789</v>
      </c>
      <c r="F33" s="33">
        <f>D29</f>
        <v>0</v>
      </c>
      <c r="G33" s="33">
        <f>D30</f>
        <v>17605.603206997082</v>
      </c>
      <c r="H33" s="33">
        <f>E30*(-1)</f>
        <v>-61619.611224489789</v>
      </c>
      <c r="I33" s="12" t="str">
        <f>CONCATENATE("Fy=","v",B32)</f>
        <v>Fy=v3</v>
      </c>
      <c r="O33" s="169">
        <v>3</v>
      </c>
      <c r="P33" s="34">
        <v>0</v>
      </c>
      <c r="Q33" s="34">
        <v>0</v>
      </c>
      <c r="R33" s="34">
        <v>0</v>
      </c>
      <c r="S33" s="35">
        <f t="shared" si="18"/>
        <v>-42698571.428571425</v>
      </c>
      <c r="T33" s="35">
        <f t="shared" si="18"/>
        <v>0</v>
      </c>
      <c r="U33" s="35">
        <f t="shared" si="18"/>
        <v>0</v>
      </c>
      <c r="V33" s="35">
        <f t="shared" si="18"/>
        <v>43085049.630171426</v>
      </c>
      <c r="W33" s="35">
        <f t="shared" si="18"/>
        <v>0</v>
      </c>
      <c r="X33" s="35">
        <f t="shared" si="18"/>
        <v>483097.75199999998</v>
      </c>
      <c r="Y33" s="34">
        <v>0</v>
      </c>
      <c r="Z33" s="34">
        <v>0</v>
      </c>
      <c r="AA33" s="34">
        <v>0</v>
      </c>
      <c r="AB33" s="154" t="s">
        <v>14</v>
      </c>
      <c r="AC33" s="9" t="s">
        <v>37</v>
      </c>
      <c r="AD33" s="13"/>
    </row>
    <row r="34" spans="1:30" x14ac:dyDescent="0.25">
      <c r="A34" s="155"/>
      <c r="B34" s="176"/>
      <c r="C34" s="33">
        <f>E29</f>
        <v>0</v>
      </c>
      <c r="D34" s="33">
        <f>E30</f>
        <v>61619.611224489789</v>
      </c>
      <c r="E34" s="33">
        <f>H31</f>
        <v>143779.09285714285</v>
      </c>
      <c r="F34" s="33">
        <f>F31</f>
        <v>0</v>
      </c>
      <c r="G34" s="33">
        <f>E30*(-1)</f>
        <v>-61619.611224489789</v>
      </c>
      <c r="H34" s="33">
        <f>E31</f>
        <v>287558.1857142857</v>
      </c>
      <c r="I34" s="12" t="str">
        <f>CONCATENATE("Fz=","θ",B32)</f>
        <v>Fz=θ3</v>
      </c>
      <c r="O34" s="169"/>
      <c r="P34" s="34">
        <v>0</v>
      </c>
      <c r="Q34" s="34">
        <v>0</v>
      </c>
      <c r="R34" s="34">
        <v>0</v>
      </c>
      <c r="S34" s="35">
        <f t="shared" si="18"/>
        <v>0</v>
      </c>
      <c r="T34" s="35">
        <f t="shared" si="18"/>
        <v>-17605.603206997082</v>
      </c>
      <c r="U34" s="35">
        <f t="shared" si="18"/>
        <v>-61619.611224489789</v>
      </c>
      <c r="V34" s="35">
        <f t="shared" si="18"/>
        <v>0</v>
      </c>
      <c r="W34" s="35">
        <f t="shared" si="18"/>
        <v>119573605.60320699</v>
      </c>
      <c r="X34" s="35">
        <f t="shared" si="18"/>
        <v>-61619.611224489789</v>
      </c>
      <c r="Y34" s="34">
        <v>0</v>
      </c>
      <c r="Z34" s="34">
        <v>0</v>
      </c>
      <c r="AA34" s="34">
        <v>0</v>
      </c>
      <c r="AB34" s="154" t="s">
        <v>15</v>
      </c>
      <c r="AC34" s="9" t="s">
        <v>38</v>
      </c>
      <c r="AD34" s="13"/>
    </row>
    <row r="35" spans="1:30" x14ac:dyDescent="0.25">
      <c r="A35" s="155"/>
      <c r="B35" s="11"/>
      <c r="C35" s="12" t="str">
        <f>CONCATENATE("Nx=","u",C28)</f>
        <v>Nx=u2</v>
      </c>
      <c r="D35" s="12" t="str">
        <f>CONCATENATE("Ny=","v",C28)</f>
        <v>Ny=v2</v>
      </c>
      <c r="E35" s="12" t="str">
        <f>CONCATENATE("Nz=","θ",C28)</f>
        <v>Nz=θ2</v>
      </c>
      <c r="F35" s="12" t="str">
        <f>CONCATENATE("Fx=","u",F28)</f>
        <v>Fx=u3</v>
      </c>
      <c r="G35" s="12" t="str">
        <f>CONCATENATE("Fy=","v",F28)</f>
        <v>Fy=v3</v>
      </c>
      <c r="H35" s="12" t="str">
        <f>CONCATENATE("Fz=","θ",F28)</f>
        <v>Fz=θ3</v>
      </c>
      <c r="I35" s="7"/>
      <c r="O35" s="169"/>
      <c r="P35" s="34">
        <v>0</v>
      </c>
      <c r="Q35" s="34">
        <v>0</v>
      </c>
      <c r="R35" s="34">
        <v>0</v>
      </c>
      <c r="S35" s="35">
        <f t="shared" si="18"/>
        <v>0</v>
      </c>
      <c r="T35" s="35">
        <f t="shared" si="18"/>
        <v>61619.611224489789</v>
      </c>
      <c r="U35" s="35">
        <f t="shared" si="18"/>
        <v>143779.09285714285</v>
      </c>
      <c r="V35" s="35">
        <f t="shared" si="18"/>
        <v>483097.75199999998</v>
      </c>
      <c r="W35" s="35">
        <f t="shared" si="18"/>
        <v>-61619.611224489789</v>
      </c>
      <c r="X35" s="35">
        <f t="shared" si="18"/>
        <v>1092721.1057142857</v>
      </c>
      <c r="Y35" s="34">
        <v>0</v>
      </c>
      <c r="Z35" s="34">
        <v>0</v>
      </c>
      <c r="AA35" s="34">
        <v>0</v>
      </c>
      <c r="AB35" s="154" t="s">
        <v>43</v>
      </c>
      <c r="AC35" s="9" t="s">
        <v>39</v>
      </c>
      <c r="AD35" s="13"/>
    </row>
    <row r="36" spans="1:30" x14ac:dyDescent="0.25">
      <c r="O36" s="169">
        <v>4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1</v>
      </c>
      <c r="Z36" s="34">
        <v>0</v>
      </c>
      <c r="AA36" s="34">
        <v>0</v>
      </c>
      <c r="AB36" s="154" t="s">
        <v>44</v>
      </c>
      <c r="AC36" s="9" t="s">
        <v>40</v>
      </c>
      <c r="AD36" s="13"/>
    </row>
    <row r="37" spans="1:30" x14ac:dyDescent="0.25">
      <c r="A37" s="168" t="s">
        <v>22</v>
      </c>
      <c r="B37" s="168"/>
      <c r="C37" s="168"/>
      <c r="D37" s="168"/>
      <c r="E37" s="168"/>
      <c r="F37" s="168"/>
      <c r="G37" s="168"/>
      <c r="H37" s="168"/>
      <c r="I37" s="168"/>
      <c r="O37" s="169"/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1</v>
      </c>
      <c r="AA37" s="34">
        <v>0</v>
      </c>
      <c r="AB37" s="154" t="s">
        <v>45</v>
      </c>
      <c r="AC37" s="9" t="s">
        <v>41</v>
      </c>
      <c r="AD37" s="13"/>
    </row>
    <row r="38" spans="1:30" x14ac:dyDescent="0.25">
      <c r="A38" s="2" t="s">
        <v>27</v>
      </c>
      <c r="B38" s="3">
        <f>((($F$12)*D38))</f>
        <v>298890000</v>
      </c>
      <c r="C38" s="28" t="str">
        <f>A4</f>
        <v>Área (m²)</v>
      </c>
      <c r="D38" s="158">
        <f>$B$4</f>
        <v>1.4580000000000001E-3</v>
      </c>
      <c r="E38" s="2" t="s">
        <v>28</v>
      </c>
      <c r="F38" s="30">
        <f>$B$5</f>
        <v>2.4547649999999999E-6</v>
      </c>
      <c r="G38" s="179" t="s">
        <v>54</v>
      </c>
      <c r="H38" s="182"/>
      <c r="I38" s="32">
        <f>(L39-L40)/L43</f>
        <v>0</v>
      </c>
      <c r="J38" s="7"/>
      <c r="K38" s="7"/>
      <c r="L38" s="7"/>
      <c r="O38" s="169"/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1</v>
      </c>
      <c r="AB38" s="154" t="s">
        <v>46</v>
      </c>
      <c r="AC38" s="9" t="s">
        <v>42</v>
      </c>
      <c r="AD38" s="13"/>
    </row>
    <row r="39" spans="1:30" x14ac:dyDescent="0.25">
      <c r="A39" s="2" t="s">
        <v>32</v>
      </c>
      <c r="B39" s="5">
        <f>F39*F38</f>
        <v>503226.82499999995</v>
      </c>
      <c r="C39" s="26" t="s">
        <v>24</v>
      </c>
      <c r="D39" s="6">
        <f>L43</f>
        <v>2.5</v>
      </c>
      <c r="E39" s="4" t="s">
        <v>26</v>
      </c>
      <c r="F39" s="29">
        <f>$B$3</f>
        <v>205000000000</v>
      </c>
      <c r="G39" s="179" t="s">
        <v>55</v>
      </c>
      <c r="H39" s="182"/>
      <c r="I39" s="31">
        <f>(L41-L42)/L43</f>
        <v>1</v>
      </c>
      <c r="J39" s="7"/>
      <c r="K39" s="1" t="s">
        <v>49</v>
      </c>
      <c r="L39" s="1">
        <v>7</v>
      </c>
      <c r="O39" s="16"/>
      <c r="P39" s="154" t="s">
        <v>8</v>
      </c>
      <c r="Q39" s="154" t="s">
        <v>9</v>
      </c>
      <c r="R39" s="154" t="s">
        <v>10</v>
      </c>
      <c r="S39" s="154" t="s">
        <v>11</v>
      </c>
      <c r="T39" s="154" t="s">
        <v>12</v>
      </c>
      <c r="U39" s="154" t="s">
        <v>13</v>
      </c>
      <c r="V39" s="154" t="s">
        <v>14</v>
      </c>
      <c r="W39" s="154" t="s">
        <v>15</v>
      </c>
      <c r="X39" s="154" t="s">
        <v>43</v>
      </c>
      <c r="Y39" s="154" t="s">
        <v>44</v>
      </c>
      <c r="Z39" s="154" t="s">
        <v>45</v>
      </c>
      <c r="AA39" s="154" t="s">
        <v>46</v>
      </c>
      <c r="AB39" s="154"/>
      <c r="AC39" s="9"/>
      <c r="AD39" s="13"/>
    </row>
    <row r="40" spans="1:30" x14ac:dyDescent="0.25">
      <c r="A40" s="7"/>
      <c r="B40" s="7"/>
      <c r="C40" s="7"/>
      <c r="D40" s="7"/>
      <c r="E40" s="7"/>
      <c r="F40" s="7"/>
      <c r="G40" s="7"/>
      <c r="H40" s="7"/>
      <c r="I40" s="7"/>
      <c r="K40" s="1" t="s">
        <v>50</v>
      </c>
      <c r="L40" s="1">
        <v>7</v>
      </c>
      <c r="O40" s="9"/>
      <c r="P40" s="14" t="s">
        <v>33</v>
      </c>
      <c r="Q40" s="14" t="s">
        <v>34</v>
      </c>
      <c r="R40" s="14" t="s">
        <v>31</v>
      </c>
      <c r="S40" s="14" t="s">
        <v>35</v>
      </c>
      <c r="T40" s="14" t="s">
        <v>36</v>
      </c>
      <c r="U40" s="14" t="s">
        <v>30</v>
      </c>
      <c r="V40" s="14" t="s">
        <v>37</v>
      </c>
      <c r="W40" s="14" t="s">
        <v>38</v>
      </c>
      <c r="X40" s="14" t="s">
        <v>39</v>
      </c>
      <c r="Y40" s="14" t="s">
        <v>40</v>
      </c>
      <c r="Z40" s="14" t="s">
        <v>41</v>
      </c>
      <c r="AA40" s="14" t="s">
        <v>42</v>
      </c>
      <c r="AB40" s="9"/>
      <c r="AC40" s="9"/>
      <c r="AD40" s="13"/>
    </row>
    <row r="41" spans="1:30" x14ac:dyDescent="0.25">
      <c r="A41" s="7"/>
      <c r="B41" s="7"/>
      <c r="C41" s="177">
        <v>4</v>
      </c>
      <c r="D41" s="177"/>
      <c r="E41" s="177"/>
      <c r="F41" s="177">
        <v>3</v>
      </c>
      <c r="G41" s="177"/>
      <c r="H41" s="177"/>
      <c r="I41" s="7"/>
      <c r="K41" s="1" t="s">
        <v>51</v>
      </c>
      <c r="L41" s="1">
        <v>2.5</v>
      </c>
      <c r="O41" s="13"/>
      <c r="AD41" s="13"/>
    </row>
    <row r="42" spans="1:30" x14ac:dyDescent="0.25">
      <c r="A42" s="174" t="s">
        <v>5</v>
      </c>
      <c r="B42" s="175">
        <v>4</v>
      </c>
      <c r="C42" s="33">
        <f>(((B38/D39)*(I38^2))+(((12*B39)/(D39^3))*(I39^2)))</f>
        <v>386478.20159999997</v>
      </c>
      <c r="D42" s="33">
        <f>(((B38/D39)-((12*B39)/(D39^3)))*I38*I39)</f>
        <v>0</v>
      </c>
      <c r="E42" s="33">
        <f>(((6*B39)/(D39^2))*I39)*(-1)</f>
        <v>-483097.75199999998</v>
      </c>
      <c r="F42" s="33">
        <f>C42*(-1)</f>
        <v>-386478.20159999997</v>
      </c>
      <c r="G42" s="33">
        <f>D42*(-1)</f>
        <v>0</v>
      </c>
      <c r="H42" s="33">
        <f>E42</f>
        <v>-483097.75199999998</v>
      </c>
      <c r="I42" s="12" t="str">
        <f>CONCATENATE("Nx=","u",B42)</f>
        <v>Nx=u4</v>
      </c>
      <c r="K42" s="1" t="s">
        <v>52</v>
      </c>
      <c r="L42" s="1">
        <v>0</v>
      </c>
      <c r="O42" s="173" t="s">
        <v>21</v>
      </c>
      <c r="P42" s="173"/>
      <c r="Q42" s="173"/>
      <c r="R42" s="173"/>
      <c r="S42" s="173"/>
      <c r="T42" s="173"/>
      <c r="U42" s="173"/>
      <c r="V42" s="173"/>
      <c r="W42" s="173"/>
      <c r="X42" s="173"/>
      <c r="Y42" s="173"/>
      <c r="Z42" s="173"/>
      <c r="AA42" s="173"/>
      <c r="AB42" s="173"/>
      <c r="AC42" s="173"/>
      <c r="AD42" s="13"/>
    </row>
    <row r="43" spans="1:30" x14ac:dyDescent="0.25">
      <c r="A43" s="174"/>
      <c r="B43" s="175"/>
      <c r="C43" s="33">
        <f>D42</f>
        <v>0</v>
      </c>
      <c r="D43" s="33">
        <f>(((B38/D39)*(I39^2))+(((12*B39)/(D39^3))*(I38^2)))</f>
        <v>119556000</v>
      </c>
      <c r="E43" s="33">
        <f>(((6*B39)/(D39^2))*I38)</f>
        <v>0</v>
      </c>
      <c r="F43" s="33">
        <f>D42*(-1)</f>
        <v>0</v>
      </c>
      <c r="G43" s="33">
        <f>D43*(-1)</f>
        <v>-119556000</v>
      </c>
      <c r="H43" s="33">
        <f>E43</f>
        <v>0</v>
      </c>
      <c r="I43" s="12" t="str">
        <f>CONCATENATE("Ny=","v",B42)</f>
        <v>Ny=v4</v>
      </c>
      <c r="K43" s="1" t="s">
        <v>53</v>
      </c>
      <c r="L43" s="1">
        <v>2.5</v>
      </c>
      <c r="O43" s="170" t="s">
        <v>0</v>
      </c>
      <c r="P43" s="170"/>
      <c r="Q43" s="170"/>
      <c r="R43" s="170"/>
      <c r="S43" s="170"/>
      <c r="T43" s="170"/>
      <c r="U43" s="170"/>
      <c r="V43" s="170"/>
      <c r="W43" s="37"/>
      <c r="X43" s="170" t="s">
        <v>20</v>
      </c>
      <c r="Y43" s="36"/>
      <c r="Z43" s="36"/>
      <c r="AA43" s="36"/>
      <c r="AB43" s="36"/>
      <c r="AC43" s="36"/>
      <c r="AD43" s="13"/>
    </row>
    <row r="44" spans="1:30" x14ac:dyDescent="0.25">
      <c r="A44" s="174"/>
      <c r="B44" s="175"/>
      <c r="C44" s="33">
        <f>E42</f>
        <v>-483097.75199999998</v>
      </c>
      <c r="D44" s="33">
        <f>E43</f>
        <v>0</v>
      </c>
      <c r="E44" s="33">
        <f>(((4*B39)/D39))</f>
        <v>805162.91999999993</v>
      </c>
      <c r="F44" s="33">
        <f>(((6*B39)/(D39^2))*I39)</f>
        <v>483097.75199999998</v>
      </c>
      <c r="G44" s="33">
        <f>E43*(-1)</f>
        <v>0</v>
      </c>
      <c r="H44" s="33">
        <f>(((2*B39)/D39))</f>
        <v>402581.45999999996</v>
      </c>
      <c r="I44" s="12" t="str">
        <f>CONCATENATE("Nz=","θ",B42)</f>
        <v>Nz=θ4</v>
      </c>
      <c r="O44" s="172"/>
      <c r="P44" s="172"/>
      <c r="Q44" s="172"/>
      <c r="R44" s="172"/>
      <c r="S44" s="172"/>
      <c r="T44" s="172"/>
      <c r="U44" s="172"/>
      <c r="V44" s="170"/>
      <c r="W44" s="7"/>
      <c r="X44" s="170"/>
      <c r="AD44" s="13"/>
    </row>
    <row r="45" spans="1:30" x14ac:dyDescent="0.25">
      <c r="A45" s="174"/>
      <c r="B45" s="176">
        <v>3</v>
      </c>
      <c r="C45" s="33">
        <f>C42*(-1)</f>
        <v>-386478.20159999997</v>
      </c>
      <c r="D45" s="33">
        <f>D42*(-1)</f>
        <v>0</v>
      </c>
      <c r="E45" s="33">
        <f>F44</f>
        <v>483097.75199999998</v>
      </c>
      <c r="F45" s="33">
        <f>C42</f>
        <v>386478.20159999997</v>
      </c>
      <c r="G45" s="33">
        <f>D42</f>
        <v>0</v>
      </c>
      <c r="H45" s="33">
        <f>F44</f>
        <v>483097.75199999998</v>
      </c>
      <c r="I45" s="12" t="str">
        <f>CONCATENATE("Fx=","u",B45)</f>
        <v>Fx=u3</v>
      </c>
      <c r="O45" s="168" t="s">
        <v>23</v>
      </c>
      <c r="P45" s="168"/>
      <c r="Q45" s="168"/>
      <c r="R45" s="168"/>
      <c r="S45" s="168"/>
      <c r="T45" s="168"/>
      <c r="U45" s="168"/>
      <c r="V45" s="170"/>
      <c r="W45" s="7"/>
      <c r="X45" s="170"/>
      <c r="AD45" s="13"/>
    </row>
    <row r="46" spans="1:30" x14ac:dyDescent="0.25">
      <c r="A46" s="155"/>
      <c r="B46" s="176"/>
      <c r="C46" s="33">
        <f>D42*(-1)</f>
        <v>0</v>
      </c>
      <c r="D46" s="33">
        <f>D43*(-1)</f>
        <v>-119556000</v>
      </c>
      <c r="E46" s="33">
        <f>E43*(-1)</f>
        <v>0</v>
      </c>
      <c r="F46" s="33">
        <f>D42</f>
        <v>0</v>
      </c>
      <c r="G46" s="33">
        <f>D43</f>
        <v>119556000</v>
      </c>
      <c r="H46" s="33">
        <f>E43*(-1)</f>
        <v>0</v>
      </c>
      <c r="I46" s="12" t="str">
        <f>CONCATENATE("Fy=","v",B45)</f>
        <v>Fy=v3</v>
      </c>
      <c r="O46" s="154" t="s">
        <v>16</v>
      </c>
      <c r="P46" s="171">
        <v>2</v>
      </c>
      <c r="Q46" s="171"/>
      <c r="R46" s="171"/>
      <c r="S46" s="171">
        <v>3</v>
      </c>
      <c r="T46" s="171"/>
      <c r="U46" s="171"/>
      <c r="V46" s="7"/>
      <c r="W46" s="7"/>
      <c r="X46" s="172"/>
      <c r="AD46" s="13"/>
    </row>
    <row r="47" spans="1:30" x14ac:dyDescent="0.25">
      <c r="A47" s="155"/>
      <c r="B47" s="176"/>
      <c r="C47" s="33">
        <f>E42</f>
        <v>-483097.75199999998</v>
      </c>
      <c r="D47" s="33">
        <f>E43</f>
        <v>0</v>
      </c>
      <c r="E47" s="33">
        <f>H44</f>
        <v>402581.45999999996</v>
      </c>
      <c r="F47" s="33">
        <f>F44</f>
        <v>483097.75199999998</v>
      </c>
      <c r="G47" s="33">
        <f>E43*(-1)</f>
        <v>0</v>
      </c>
      <c r="H47" s="33">
        <f>E44</f>
        <v>805162.91999999993</v>
      </c>
      <c r="I47" s="12" t="str">
        <f>CONCATENATE("Fz=","θ",B45)</f>
        <v>Fz=θ3</v>
      </c>
      <c r="O47" s="169">
        <v>2</v>
      </c>
      <c r="P47" s="35">
        <f>S30</f>
        <v>43085049.630171426</v>
      </c>
      <c r="Q47" s="35">
        <f t="shared" ref="Q47:U52" si="19">T30</f>
        <v>0</v>
      </c>
      <c r="R47" s="35">
        <f t="shared" si="19"/>
        <v>483097.75199999998</v>
      </c>
      <c r="S47" s="35">
        <f t="shared" si="19"/>
        <v>-42698571.428571425</v>
      </c>
      <c r="T47" s="35">
        <f t="shared" si="19"/>
        <v>0</v>
      </c>
      <c r="U47" s="35">
        <f t="shared" si="19"/>
        <v>0</v>
      </c>
      <c r="V47" s="27" t="s">
        <v>47</v>
      </c>
      <c r="W47" s="15" t="s">
        <v>19</v>
      </c>
      <c r="X47" s="10">
        <v>0</v>
      </c>
      <c r="AD47" s="13"/>
    </row>
    <row r="48" spans="1:30" x14ac:dyDescent="0.25">
      <c r="A48" s="155"/>
      <c r="B48" s="11"/>
      <c r="C48" s="12" t="str">
        <f>CONCATENATE("Nx=","u",C41)</f>
        <v>Nx=u4</v>
      </c>
      <c r="D48" s="12" t="str">
        <f>CONCATENATE("Ny=","v",C41)</f>
        <v>Ny=v4</v>
      </c>
      <c r="E48" s="12" t="str">
        <f>CONCATENATE("Nz=","θ",C41)</f>
        <v>Nz=θ4</v>
      </c>
      <c r="F48" s="12" t="str">
        <f>CONCATENATE("Fx=","u",F41)</f>
        <v>Fx=u3</v>
      </c>
      <c r="G48" s="12" t="str">
        <f>CONCATENATE("Fy=","v",F41)</f>
        <v>Fy=v3</v>
      </c>
      <c r="H48" s="12" t="str">
        <f>CONCATENATE("Fz=","θ",F41)</f>
        <v>Fz=θ3</v>
      </c>
      <c r="I48" s="7"/>
      <c r="O48" s="169"/>
      <c r="P48" s="35">
        <f t="shared" ref="P48:P52" si="20">S31</f>
        <v>0</v>
      </c>
      <c r="Q48" s="35">
        <f t="shared" si="19"/>
        <v>119573605.60320699</v>
      </c>
      <c r="R48" s="35">
        <f t="shared" si="19"/>
        <v>61619.611224489789</v>
      </c>
      <c r="S48" s="35">
        <f t="shared" si="19"/>
        <v>0</v>
      </c>
      <c r="T48" s="35">
        <f t="shared" si="19"/>
        <v>-17605.603206997082</v>
      </c>
      <c r="U48" s="35">
        <f t="shared" si="19"/>
        <v>61619.611224489789</v>
      </c>
      <c r="V48" s="27" t="s">
        <v>48</v>
      </c>
      <c r="W48" s="15" t="s">
        <v>19</v>
      </c>
      <c r="X48" s="10">
        <v>0</v>
      </c>
      <c r="AD48" s="13"/>
    </row>
    <row r="49" spans="1:30" x14ac:dyDescent="0.25">
      <c r="A49" s="7"/>
      <c r="B49" s="7"/>
      <c r="C49" s="7"/>
      <c r="D49" s="7"/>
      <c r="E49" s="7"/>
      <c r="F49" s="7"/>
      <c r="G49" s="7"/>
      <c r="H49" s="7"/>
      <c r="I49" s="7"/>
      <c r="O49" s="169"/>
      <c r="P49" s="35">
        <f t="shared" si="20"/>
        <v>483097.75199999998</v>
      </c>
      <c r="Q49" s="35">
        <f t="shared" si="19"/>
        <v>61619.611224489789</v>
      </c>
      <c r="R49" s="35">
        <f t="shared" si="19"/>
        <v>1092721.1057142857</v>
      </c>
      <c r="S49" s="35">
        <f t="shared" si="19"/>
        <v>0</v>
      </c>
      <c r="T49" s="35">
        <f t="shared" si="19"/>
        <v>-61619.611224489789</v>
      </c>
      <c r="U49" s="35">
        <f t="shared" si="19"/>
        <v>143779.09285714285</v>
      </c>
      <c r="V49" s="27" t="s">
        <v>30</v>
      </c>
      <c r="W49" s="15" t="s">
        <v>19</v>
      </c>
      <c r="X49" s="10">
        <v>0</v>
      </c>
      <c r="Z49"/>
      <c r="AD49" s="13"/>
    </row>
    <row r="50" spans="1:30" x14ac:dyDescent="0.25">
      <c r="A50" s="7"/>
      <c r="B50" s="7"/>
      <c r="C50" s="7"/>
      <c r="D50" s="7"/>
      <c r="E50" s="7"/>
      <c r="F50" s="7"/>
      <c r="G50" s="7"/>
      <c r="H50" s="7"/>
      <c r="I50" s="7"/>
      <c r="O50" s="169">
        <v>3</v>
      </c>
      <c r="P50" s="35">
        <f t="shared" si="20"/>
        <v>-42698571.428571425</v>
      </c>
      <c r="Q50" s="35">
        <f t="shared" si="19"/>
        <v>0</v>
      </c>
      <c r="R50" s="35">
        <f t="shared" si="19"/>
        <v>0</v>
      </c>
      <c r="S50" s="35">
        <f t="shared" si="19"/>
        <v>43085049.630171426</v>
      </c>
      <c r="T50" s="35">
        <f t="shared" si="19"/>
        <v>0</v>
      </c>
      <c r="U50" s="35">
        <f t="shared" si="19"/>
        <v>483097.75199999998</v>
      </c>
      <c r="V50" s="27" t="s">
        <v>56</v>
      </c>
      <c r="W50" s="15" t="s">
        <v>19</v>
      </c>
      <c r="X50" s="10">
        <v>1</v>
      </c>
      <c r="AD50" s="13"/>
    </row>
    <row r="51" spans="1:30" x14ac:dyDescent="0.25">
      <c r="O51" s="169"/>
      <c r="P51" s="35">
        <f t="shared" si="20"/>
        <v>0</v>
      </c>
      <c r="Q51" s="35">
        <f t="shared" si="19"/>
        <v>-17605.603206997082</v>
      </c>
      <c r="R51" s="35">
        <f t="shared" si="19"/>
        <v>-61619.611224489789</v>
      </c>
      <c r="S51" s="35">
        <f t="shared" si="19"/>
        <v>0</v>
      </c>
      <c r="T51" s="35">
        <f t="shared" si="19"/>
        <v>119573605.60320699</v>
      </c>
      <c r="U51" s="35">
        <f t="shared" si="19"/>
        <v>-61619.611224489789</v>
      </c>
      <c r="V51" s="27" t="s">
        <v>57</v>
      </c>
      <c r="W51" s="15" t="s">
        <v>19</v>
      </c>
      <c r="X51" s="10">
        <v>0</v>
      </c>
      <c r="AD51" s="13"/>
    </row>
    <row r="52" spans="1:30" x14ac:dyDescent="0.25">
      <c r="O52" s="169"/>
      <c r="P52" s="35">
        <f t="shared" si="20"/>
        <v>0</v>
      </c>
      <c r="Q52" s="35">
        <f t="shared" si="19"/>
        <v>61619.611224489789</v>
      </c>
      <c r="R52" s="35">
        <f t="shared" si="19"/>
        <v>143779.09285714285</v>
      </c>
      <c r="S52" s="35">
        <f t="shared" si="19"/>
        <v>483097.75199999998</v>
      </c>
      <c r="T52" s="35">
        <f t="shared" si="19"/>
        <v>-61619.611224489789</v>
      </c>
      <c r="U52" s="35">
        <f t="shared" si="19"/>
        <v>1092721.1057142857</v>
      </c>
      <c r="V52" s="27" t="s">
        <v>39</v>
      </c>
      <c r="W52" s="15" t="s">
        <v>19</v>
      </c>
      <c r="X52" s="10">
        <v>0</v>
      </c>
      <c r="AD52" s="13"/>
    </row>
    <row r="53" spans="1:30" x14ac:dyDescent="0.25">
      <c r="O53" s="9"/>
      <c r="P53" s="14" t="s">
        <v>47</v>
      </c>
      <c r="Q53" s="14" t="s">
        <v>48</v>
      </c>
      <c r="R53" s="14" t="s">
        <v>30</v>
      </c>
      <c r="S53" s="14" t="s">
        <v>56</v>
      </c>
      <c r="T53" s="14" t="s">
        <v>57</v>
      </c>
      <c r="U53" s="14" t="s">
        <v>39</v>
      </c>
      <c r="V53" s="9"/>
      <c r="AD53" s="13"/>
    </row>
    <row r="54" spans="1:30" x14ac:dyDescent="0.25">
      <c r="O54" s="13"/>
      <c r="AD54" s="13"/>
    </row>
    <row r="55" spans="1:30" x14ac:dyDescent="0.25">
      <c r="O55" s="170" t="s">
        <v>58</v>
      </c>
      <c r="P55" s="170"/>
      <c r="Q55" s="170"/>
      <c r="R55" s="170"/>
      <c r="S55" s="170"/>
      <c r="T55" s="170"/>
      <c r="U55" s="170"/>
      <c r="V55" s="170" t="s">
        <v>20</v>
      </c>
      <c r="W55" s="7"/>
      <c r="X55" s="7"/>
      <c r="Y55" s="170" t="s">
        <v>18</v>
      </c>
      <c r="AD55" s="13"/>
    </row>
    <row r="56" spans="1:30" x14ac:dyDescent="0.25">
      <c r="O56" s="172"/>
      <c r="P56" s="172"/>
      <c r="Q56" s="172"/>
      <c r="R56" s="172"/>
      <c r="S56" s="172"/>
      <c r="T56" s="172"/>
      <c r="U56" s="172"/>
      <c r="V56" s="170"/>
      <c r="W56" s="7"/>
      <c r="X56" s="7"/>
      <c r="Y56" s="170"/>
      <c r="AD56" s="13"/>
    </row>
    <row r="57" spans="1:30" x14ac:dyDescent="0.25">
      <c r="O57" s="154" t="s">
        <v>16</v>
      </c>
      <c r="P57" s="171">
        <v>2</v>
      </c>
      <c r="Q57" s="171"/>
      <c r="R57" s="171"/>
      <c r="S57" s="171">
        <v>3</v>
      </c>
      <c r="T57" s="171"/>
      <c r="U57" s="171"/>
      <c r="V57" s="170"/>
      <c r="W57" s="7"/>
      <c r="X57" s="7"/>
      <c r="Y57" s="170"/>
      <c r="AD57" s="13"/>
    </row>
    <row r="58" spans="1:30" x14ac:dyDescent="0.25">
      <c r="O58" s="169">
        <v>2</v>
      </c>
      <c r="P58" s="38">
        <f t="array" ref="P58:U63">MINVERSE(P47:U52)</f>
        <v>2.534755296975947E-6</v>
      </c>
      <c r="Q58" s="38">
        <v>1.0182829665859703E-9</v>
      </c>
      <c r="R58" s="38">
        <v>-9.9111654285077662E-7</v>
      </c>
      <c r="S58" s="38">
        <v>2.5230645427317458E-6</v>
      </c>
      <c r="T58" s="38">
        <v>-1.0182829665859701E-9</v>
      </c>
      <c r="U58" s="38">
        <v>-9.8516488614463744E-7</v>
      </c>
      <c r="V58" s="10">
        <v>0</v>
      </c>
      <c r="W58" s="153" t="s">
        <v>19</v>
      </c>
      <c r="X58" s="27" t="s">
        <v>47</v>
      </c>
      <c r="Y58" s="18">
        <f t="array" ref="Y58:Y63">MMULT(P58:U63,V58:V63)</f>
        <v>2.5230645427317456E-3</v>
      </c>
      <c r="AD58" s="13"/>
    </row>
    <row r="59" spans="1:30" x14ac:dyDescent="0.25">
      <c r="O59" s="169"/>
      <c r="P59" s="38">
        <v>1.0182829665859703E-9</v>
      </c>
      <c r="Q59" s="38">
        <v>8.3638893029510321E-9</v>
      </c>
      <c r="R59" s="38">
        <v>-8.1462637326877745E-10</v>
      </c>
      <c r="S59" s="38">
        <v>1.0182829665859699E-9</v>
      </c>
      <c r="T59" s="38">
        <v>3.9187072490243822E-13</v>
      </c>
      <c r="U59" s="38">
        <v>-8.1462637326877725E-10</v>
      </c>
      <c r="V59" s="10">
        <v>0</v>
      </c>
      <c r="W59" s="153" t="s">
        <v>19</v>
      </c>
      <c r="X59" s="27" t="s">
        <v>48</v>
      </c>
      <c r="Y59" s="18">
        <v>1.0182829665859699E-6</v>
      </c>
      <c r="AD59" s="13"/>
    </row>
    <row r="60" spans="1:30" x14ac:dyDescent="0.25">
      <c r="O60" s="169"/>
      <c r="P60" s="38">
        <v>-9.9111654285077683E-7</v>
      </c>
      <c r="Q60" s="38">
        <v>-8.1462637326877776E-10</v>
      </c>
      <c r="R60" s="38">
        <v>1.318930124192283E-6</v>
      </c>
      <c r="S60" s="38">
        <v>-9.8516488614463787E-7</v>
      </c>
      <c r="T60" s="38">
        <v>8.1462637326877756E-10</v>
      </c>
      <c r="U60" s="38">
        <v>2.6209501900405092E-7</v>
      </c>
      <c r="V60" s="10">
        <v>0</v>
      </c>
      <c r="W60" s="153" t="s">
        <v>19</v>
      </c>
      <c r="X60" s="27" t="s">
        <v>30</v>
      </c>
      <c r="Y60" s="18">
        <v>-9.8516488614463788E-4</v>
      </c>
      <c r="AD60" s="13"/>
    </row>
    <row r="61" spans="1:30" x14ac:dyDescent="0.25">
      <c r="O61" s="169">
        <v>3</v>
      </c>
      <c r="P61" s="38">
        <v>2.5230645427317462E-6</v>
      </c>
      <c r="Q61" s="38">
        <v>1.0182829665859703E-9</v>
      </c>
      <c r="R61" s="38">
        <v>-9.8516488614463808E-7</v>
      </c>
      <c r="S61" s="38">
        <v>2.5347552969759466E-6</v>
      </c>
      <c r="T61" s="38">
        <v>-1.0182829665859701E-9</v>
      </c>
      <c r="U61" s="38">
        <v>-9.911165428507762E-7</v>
      </c>
      <c r="V61" s="10">
        <v>1000</v>
      </c>
      <c r="W61" s="153" t="s">
        <v>19</v>
      </c>
      <c r="X61" s="27" t="s">
        <v>56</v>
      </c>
      <c r="Y61" s="18">
        <v>2.5347552969759465E-3</v>
      </c>
      <c r="AD61" s="13"/>
    </row>
    <row r="62" spans="1:30" x14ac:dyDescent="0.25">
      <c r="O62" s="169"/>
      <c r="P62" s="38">
        <v>-1.0182829665859703E-9</v>
      </c>
      <c r="Q62" s="38">
        <v>3.9187072490243786E-13</v>
      </c>
      <c r="R62" s="38">
        <v>8.1462637326877756E-10</v>
      </c>
      <c r="S62" s="38">
        <v>-1.0182829665859701E-9</v>
      </c>
      <c r="T62" s="38">
        <v>8.3638893029510321E-9</v>
      </c>
      <c r="U62" s="38">
        <v>8.1462637326877725E-10</v>
      </c>
      <c r="V62" s="10">
        <v>0</v>
      </c>
      <c r="W62" s="153" t="s">
        <v>19</v>
      </c>
      <c r="X62" s="27" t="s">
        <v>57</v>
      </c>
      <c r="Y62" s="18">
        <v>-1.0182829665859701E-6</v>
      </c>
      <c r="AD62" s="13"/>
    </row>
    <row r="63" spans="1:30" x14ac:dyDescent="0.25">
      <c r="O63" s="169"/>
      <c r="P63" s="38">
        <v>-9.8516488614463787E-7</v>
      </c>
      <c r="Q63" s="38">
        <v>-8.1462637326877735E-10</v>
      </c>
      <c r="R63" s="38">
        <v>2.6209501900405108E-7</v>
      </c>
      <c r="S63" s="38">
        <v>-9.911165428507762E-7</v>
      </c>
      <c r="T63" s="38">
        <v>8.1462637326877725E-10</v>
      </c>
      <c r="U63" s="38">
        <v>1.3189301241922826E-6</v>
      </c>
      <c r="V63" s="10">
        <v>0</v>
      </c>
      <c r="W63" s="153" t="s">
        <v>19</v>
      </c>
      <c r="X63" s="27" t="s">
        <v>39</v>
      </c>
      <c r="Y63" s="18">
        <v>-9.9111654285077627E-4</v>
      </c>
      <c r="AD63" s="13"/>
    </row>
    <row r="64" spans="1:30" x14ac:dyDescent="0.25">
      <c r="O64" s="13"/>
      <c r="Y64" s="13" t="s">
        <v>226</v>
      </c>
      <c r="AD64" s="13"/>
    </row>
    <row r="65" spans="15:30" x14ac:dyDescent="0.25">
      <c r="O65" s="13"/>
      <c r="AD65" s="13"/>
    </row>
    <row r="66" spans="15:30" x14ac:dyDescent="0.25">
      <c r="O66" s="13"/>
      <c r="AD66" s="13"/>
    </row>
    <row r="67" spans="15:30" x14ac:dyDescent="0.25">
      <c r="O67" s="13"/>
      <c r="AD67" s="13"/>
    </row>
    <row r="68" spans="15:30" x14ac:dyDescent="0.25">
      <c r="O68" s="13"/>
      <c r="AD68" s="13"/>
    </row>
    <row r="69" spans="15:30" x14ac:dyDescent="0.25">
      <c r="O69" s="13"/>
      <c r="AD69" s="13"/>
    </row>
    <row r="70" spans="15:30" x14ac:dyDescent="0.25">
      <c r="O70" s="166" t="s">
        <v>59</v>
      </c>
      <c r="P70" s="166"/>
      <c r="Q70" s="166"/>
      <c r="R70" s="166"/>
      <c r="S70" s="166"/>
      <c r="T70" s="166"/>
      <c r="U70" s="166"/>
      <c r="V70" s="166"/>
      <c r="W70" s="166"/>
      <c r="X70" s="166"/>
      <c r="Y70" s="166"/>
      <c r="Z70" s="166"/>
      <c r="AA70" s="166"/>
      <c r="AB70" s="166"/>
      <c r="AC70" s="166"/>
      <c r="AD70" s="13"/>
    </row>
    <row r="71" spans="15:30" x14ac:dyDescent="0.25"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D71" s="13"/>
    </row>
    <row r="72" spans="15:30" x14ac:dyDescent="0.25">
      <c r="O72" s="13"/>
      <c r="P72" s="168" t="s">
        <v>60</v>
      </c>
      <c r="Q72" s="168"/>
      <c r="R72" s="168"/>
      <c r="S72" s="168"/>
      <c r="T72" s="168"/>
      <c r="U72" s="168"/>
      <c r="V72" s="168"/>
      <c r="W72"/>
      <c r="X72"/>
      <c r="Y72"/>
      <c r="Z72"/>
      <c r="AA72"/>
      <c r="AB72"/>
      <c r="AD72" s="13"/>
    </row>
    <row r="73" spans="15:30" x14ac:dyDescent="0.25">
      <c r="O73" s="13"/>
      <c r="P73" s="167" t="s">
        <v>0</v>
      </c>
      <c r="Q73" s="167"/>
      <c r="R73" s="167"/>
      <c r="S73" s="167"/>
      <c r="T73" s="167"/>
      <c r="U73" s="167"/>
      <c r="V73" s="153" t="s">
        <v>20</v>
      </c>
      <c r="AD73" s="13"/>
    </row>
    <row r="74" spans="15:30" x14ac:dyDescent="0.25">
      <c r="O74" s="13"/>
      <c r="P74" s="41">
        <v>430.85055140571427</v>
      </c>
      <c r="Q74" s="42">
        <v>0</v>
      </c>
      <c r="R74" s="42">
        <v>483.10464000000002</v>
      </c>
      <c r="S74" s="42">
        <v>-426.98571428571427</v>
      </c>
      <c r="T74" s="42">
        <v>0</v>
      </c>
      <c r="U74" s="42">
        <v>0</v>
      </c>
      <c r="V74" s="43">
        <v>0</v>
      </c>
      <c r="AD74" s="13"/>
    </row>
    <row r="75" spans="15:30" x14ac:dyDescent="0.25">
      <c r="O75" s="13"/>
      <c r="P75" s="41">
        <v>0</v>
      </c>
      <c r="Q75" s="42">
        <v>1195.7360585422739</v>
      </c>
      <c r="R75" s="42">
        <v>61.620489795918367</v>
      </c>
      <c r="S75" s="42">
        <v>0</v>
      </c>
      <c r="T75" s="42">
        <v>-0.17605854227405249</v>
      </c>
      <c r="U75" s="42">
        <v>61.620489795918367</v>
      </c>
      <c r="V75" s="43">
        <v>0</v>
      </c>
      <c r="AD75" s="13"/>
    </row>
    <row r="76" spans="15:30" x14ac:dyDescent="0.25">
      <c r="O76" s="13"/>
      <c r="P76" s="41">
        <v>483.10464000000002</v>
      </c>
      <c r="Q76" s="42">
        <v>61.620489795918367</v>
      </c>
      <c r="R76" s="42">
        <v>109273.66857142857</v>
      </c>
      <c r="S76" s="42">
        <v>0</v>
      </c>
      <c r="T76" s="42">
        <v>-61.620489795918367</v>
      </c>
      <c r="U76" s="42">
        <v>14378.114285714286</v>
      </c>
      <c r="V76" s="43">
        <v>0</v>
      </c>
      <c r="AD76" s="13"/>
    </row>
    <row r="77" spans="15:30" x14ac:dyDescent="0.25">
      <c r="O77" s="13"/>
      <c r="P77" s="41">
        <v>-426.98571428571427</v>
      </c>
      <c r="Q77" s="42">
        <v>0</v>
      </c>
      <c r="R77" s="42">
        <v>0</v>
      </c>
      <c r="S77" s="42">
        <v>430.85055140571427</v>
      </c>
      <c r="T77" s="42">
        <v>0</v>
      </c>
      <c r="U77" s="42">
        <v>483.10464000000002</v>
      </c>
      <c r="V77" s="43">
        <v>-1</v>
      </c>
      <c r="AD77" s="13"/>
    </row>
    <row r="78" spans="15:30" x14ac:dyDescent="0.25">
      <c r="O78" s="13"/>
      <c r="P78" s="41">
        <v>0</v>
      </c>
      <c r="Q78" s="42">
        <v>-0.17605854227405249</v>
      </c>
      <c r="R78" s="42">
        <v>-61.620489795918367</v>
      </c>
      <c r="S78" s="42">
        <v>0</v>
      </c>
      <c r="T78" s="42">
        <v>1195.7360585422739</v>
      </c>
      <c r="U78" s="42">
        <v>-61.620489795918367</v>
      </c>
      <c r="V78" s="43">
        <v>0</v>
      </c>
      <c r="AD78" s="13"/>
    </row>
    <row r="79" spans="15:30" x14ac:dyDescent="0.25">
      <c r="O79" s="13"/>
      <c r="P79" s="41">
        <v>0</v>
      </c>
      <c r="Q79" s="42">
        <v>61.620489795918367</v>
      </c>
      <c r="R79" s="42">
        <v>14378.114285714286</v>
      </c>
      <c r="S79" s="42">
        <v>483.10464000000002</v>
      </c>
      <c r="T79" s="42">
        <v>-61.620489795918367</v>
      </c>
      <c r="U79" s="42">
        <v>109273.66857142857</v>
      </c>
      <c r="V79" s="43">
        <v>0</v>
      </c>
      <c r="AD79" s="13"/>
    </row>
    <row r="80" spans="15:30" x14ac:dyDescent="0.25">
      <c r="O80" s="13"/>
      <c r="AD80" s="13"/>
    </row>
    <row r="81" spans="15:30" x14ac:dyDescent="0.25">
      <c r="O81" s="13"/>
      <c r="P81" s="13" t="s">
        <v>61</v>
      </c>
      <c r="AD81" s="13"/>
    </row>
    <row r="82" spans="15:30" x14ac:dyDescent="0.25">
      <c r="O82" s="13"/>
      <c r="P82" s="168" t="s">
        <v>60</v>
      </c>
      <c r="Q82" s="168"/>
      <c r="R82" s="168"/>
      <c r="S82" s="168"/>
      <c r="T82" s="168"/>
      <c r="U82" s="168"/>
      <c r="V82" s="168"/>
      <c r="AD82" s="13"/>
    </row>
    <row r="83" spans="15:30" x14ac:dyDescent="0.25">
      <c r="O83" s="13"/>
      <c r="P83" s="167" t="s">
        <v>0</v>
      </c>
      <c r="Q83" s="167"/>
      <c r="R83" s="167"/>
      <c r="S83" s="167"/>
      <c r="T83" s="167"/>
      <c r="U83" s="167"/>
      <c r="V83" s="153" t="s">
        <v>20</v>
      </c>
      <c r="AD83" s="13"/>
    </row>
    <row r="84" spans="15:30" x14ac:dyDescent="0.25">
      <c r="O84" s="13"/>
      <c r="P84" s="44">
        <v>430.85055140571427</v>
      </c>
      <c r="Q84" s="42">
        <v>0</v>
      </c>
      <c r="R84" s="42">
        <v>483.10464000000002</v>
      </c>
      <c r="S84" s="42">
        <v>-426.98571428571427</v>
      </c>
      <c r="T84" s="42">
        <v>0</v>
      </c>
      <c r="U84" s="42">
        <v>0</v>
      </c>
      <c r="V84" s="43">
        <v>0</v>
      </c>
      <c r="AD84" s="13"/>
    </row>
    <row r="85" spans="15:30" x14ac:dyDescent="0.25">
      <c r="O85" s="13"/>
      <c r="P85" s="41">
        <v>0</v>
      </c>
      <c r="Q85" s="42">
        <v>1195.7360585422739</v>
      </c>
      <c r="R85" s="42">
        <v>61.620489795918367</v>
      </c>
      <c r="S85" s="42">
        <v>0</v>
      </c>
      <c r="T85" s="42">
        <v>-0.17605854227405249</v>
      </c>
      <c r="U85" s="42">
        <v>61.620489795918367</v>
      </c>
      <c r="V85" s="43">
        <v>0</v>
      </c>
      <c r="AD85" s="13"/>
    </row>
    <row r="86" spans="15:30" x14ac:dyDescent="0.25">
      <c r="O86" s="13"/>
      <c r="P86" s="41">
        <v>483.10464000000002</v>
      </c>
      <c r="Q86" s="42">
        <v>61.620489795918367</v>
      </c>
      <c r="R86" s="42">
        <v>109273.66857142857</v>
      </c>
      <c r="S86" s="42">
        <v>0</v>
      </c>
      <c r="T86" s="42">
        <v>-61.620489795918367</v>
      </c>
      <c r="U86" s="42">
        <v>14378.114285714286</v>
      </c>
      <c r="V86" s="43">
        <v>0</v>
      </c>
      <c r="AD86" s="13"/>
    </row>
    <row r="87" spans="15:30" x14ac:dyDescent="0.25">
      <c r="O87" s="13"/>
      <c r="P87" s="41">
        <v>-426.98571428571427</v>
      </c>
      <c r="Q87" s="42">
        <v>0</v>
      </c>
      <c r="R87" s="42">
        <v>0</v>
      </c>
      <c r="S87" s="42">
        <v>430.85055140571427</v>
      </c>
      <c r="T87" s="42">
        <v>0</v>
      </c>
      <c r="U87" s="42">
        <v>483.10464000000002</v>
      </c>
      <c r="V87" s="43">
        <v>-1</v>
      </c>
      <c r="AD87" s="13"/>
    </row>
    <row r="88" spans="15:30" x14ac:dyDescent="0.25">
      <c r="O88" s="13"/>
      <c r="P88" s="41">
        <v>0</v>
      </c>
      <c r="Q88" s="42">
        <v>-0.17605854227405249</v>
      </c>
      <c r="R88" s="42">
        <v>-61.620489795918367</v>
      </c>
      <c r="S88" s="42">
        <v>0</v>
      </c>
      <c r="T88" s="42">
        <v>1195.7360585422739</v>
      </c>
      <c r="U88" s="42">
        <v>-61.620489795918367</v>
      </c>
      <c r="V88" s="43">
        <v>0</v>
      </c>
      <c r="AD88" s="13"/>
    </row>
    <row r="89" spans="15:30" x14ac:dyDescent="0.25">
      <c r="O89" s="13"/>
      <c r="P89" s="41">
        <v>0</v>
      </c>
      <c r="Q89" s="42">
        <v>61.620489795918367</v>
      </c>
      <c r="R89" s="42">
        <v>14378.114285714286</v>
      </c>
      <c r="S89" s="42">
        <v>483.10464000000002</v>
      </c>
      <c r="T89" s="42">
        <v>-61.620489795918367</v>
      </c>
      <c r="U89" s="42">
        <v>109273.66857142857</v>
      </c>
      <c r="V89" s="43">
        <v>0</v>
      </c>
      <c r="AD89" s="13"/>
    </row>
    <row r="90" spans="15:30" x14ac:dyDescent="0.25">
      <c r="O90" s="13"/>
      <c r="AD90" s="13"/>
    </row>
    <row r="91" spans="15:30" x14ac:dyDescent="0.25">
      <c r="O91" s="13"/>
      <c r="AD91" s="13"/>
    </row>
    <row r="92" spans="15:30" x14ac:dyDescent="0.25">
      <c r="O92" s="13"/>
      <c r="AD92" s="13"/>
    </row>
    <row r="93" spans="15:30" x14ac:dyDescent="0.25">
      <c r="O93" s="13"/>
      <c r="AD93" s="13"/>
    </row>
    <row r="94" spans="15:30" x14ac:dyDescent="0.25">
      <c r="O94" s="13"/>
      <c r="AD94" s="13"/>
    </row>
    <row r="95" spans="15:30" x14ac:dyDescent="0.25">
      <c r="O95" s="13"/>
      <c r="AD95" s="13"/>
    </row>
    <row r="96" spans="15:30" x14ac:dyDescent="0.25">
      <c r="O96" s="13"/>
      <c r="AD96" s="13"/>
    </row>
    <row r="97" spans="15:30" x14ac:dyDescent="0.25">
      <c r="O97" s="13"/>
      <c r="AD97" s="13"/>
    </row>
    <row r="98" spans="15:30" x14ac:dyDescent="0.25">
      <c r="O98" s="13"/>
      <c r="AD98" s="13"/>
    </row>
    <row r="99" spans="15:30" x14ac:dyDescent="0.25">
      <c r="O99" s="13"/>
      <c r="AD99" s="13"/>
    </row>
    <row r="100" spans="15:30" x14ac:dyDescent="0.25">
      <c r="O100" s="13"/>
      <c r="AD100" s="13"/>
    </row>
    <row r="101" spans="15:30" x14ac:dyDescent="0.25">
      <c r="O101" s="13"/>
      <c r="AD101" s="13"/>
    </row>
    <row r="102" spans="15:30" x14ac:dyDescent="0.25">
      <c r="O102" s="13"/>
      <c r="AD102" s="13"/>
    </row>
    <row r="103" spans="15:30" x14ac:dyDescent="0.25">
      <c r="O103" s="13"/>
      <c r="AD103" s="13"/>
    </row>
    <row r="104" spans="15:30" x14ac:dyDescent="0.25">
      <c r="O104" s="13"/>
      <c r="AD104" s="13"/>
    </row>
    <row r="105" spans="15:30" x14ac:dyDescent="0.25">
      <c r="O105" s="13"/>
      <c r="AD105" s="13"/>
    </row>
    <row r="106" spans="15:30" x14ac:dyDescent="0.25">
      <c r="O106" s="13"/>
      <c r="AD106" s="13"/>
    </row>
    <row r="107" spans="15:30" x14ac:dyDescent="0.25">
      <c r="O107" s="13"/>
      <c r="AD107" s="13"/>
    </row>
    <row r="108" spans="15:30" x14ac:dyDescent="0.25">
      <c r="O108" s="13"/>
      <c r="AD108" s="13"/>
    </row>
    <row r="109" spans="15:30" x14ac:dyDescent="0.25">
      <c r="O109" s="13"/>
      <c r="AD109" s="13"/>
    </row>
    <row r="110" spans="15:30" x14ac:dyDescent="0.25">
      <c r="O110" s="13"/>
      <c r="AD110" s="13"/>
    </row>
    <row r="111" spans="15:30" x14ac:dyDescent="0.25">
      <c r="O111" s="13"/>
      <c r="AD111" s="13"/>
    </row>
    <row r="112" spans="15:30" x14ac:dyDescent="0.25">
      <c r="O112" s="13"/>
      <c r="AD112" s="13"/>
    </row>
    <row r="113" spans="15:30" x14ac:dyDescent="0.25">
      <c r="O113" s="13"/>
      <c r="AD113" s="13"/>
    </row>
    <row r="114" spans="15:30" x14ac:dyDescent="0.25">
      <c r="O114" s="13"/>
      <c r="AD114" s="13"/>
    </row>
    <row r="115" spans="15:30" x14ac:dyDescent="0.25">
      <c r="O115" s="13"/>
      <c r="AD115" s="13"/>
    </row>
    <row r="116" spans="15:30" x14ac:dyDescent="0.25">
      <c r="AD116" s="13"/>
    </row>
  </sheetData>
  <dataConsolidate link="1"/>
  <mergeCells count="69">
    <mergeCell ref="A1:I1"/>
    <mergeCell ref="O1:AC1"/>
    <mergeCell ref="O2:AC3"/>
    <mergeCell ref="O4:AC4"/>
    <mergeCell ref="P5:R5"/>
    <mergeCell ref="S5:U5"/>
    <mergeCell ref="V5:X5"/>
    <mergeCell ref="Y5:AA5"/>
    <mergeCell ref="O23:AC24"/>
    <mergeCell ref="A24:I24"/>
    <mergeCell ref="O6:O8"/>
    <mergeCell ref="A8:I8"/>
    <mergeCell ref="O9:O11"/>
    <mergeCell ref="A10:I10"/>
    <mergeCell ref="O12:O14"/>
    <mergeCell ref="C14:E14"/>
    <mergeCell ref="F14:H14"/>
    <mergeCell ref="A15:A18"/>
    <mergeCell ref="B15:B17"/>
    <mergeCell ref="O15:O17"/>
    <mergeCell ref="B18:B20"/>
    <mergeCell ref="O22:AC22"/>
    <mergeCell ref="G25:H25"/>
    <mergeCell ref="O25:AC25"/>
    <mergeCell ref="G26:H26"/>
    <mergeCell ref="P26:R26"/>
    <mergeCell ref="S26:U26"/>
    <mergeCell ref="V26:X26"/>
    <mergeCell ref="Y26:AA26"/>
    <mergeCell ref="O27:O29"/>
    <mergeCell ref="C28:E28"/>
    <mergeCell ref="F28:H28"/>
    <mergeCell ref="A29:A32"/>
    <mergeCell ref="B29:B31"/>
    <mergeCell ref="O30:O32"/>
    <mergeCell ref="B32:B34"/>
    <mergeCell ref="O33:O35"/>
    <mergeCell ref="O36:O38"/>
    <mergeCell ref="A37:I37"/>
    <mergeCell ref="G38:H38"/>
    <mergeCell ref="G39:H39"/>
    <mergeCell ref="C41:E41"/>
    <mergeCell ref="F41:H41"/>
    <mergeCell ref="A42:A45"/>
    <mergeCell ref="B42:B44"/>
    <mergeCell ref="O42:AC42"/>
    <mergeCell ref="O43:U44"/>
    <mergeCell ref="V43:V45"/>
    <mergeCell ref="X43:X46"/>
    <mergeCell ref="B45:B47"/>
    <mergeCell ref="O45:U45"/>
    <mergeCell ref="P46:R46"/>
    <mergeCell ref="S46:U46"/>
    <mergeCell ref="P83:U83"/>
    <mergeCell ref="G11:H11"/>
    <mergeCell ref="G12:H12"/>
    <mergeCell ref="O58:O60"/>
    <mergeCell ref="O61:O63"/>
    <mergeCell ref="O70:AC70"/>
    <mergeCell ref="P72:V72"/>
    <mergeCell ref="P73:U73"/>
    <mergeCell ref="P82:V82"/>
    <mergeCell ref="O47:O49"/>
    <mergeCell ref="O50:O52"/>
    <mergeCell ref="O55:U56"/>
    <mergeCell ref="V55:V57"/>
    <mergeCell ref="Y55:Y57"/>
    <mergeCell ref="P57:R57"/>
    <mergeCell ref="S57:U5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98B1C-7DCD-443F-8A81-21D8B26F8245}">
  <dimension ref="A1:AS556"/>
  <sheetViews>
    <sheetView zoomScale="40" zoomScaleNormal="40" workbookViewId="0">
      <selection activeCell="G26" sqref="G26"/>
    </sheetView>
  </sheetViews>
  <sheetFormatPr defaultRowHeight="15.75" x14ac:dyDescent="0.25"/>
  <cols>
    <col min="1" max="1" width="10" style="1" customWidth="1"/>
    <col min="2" max="2" width="5" style="7" customWidth="1"/>
    <col min="3" max="3" width="6.85546875" style="25" customWidth="1"/>
    <col min="4" max="4" width="11.85546875" style="13" bestFit="1" customWidth="1"/>
    <col min="5" max="5" width="16.42578125" style="13" bestFit="1" customWidth="1"/>
    <col min="6" max="6" width="13.5703125" style="13" bestFit="1" customWidth="1"/>
    <col min="7" max="7" width="10.5703125" style="13" bestFit="1" customWidth="1"/>
    <col min="8" max="8" width="10.85546875" style="13" bestFit="1" customWidth="1"/>
    <col min="9" max="9" width="13.5703125" style="13" bestFit="1" customWidth="1"/>
    <col min="10" max="10" width="12.28515625" style="13" bestFit="1" customWidth="1"/>
    <col min="11" max="11" width="5.42578125" style="13" customWidth="1"/>
    <col min="12" max="12" width="9.5703125" style="13" customWidth="1"/>
    <col min="13" max="13" width="15.7109375" style="13" customWidth="1"/>
    <col min="14" max="14" width="7.7109375" style="13" customWidth="1"/>
    <col min="15" max="15" width="3.85546875" style="13" bestFit="1" customWidth="1"/>
    <col min="16" max="16" width="10.7109375" style="13" bestFit="1" customWidth="1"/>
    <col min="17" max="17" width="12.140625" style="13" bestFit="1" customWidth="1"/>
    <col min="18" max="18" width="16.28515625" style="13" bestFit="1" customWidth="1"/>
    <col min="19" max="19" width="13.5703125" style="13" bestFit="1" customWidth="1"/>
    <col min="20" max="20" width="13.140625" style="13" bestFit="1" customWidth="1"/>
    <col min="21" max="21" width="13.5703125" style="13" customWidth="1"/>
    <col min="22" max="22" width="12.5703125" style="7" bestFit="1" customWidth="1"/>
    <col min="23" max="25" width="9.140625" style="7"/>
    <col min="26" max="26" width="10.7109375" style="7" bestFit="1" customWidth="1"/>
    <col min="27" max="27" width="10.85546875" style="7" bestFit="1" customWidth="1"/>
    <col min="28" max="28" width="13.5703125" style="7" bestFit="1" customWidth="1"/>
    <col min="29" max="29" width="9.5703125" style="7" bestFit="1" customWidth="1"/>
    <col min="30" max="30" width="11.7109375" style="13" bestFit="1" customWidth="1"/>
    <col min="31" max="31" width="12.5703125" style="13" bestFit="1" customWidth="1"/>
    <col min="32" max="32" width="3.140625" style="13" customWidth="1"/>
    <col min="33" max="33" width="9.140625" style="13"/>
    <col min="34" max="34" width="3.5703125" style="13" customWidth="1"/>
    <col min="35" max="35" width="13.140625" style="13" bestFit="1" customWidth="1"/>
    <col min="36" max="38" width="9.140625" style="13"/>
    <col min="39" max="39" width="13.140625" style="13" bestFit="1" customWidth="1"/>
    <col min="40" max="40" width="11.140625" style="13" bestFit="1" customWidth="1"/>
    <col min="41" max="41" width="9.140625" style="13"/>
    <col min="42" max="42" width="11.7109375" style="13" bestFit="1" customWidth="1"/>
    <col min="43" max="43" width="13.140625" style="13" bestFit="1" customWidth="1"/>
    <col min="44" max="44" width="9.140625" style="13"/>
    <col min="45" max="45" width="9.140625" style="7"/>
    <col min="46" max="16384" width="9.140625" style="13"/>
  </cols>
  <sheetData>
    <row r="1" spans="1:44" s="7" customFormat="1" x14ac:dyDescent="0.25">
      <c r="A1" s="1"/>
      <c r="C1" s="166" t="s">
        <v>59</v>
      </c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Y1" s="166" t="s">
        <v>105</v>
      </c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</row>
    <row r="2" spans="1:44" s="7" customFormat="1" x14ac:dyDescent="0.25">
      <c r="A2" s="1"/>
    </row>
    <row r="3" spans="1:44" s="7" customFormat="1" x14ac:dyDescent="0.25">
      <c r="A3" s="1"/>
      <c r="C3" s="186" t="s">
        <v>60</v>
      </c>
      <c r="D3" s="186"/>
      <c r="E3" s="186"/>
      <c r="F3" s="186"/>
      <c r="G3" s="186"/>
      <c r="H3" s="186"/>
      <c r="I3" s="186"/>
      <c r="J3" s="186"/>
      <c r="O3" s="183"/>
      <c r="P3" s="183"/>
      <c r="Q3" s="183"/>
      <c r="R3" s="183"/>
      <c r="S3" s="183"/>
      <c r="T3" s="183"/>
      <c r="U3" s="183"/>
      <c r="V3" s="183"/>
      <c r="Y3" s="186" t="s">
        <v>106</v>
      </c>
      <c r="Z3" s="186"/>
      <c r="AA3" s="186"/>
      <c r="AB3" s="186"/>
      <c r="AC3" s="186"/>
      <c r="AD3" s="186"/>
      <c r="AE3" s="186"/>
      <c r="AF3" s="45"/>
      <c r="AK3" s="186" t="s">
        <v>107</v>
      </c>
      <c r="AL3" s="186"/>
      <c r="AM3" s="186"/>
      <c r="AN3" s="186"/>
      <c r="AO3" s="186"/>
      <c r="AP3" s="186"/>
      <c r="AQ3" s="186"/>
    </row>
    <row r="4" spans="1:44" s="7" customFormat="1" x14ac:dyDescent="0.25">
      <c r="A4" s="1"/>
      <c r="D4" s="167" t="s">
        <v>0</v>
      </c>
      <c r="E4" s="167"/>
      <c r="F4" s="167"/>
      <c r="G4" s="167"/>
      <c r="H4" s="167"/>
      <c r="I4" s="167"/>
      <c r="J4" s="39" t="s">
        <v>20</v>
      </c>
      <c r="K4" s="39"/>
      <c r="O4" s="12"/>
      <c r="P4" s="184"/>
      <c r="Q4" s="184"/>
      <c r="R4" s="184"/>
      <c r="S4" s="184"/>
      <c r="T4" s="184"/>
      <c r="U4" s="184"/>
      <c r="V4" s="17"/>
      <c r="Z4" s="185" t="s">
        <v>53</v>
      </c>
      <c r="AA4" s="185"/>
      <c r="AB4" s="185"/>
      <c r="AC4" s="185"/>
      <c r="AD4" s="185"/>
      <c r="AE4" s="185"/>
      <c r="AF4" s="65"/>
      <c r="AG4" s="65"/>
      <c r="AL4" s="185" t="s">
        <v>18</v>
      </c>
      <c r="AM4" s="185"/>
      <c r="AN4" s="185"/>
      <c r="AO4" s="185"/>
      <c r="AP4" s="185"/>
      <c r="AQ4" s="185"/>
      <c r="AR4" s="65"/>
    </row>
    <row r="5" spans="1:44" s="7" customFormat="1" x14ac:dyDescent="0.25">
      <c r="A5" s="1"/>
      <c r="C5" s="7" t="s">
        <v>62</v>
      </c>
      <c r="D5" s="44">
        <v>430.85055140571427</v>
      </c>
      <c r="E5" s="42">
        <v>0</v>
      </c>
      <c r="F5" s="42">
        <v>483.10464000000002</v>
      </c>
      <c r="G5" s="42">
        <v>-426.98571428571427</v>
      </c>
      <c r="H5" s="42">
        <v>0</v>
      </c>
      <c r="I5" s="42">
        <v>0</v>
      </c>
      <c r="J5" s="43">
        <v>0</v>
      </c>
      <c r="K5" s="45"/>
      <c r="O5" s="12"/>
      <c r="P5" s="45"/>
      <c r="Q5" s="45"/>
      <c r="R5" s="45"/>
      <c r="S5" s="45"/>
      <c r="T5" s="45"/>
      <c r="U5" s="45"/>
      <c r="V5" s="45"/>
      <c r="Y5" s="7" t="s">
        <v>62</v>
      </c>
      <c r="Z5" s="41">
        <v>430.85055140571427</v>
      </c>
      <c r="AA5" s="45">
        <v>0</v>
      </c>
      <c r="AB5" s="45">
        <v>0</v>
      </c>
      <c r="AC5" s="45">
        <v>0</v>
      </c>
      <c r="AD5" s="45">
        <v>0</v>
      </c>
      <c r="AE5" s="70">
        <v>0</v>
      </c>
      <c r="AG5" s="45"/>
      <c r="AK5" s="7" t="s">
        <v>62</v>
      </c>
      <c r="AL5" s="41">
        <v>1</v>
      </c>
      <c r="AM5" s="45">
        <v>0</v>
      </c>
      <c r="AN5" s="45">
        <v>1.1212812387585416</v>
      </c>
      <c r="AO5" s="45">
        <v>-0.99102975008993166</v>
      </c>
      <c r="AP5" s="45">
        <v>0</v>
      </c>
      <c r="AQ5" s="70">
        <v>0</v>
      </c>
    </row>
    <row r="6" spans="1:44" s="7" customFormat="1" x14ac:dyDescent="0.25">
      <c r="A6" s="1"/>
      <c r="C6" s="7" t="s">
        <v>63</v>
      </c>
      <c r="D6" s="41">
        <v>0</v>
      </c>
      <c r="E6" s="42">
        <v>1195.7360585422739</v>
      </c>
      <c r="F6" s="42">
        <v>61.620489795918367</v>
      </c>
      <c r="G6" s="42">
        <v>0</v>
      </c>
      <c r="H6" s="42">
        <v>-0.17605854227405249</v>
      </c>
      <c r="I6" s="42">
        <v>61.620489795918367</v>
      </c>
      <c r="J6" s="43">
        <v>0</v>
      </c>
      <c r="K6" s="45"/>
      <c r="O6" s="12"/>
      <c r="P6" s="45"/>
      <c r="Q6" s="45"/>
      <c r="R6" s="45"/>
      <c r="S6" s="45"/>
      <c r="T6" s="45"/>
      <c r="U6" s="45"/>
      <c r="V6" s="45"/>
      <c r="Y6" s="7" t="s">
        <v>63</v>
      </c>
      <c r="Z6" s="41">
        <v>0</v>
      </c>
      <c r="AA6" s="45">
        <v>1195.7360585422739</v>
      </c>
      <c r="AB6" s="45">
        <v>0</v>
      </c>
      <c r="AC6" s="45">
        <v>0</v>
      </c>
      <c r="AD6" s="71">
        <v>0</v>
      </c>
      <c r="AE6" s="70">
        <v>0</v>
      </c>
      <c r="AG6" s="45"/>
      <c r="AK6" s="7" t="s">
        <v>63</v>
      </c>
      <c r="AL6" s="41">
        <v>0</v>
      </c>
      <c r="AM6" s="45">
        <v>1</v>
      </c>
      <c r="AN6" s="45">
        <v>5.1533521428667232E-2</v>
      </c>
      <c r="AO6" s="45">
        <v>0</v>
      </c>
      <c r="AP6" s="68">
        <v>-1.4723863265333497E-4</v>
      </c>
      <c r="AQ6" s="70">
        <v>5.1533521428667232E-2</v>
      </c>
    </row>
    <row r="7" spans="1:44" s="7" customFormat="1" x14ac:dyDescent="0.25">
      <c r="A7" s="1"/>
      <c r="C7" s="7" t="s">
        <v>65</v>
      </c>
      <c r="D7" s="41">
        <v>483.10464000000002</v>
      </c>
      <c r="E7" s="42">
        <v>61.620489795918367</v>
      </c>
      <c r="F7" s="42">
        <v>109273.66857142857</v>
      </c>
      <c r="G7" s="42">
        <v>0</v>
      </c>
      <c r="H7" s="42">
        <v>-61.620489795918367</v>
      </c>
      <c r="I7" s="42">
        <v>14378.114285714286</v>
      </c>
      <c r="J7" s="43">
        <v>0</v>
      </c>
      <c r="K7" s="45"/>
      <c r="O7" s="12"/>
      <c r="P7" s="45"/>
      <c r="Q7" s="45"/>
      <c r="R7" s="45"/>
      <c r="S7" s="45"/>
      <c r="T7" s="45"/>
      <c r="U7" s="45"/>
      <c r="V7" s="45"/>
      <c r="Y7" s="7" t="s">
        <v>65</v>
      </c>
      <c r="Z7" s="41">
        <v>483.10464000000002</v>
      </c>
      <c r="AA7" s="45">
        <v>61.620489795918367</v>
      </c>
      <c r="AB7" s="45">
        <v>108728.79688140802</v>
      </c>
      <c r="AC7" s="45">
        <v>0</v>
      </c>
      <c r="AD7" s="45">
        <v>0</v>
      </c>
      <c r="AE7" s="70">
        <v>0</v>
      </c>
      <c r="AG7" s="45"/>
      <c r="AK7" s="7" t="s">
        <v>65</v>
      </c>
      <c r="AL7" s="41">
        <v>0</v>
      </c>
      <c r="AM7" s="45">
        <v>0</v>
      </c>
      <c r="AN7" s="45">
        <v>0.99999999999999989</v>
      </c>
      <c r="AO7" s="45">
        <v>4.4033511303237221E-3</v>
      </c>
      <c r="AP7" s="45">
        <v>-5.6665224527829351E-4</v>
      </c>
      <c r="AQ7" s="70">
        <v>0.1322091219363154</v>
      </c>
    </row>
    <row r="8" spans="1:44" s="7" customFormat="1" x14ac:dyDescent="0.25">
      <c r="A8" s="1"/>
      <c r="C8" s="7" t="s">
        <v>66</v>
      </c>
      <c r="D8" s="41">
        <v>-426.98571428571427</v>
      </c>
      <c r="E8" s="42">
        <v>0</v>
      </c>
      <c r="F8" s="42">
        <v>0</v>
      </c>
      <c r="G8" s="42">
        <v>430.85055140571427</v>
      </c>
      <c r="H8" s="42">
        <v>0</v>
      </c>
      <c r="I8" s="42">
        <v>483.10464000000002</v>
      </c>
      <c r="J8" s="43">
        <v>1</v>
      </c>
      <c r="K8" s="45"/>
      <c r="O8" s="12"/>
      <c r="P8" s="45"/>
      <c r="Q8" s="45"/>
      <c r="R8" s="45"/>
      <c r="S8" s="45"/>
      <c r="T8" s="45"/>
      <c r="U8" s="45"/>
      <c r="V8" s="45"/>
      <c r="Y8" s="7" t="s">
        <v>66</v>
      </c>
      <c r="Z8" s="41">
        <v>-426.98571428571427</v>
      </c>
      <c r="AA8" s="45">
        <v>0</v>
      </c>
      <c r="AB8" s="45">
        <v>478.77107064648641</v>
      </c>
      <c r="AC8" s="45">
        <v>5.5868085500744025</v>
      </c>
      <c r="AD8" s="45">
        <v>0</v>
      </c>
      <c r="AE8" s="70">
        <v>0</v>
      </c>
      <c r="AG8" s="45"/>
      <c r="AK8" s="7" t="s">
        <v>66</v>
      </c>
      <c r="AL8" s="41">
        <v>0</v>
      </c>
      <c r="AM8" s="45">
        <v>0</v>
      </c>
      <c r="AN8" s="45">
        <v>0</v>
      </c>
      <c r="AO8" s="45">
        <v>1</v>
      </c>
      <c r="AP8" s="45">
        <v>4.8560228925781074E-2</v>
      </c>
      <c r="AQ8" s="70">
        <v>75.142495644624802</v>
      </c>
    </row>
    <row r="9" spans="1:44" s="7" customFormat="1" x14ac:dyDescent="0.25">
      <c r="A9" s="1"/>
      <c r="C9" s="7" t="s">
        <v>67</v>
      </c>
      <c r="D9" s="41">
        <v>0</v>
      </c>
      <c r="E9" s="42">
        <v>-0.17605854227405249</v>
      </c>
      <c r="F9" s="42">
        <v>-61.620489795918367</v>
      </c>
      <c r="G9" s="42">
        <v>0</v>
      </c>
      <c r="H9" s="42">
        <v>1195.7360585422739</v>
      </c>
      <c r="I9" s="42">
        <v>-61.620489795918367</v>
      </c>
      <c r="J9" s="43">
        <v>0</v>
      </c>
      <c r="K9" s="45"/>
      <c r="O9" s="12"/>
      <c r="P9" s="45"/>
      <c r="Q9" s="45"/>
      <c r="R9" s="45"/>
      <c r="S9" s="45"/>
      <c r="T9" s="45"/>
      <c r="U9" s="45"/>
      <c r="V9" s="45"/>
      <c r="Y9" s="7" t="s">
        <v>67</v>
      </c>
      <c r="Z9" s="41">
        <v>0</v>
      </c>
      <c r="AA9" s="45">
        <v>-0.17605854227405249</v>
      </c>
      <c r="AB9" s="45">
        <v>-61.611416879257384</v>
      </c>
      <c r="AC9" s="45">
        <v>0.27129670215612406</v>
      </c>
      <c r="AD9" s="45">
        <v>1195.6879461419819</v>
      </c>
      <c r="AE9" s="70">
        <v>0</v>
      </c>
      <c r="AG9" s="45"/>
      <c r="AK9" s="7" t="s">
        <v>67</v>
      </c>
      <c r="AL9" s="41">
        <v>0</v>
      </c>
      <c r="AM9" s="45">
        <v>0</v>
      </c>
      <c r="AN9" s="45">
        <v>0</v>
      </c>
      <c r="AO9" s="45">
        <v>0</v>
      </c>
      <c r="AP9" s="45">
        <v>1</v>
      </c>
      <c r="AQ9" s="70">
        <v>-6.1765059228753486E-2</v>
      </c>
    </row>
    <row r="10" spans="1:44" s="7" customFormat="1" x14ac:dyDescent="0.25">
      <c r="A10" s="1"/>
      <c r="C10" s="7" t="s">
        <v>64</v>
      </c>
      <c r="D10" s="41">
        <v>0</v>
      </c>
      <c r="E10" s="42">
        <v>61.620489795918367</v>
      </c>
      <c r="F10" s="42">
        <v>14378.114285714286</v>
      </c>
      <c r="G10" s="42">
        <v>483.10464000000002</v>
      </c>
      <c r="H10" s="42">
        <v>-61.620489795918367</v>
      </c>
      <c r="I10" s="42">
        <v>109273.66857142857</v>
      </c>
      <c r="J10" s="43">
        <v>0</v>
      </c>
      <c r="K10" s="45"/>
      <c r="O10" s="12"/>
      <c r="P10" s="45"/>
      <c r="Q10" s="45"/>
      <c r="R10" s="45"/>
      <c r="S10" s="45"/>
      <c r="T10" s="45"/>
      <c r="U10" s="45"/>
      <c r="V10" s="45"/>
      <c r="Y10" s="7" t="s">
        <v>64</v>
      </c>
      <c r="Z10" s="41">
        <v>0</v>
      </c>
      <c r="AA10" s="45">
        <v>61.620489795918367</v>
      </c>
      <c r="AB10" s="45">
        <v>14374.938764882943</v>
      </c>
      <c r="AC10" s="45">
        <v>419.80673714131842</v>
      </c>
      <c r="AD10" s="45">
        <v>-73.851736812566102</v>
      </c>
      <c r="AE10" s="70">
        <v>75820.107644479722</v>
      </c>
      <c r="AG10" s="45"/>
      <c r="AK10" s="7" t="s">
        <v>64</v>
      </c>
      <c r="AL10" s="41">
        <v>0</v>
      </c>
      <c r="AM10" s="45">
        <v>0</v>
      </c>
      <c r="AN10" s="45">
        <v>0</v>
      </c>
      <c r="AO10" s="45">
        <v>0</v>
      </c>
      <c r="AP10" s="45">
        <v>0</v>
      </c>
      <c r="AQ10" s="70">
        <v>1</v>
      </c>
    </row>
    <row r="11" spans="1:44" s="7" customFormat="1" x14ac:dyDescent="0.25">
      <c r="A11" s="1"/>
      <c r="D11" s="45"/>
      <c r="E11" s="42"/>
      <c r="F11" s="42"/>
      <c r="G11" s="42"/>
      <c r="H11" s="42"/>
      <c r="I11" s="42"/>
      <c r="J11" s="45"/>
      <c r="K11" s="45"/>
    </row>
    <row r="12" spans="1:44" x14ac:dyDescent="0.25">
      <c r="C12" s="186" t="s">
        <v>69</v>
      </c>
      <c r="D12" s="186"/>
      <c r="E12" s="186"/>
      <c r="F12" s="186"/>
      <c r="G12" s="186"/>
      <c r="H12" s="186"/>
      <c r="I12" s="186"/>
      <c r="J12" s="186"/>
      <c r="K12" s="39"/>
      <c r="L12" s="187" t="s">
        <v>68</v>
      </c>
      <c r="M12" s="189"/>
      <c r="N12" s="39"/>
      <c r="O12" s="186" t="s">
        <v>70</v>
      </c>
      <c r="P12" s="186"/>
      <c r="Q12" s="186"/>
      <c r="R12" s="186"/>
      <c r="S12" s="186"/>
      <c r="T12" s="186"/>
      <c r="U12" s="186"/>
      <c r="V12" s="186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</row>
    <row r="13" spans="1:44" x14ac:dyDescent="0.25">
      <c r="C13" s="7"/>
      <c r="D13" s="167" t="s">
        <v>0</v>
      </c>
      <c r="E13" s="167"/>
      <c r="F13" s="167"/>
      <c r="G13" s="167"/>
      <c r="H13" s="167"/>
      <c r="I13" s="167"/>
      <c r="J13" s="39" t="s">
        <v>20</v>
      </c>
      <c r="K13" s="39"/>
      <c r="L13" s="50"/>
      <c r="M13" s="51"/>
      <c r="N13" s="46"/>
      <c r="O13" s="7"/>
      <c r="P13" s="167" t="s">
        <v>0</v>
      </c>
      <c r="Q13" s="167"/>
      <c r="R13" s="167"/>
      <c r="S13" s="167"/>
      <c r="T13" s="167"/>
      <c r="U13" s="167"/>
      <c r="V13" s="39" t="s">
        <v>20</v>
      </c>
      <c r="Y13" s="7" t="s">
        <v>108</v>
      </c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</row>
    <row r="14" spans="1:44" x14ac:dyDescent="0.25">
      <c r="C14" s="7" t="s">
        <v>62</v>
      </c>
      <c r="D14" s="44">
        <v>430.85055140571427</v>
      </c>
      <c r="E14" s="42">
        <v>0</v>
      </c>
      <c r="F14" s="42">
        <v>483.10464000000002</v>
      </c>
      <c r="G14" s="42">
        <v>-426.98571428571427</v>
      </c>
      <c r="H14" s="42">
        <v>0</v>
      </c>
      <c r="I14" s="42">
        <v>0</v>
      </c>
      <c r="J14" s="43">
        <v>0</v>
      </c>
      <c r="K14" s="45"/>
      <c r="L14" s="192" t="s">
        <v>71</v>
      </c>
      <c r="M14" s="193"/>
      <c r="N14" s="46"/>
      <c r="O14" s="7" t="s">
        <v>62</v>
      </c>
      <c r="P14" s="41">
        <f>D14/$D$14</f>
        <v>1</v>
      </c>
      <c r="Q14" s="42">
        <f t="shared" ref="Q14:V14" si="0">E14/$D$14</f>
        <v>0</v>
      </c>
      <c r="R14" s="42">
        <f t="shared" si="0"/>
        <v>1.1212812387585416</v>
      </c>
      <c r="S14" s="42">
        <f t="shared" si="0"/>
        <v>-0.99102975008993166</v>
      </c>
      <c r="T14" s="42">
        <f t="shared" si="0"/>
        <v>0</v>
      </c>
      <c r="U14" s="42">
        <f t="shared" si="0"/>
        <v>0</v>
      </c>
      <c r="V14" s="43">
        <f t="shared" si="0"/>
        <v>0</v>
      </c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</row>
    <row r="15" spans="1:44" x14ac:dyDescent="0.25">
      <c r="C15" s="7" t="s">
        <v>63</v>
      </c>
      <c r="D15" s="41">
        <v>0</v>
      </c>
      <c r="E15" s="42">
        <v>1195.7360585422739</v>
      </c>
      <c r="F15" s="42">
        <v>61.620489795918367</v>
      </c>
      <c r="G15" s="42">
        <v>0</v>
      </c>
      <c r="H15" s="42">
        <v>-0.17605854227405249</v>
      </c>
      <c r="I15" s="42">
        <v>61.620489795918367</v>
      </c>
      <c r="J15" s="43">
        <v>0</v>
      </c>
      <c r="K15" s="45"/>
      <c r="L15" s="52"/>
      <c r="M15" s="53"/>
      <c r="N15" s="46"/>
      <c r="O15" s="7" t="s">
        <v>63</v>
      </c>
      <c r="P15" s="41">
        <v>0</v>
      </c>
      <c r="Q15" s="42">
        <v>1195.7360585422739</v>
      </c>
      <c r="R15" s="42">
        <v>61.620489795918367</v>
      </c>
      <c r="S15" s="42">
        <v>0</v>
      </c>
      <c r="T15" s="42">
        <v>-0.17605854227405249</v>
      </c>
      <c r="U15" s="42">
        <v>61.620489795918367</v>
      </c>
      <c r="V15" s="43">
        <v>0</v>
      </c>
      <c r="Y15" s="7" t="s">
        <v>121</v>
      </c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</row>
    <row r="16" spans="1:44" x14ac:dyDescent="0.25">
      <c r="C16" s="7" t="s">
        <v>65</v>
      </c>
      <c r="D16" s="41">
        <v>483.10464000000002</v>
      </c>
      <c r="E16" s="42">
        <v>61.620489795918367</v>
      </c>
      <c r="F16" s="42">
        <v>109273.66857142857</v>
      </c>
      <c r="G16" s="42">
        <v>0</v>
      </c>
      <c r="H16" s="42">
        <v>-61.620489795918367</v>
      </c>
      <c r="I16" s="42">
        <v>14378.114285714286</v>
      </c>
      <c r="J16" s="43">
        <v>0</v>
      </c>
      <c r="K16" s="45"/>
      <c r="L16" s="52"/>
      <c r="M16" s="53"/>
      <c r="N16" s="46"/>
      <c r="O16" s="7" t="s">
        <v>65</v>
      </c>
      <c r="P16" s="41">
        <v>483.10464000000002</v>
      </c>
      <c r="Q16" s="42">
        <v>61.620489795918367</v>
      </c>
      <c r="R16" s="42">
        <v>109273.66857142857</v>
      </c>
      <c r="S16" s="42">
        <v>0</v>
      </c>
      <c r="T16" s="42">
        <v>-61.620489795918367</v>
      </c>
      <c r="U16" s="42">
        <v>14378.114285714286</v>
      </c>
      <c r="V16" s="43">
        <v>0</v>
      </c>
      <c r="Y16" s="186" t="s">
        <v>106</v>
      </c>
      <c r="Z16" s="186"/>
      <c r="AA16" s="186"/>
      <c r="AB16" s="186"/>
      <c r="AC16" s="186"/>
      <c r="AD16" s="186"/>
      <c r="AE16" s="186"/>
      <c r="AF16" s="7"/>
      <c r="AG16" s="69" t="s">
        <v>118</v>
      </c>
      <c r="AH16" s="7"/>
      <c r="AI16" s="69" t="s">
        <v>110</v>
      </c>
      <c r="AJ16" s="7"/>
      <c r="AK16" s="187" t="s">
        <v>88</v>
      </c>
      <c r="AL16" s="188"/>
      <c r="AM16" s="188"/>
      <c r="AN16" s="188"/>
      <c r="AO16" s="188"/>
      <c r="AP16" s="188"/>
      <c r="AQ16" s="188"/>
      <c r="AR16" s="7"/>
    </row>
    <row r="17" spans="3:44" x14ac:dyDescent="0.25">
      <c r="C17" s="7" t="s">
        <v>66</v>
      </c>
      <c r="D17" s="41">
        <v>-426.98571428571427</v>
      </c>
      <c r="E17" s="42">
        <v>0</v>
      </c>
      <c r="F17" s="42">
        <v>0</v>
      </c>
      <c r="G17" s="42">
        <v>430.85055140571427</v>
      </c>
      <c r="H17" s="42">
        <v>0</v>
      </c>
      <c r="I17" s="42">
        <v>483.10464000000002</v>
      </c>
      <c r="J17" s="43">
        <v>1</v>
      </c>
      <c r="K17" s="45"/>
      <c r="L17" s="52"/>
      <c r="M17" s="53"/>
      <c r="N17" s="46"/>
      <c r="O17" s="7" t="s">
        <v>66</v>
      </c>
      <c r="P17" s="41">
        <v>-426.98571428571427</v>
      </c>
      <c r="Q17" s="42">
        <v>0</v>
      </c>
      <c r="R17" s="42">
        <v>0</v>
      </c>
      <c r="S17" s="42">
        <v>430.85055140571427</v>
      </c>
      <c r="T17" s="42">
        <v>0</v>
      </c>
      <c r="U17" s="42">
        <v>483.10464000000002</v>
      </c>
      <c r="V17" s="43">
        <v>1</v>
      </c>
      <c r="Z17" s="185" t="s">
        <v>53</v>
      </c>
      <c r="AA17" s="185"/>
      <c r="AB17" s="185"/>
      <c r="AC17" s="185"/>
      <c r="AD17" s="185"/>
      <c r="AE17" s="185"/>
      <c r="AF17" s="65"/>
      <c r="AG17" s="65" t="s">
        <v>111</v>
      </c>
      <c r="AH17" s="7"/>
      <c r="AI17" s="65" t="s">
        <v>20</v>
      </c>
      <c r="AJ17" s="7"/>
      <c r="AK17" s="7"/>
      <c r="AL17" s="7"/>
      <c r="AM17" s="7"/>
      <c r="AN17" s="7"/>
      <c r="AO17" s="7"/>
      <c r="AP17" s="7"/>
      <c r="AQ17" s="7"/>
      <c r="AR17" s="7"/>
    </row>
    <row r="18" spans="3:44" x14ac:dyDescent="0.25">
      <c r="C18" s="7" t="s">
        <v>67</v>
      </c>
      <c r="D18" s="41">
        <v>0</v>
      </c>
      <c r="E18" s="42">
        <v>-0.17605854227405249</v>
      </c>
      <c r="F18" s="42">
        <v>-61.620489795918367</v>
      </c>
      <c r="G18" s="42">
        <v>0</v>
      </c>
      <c r="H18" s="42">
        <v>1195.7360585422739</v>
      </c>
      <c r="I18" s="42">
        <v>-61.620489795918367</v>
      </c>
      <c r="J18" s="43">
        <v>0</v>
      </c>
      <c r="K18" s="45"/>
      <c r="L18" s="52"/>
      <c r="M18" s="53"/>
      <c r="N18" s="46"/>
      <c r="O18" s="7" t="s">
        <v>67</v>
      </c>
      <c r="P18" s="41">
        <v>0</v>
      </c>
      <c r="Q18" s="42">
        <v>-0.17605854227405249</v>
      </c>
      <c r="R18" s="42">
        <v>-61.620489795918367</v>
      </c>
      <c r="S18" s="42">
        <v>0</v>
      </c>
      <c r="T18" s="42">
        <v>1195.7360585422739</v>
      </c>
      <c r="U18" s="42">
        <v>-61.620489795918367</v>
      </c>
      <c r="V18" s="43">
        <v>0</v>
      </c>
      <c r="Y18" s="7" t="s">
        <v>62</v>
      </c>
      <c r="Z18" s="41">
        <v>430.85055140571427</v>
      </c>
      <c r="AA18" s="45">
        <v>0</v>
      </c>
      <c r="AB18" s="45">
        <v>0</v>
      </c>
      <c r="AC18" s="45">
        <v>0</v>
      </c>
      <c r="AD18" s="45">
        <v>0</v>
      </c>
      <c r="AE18" s="70">
        <v>0</v>
      </c>
      <c r="AF18" s="65"/>
      <c r="AG18" s="72" t="s">
        <v>112</v>
      </c>
      <c r="AH18" s="7"/>
      <c r="AI18" s="72">
        <v>0</v>
      </c>
      <c r="AJ18" s="7"/>
      <c r="AK18" s="65" t="s">
        <v>112</v>
      </c>
      <c r="AL18" s="59" t="s">
        <v>19</v>
      </c>
      <c r="AM18" s="7">
        <v>0</v>
      </c>
      <c r="AN18" s="7"/>
      <c r="AO18" s="7"/>
      <c r="AP18" s="7"/>
      <c r="AQ18" s="7"/>
      <c r="AR18" s="7"/>
    </row>
    <row r="19" spans="3:44" x14ac:dyDescent="0.25">
      <c r="C19" s="7" t="s">
        <v>64</v>
      </c>
      <c r="D19" s="41">
        <v>0</v>
      </c>
      <c r="E19" s="42">
        <v>61.620489795918367</v>
      </c>
      <c r="F19" s="42">
        <v>14378.114285714286</v>
      </c>
      <c r="G19" s="42">
        <v>483.10464000000002</v>
      </c>
      <c r="H19" s="42">
        <v>-61.620489795918367</v>
      </c>
      <c r="I19" s="42">
        <v>109273.66857142857</v>
      </c>
      <c r="J19" s="43">
        <v>0</v>
      </c>
      <c r="K19" s="45"/>
      <c r="L19" s="54"/>
      <c r="M19" s="55"/>
      <c r="N19" s="46"/>
      <c r="O19" s="7" t="s">
        <v>64</v>
      </c>
      <c r="P19" s="41">
        <v>0</v>
      </c>
      <c r="Q19" s="42">
        <v>61.620489795918367</v>
      </c>
      <c r="R19" s="42">
        <v>14378.114285714286</v>
      </c>
      <c r="S19" s="42">
        <v>483.10464000000002</v>
      </c>
      <c r="T19" s="42">
        <v>-61.620489795918367</v>
      </c>
      <c r="U19" s="42">
        <v>109273.66857142857</v>
      </c>
      <c r="V19" s="43">
        <v>0</v>
      </c>
      <c r="Y19" s="7" t="s">
        <v>63</v>
      </c>
      <c r="Z19" s="41">
        <v>0</v>
      </c>
      <c r="AA19" s="45">
        <v>1195.7360585422739</v>
      </c>
      <c r="AB19" s="45">
        <v>0</v>
      </c>
      <c r="AC19" s="45">
        <v>0</v>
      </c>
      <c r="AD19" s="68">
        <v>0</v>
      </c>
      <c r="AE19" s="70">
        <v>0</v>
      </c>
      <c r="AF19" s="65"/>
      <c r="AG19" s="72" t="s">
        <v>113</v>
      </c>
      <c r="AH19" s="7"/>
      <c r="AI19" s="72">
        <v>0</v>
      </c>
      <c r="AJ19" s="7"/>
      <c r="AK19" s="65" t="s">
        <v>113</v>
      </c>
      <c r="AL19" s="65" t="s">
        <v>19</v>
      </c>
      <c r="AM19" s="7">
        <v>0</v>
      </c>
      <c r="AN19" s="7"/>
      <c r="AO19" s="7"/>
      <c r="AP19" s="7"/>
      <c r="AQ19" s="7"/>
      <c r="AR19" s="7"/>
    </row>
    <row r="20" spans="3:44" x14ac:dyDescent="0.25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Y20" s="7" t="s">
        <v>65</v>
      </c>
      <c r="Z20" s="41">
        <v>483.10464000000002</v>
      </c>
      <c r="AA20" s="45">
        <v>61.620489795918367</v>
      </c>
      <c r="AB20" s="45">
        <v>108728.79688140802</v>
      </c>
      <c r="AC20" s="45">
        <v>0</v>
      </c>
      <c r="AD20" s="45">
        <v>0</v>
      </c>
      <c r="AE20" s="70">
        <v>0</v>
      </c>
      <c r="AF20" s="65"/>
      <c r="AG20" s="72" t="s">
        <v>119</v>
      </c>
      <c r="AH20" s="7"/>
      <c r="AI20" s="72">
        <v>0</v>
      </c>
      <c r="AJ20" s="7"/>
      <c r="AK20" s="65" t="s">
        <v>119</v>
      </c>
      <c r="AL20" s="65" t="s">
        <v>19</v>
      </c>
      <c r="AM20" s="7">
        <v>0</v>
      </c>
      <c r="AN20" s="7"/>
      <c r="AO20" s="7"/>
      <c r="AP20" s="7"/>
      <c r="AQ20" s="7"/>
      <c r="AR20" s="7"/>
    </row>
    <row r="21" spans="3:44" x14ac:dyDescent="0.25">
      <c r="C21" s="186" t="str">
        <f>C12</f>
        <v>Matriz Atual</v>
      </c>
      <c r="D21" s="186"/>
      <c r="E21" s="186"/>
      <c r="F21" s="186"/>
      <c r="G21" s="186"/>
      <c r="H21" s="186"/>
      <c r="I21" s="186"/>
      <c r="J21" s="186"/>
      <c r="K21" s="7"/>
      <c r="L21" s="194" t="s">
        <v>68</v>
      </c>
      <c r="M21" s="195"/>
      <c r="N21" s="7"/>
      <c r="O21" s="186" t="s">
        <v>70</v>
      </c>
      <c r="P21" s="186"/>
      <c r="Q21" s="186"/>
      <c r="R21" s="186"/>
      <c r="S21" s="186"/>
      <c r="T21" s="186"/>
      <c r="U21" s="186"/>
      <c r="V21" s="186"/>
      <c r="Y21" s="7" t="s">
        <v>66</v>
      </c>
      <c r="Z21" s="41">
        <v>-426.98571428571427</v>
      </c>
      <c r="AA21" s="45">
        <v>0</v>
      </c>
      <c r="AB21" s="45">
        <v>478.77107064648641</v>
      </c>
      <c r="AC21" s="45">
        <v>5.5868085500744025</v>
      </c>
      <c r="AD21" s="45">
        <v>0</v>
      </c>
      <c r="AE21" s="70">
        <v>0</v>
      </c>
      <c r="AF21" s="65"/>
      <c r="AG21" s="72" t="s">
        <v>114</v>
      </c>
      <c r="AH21" s="7"/>
      <c r="AI21" s="72">
        <v>1</v>
      </c>
      <c r="AJ21" s="7"/>
      <c r="AK21" s="65" t="s">
        <v>114</v>
      </c>
      <c r="AL21" s="65" t="s">
        <v>19</v>
      </c>
      <c r="AM21" s="57">
        <f>AI21/AC21</f>
        <v>0.1789930675155644</v>
      </c>
      <c r="AN21" s="7"/>
      <c r="AO21" s="7"/>
      <c r="AP21" s="7"/>
      <c r="AQ21" s="7"/>
      <c r="AR21" s="7"/>
    </row>
    <row r="22" spans="3:44" ht="15.75" customHeight="1" x14ac:dyDescent="0.25">
      <c r="C22" s="7"/>
      <c r="D22" s="167" t="s">
        <v>0</v>
      </c>
      <c r="E22" s="167"/>
      <c r="F22" s="167"/>
      <c r="G22" s="167"/>
      <c r="H22" s="167"/>
      <c r="I22" s="167"/>
      <c r="J22" s="39" t="s">
        <v>20</v>
      </c>
      <c r="K22" s="7"/>
      <c r="L22" s="47"/>
      <c r="M22" s="48"/>
      <c r="N22" s="7"/>
      <c r="O22" s="7"/>
      <c r="P22" s="167" t="s">
        <v>0</v>
      </c>
      <c r="Q22" s="167"/>
      <c r="R22" s="167"/>
      <c r="S22" s="167"/>
      <c r="T22" s="167"/>
      <c r="U22" s="167"/>
      <c r="V22" s="39" t="s">
        <v>20</v>
      </c>
      <c r="Y22" s="7" t="s">
        <v>67</v>
      </c>
      <c r="Z22" s="41">
        <v>0</v>
      </c>
      <c r="AA22" s="45">
        <v>-0.17605854227405249</v>
      </c>
      <c r="AB22" s="45">
        <v>-61.611416879257384</v>
      </c>
      <c r="AC22" s="45">
        <v>0.27129670215612406</v>
      </c>
      <c r="AD22" s="45">
        <v>1195.6879461419819</v>
      </c>
      <c r="AE22" s="70">
        <v>0</v>
      </c>
      <c r="AF22" s="65"/>
      <c r="AG22" s="72" t="s">
        <v>115</v>
      </c>
      <c r="AH22" s="7"/>
      <c r="AI22" s="72">
        <v>0</v>
      </c>
      <c r="AJ22" s="7"/>
      <c r="AK22" s="65" t="s">
        <v>115</v>
      </c>
      <c r="AL22" s="65" t="s">
        <v>19</v>
      </c>
      <c r="AM22" s="57">
        <f>(((-1)*(AC22*AM21))/(AD22))</f>
        <v>-4.0612794569407493E-5</v>
      </c>
      <c r="AN22" s="7"/>
      <c r="AO22" s="7"/>
      <c r="AP22" s="7"/>
      <c r="AQ22" s="7"/>
      <c r="AR22" s="7"/>
    </row>
    <row r="23" spans="3:44" ht="15.75" customHeight="1" x14ac:dyDescent="0.25">
      <c r="C23" s="7" t="s">
        <v>62</v>
      </c>
      <c r="D23" s="41">
        <v>1</v>
      </c>
      <c r="E23" s="42">
        <v>0</v>
      </c>
      <c r="F23" s="42">
        <v>1.1212812387585416</v>
      </c>
      <c r="G23" s="42">
        <v>-0.99102975008993166</v>
      </c>
      <c r="H23" s="42">
        <v>0</v>
      </c>
      <c r="I23" s="42">
        <v>0</v>
      </c>
      <c r="J23" s="43">
        <v>0</v>
      </c>
      <c r="K23" s="7"/>
      <c r="L23" s="192"/>
      <c r="M23" s="193"/>
      <c r="N23" s="7"/>
      <c r="O23" s="7" t="s">
        <v>62</v>
      </c>
      <c r="P23" s="41">
        <v>1</v>
      </c>
      <c r="Q23" s="42">
        <v>0</v>
      </c>
      <c r="R23" s="42">
        <v>1.1212812387585416</v>
      </c>
      <c r="S23" s="42">
        <v>-0.99102975008993166</v>
      </c>
      <c r="T23" s="42">
        <v>0</v>
      </c>
      <c r="U23" s="42">
        <v>0</v>
      </c>
      <c r="V23" s="43">
        <v>0</v>
      </c>
      <c r="Y23" s="7" t="s">
        <v>64</v>
      </c>
      <c r="Z23" s="41">
        <v>0</v>
      </c>
      <c r="AA23" s="45">
        <v>61.620489795918367</v>
      </c>
      <c r="AB23" s="45">
        <v>14374.938764882943</v>
      </c>
      <c r="AC23" s="45">
        <v>419.80673714131842</v>
      </c>
      <c r="AD23" s="45">
        <v>-73.851736812566102</v>
      </c>
      <c r="AE23" s="70">
        <v>75820.107644479722</v>
      </c>
      <c r="AF23" s="65"/>
      <c r="AG23" s="72" t="s">
        <v>116</v>
      </c>
      <c r="AH23" s="7"/>
      <c r="AI23" s="72">
        <v>0</v>
      </c>
      <c r="AJ23" s="7"/>
      <c r="AK23" s="65" t="s">
        <v>116</v>
      </c>
      <c r="AL23" s="65" t="s">
        <v>19</v>
      </c>
      <c r="AM23" s="57">
        <f>((((-1)*AC23*AM21)+((-1)*AD23*AM22))/(AE23))</f>
        <v>-9.9110245691548722E-4</v>
      </c>
      <c r="AN23" s="7"/>
      <c r="AO23" s="7"/>
      <c r="AP23" s="7"/>
      <c r="AQ23" s="7"/>
      <c r="AR23" s="7"/>
    </row>
    <row r="24" spans="3:44" x14ac:dyDescent="0.25">
      <c r="C24" s="7" t="s">
        <v>63</v>
      </c>
      <c r="D24" s="41">
        <v>0</v>
      </c>
      <c r="E24" s="42">
        <v>1195.7360585422739</v>
      </c>
      <c r="F24" s="42">
        <v>61.620489795918367</v>
      </c>
      <c r="G24" s="42">
        <v>0</v>
      </c>
      <c r="H24" s="42">
        <v>-0.17605854227405249</v>
      </c>
      <c r="I24" s="42">
        <v>61.620489795918367</v>
      </c>
      <c r="J24" s="43">
        <v>0</v>
      </c>
      <c r="K24" s="7"/>
      <c r="L24" s="192"/>
      <c r="M24" s="193"/>
      <c r="N24" s="7"/>
      <c r="O24" s="7" t="s">
        <v>63</v>
      </c>
      <c r="P24" s="41">
        <v>0</v>
      </c>
      <c r="Q24" s="42">
        <v>1195.7360585422739</v>
      </c>
      <c r="R24" s="42">
        <v>61.620489795918367</v>
      </c>
      <c r="S24" s="42">
        <v>0</v>
      </c>
      <c r="T24" s="42">
        <v>-0.17605854227405249</v>
      </c>
      <c r="U24" s="42">
        <v>61.620489795918367</v>
      </c>
      <c r="V24" s="43">
        <v>0</v>
      </c>
      <c r="Z24" s="45"/>
      <c r="AA24" s="45"/>
      <c r="AB24" s="45"/>
      <c r="AC24" s="45"/>
      <c r="AD24" s="45"/>
      <c r="AE24" s="45"/>
      <c r="AF24" s="65"/>
      <c r="AG24" s="73"/>
      <c r="AH24" s="7"/>
      <c r="AI24" s="73"/>
      <c r="AJ24" s="7"/>
      <c r="AK24" s="65"/>
      <c r="AL24" s="65"/>
      <c r="AM24" s="57"/>
      <c r="AN24" s="7"/>
      <c r="AO24" s="7"/>
      <c r="AP24" s="7"/>
      <c r="AQ24" s="7"/>
      <c r="AR24" s="7"/>
    </row>
    <row r="25" spans="3:44" ht="15.75" customHeight="1" x14ac:dyDescent="0.25">
      <c r="C25" s="7" t="s">
        <v>65</v>
      </c>
      <c r="D25" s="41">
        <v>483.10464000000002</v>
      </c>
      <c r="E25" s="42">
        <v>61.620489795918367</v>
      </c>
      <c r="F25" s="42">
        <v>109273.66857142857</v>
      </c>
      <c r="G25" s="42">
        <v>0</v>
      </c>
      <c r="H25" s="42">
        <v>-61.620489795918367</v>
      </c>
      <c r="I25" s="42">
        <v>14378.114285714286</v>
      </c>
      <c r="J25" s="43">
        <v>0</v>
      </c>
      <c r="K25" s="7"/>
      <c r="L25" s="192" t="s">
        <v>72</v>
      </c>
      <c r="M25" s="193"/>
      <c r="N25" s="7"/>
      <c r="O25" s="7" t="s">
        <v>65</v>
      </c>
      <c r="P25" s="41">
        <f>D25-(D23*$D$25)</f>
        <v>0</v>
      </c>
      <c r="Q25" s="42">
        <f t="shared" ref="Q25:V25" si="1">E25-(E23*$D$25)</f>
        <v>61.620489795918367</v>
      </c>
      <c r="R25" s="42">
        <f t="shared" si="1"/>
        <v>108731.97240223936</v>
      </c>
      <c r="S25" s="42">
        <f t="shared" si="1"/>
        <v>478.77107064648641</v>
      </c>
      <c r="T25" s="42">
        <f t="shared" si="1"/>
        <v>-61.620489795918367</v>
      </c>
      <c r="U25" s="42">
        <f t="shared" si="1"/>
        <v>14378.114285714286</v>
      </c>
      <c r="V25" s="43">
        <f t="shared" si="1"/>
        <v>0</v>
      </c>
      <c r="Y25" s="7" t="s">
        <v>120</v>
      </c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</row>
    <row r="26" spans="3:44" ht="15.75" customHeight="1" x14ac:dyDescent="0.25">
      <c r="C26" s="7" t="s">
        <v>66</v>
      </c>
      <c r="D26" s="41">
        <v>-426.98571428571427</v>
      </c>
      <c r="E26" s="42">
        <v>0</v>
      </c>
      <c r="F26" s="42">
        <v>0</v>
      </c>
      <c r="G26" s="42">
        <v>430.85055140571427</v>
      </c>
      <c r="H26" s="42">
        <v>0</v>
      </c>
      <c r="I26" s="42">
        <v>483.10464000000002</v>
      </c>
      <c r="J26" s="43">
        <v>1</v>
      </c>
      <c r="K26" s="7"/>
      <c r="L26" s="192" t="s">
        <v>73</v>
      </c>
      <c r="M26" s="193"/>
      <c r="N26" s="7"/>
      <c r="O26" s="7" t="s">
        <v>66</v>
      </c>
      <c r="P26" s="41">
        <f>D26-($D$26*D23)</f>
        <v>0</v>
      </c>
      <c r="Q26" s="42">
        <f t="shared" ref="Q26:V26" si="2">E26-($D$26*E23)</f>
        <v>0</v>
      </c>
      <c r="R26" s="42">
        <f t="shared" si="2"/>
        <v>478.77107064648641</v>
      </c>
      <c r="S26" s="42">
        <f t="shared" si="2"/>
        <v>7.6950056851719069</v>
      </c>
      <c r="T26" s="42">
        <f t="shared" si="2"/>
        <v>0</v>
      </c>
      <c r="U26" s="42">
        <f t="shared" si="2"/>
        <v>483.10464000000002</v>
      </c>
      <c r="V26" s="43">
        <f t="shared" si="2"/>
        <v>1</v>
      </c>
      <c r="Y26" s="186" t="s">
        <v>107</v>
      </c>
      <c r="Z26" s="186"/>
      <c r="AA26" s="186"/>
      <c r="AB26" s="186"/>
      <c r="AC26" s="186"/>
      <c r="AD26" s="186"/>
      <c r="AE26" s="186"/>
      <c r="AF26" s="7"/>
      <c r="AG26" s="69" t="s">
        <v>109</v>
      </c>
      <c r="AH26" s="7"/>
      <c r="AI26" s="69" t="s">
        <v>117</v>
      </c>
      <c r="AJ26" s="7"/>
      <c r="AK26" s="187" t="s">
        <v>88</v>
      </c>
      <c r="AL26" s="188"/>
      <c r="AM26" s="188"/>
      <c r="AN26" s="188"/>
      <c r="AO26" s="188"/>
      <c r="AP26" s="188"/>
      <c r="AQ26" s="188"/>
      <c r="AR26" s="7"/>
    </row>
    <row r="27" spans="3:44" x14ac:dyDescent="0.25">
      <c r="C27" s="7" t="s">
        <v>67</v>
      </c>
      <c r="D27" s="41">
        <v>0</v>
      </c>
      <c r="E27" s="42">
        <v>-0.17605854227405249</v>
      </c>
      <c r="F27" s="42">
        <v>-61.620489795918367</v>
      </c>
      <c r="G27" s="42">
        <v>0</v>
      </c>
      <c r="H27" s="42">
        <v>1195.7360585422739</v>
      </c>
      <c r="I27" s="42">
        <v>-61.620489795918367</v>
      </c>
      <c r="J27" s="43">
        <v>0</v>
      </c>
      <c r="K27" s="7"/>
      <c r="L27" s="192"/>
      <c r="M27" s="193"/>
      <c r="N27" s="7"/>
      <c r="O27" s="7" t="s">
        <v>67</v>
      </c>
      <c r="P27" s="41">
        <v>0</v>
      </c>
      <c r="Q27" s="42">
        <v>-0.17605854227405249</v>
      </c>
      <c r="R27" s="42">
        <v>-61.620489795918367</v>
      </c>
      <c r="S27" s="42">
        <v>0</v>
      </c>
      <c r="T27" s="42">
        <v>1195.7360585422739</v>
      </c>
      <c r="U27" s="42">
        <v>-61.620489795918367</v>
      </c>
      <c r="V27" s="43">
        <v>0</v>
      </c>
      <c r="Z27" s="185" t="s">
        <v>18</v>
      </c>
      <c r="AA27" s="185"/>
      <c r="AB27" s="185"/>
      <c r="AC27" s="185"/>
      <c r="AD27" s="185"/>
      <c r="AE27" s="185"/>
      <c r="AF27" s="65"/>
      <c r="AG27" s="65"/>
      <c r="AH27" s="7"/>
      <c r="AI27" s="65" t="s">
        <v>111</v>
      </c>
      <c r="AJ27" s="7"/>
      <c r="AK27" s="7"/>
      <c r="AL27" s="7"/>
      <c r="AM27" s="7"/>
      <c r="AN27" s="7"/>
      <c r="AO27" s="7"/>
      <c r="AP27" s="7"/>
      <c r="AQ27" s="7"/>
      <c r="AR27" s="7"/>
    </row>
    <row r="28" spans="3:44" x14ac:dyDescent="0.25">
      <c r="C28" s="7" t="s">
        <v>64</v>
      </c>
      <c r="D28" s="41">
        <v>0</v>
      </c>
      <c r="E28" s="42">
        <v>61.620489795918367</v>
      </c>
      <c r="F28" s="42">
        <v>14378.114285714286</v>
      </c>
      <c r="G28" s="42">
        <v>483.10464000000002</v>
      </c>
      <c r="H28" s="42">
        <v>-61.620489795918367</v>
      </c>
      <c r="I28" s="42">
        <v>109273.66857142857</v>
      </c>
      <c r="J28" s="43">
        <v>0</v>
      </c>
      <c r="K28" s="7"/>
      <c r="L28" s="192"/>
      <c r="M28" s="193"/>
      <c r="N28" s="7"/>
      <c r="O28" s="7" t="s">
        <v>64</v>
      </c>
      <c r="P28" s="41">
        <v>0</v>
      </c>
      <c r="Q28" s="42">
        <v>61.620489795918367</v>
      </c>
      <c r="R28" s="42">
        <v>14378.114285714286</v>
      </c>
      <c r="S28" s="42">
        <v>483.10464000000002</v>
      </c>
      <c r="T28" s="42">
        <v>-61.620489795918367</v>
      </c>
      <c r="U28" s="42">
        <v>109273.66857142857</v>
      </c>
      <c r="V28" s="43">
        <v>0</v>
      </c>
      <c r="Y28" s="7" t="s">
        <v>62</v>
      </c>
      <c r="Z28" s="41">
        <v>1</v>
      </c>
      <c r="AA28" s="45">
        <v>0</v>
      </c>
      <c r="AB28" s="45">
        <v>1.1212812387585416</v>
      </c>
      <c r="AC28" s="45">
        <v>-0.99102975008993166</v>
      </c>
      <c r="AD28" s="45">
        <v>0</v>
      </c>
      <c r="AE28" s="70">
        <v>0</v>
      </c>
      <c r="AF28" s="65"/>
      <c r="AG28" s="72" t="s">
        <v>33</v>
      </c>
      <c r="AH28" s="7"/>
      <c r="AI28" s="72">
        <v>0</v>
      </c>
      <c r="AJ28" s="7"/>
      <c r="AK28" s="65" t="s">
        <v>89</v>
      </c>
      <c r="AL28" s="59" t="s">
        <v>19</v>
      </c>
      <c r="AM28" s="58">
        <v>-9.9110245691548722E-4</v>
      </c>
      <c r="AN28" s="7"/>
      <c r="AO28" s="65" t="s">
        <v>91</v>
      </c>
      <c r="AP28" s="27" t="s">
        <v>47</v>
      </c>
      <c r="AQ28" s="18">
        <v>0.25230284897607319</v>
      </c>
      <c r="AR28" s="7"/>
    </row>
    <row r="29" spans="3:44" x14ac:dyDescent="0.2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Y29" s="7" t="s">
        <v>63</v>
      </c>
      <c r="Z29" s="41">
        <v>0</v>
      </c>
      <c r="AA29" s="45">
        <v>1</v>
      </c>
      <c r="AB29" s="45">
        <v>5.1533521428667232E-2</v>
      </c>
      <c r="AC29" s="45">
        <v>0</v>
      </c>
      <c r="AD29" s="68">
        <v>-1.4723863265333497E-4</v>
      </c>
      <c r="AE29" s="70">
        <v>5.1533521428667232E-2</v>
      </c>
      <c r="AF29" s="65"/>
      <c r="AG29" s="72" t="s">
        <v>35</v>
      </c>
      <c r="AH29" s="7"/>
      <c r="AI29" s="72">
        <v>0</v>
      </c>
      <c r="AJ29" s="7"/>
      <c r="AK29" s="65" t="s">
        <v>90</v>
      </c>
      <c r="AL29" s="65" t="s">
        <v>19</v>
      </c>
      <c r="AM29" s="58">
        <v>-1.0182829652255566E-4</v>
      </c>
      <c r="AN29" s="7"/>
      <c r="AO29" s="60" t="s">
        <v>92</v>
      </c>
      <c r="AP29" s="27" t="s">
        <v>48</v>
      </c>
      <c r="AQ29" s="18">
        <v>1.0182829652255693E-4</v>
      </c>
      <c r="AR29" s="7"/>
    </row>
    <row r="30" spans="3:44" x14ac:dyDescent="0.25">
      <c r="C30" s="186" t="s">
        <v>69</v>
      </c>
      <c r="D30" s="186"/>
      <c r="E30" s="186"/>
      <c r="F30" s="186"/>
      <c r="G30" s="186"/>
      <c r="H30" s="186"/>
      <c r="I30" s="186"/>
      <c r="J30" s="186"/>
      <c r="K30" s="39"/>
      <c r="L30" s="187" t="s">
        <v>68</v>
      </c>
      <c r="M30" s="189"/>
      <c r="N30" s="39"/>
      <c r="O30" s="186" t="s">
        <v>70</v>
      </c>
      <c r="P30" s="186"/>
      <c r="Q30" s="186"/>
      <c r="R30" s="186"/>
      <c r="S30" s="186"/>
      <c r="T30" s="186"/>
      <c r="U30" s="186"/>
      <c r="V30" s="186"/>
      <c r="Y30" s="7" t="s">
        <v>65</v>
      </c>
      <c r="Z30" s="41">
        <v>0</v>
      </c>
      <c r="AA30" s="45">
        <v>0</v>
      </c>
      <c r="AB30" s="45">
        <v>0.99999999999999989</v>
      </c>
      <c r="AC30" s="45">
        <v>4.4033511303237221E-3</v>
      </c>
      <c r="AD30" s="45">
        <v>-5.6665224527829351E-4</v>
      </c>
      <c r="AE30" s="70">
        <v>0.1322091219363154</v>
      </c>
      <c r="AF30" s="65"/>
      <c r="AG30" s="72" t="s">
        <v>37</v>
      </c>
      <c r="AH30" s="7"/>
      <c r="AI30" s="72">
        <v>0</v>
      </c>
      <c r="AJ30" s="7"/>
      <c r="AK30" s="65" t="s">
        <v>40</v>
      </c>
      <c r="AL30" s="65" t="s">
        <v>19</v>
      </c>
      <c r="AM30" s="58">
        <v>0.25347192437310362</v>
      </c>
      <c r="AN30" s="7"/>
      <c r="AO30" s="65" t="s">
        <v>93</v>
      </c>
      <c r="AP30" s="27" t="s">
        <v>30</v>
      </c>
      <c r="AQ30" s="18">
        <v>-9.8515080034878308E-4</v>
      </c>
      <c r="AR30" s="7"/>
    </row>
    <row r="31" spans="3:44" x14ac:dyDescent="0.25">
      <c r="C31" s="7"/>
      <c r="D31" s="167" t="s">
        <v>0</v>
      </c>
      <c r="E31" s="167"/>
      <c r="F31" s="167"/>
      <c r="G31" s="167"/>
      <c r="H31" s="167"/>
      <c r="I31" s="167"/>
      <c r="J31" s="39" t="s">
        <v>20</v>
      </c>
      <c r="K31" s="39"/>
      <c r="L31" s="50"/>
      <c r="M31" s="51"/>
      <c r="N31" s="46"/>
      <c r="O31" s="7"/>
      <c r="P31" s="167" t="s">
        <v>0</v>
      </c>
      <c r="Q31" s="167"/>
      <c r="R31" s="167"/>
      <c r="S31" s="167"/>
      <c r="T31" s="167"/>
      <c r="U31" s="167"/>
      <c r="V31" s="39" t="s">
        <v>20</v>
      </c>
      <c r="Y31" s="7" t="s">
        <v>66</v>
      </c>
      <c r="Z31" s="41">
        <v>0</v>
      </c>
      <c r="AA31" s="45">
        <v>0</v>
      </c>
      <c r="AB31" s="45">
        <v>0</v>
      </c>
      <c r="AC31" s="45">
        <v>1</v>
      </c>
      <c r="AD31" s="45">
        <v>4.8560228925781074E-2</v>
      </c>
      <c r="AE31" s="70">
        <v>75.142495644624802</v>
      </c>
      <c r="AF31" s="65"/>
      <c r="AG31" s="72" t="s">
        <v>40</v>
      </c>
      <c r="AH31" s="7"/>
      <c r="AI31" s="74">
        <f>AM21</f>
        <v>0.1789930675155644</v>
      </c>
      <c r="AJ31" s="7"/>
      <c r="AK31" s="65" t="s">
        <v>37</v>
      </c>
      <c r="AL31" s="65" t="s">
        <v>19</v>
      </c>
      <c r="AM31" s="58">
        <v>-9.8515080034877072E-4</v>
      </c>
      <c r="AN31" s="7"/>
      <c r="AO31" s="65" t="s">
        <v>94</v>
      </c>
      <c r="AP31" s="27" t="s">
        <v>56</v>
      </c>
      <c r="AQ31" s="18">
        <v>0.25347192437310673</v>
      </c>
      <c r="AR31" s="7"/>
    </row>
    <row r="32" spans="3:44" x14ac:dyDescent="0.25">
      <c r="C32" s="7" t="s">
        <v>62</v>
      </c>
      <c r="D32" s="41">
        <v>1</v>
      </c>
      <c r="E32" s="42">
        <v>0</v>
      </c>
      <c r="F32" s="42">
        <v>1.1212812387585416</v>
      </c>
      <c r="G32" s="42">
        <v>-0.99102975008993166</v>
      </c>
      <c r="H32" s="42">
        <v>0</v>
      </c>
      <c r="I32" s="42">
        <v>0</v>
      </c>
      <c r="J32" s="43">
        <v>0</v>
      </c>
      <c r="K32" s="45"/>
      <c r="L32" s="192"/>
      <c r="M32" s="193"/>
      <c r="N32" s="46"/>
      <c r="O32" s="7" t="s">
        <v>62</v>
      </c>
      <c r="P32" s="41">
        <v>1</v>
      </c>
      <c r="Q32" s="42">
        <v>0</v>
      </c>
      <c r="R32" s="42">
        <v>1.1212812387585416</v>
      </c>
      <c r="S32" s="42">
        <v>-0.99102975008993166</v>
      </c>
      <c r="T32" s="42">
        <v>0</v>
      </c>
      <c r="U32" s="42">
        <v>0</v>
      </c>
      <c r="V32" s="43">
        <v>0</v>
      </c>
      <c r="Y32" s="7" t="s">
        <v>67</v>
      </c>
      <c r="Z32" s="41">
        <v>0</v>
      </c>
      <c r="AA32" s="45">
        <v>0</v>
      </c>
      <c r="AB32" s="45">
        <v>0</v>
      </c>
      <c r="AC32" s="45">
        <v>0</v>
      </c>
      <c r="AD32" s="45">
        <v>1</v>
      </c>
      <c r="AE32" s="70">
        <v>-6.1765059228753486E-2</v>
      </c>
      <c r="AF32" s="65"/>
      <c r="AG32" s="72" t="s">
        <v>90</v>
      </c>
      <c r="AH32" s="7"/>
      <c r="AI32" s="74">
        <f t="shared" ref="AI32:AI33" si="3">AM22</f>
        <v>-4.0612794569407493E-5</v>
      </c>
      <c r="AJ32" s="7"/>
      <c r="AK32" s="65" t="s">
        <v>35</v>
      </c>
      <c r="AL32" s="65" t="s">
        <v>19</v>
      </c>
      <c r="AM32" s="58">
        <v>1.0182829652255566E-4</v>
      </c>
      <c r="AN32" s="7"/>
      <c r="AO32" s="65" t="s">
        <v>95</v>
      </c>
      <c r="AP32" s="27" t="s">
        <v>57</v>
      </c>
      <c r="AQ32" s="18">
        <v>-1.0182829652255693E-4</v>
      </c>
      <c r="AR32" s="7"/>
    </row>
    <row r="33" spans="3:44" x14ac:dyDescent="0.25">
      <c r="C33" s="7" t="s">
        <v>63</v>
      </c>
      <c r="D33" s="41">
        <v>0</v>
      </c>
      <c r="E33" s="49">
        <v>1195.7360585422739</v>
      </c>
      <c r="F33" s="42">
        <v>61.620489795918367</v>
      </c>
      <c r="G33" s="42">
        <v>0</v>
      </c>
      <c r="H33" s="42">
        <v>-0.17605854227405249</v>
      </c>
      <c r="I33" s="42">
        <v>61.620489795918367</v>
      </c>
      <c r="J33" s="43">
        <v>0</v>
      </c>
      <c r="K33" s="45"/>
      <c r="L33" s="192" t="s">
        <v>74</v>
      </c>
      <c r="M33" s="193"/>
      <c r="N33" s="46"/>
      <c r="O33" s="7" t="s">
        <v>63</v>
      </c>
      <c r="P33" s="41">
        <f>D33/$E$33</f>
        <v>0</v>
      </c>
      <c r="Q33" s="42">
        <f t="shared" ref="Q33:V33" si="4">E33/$E$33</f>
        <v>1</v>
      </c>
      <c r="R33" s="42">
        <f t="shared" si="4"/>
        <v>5.1533521428667232E-2</v>
      </c>
      <c r="S33" s="42">
        <f t="shared" si="4"/>
        <v>0</v>
      </c>
      <c r="T33" s="57">
        <f t="shared" si="4"/>
        <v>-1.4723863265333497E-4</v>
      </c>
      <c r="U33" s="42">
        <f t="shared" si="4"/>
        <v>5.1533521428667232E-2</v>
      </c>
      <c r="V33" s="43">
        <f t="shared" si="4"/>
        <v>0</v>
      </c>
      <c r="Y33" s="7" t="s">
        <v>64</v>
      </c>
      <c r="Z33" s="41">
        <v>0</v>
      </c>
      <c r="AA33" s="45">
        <v>0</v>
      </c>
      <c r="AB33" s="45">
        <v>0</v>
      </c>
      <c r="AC33" s="45">
        <v>0</v>
      </c>
      <c r="AD33" s="45">
        <v>0</v>
      </c>
      <c r="AE33" s="70">
        <v>1</v>
      </c>
      <c r="AF33" s="65"/>
      <c r="AG33" s="72" t="s">
        <v>89</v>
      </c>
      <c r="AH33" s="7"/>
      <c r="AI33" s="74">
        <f t="shared" si="3"/>
        <v>-9.9110245691548722E-4</v>
      </c>
      <c r="AJ33" s="7"/>
      <c r="AK33" s="65" t="s">
        <v>33</v>
      </c>
      <c r="AL33" s="65" t="s">
        <v>19</v>
      </c>
      <c r="AM33" s="58">
        <v>0.25230284897606997</v>
      </c>
      <c r="AN33" s="7"/>
      <c r="AO33" s="65" t="s">
        <v>96</v>
      </c>
      <c r="AP33" s="27" t="s">
        <v>39</v>
      </c>
      <c r="AQ33" s="18">
        <v>-9.9110245691549958E-4</v>
      </c>
      <c r="AR33" s="7"/>
    </row>
    <row r="34" spans="3:44" x14ac:dyDescent="0.25">
      <c r="C34" s="7" t="s">
        <v>65</v>
      </c>
      <c r="D34" s="41">
        <v>0</v>
      </c>
      <c r="E34" s="42">
        <v>61.620489795918367</v>
      </c>
      <c r="F34" s="42">
        <v>108731.97240223936</v>
      </c>
      <c r="G34" s="42">
        <v>478.77107064648641</v>
      </c>
      <c r="H34" s="42">
        <v>-61.620489795918367</v>
      </c>
      <c r="I34" s="42">
        <v>14378.114285714286</v>
      </c>
      <c r="J34" s="43">
        <v>0</v>
      </c>
      <c r="K34" s="45"/>
      <c r="L34" s="192"/>
      <c r="M34" s="193"/>
      <c r="N34" s="46"/>
      <c r="O34" s="7" t="s">
        <v>65</v>
      </c>
      <c r="P34" s="41">
        <v>0</v>
      </c>
      <c r="Q34" s="42">
        <v>61.620489795918367</v>
      </c>
      <c r="R34" s="42">
        <v>108731.97240223936</v>
      </c>
      <c r="S34" s="42">
        <v>478.77107064648641</v>
      </c>
      <c r="T34" s="42">
        <v>-61.620489795918367</v>
      </c>
      <c r="U34" s="42">
        <v>14378.114285714286</v>
      </c>
      <c r="V34" s="43">
        <v>0</v>
      </c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</row>
    <row r="35" spans="3:44" x14ac:dyDescent="0.25">
      <c r="C35" s="7" t="s">
        <v>66</v>
      </c>
      <c r="D35" s="41">
        <v>0</v>
      </c>
      <c r="E35" s="42">
        <v>0</v>
      </c>
      <c r="F35" s="42">
        <v>478.77107064648641</v>
      </c>
      <c r="G35" s="42">
        <v>7.6950056851719069</v>
      </c>
      <c r="H35" s="42">
        <v>0</v>
      </c>
      <c r="I35" s="42">
        <v>483.10464000000002</v>
      </c>
      <c r="J35" s="43">
        <v>1</v>
      </c>
      <c r="K35" s="45"/>
      <c r="L35" s="192"/>
      <c r="M35" s="193"/>
      <c r="N35" s="46"/>
      <c r="O35" s="7" t="s">
        <v>66</v>
      </c>
      <c r="P35" s="41">
        <v>0</v>
      </c>
      <c r="Q35" s="42">
        <v>0</v>
      </c>
      <c r="R35" s="42">
        <v>478.77107064648641</v>
      </c>
      <c r="S35" s="42">
        <v>7.6950056851719069</v>
      </c>
      <c r="T35" s="42">
        <v>0</v>
      </c>
      <c r="U35" s="42">
        <v>483.10464000000002</v>
      </c>
      <c r="V35" s="43">
        <v>1</v>
      </c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</row>
    <row r="36" spans="3:44" x14ac:dyDescent="0.25">
      <c r="C36" s="7" t="s">
        <v>67</v>
      </c>
      <c r="D36" s="41">
        <v>0</v>
      </c>
      <c r="E36" s="42">
        <v>-0.17605854227405249</v>
      </c>
      <c r="F36" s="42">
        <v>-61.620489795918367</v>
      </c>
      <c r="G36" s="42">
        <v>0</v>
      </c>
      <c r="H36" s="42">
        <v>1195.7360585422739</v>
      </c>
      <c r="I36" s="42">
        <v>-61.620489795918367</v>
      </c>
      <c r="J36" s="43">
        <v>0</v>
      </c>
      <c r="K36" s="45"/>
      <c r="L36" s="192"/>
      <c r="M36" s="193"/>
      <c r="N36" s="46"/>
      <c r="O36" s="7" t="s">
        <v>67</v>
      </c>
      <c r="P36" s="41">
        <v>0</v>
      </c>
      <c r="Q36" s="42">
        <v>-0.17605854227405249</v>
      </c>
      <c r="R36" s="42">
        <v>-61.620489795918367</v>
      </c>
      <c r="S36" s="42">
        <v>0</v>
      </c>
      <c r="T36" s="42">
        <v>1195.7360585422739</v>
      </c>
      <c r="U36" s="42">
        <v>-61.620489795918367</v>
      </c>
      <c r="V36" s="43">
        <v>0</v>
      </c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</row>
    <row r="37" spans="3:44" x14ac:dyDescent="0.25">
      <c r="C37" s="7" t="s">
        <v>64</v>
      </c>
      <c r="D37" s="41">
        <v>0</v>
      </c>
      <c r="E37" s="42">
        <v>61.620489795918367</v>
      </c>
      <c r="F37" s="42">
        <v>14378.114285714286</v>
      </c>
      <c r="G37" s="42">
        <v>483.10464000000002</v>
      </c>
      <c r="H37" s="42">
        <v>-61.620489795918367</v>
      </c>
      <c r="I37" s="42">
        <v>109273.66857142857</v>
      </c>
      <c r="J37" s="43">
        <v>0</v>
      </c>
      <c r="K37" s="45"/>
      <c r="L37" s="192"/>
      <c r="M37" s="193"/>
      <c r="N37" s="46"/>
      <c r="O37" s="7" t="s">
        <v>64</v>
      </c>
      <c r="P37" s="41">
        <v>0</v>
      </c>
      <c r="Q37" s="42">
        <v>61.620489795918367</v>
      </c>
      <c r="R37" s="42">
        <v>14378.114285714286</v>
      </c>
      <c r="S37" s="42">
        <v>483.10464000000002</v>
      </c>
      <c r="T37" s="42">
        <v>-61.620489795918367</v>
      </c>
      <c r="U37" s="42">
        <v>109273.66857142857</v>
      </c>
      <c r="V37" s="43">
        <v>0</v>
      </c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</row>
    <row r="38" spans="3:44" x14ac:dyDescent="0.25"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</row>
    <row r="39" spans="3:44" x14ac:dyDescent="0.25">
      <c r="C39" s="186" t="s">
        <v>69</v>
      </c>
      <c r="D39" s="186"/>
      <c r="E39" s="186"/>
      <c r="F39" s="186"/>
      <c r="G39" s="186"/>
      <c r="H39" s="186"/>
      <c r="I39" s="186"/>
      <c r="J39" s="186"/>
      <c r="K39" s="39"/>
      <c r="L39" s="187" t="s">
        <v>68</v>
      </c>
      <c r="M39" s="189"/>
      <c r="N39" s="39"/>
      <c r="O39" s="186" t="s">
        <v>70</v>
      </c>
      <c r="P39" s="186"/>
      <c r="Q39" s="186"/>
      <c r="R39" s="186"/>
      <c r="S39" s="186"/>
      <c r="T39" s="186"/>
      <c r="U39" s="186"/>
      <c r="V39" s="186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</row>
    <row r="40" spans="3:44" x14ac:dyDescent="0.25">
      <c r="C40" s="7"/>
      <c r="D40" s="167" t="s">
        <v>0</v>
      </c>
      <c r="E40" s="167"/>
      <c r="F40" s="167"/>
      <c r="G40" s="167"/>
      <c r="H40" s="167"/>
      <c r="I40" s="167"/>
      <c r="J40" s="39" t="s">
        <v>20</v>
      </c>
      <c r="K40" s="39"/>
      <c r="L40" s="50"/>
      <c r="M40" s="51"/>
      <c r="N40" s="46"/>
      <c r="O40" s="7"/>
      <c r="P40" s="167" t="s">
        <v>0</v>
      </c>
      <c r="Q40" s="167"/>
      <c r="R40" s="167"/>
      <c r="S40" s="167"/>
      <c r="T40" s="167"/>
      <c r="U40" s="167"/>
      <c r="V40" s="39" t="s">
        <v>20</v>
      </c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</row>
    <row r="41" spans="3:44" x14ac:dyDescent="0.25">
      <c r="C41" s="7" t="s">
        <v>62</v>
      </c>
      <c r="D41" s="41">
        <v>1</v>
      </c>
      <c r="E41" s="42">
        <v>0</v>
      </c>
      <c r="F41" s="42">
        <v>1.1212812387585416</v>
      </c>
      <c r="G41" s="42">
        <v>-0.99102975008993166</v>
      </c>
      <c r="H41" s="42">
        <v>0</v>
      </c>
      <c r="I41" s="42">
        <v>0</v>
      </c>
      <c r="J41" s="43">
        <v>0</v>
      </c>
      <c r="K41" s="45"/>
      <c r="L41" s="192"/>
      <c r="M41" s="193"/>
      <c r="N41" s="46"/>
      <c r="O41" s="7" t="s">
        <v>62</v>
      </c>
      <c r="P41" s="41">
        <v>1</v>
      </c>
      <c r="Q41" s="42">
        <v>0</v>
      </c>
      <c r="R41" s="42">
        <v>1.1212812387585416</v>
      </c>
      <c r="S41" s="42">
        <v>-0.99102975008993166</v>
      </c>
      <c r="T41" s="42">
        <v>0</v>
      </c>
      <c r="U41" s="42">
        <v>0</v>
      </c>
      <c r="V41" s="43">
        <v>0</v>
      </c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</row>
    <row r="42" spans="3:44" x14ac:dyDescent="0.25">
      <c r="C42" s="7" t="s">
        <v>63</v>
      </c>
      <c r="D42" s="41">
        <v>0</v>
      </c>
      <c r="E42" s="42">
        <v>1</v>
      </c>
      <c r="F42" s="42">
        <v>5.1533521428667232E-2</v>
      </c>
      <c r="G42" s="42">
        <v>0</v>
      </c>
      <c r="H42" s="42">
        <v>-1.4723863265333497E-4</v>
      </c>
      <c r="I42" s="42">
        <v>5.1533521428667232E-2</v>
      </c>
      <c r="J42" s="43">
        <v>0</v>
      </c>
      <c r="K42" s="45"/>
      <c r="L42" s="192"/>
      <c r="M42" s="193"/>
      <c r="N42" s="46"/>
      <c r="O42" s="7" t="s">
        <v>63</v>
      </c>
      <c r="P42" s="41">
        <v>0</v>
      </c>
      <c r="Q42" s="42">
        <v>1</v>
      </c>
      <c r="R42" s="42">
        <v>5.1533521428667232E-2</v>
      </c>
      <c r="S42" s="42">
        <v>0</v>
      </c>
      <c r="T42" s="57">
        <v>-1.4723863265333497E-4</v>
      </c>
      <c r="U42" s="42">
        <v>5.1533521428667232E-2</v>
      </c>
      <c r="V42" s="43">
        <v>0</v>
      </c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spans="3:44" x14ac:dyDescent="0.25">
      <c r="C43" s="7" t="s">
        <v>65</v>
      </c>
      <c r="D43" s="41">
        <v>0</v>
      </c>
      <c r="E43" s="42">
        <v>61.620489795918367</v>
      </c>
      <c r="F43" s="42">
        <v>108731.97240223936</v>
      </c>
      <c r="G43" s="42">
        <v>478.77107064648641</v>
      </c>
      <c r="H43" s="42">
        <v>-61.620489795918367</v>
      </c>
      <c r="I43" s="42">
        <v>14378.114285714286</v>
      </c>
      <c r="J43" s="43">
        <v>0</v>
      </c>
      <c r="K43" s="45"/>
      <c r="L43" s="192" t="s">
        <v>75</v>
      </c>
      <c r="M43" s="193"/>
      <c r="N43" s="46"/>
      <c r="O43" s="7" t="s">
        <v>65</v>
      </c>
      <c r="P43" s="41">
        <f>D43-($E$43*D42)</f>
        <v>0</v>
      </c>
      <c r="Q43" s="42">
        <f t="shared" ref="Q43:V43" si="5">E43-($E$43*E42)</f>
        <v>0</v>
      </c>
      <c r="R43" s="42">
        <f t="shared" si="5"/>
        <v>108728.79688140802</v>
      </c>
      <c r="S43" s="42">
        <f t="shared" si="5"/>
        <v>478.77107064648641</v>
      </c>
      <c r="T43" s="42">
        <f t="shared" si="5"/>
        <v>-61.611416879257384</v>
      </c>
      <c r="U43" s="42">
        <f t="shared" si="5"/>
        <v>14374.938764882943</v>
      </c>
      <c r="V43" s="43">
        <f t="shared" si="5"/>
        <v>0</v>
      </c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spans="3:44" x14ac:dyDescent="0.25">
      <c r="C44" s="7" t="s">
        <v>66</v>
      </c>
      <c r="D44" s="41">
        <v>0</v>
      </c>
      <c r="E44" s="42">
        <v>0</v>
      </c>
      <c r="F44" s="42">
        <v>478.77107064648641</v>
      </c>
      <c r="G44" s="42">
        <v>7.6950056851719069</v>
      </c>
      <c r="H44" s="42">
        <v>0</v>
      </c>
      <c r="I44" s="42">
        <v>483.10464000000002</v>
      </c>
      <c r="J44" s="43">
        <v>1</v>
      </c>
      <c r="K44" s="45"/>
      <c r="L44" s="192"/>
      <c r="M44" s="193"/>
      <c r="N44" s="46"/>
      <c r="O44" s="7" t="s">
        <v>66</v>
      </c>
      <c r="P44" s="41">
        <v>0</v>
      </c>
      <c r="Q44" s="42">
        <v>0</v>
      </c>
      <c r="R44" s="42">
        <v>478.77107064648641</v>
      </c>
      <c r="S44" s="42">
        <v>7.6950056851719069</v>
      </c>
      <c r="T44" s="42">
        <v>0</v>
      </c>
      <c r="U44" s="42">
        <v>483.10464000000002</v>
      </c>
      <c r="V44" s="43">
        <v>1</v>
      </c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</row>
    <row r="45" spans="3:44" x14ac:dyDescent="0.25">
      <c r="C45" s="7" t="s">
        <v>67</v>
      </c>
      <c r="D45" s="41">
        <v>0</v>
      </c>
      <c r="E45" s="42">
        <v>-0.17605854227405249</v>
      </c>
      <c r="F45" s="42">
        <v>-61.620489795918367</v>
      </c>
      <c r="G45" s="42">
        <v>0</v>
      </c>
      <c r="H45" s="42">
        <v>1195.7360585422739</v>
      </c>
      <c r="I45" s="42">
        <v>-61.620489795918367</v>
      </c>
      <c r="J45" s="43">
        <v>0</v>
      </c>
      <c r="K45" s="45"/>
      <c r="L45" s="192" t="s">
        <v>76</v>
      </c>
      <c r="M45" s="193"/>
      <c r="N45" s="46"/>
      <c r="O45" s="7" t="s">
        <v>67</v>
      </c>
      <c r="P45" s="41">
        <f>D45-($E$45*D42)</f>
        <v>0</v>
      </c>
      <c r="Q45" s="42">
        <f t="shared" ref="Q45:V45" si="6">E45-($E$45*E42)</f>
        <v>0</v>
      </c>
      <c r="R45" s="42">
        <f t="shared" si="6"/>
        <v>-61.611416879257384</v>
      </c>
      <c r="S45" s="42">
        <f t="shared" si="6"/>
        <v>0</v>
      </c>
      <c r="T45" s="42">
        <f t="shared" si="6"/>
        <v>1195.7360326196549</v>
      </c>
      <c r="U45" s="42">
        <f t="shared" si="6"/>
        <v>-61.611416879257384</v>
      </c>
      <c r="V45" s="43">
        <f t="shared" si="6"/>
        <v>0</v>
      </c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</row>
    <row r="46" spans="3:44" x14ac:dyDescent="0.25">
      <c r="C46" s="7" t="s">
        <v>64</v>
      </c>
      <c r="D46" s="41">
        <v>0</v>
      </c>
      <c r="E46" s="42">
        <v>61.620489795918367</v>
      </c>
      <c r="F46" s="42">
        <v>14378.114285714286</v>
      </c>
      <c r="G46" s="42">
        <v>483.10464000000002</v>
      </c>
      <c r="H46" s="42">
        <v>-61.620489795918367</v>
      </c>
      <c r="I46" s="42">
        <v>109273.66857142857</v>
      </c>
      <c r="J46" s="43">
        <v>0</v>
      </c>
      <c r="K46" s="45"/>
      <c r="L46" s="192" t="s">
        <v>77</v>
      </c>
      <c r="M46" s="193"/>
      <c r="N46" s="46"/>
      <c r="O46" s="7" t="s">
        <v>64</v>
      </c>
      <c r="P46" s="41">
        <f>D46-($E$46*D42)</f>
        <v>0</v>
      </c>
      <c r="Q46" s="42">
        <f t="shared" ref="Q46:V46" si="7">E46-($E$46*E42)</f>
        <v>0</v>
      </c>
      <c r="R46" s="42">
        <f t="shared" si="7"/>
        <v>14374.938764882943</v>
      </c>
      <c r="S46" s="42">
        <f t="shared" si="7"/>
        <v>483.10464000000002</v>
      </c>
      <c r="T46" s="42">
        <f t="shared" si="7"/>
        <v>-61.611416879257384</v>
      </c>
      <c r="U46" s="42">
        <f t="shared" si="7"/>
        <v>109270.49305059723</v>
      </c>
      <c r="V46" s="43">
        <f t="shared" si="7"/>
        <v>0</v>
      </c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3:44" x14ac:dyDescent="0.25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3:44" x14ac:dyDescent="0.25">
      <c r="C48" s="186" t="s">
        <v>69</v>
      </c>
      <c r="D48" s="186"/>
      <c r="E48" s="186"/>
      <c r="F48" s="186"/>
      <c r="G48" s="186"/>
      <c r="H48" s="186"/>
      <c r="I48" s="186"/>
      <c r="J48" s="186"/>
      <c r="K48" s="39"/>
      <c r="L48" s="187" t="s">
        <v>68</v>
      </c>
      <c r="M48" s="189"/>
      <c r="N48" s="39"/>
      <c r="O48" s="186" t="s">
        <v>70</v>
      </c>
      <c r="P48" s="186"/>
      <c r="Q48" s="186"/>
      <c r="R48" s="186"/>
      <c r="S48" s="186"/>
      <c r="T48" s="186"/>
      <c r="U48" s="186"/>
      <c r="V48" s="186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3:44" x14ac:dyDescent="0.25">
      <c r="C49" s="7"/>
      <c r="D49" s="167" t="s">
        <v>0</v>
      </c>
      <c r="E49" s="167"/>
      <c r="F49" s="167"/>
      <c r="G49" s="167"/>
      <c r="H49" s="167"/>
      <c r="I49" s="167"/>
      <c r="J49" s="39" t="s">
        <v>20</v>
      </c>
      <c r="K49" s="39"/>
      <c r="L49" s="50"/>
      <c r="M49" s="51"/>
      <c r="N49" s="46"/>
      <c r="O49" s="7"/>
      <c r="P49" s="167" t="s">
        <v>0</v>
      </c>
      <c r="Q49" s="167"/>
      <c r="R49" s="167"/>
      <c r="S49" s="167"/>
      <c r="T49" s="167"/>
      <c r="U49" s="167"/>
      <c r="V49" s="39" t="s">
        <v>20</v>
      </c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3:44" x14ac:dyDescent="0.25">
      <c r="C50" s="7" t="s">
        <v>62</v>
      </c>
      <c r="D50" s="41">
        <v>1</v>
      </c>
      <c r="E50" s="42">
        <v>0</v>
      </c>
      <c r="F50" s="42">
        <v>1.1212812387585416</v>
      </c>
      <c r="G50" s="42">
        <v>-0.99102975008993166</v>
      </c>
      <c r="H50" s="42">
        <v>0</v>
      </c>
      <c r="I50" s="42">
        <v>0</v>
      </c>
      <c r="J50" s="43">
        <v>0</v>
      </c>
      <c r="K50" s="45"/>
      <c r="L50" s="192"/>
      <c r="M50" s="193"/>
      <c r="N50" s="46"/>
      <c r="O50" s="7" t="s">
        <v>62</v>
      </c>
      <c r="P50" s="41">
        <v>1</v>
      </c>
      <c r="Q50" s="42">
        <v>0</v>
      </c>
      <c r="R50" s="42">
        <v>1.1212812387585416</v>
      </c>
      <c r="S50" s="42">
        <v>-0.99102975008993166</v>
      </c>
      <c r="T50" s="42">
        <v>0</v>
      </c>
      <c r="U50" s="42">
        <v>0</v>
      </c>
      <c r="V50" s="43">
        <v>0</v>
      </c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</row>
    <row r="51" spans="3:44" x14ac:dyDescent="0.25">
      <c r="C51" s="7" t="s">
        <v>63</v>
      </c>
      <c r="D51" s="41">
        <v>0</v>
      </c>
      <c r="E51" s="42">
        <v>1</v>
      </c>
      <c r="F51" s="42">
        <v>5.1533521428667232E-2</v>
      </c>
      <c r="G51" s="42">
        <v>0</v>
      </c>
      <c r="H51" s="42">
        <v>-1.4723863265333497E-4</v>
      </c>
      <c r="I51" s="42">
        <v>5.1533521428667232E-2</v>
      </c>
      <c r="J51" s="43">
        <v>0</v>
      </c>
      <c r="K51" s="45"/>
      <c r="L51" s="192"/>
      <c r="M51" s="193"/>
      <c r="N51" s="46"/>
      <c r="O51" s="7" t="s">
        <v>63</v>
      </c>
      <c r="P51" s="41">
        <v>0</v>
      </c>
      <c r="Q51" s="42">
        <v>1</v>
      </c>
      <c r="R51" s="42">
        <v>5.1533521428667232E-2</v>
      </c>
      <c r="S51" s="42">
        <v>0</v>
      </c>
      <c r="T51" s="57">
        <v>-1.4723863265333497E-4</v>
      </c>
      <c r="U51" s="42">
        <v>5.1533521428667232E-2</v>
      </c>
      <c r="V51" s="43">
        <v>0</v>
      </c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</row>
    <row r="52" spans="3:44" x14ac:dyDescent="0.25">
      <c r="C52" s="7" t="s">
        <v>65</v>
      </c>
      <c r="D52" s="41">
        <v>0</v>
      </c>
      <c r="E52" s="42">
        <v>0</v>
      </c>
      <c r="F52" s="49">
        <v>108728.79688140802</v>
      </c>
      <c r="G52" s="42">
        <v>478.77107064648641</v>
      </c>
      <c r="H52" s="42">
        <v>-61.611416879257384</v>
      </c>
      <c r="I52" s="42">
        <v>14374.938764882943</v>
      </c>
      <c r="J52" s="43">
        <v>0</v>
      </c>
      <c r="K52" s="45"/>
      <c r="L52" s="192" t="s">
        <v>78</v>
      </c>
      <c r="M52" s="193"/>
      <c r="N52" s="46"/>
      <c r="O52" s="7" t="s">
        <v>65</v>
      </c>
      <c r="P52" s="41">
        <f>(1/$F$52)*D52</f>
        <v>0</v>
      </c>
      <c r="Q52" s="42">
        <f t="shared" ref="Q52:V52" si="8">(1/$F$52)*E52</f>
        <v>0</v>
      </c>
      <c r="R52" s="42">
        <f t="shared" si="8"/>
        <v>0.99999999999999989</v>
      </c>
      <c r="S52" s="42">
        <f t="shared" si="8"/>
        <v>4.4033511303237221E-3</v>
      </c>
      <c r="T52" s="42">
        <f t="shared" si="8"/>
        <v>-5.6665224527829351E-4</v>
      </c>
      <c r="U52" s="42">
        <f t="shared" si="8"/>
        <v>0.1322091219363154</v>
      </c>
      <c r="V52" s="43">
        <f t="shared" si="8"/>
        <v>0</v>
      </c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</row>
    <row r="53" spans="3:44" x14ac:dyDescent="0.25">
      <c r="C53" s="7" t="s">
        <v>66</v>
      </c>
      <c r="D53" s="41">
        <v>0</v>
      </c>
      <c r="E53" s="42">
        <v>0</v>
      </c>
      <c r="F53" s="42">
        <v>478.77107064648641</v>
      </c>
      <c r="G53" s="42">
        <v>7.6950056851719069</v>
      </c>
      <c r="H53" s="42">
        <v>0</v>
      </c>
      <c r="I53" s="42">
        <v>483.10464000000002</v>
      </c>
      <c r="J53" s="43">
        <v>1</v>
      </c>
      <c r="K53" s="45"/>
      <c r="L53" s="192"/>
      <c r="M53" s="193"/>
      <c r="N53" s="46"/>
      <c r="O53" s="7" t="s">
        <v>66</v>
      </c>
      <c r="P53" s="41">
        <v>0</v>
      </c>
      <c r="Q53" s="42">
        <v>0</v>
      </c>
      <c r="R53" s="42">
        <v>478.77107064648641</v>
      </c>
      <c r="S53" s="42">
        <v>7.6950056851719069</v>
      </c>
      <c r="T53" s="42">
        <v>0</v>
      </c>
      <c r="U53" s="42">
        <v>483.10464000000002</v>
      </c>
      <c r="V53" s="43">
        <v>1</v>
      </c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</row>
    <row r="54" spans="3:44" x14ac:dyDescent="0.25">
      <c r="C54" s="7" t="s">
        <v>67</v>
      </c>
      <c r="D54" s="41">
        <v>0</v>
      </c>
      <c r="E54" s="42">
        <v>0</v>
      </c>
      <c r="F54" s="42">
        <v>-61.611416879257384</v>
      </c>
      <c r="G54" s="42">
        <v>0</v>
      </c>
      <c r="H54" s="42">
        <v>1195.7360326196549</v>
      </c>
      <c r="I54" s="42">
        <v>-61.611416879257384</v>
      </c>
      <c r="J54" s="43">
        <v>0</v>
      </c>
      <c r="K54" s="45"/>
      <c r="L54" s="192"/>
      <c r="M54" s="193"/>
      <c r="N54" s="46"/>
      <c r="O54" s="7" t="s">
        <v>67</v>
      </c>
      <c r="P54" s="41">
        <v>0</v>
      </c>
      <c r="Q54" s="42">
        <v>0</v>
      </c>
      <c r="R54" s="42">
        <v>-61.611416879257384</v>
      </c>
      <c r="S54" s="42">
        <v>0</v>
      </c>
      <c r="T54" s="42">
        <v>1195.7360326196549</v>
      </c>
      <c r="U54" s="42">
        <v>-61.611416879257384</v>
      </c>
      <c r="V54" s="43">
        <v>0</v>
      </c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</row>
    <row r="55" spans="3:44" x14ac:dyDescent="0.25">
      <c r="C55" s="7" t="s">
        <v>64</v>
      </c>
      <c r="D55" s="41">
        <v>0</v>
      </c>
      <c r="E55" s="42">
        <v>0</v>
      </c>
      <c r="F55" s="42">
        <v>14374.938764882943</v>
      </c>
      <c r="G55" s="42">
        <v>483.10464000000002</v>
      </c>
      <c r="H55" s="42">
        <v>-61.611416879257384</v>
      </c>
      <c r="I55" s="42">
        <v>109270.49305059723</v>
      </c>
      <c r="J55" s="43">
        <v>0</v>
      </c>
      <c r="K55" s="45"/>
      <c r="L55" s="192"/>
      <c r="M55" s="193"/>
      <c r="N55" s="46"/>
      <c r="O55" s="7" t="s">
        <v>64</v>
      </c>
      <c r="P55" s="41">
        <v>0</v>
      </c>
      <c r="Q55" s="42">
        <v>0</v>
      </c>
      <c r="R55" s="42">
        <v>14374.938764882943</v>
      </c>
      <c r="S55" s="42">
        <v>483.10464000000002</v>
      </c>
      <c r="T55" s="42">
        <v>-61.611416879257384</v>
      </c>
      <c r="U55" s="42">
        <v>109270.49305059723</v>
      </c>
      <c r="V55" s="43">
        <v>0</v>
      </c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</row>
    <row r="56" spans="3:44" x14ac:dyDescent="0.25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</row>
    <row r="57" spans="3:44" x14ac:dyDescent="0.25">
      <c r="C57" s="186" t="s">
        <v>69</v>
      </c>
      <c r="D57" s="186"/>
      <c r="E57" s="186"/>
      <c r="F57" s="186"/>
      <c r="G57" s="186"/>
      <c r="H57" s="186"/>
      <c r="I57" s="186"/>
      <c r="J57" s="186"/>
      <c r="K57" s="39"/>
      <c r="L57" s="187" t="s">
        <v>68</v>
      </c>
      <c r="M57" s="189"/>
      <c r="N57" s="39"/>
      <c r="O57" s="186" t="s">
        <v>70</v>
      </c>
      <c r="P57" s="186"/>
      <c r="Q57" s="186"/>
      <c r="R57" s="186"/>
      <c r="S57" s="186"/>
      <c r="T57" s="186"/>
      <c r="U57" s="186"/>
      <c r="V57" s="186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</row>
    <row r="58" spans="3:44" x14ac:dyDescent="0.25">
      <c r="C58" s="7"/>
      <c r="D58" s="167" t="s">
        <v>0</v>
      </c>
      <c r="E58" s="167"/>
      <c r="F58" s="167"/>
      <c r="G58" s="167"/>
      <c r="H58" s="167"/>
      <c r="I58" s="167"/>
      <c r="J58" s="39" t="s">
        <v>20</v>
      </c>
      <c r="K58" s="39"/>
      <c r="L58" s="50"/>
      <c r="M58" s="51"/>
      <c r="N58" s="46"/>
      <c r="O58" s="7"/>
      <c r="P58" s="167" t="s">
        <v>0</v>
      </c>
      <c r="Q58" s="167"/>
      <c r="R58" s="167"/>
      <c r="S58" s="167"/>
      <c r="T58" s="167"/>
      <c r="U58" s="167"/>
      <c r="V58" s="39" t="s">
        <v>20</v>
      </c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</row>
    <row r="59" spans="3:44" x14ac:dyDescent="0.25">
      <c r="C59" s="7" t="s">
        <v>62</v>
      </c>
      <c r="D59" s="41">
        <v>1</v>
      </c>
      <c r="E59" s="42">
        <v>0</v>
      </c>
      <c r="F59" s="42">
        <v>1.1212812387585416</v>
      </c>
      <c r="G59" s="42">
        <v>-0.99102975008993166</v>
      </c>
      <c r="H59" s="42">
        <v>0</v>
      </c>
      <c r="I59" s="42">
        <v>0</v>
      </c>
      <c r="J59" s="43">
        <v>0</v>
      </c>
      <c r="K59" s="45"/>
      <c r="L59" s="192"/>
      <c r="M59" s="193"/>
      <c r="N59" s="46"/>
      <c r="O59" s="7" t="s">
        <v>62</v>
      </c>
      <c r="P59" s="41">
        <v>1</v>
      </c>
      <c r="Q59" s="42">
        <v>0</v>
      </c>
      <c r="R59" s="42">
        <v>1.1212812387585416</v>
      </c>
      <c r="S59" s="42">
        <v>-0.99102975008993166</v>
      </c>
      <c r="T59" s="42">
        <v>0</v>
      </c>
      <c r="U59" s="42">
        <v>0</v>
      </c>
      <c r="V59" s="43">
        <v>0</v>
      </c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</row>
    <row r="60" spans="3:44" x14ac:dyDescent="0.25">
      <c r="C60" s="7" t="s">
        <v>63</v>
      </c>
      <c r="D60" s="41">
        <v>0</v>
      </c>
      <c r="E60" s="42">
        <v>1</v>
      </c>
      <c r="F60" s="42">
        <v>5.1533521428667232E-2</v>
      </c>
      <c r="G60" s="42">
        <v>0</v>
      </c>
      <c r="H60" s="42">
        <v>-1.4723863265333497E-4</v>
      </c>
      <c r="I60" s="42">
        <v>5.1533521428667232E-2</v>
      </c>
      <c r="J60" s="43">
        <v>0</v>
      </c>
      <c r="K60" s="45"/>
      <c r="L60" s="192"/>
      <c r="M60" s="193"/>
      <c r="N60" s="46"/>
      <c r="O60" s="7" t="s">
        <v>63</v>
      </c>
      <c r="P60" s="41">
        <v>0</v>
      </c>
      <c r="Q60" s="42">
        <v>1</v>
      </c>
      <c r="R60" s="42">
        <v>5.1533521428667232E-2</v>
      </c>
      <c r="S60" s="42">
        <v>0</v>
      </c>
      <c r="T60" s="57">
        <v>-1.4723863265333497E-4</v>
      </c>
      <c r="U60" s="42">
        <v>5.1533521428667232E-2</v>
      </c>
      <c r="V60" s="43">
        <v>0</v>
      </c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</row>
    <row r="61" spans="3:44" x14ac:dyDescent="0.25">
      <c r="C61" s="7" t="s">
        <v>65</v>
      </c>
      <c r="D61" s="41">
        <v>0</v>
      </c>
      <c r="E61" s="42">
        <v>0</v>
      </c>
      <c r="F61" s="42">
        <v>0.99999999999999989</v>
      </c>
      <c r="G61" s="42">
        <v>4.4033511303237221E-3</v>
      </c>
      <c r="H61" s="42">
        <v>-5.6665224527829351E-4</v>
      </c>
      <c r="I61" s="42">
        <v>0.1322091219363154</v>
      </c>
      <c r="J61" s="43">
        <v>0</v>
      </c>
      <c r="K61" s="45"/>
      <c r="L61" s="192"/>
      <c r="M61" s="193"/>
      <c r="N61" s="46"/>
      <c r="O61" s="7" t="s">
        <v>65</v>
      </c>
      <c r="P61" s="41">
        <v>0</v>
      </c>
      <c r="Q61" s="42">
        <v>0</v>
      </c>
      <c r="R61" s="42">
        <v>0.99999999999999989</v>
      </c>
      <c r="S61" s="42">
        <v>4.4033511303237221E-3</v>
      </c>
      <c r="T61" s="42">
        <v>-5.6665224527829351E-4</v>
      </c>
      <c r="U61" s="42">
        <v>0.1322091219363154</v>
      </c>
      <c r="V61" s="43">
        <v>0</v>
      </c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</row>
    <row r="62" spans="3:44" x14ac:dyDescent="0.25">
      <c r="C62" s="7" t="s">
        <v>66</v>
      </c>
      <c r="D62" s="41">
        <v>0</v>
      </c>
      <c r="E62" s="42">
        <v>0</v>
      </c>
      <c r="F62" s="42">
        <v>478.77107064648641</v>
      </c>
      <c r="G62" s="42">
        <v>7.6950056851719069</v>
      </c>
      <c r="H62" s="42">
        <v>0</v>
      </c>
      <c r="I62" s="42">
        <v>483.10464000000002</v>
      </c>
      <c r="J62" s="43">
        <v>1</v>
      </c>
      <c r="K62" s="45"/>
      <c r="L62" s="192" t="s">
        <v>79</v>
      </c>
      <c r="M62" s="193"/>
      <c r="N62" s="46"/>
      <c r="O62" s="7" t="s">
        <v>66</v>
      </c>
      <c r="P62" s="41">
        <f>D62-($F$62*D61)</f>
        <v>0</v>
      </c>
      <c r="Q62" s="42">
        <f t="shared" ref="Q62:U62" si="9">E62-($F$62*E61)</f>
        <v>0</v>
      </c>
      <c r="R62" s="42">
        <f t="shared" si="9"/>
        <v>0</v>
      </c>
      <c r="S62" s="42">
        <f t="shared" si="9"/>
        <v>5.5868085500744025</v>
      </c>
      <c r="T62" s="42">
        <f t="shared" si="9"/>
        <v>0.271296702156124</v>
      </c>
      <c r="U62" s="42">
        <f t="shared" si="9"/>
        <v>419.80673714131842</v>
      </c>
      <c r="V62" s="43">
        <v>1</v>
      </c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</row>
    <row r="63" spans="3:44" x14ac:dyDescent="0.25">
      <c r="C63" s="7" t="s">
        <v>67</v>
      </c>
      <c r="D63" s="41">
        <v>0</v>
      </c>
      <c r="E63" s="42">
        <v>0</v>
      </c>
      <c r="F63" s="42">
        <v>-61.611416879257384</v>
      </c>
      <c r="G63" s="42">
        <v>0</v>
      </c>
      <c r="H63" s="42">
        <v>1195.7360326196549</v>
      </c>
      <c r="I63" s="42">
        <v>-61.611416879257384</v>
      </c>
      <c r="J63" s="43">
        <v>0</v>
      </c>
      <c r="K63" s="45"/>
      <c r="L63" s="192" t="s">
        <v>80</v>
      </c>
      <c r="M63" s="193"/>
      <c r="N63" s="46"/>
      <c r="O63" s="7" t="s">
        <v>67</v>
      </c>
      <c r="P63" s="41">
        <f>D63-($F$63*D61)</f>
        <v>0</v>
      </c>
      <c r="Q63" s="42">
        <f t="shared" ref="Q63:V63" si="10">E63-($F$63*E61)</f>
        <v>0</v>
      </c>
      <c r="R63" s="42">
        <f t="shared" si="10"/>
        <v>0</v>
      </c>
      <c r="S63" s="42">
        <f t="shared" si="10"/>
        <v>0.27129670215612406</v>
      </c>
      <c r="T63" s="42">
        <f t="shared" si="10"/>
        <v>1195.7011203719455</v>
      </c>
      <c r="U63" s="42">
        <f t="shared" si="10"/>
        <v>-53.465825552398485</v>
      </c>
      <c r="V63" s="43">
        <f t="shared" si="10"/>
        <v>0</v>
      </c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</row>
    <row r="64" spans="3:44" x14ac:dyDescent="0.25">
      <c r="C64" s="7" t="s">
        <v>64</v>
      </c>
      <c r="D64" s="41">
        <v>0</v>
      </c>
      <c r="E64" s="42">
        <v>0</v>
      </c>
      <c r="F64" s="42">
        <v>14374.938764882943</v>
      </c>
      <c r="G64" s="42">
        <v>483.10464000000002</v>
      </c>
      <c r="H64" s="42">
        <v>-61.611416879257384</v>
      </c>
      <c r="I64" s="42">
        <v>109270.49305059723</v>
      </c>
      <c r="J64" s="43">
        <v>0</v>
      </c>
      <c r="K64" s="45"/>
      <c r="L64" s="192" t="s">
        <v>81</v>
      </c>
      <c r="M64" s="193"/>
      <c r="N64" s="46"/>
      <c r="O64" s="7" t="s">
        <v>64</v>
      </c>
      <c r="P64" s="41">
        <f>D64-($F$64*D61)</f>
        <v>0</v>
      </c>
      <c r="Q64" s="42">
        <f t="shared" ref="Q64:V64" si="11">E64-($F$64*E61)</f>
        <v>0</v>
      </c>
      <c r="R64" s="42">
        <f t="shared" si="11"/>
        <v>0</v>
      </c>
      <c r="S64" s="42">
        <f t="shared" si="11"/>
        <v>419.80673714131842</v>
      </c>
      <c r="T64" s="42">
        <f t="shared" si="11"/>
        <v>-53.465825552398485</v>
      </c>
      <c r="U64" s="42">
        <f t="shared" si="11"/>
        <v>107369.99501860376</v>
      </c>
      <c r="V64" s="43">
        <f t="shared" si="11"/>
        <v>0</v>
      </c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</row>
    <row r="65" spans="3:44" x14ac:dyDescent="0.25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</row>
    <row r="66" spans="3:44" x14ac:dyDescent="0.25">
      <c r="C66" s="186" t="s">
        <v>69</v>
      </c>
      <c r="D66" s="186"/>
      <c r="E66" s="186"/>
      <c r="F66" s="186"/>
      <c r="G66" s="186"/>
      <c r="H66" s="186"/>
      <c r="I66" s="186"/>
      <c r="J66" s="186"/>
      <c r="K66" s="39"/>
      <c r="L66" s="187" t="s">
        <v>68</v>
      </c>
      <c r="M66" s="189"/>
      <c r="N66" s="39"/>
      <c r="O66" s="186" t="s">
        <v>70</v>
      </c>
      <c r="P66" s="186"/>
      <c r="Q66" s="186"/>
      <c r="R66" s="186"/>
      <c r="S66" s="186"/>
      <c r="T66" s="186"/>
      <c r="U66" s="186"/>
      <c r="V66" s="186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spans="3:44" x14ac:dyDescent="0.25">
      <c r="C67" s="7"/>
      <c r="D67" s="167" t="s">
        <v>0</v>
      </c>
      <c r="E67" s="167"/>
      <c r="F67" s="167"/>
      <c r="G67" s="167"/>
      <c r="H67" s="167"/>
      <c r="I67" s="167"/>
      <c r="J67" s="39" t="s">
        <v>20</v>
      </c>
      <c r="K67" s="39"/>
      <c r="L67" s="50"/>
      <c r="M67" s="51"/>
      <c r="N67" s="46"/>
      <c r="O67" s="7"/>
      <c r="P67" s="167" t="s">
        <v>0</v>
      </c>
      <c r="Q67" s="167"/>
      <c r="R67" s="167"/>
      <c r="S67" s="167"/>
      <c r="T67" s="167"/>
      <c r="U67" s="167"/>
      <c r="V67" s="39" t="s">
        <v>20</v>
      </c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  <row r="68" spans="3:44" x14ac:dyDescent="0.25">
      <c r="C68" s="7" t="s">
        <v>62</v>
      </c>
      <c r="D68" s="41">
        <v>1</v>
      </c>
      <c r="E68" s="42">
        <v>0</v>
      </c>
      <c r="F68" s="42">
        <v>1.1212812387585416</v>
      </c>
      <c r="G68" s="42">
        <v>-0.99102975008993166</v>
      </c>
      <c r="H68" s="42">
        <v>0</v>
      </c>
      <c r="I68" s="42">
        <v>0</v>
      </c>
      <c r="J68" s="43">
        <v>0</v>
      </c>
      <c r="K68" s="45"/>
      <c r="L68" s="192"/>
      <c r="M68" s="193"/>
      <c r="N68" s="46"/>
      <c r="O68" s="7" t="s">
        <v>62</v>
      </c>
      <c r="P68" s="41">
        <v>1</v>
      </c>
      <c r="Q68" s="42">
        <v>0</v>
      </c>
      <c r="R68" s="42">
        <v>1.1212812387585416</v>
      </c>
      <c r="S68" s="42">
        <v>-0.99102975008993166</v>
      </c>
      <c r="T68" s="42">
        <v>0</v>
      </c>
      <c r="U68" s="42">
        <v>0</v>
      </c>
      <c r="V68" s="43">
        <v>0</v>
      </c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</row>
    <row r="69" spans="3:44" x14ac:dyDescent="0.25">
      <c r="C69" s="7" t="s">
        <v>63</v>
      </c>
      <c r="D69" s="41">
        <v>0</v>
      </c>
      <c r="E69" s="42">
        <v>1</v>
      </c>
      <c r="F69" s="42">
        <v>5.1533521428667232E-2</v>
      </c>
      <c r="G69" s="42">
        <v>0</v>
      </c>
      <c r="H69" s="42">
        <v>-1.4723863265333497E-4</v>
      </c>
      <c r="I69" s="42">
        <v>5.1533521428667232E-2</v>
      </c>
      <c r="J69" s="43">
        <v>0</v>
      </c>
      <c r="K69" s="45"/>
      <c r="L69" s="192"/>
      <c r="M69" s="193"/>
      <c r="N69" s="46"/>
      <c r="O69" s="7" t="s">
        <v>63</v>
      </c>
      <c r="P69" s="41">
        <v>0</v>
      </c>
      <c r="Q69" s="42">
        <v>1</v>
      </c>
      <c r="R69" s="42">
        <v>5.1533521428667232E-2</v>
      </c>
      <c r="S69" s="42">
        <v>0</v>
      </c>
      <c r="T69" s="57">
        <v>-1.4723863265333497E-4</v>
      </c>
      <c r="U69" s="42">
        <v>5.1533521428667232E-2</v>
      </c>
      <c r="V69" s="43">
        <v>0</v>
      </c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</row>
    <row r="70" spans="3:44" x14ac:dyDescent="0.25">
      <c r="C70" s="7" t="s">
        <v>65</v>
      </c>
      <c r="D70" s="41">
        <v>0</v>
      </c>
      <c r="E70" s="42">
        <v>0</v>
      </c>
      <c r="F70" s="42">
        <v>0.99999999999999989</v>
      </c>
      <c r="G70" s="42">
        <v>4.4033511303237221E-3</v>
      </c>
      <c r="H70" s="42">
        <v>-5.6665224527829351E-4</v>
      </c>
      <c r="I70" s="42">
        <v>0.1322091219363154</v>
      </c>
      <c r="J70" s="43">
        <v>0</v>
      </c>
      <c r="K70" s="45"/>
      <c r="L70" s="192"/>
      <c r="M70" s="193"/>
      <c r="N70" s="46"/>
      <c r="O70" s="7" t="s">
        <v>65</v>
      </c>
      <c r="P70" s="41">
        <v>0</v>
      </c>
      <c r="Q70" s="42">
        <v>0</v>
      </c>
      <c r="R70" s="42">
        <v>0.99999999999999989</v>
      </c>
      <c r="S70" s="42">
        <v>4.4033511303237221E-3</v>
      </c>
      <c r="T70" s="42">
        <v>-5.6665224527829351E-4</v>
      </c>
      <c r="U70" s="42">
        <v>0.1322091219363154</v>
      </c>
      <c r="V70" s="43">
        <v>0</v>
      </c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</row>
    <row r="71" spans="3:44" x14ac:dyDescent="0.25">
      <c r="C71" s="7" t="s">
        <v>66</v>
      </c>
      <c r="D71" s="41">
        <v>0</v>
      </c>
      <c r="E71" s="42">
        <v>0</v>
      </c>
      <c r="F71" s="42">
        <v>0</v>
      </c>
      <c r="G71" s="49">
        <v>5.5868085500744025</v>
      </c>
      <c r="H71" s="42">
        <v>0.271296702156124</v>
      </c>
      <c r="I71" s="42">
        <v>419.80673714131842</v>
      </c>
      <c r="J71" s="43">
        <v>1</v>
      </c>
      <c r="K71" s="45"/>
      <c r="L71" s="192" t="s">
        <v>82</v>
      </c>
      <c r="M71" s="193"/>
      <c r="N71" s="46"/>
      <c r="O71" s="7" t="s">
        <v>66</v>
      </c>
      <c r="P71" s="41">
        <f>(1/$G$71)*D71</f>
        <v>0</v>
      </c>
      <c r="Q71" s="42">
        <f t="shared" ref="Q71:V71" si="12">(1/$G$71)*E71</f>
        <v>0</v>
      </c>
      <c r="R71" s="42">
        <f t="shared" si="12"/>
        <v>0</v>
      </c>
      <c r="S71" s="42">
        <f t="shared" si="12"/>
        <v>1</v>
      </c>
      <c r="T71" s="42">
        <f t="shared" si="12"/>
        <v>4.8560228925781074E-2</v>
      </c>
      <c r="U71" s="42">
        <f t="shared" si="12"/>
        <v>75.142495644624802</v>
      </c>
      <c r="V71" s="43">
        <f t="shared" si="12"/>
        <v>0.1789930675155644</v>
      </c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</row>
    <row r="72" spans="3:44" x14ac:dyDescent="0.25">
      <c r="C72" s="7" t="s">
        <v>67</v>
      </c>
      <c r="D72" s="41">
        <v>0</v>
      </c>
      <c r="E72" s="42">
        <v>0</v>
      </c>
      <c r="F72" s="42">
        <v>0</v>
      </c>
      <c r="G72" s="42">
        <v>0.27129670215612406</v>
      </c>
      <c r="H72" s="42">
        <v>1195.7011203719455</v>
      </c>
      <c r="I72" s="42">
        <v>-53.465825552398485</v>
      </c>
      <c r="J72" s="43">
        <v>0</v>
      </c>
      <c r="K72" s="45"/>
      <c r="L72" s="192"/>
      <c r="M72" s="193"/>
      <c r="N72" s="46"/>
      <c r="O72" s="7" t="s">
        <v>67</v>
      </c>
      <c r="P72" s="41">
        <v>0</v>
      </c>
      <c r="Q72" s="42">
        <v>0</v>
      </c>
      <c r="R72" s="42">
        <v>0</v>
      </c>
      <c r="S72" s="42">
        <v>0.27129670215612406</v>
      </c>
      <c r="T72" s="42">
        <v>1195.7011203719455</v>
      </c>
      <c r="U72" s="42">
        <v>-53.465825552398485</v>
      </c>
      <c r="V72" s="43">
        <v>0</v>
      </c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</row>
    <row r="73" spans="3:44" x14ac:dyDescent="0.25">
      <c r="C73" s="7" t="s">
        <v>64</v>
      </c>
      <c r="D73" s="41">
        <v>0</v>
      </c>
      <c r="E73" s="42">
        <v>0</v>
      </c>
      <c r="F73" s="42">
        <v>0</v>
      </c>
      <c r="G73" s="42">
        <v>419.80673714131842</v>
      </c>
      <c r="H73" s="42">
        <v>-53.465825552398485</v>
      </c>
      <c r="I73" s="42">
        <v>107369.99501860376</v>
      </c>
      <c r="J73" s="43">
        <v>0</v>
      </c>
      <c r="K73" s="45"/>
      <c r="L73" s="192"/>
      <c r="M73" s="193"/>
      <c r="N73" s="46"/>
      <c r="O73" s="7" t="s">
        <v>64</v>
      </c>
      <c r="P73" s="41">
        <v>0</v>
      </c>
      <c r="Q73" s="42">
        <v>0</v>
      </c>
      <c r="R73" s="42">
        <v>0</v>
      </c>
      <c r="S73" s="42">
        <v>419.80673714131842</v>
      </c>
      <c r="T73" s="42">
        <v>-53.465825552398485</v>
      </c>
      <c r="U73" s="42">
        <v>107369.99501860376</v>
      </c>
      <c r="V73" s="43">
        <v>0</v>
      </c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</row>
    <row r="74" spans="3:44" x14ac:dyDescent="0.25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</row>
    <row r="75" spans="3:44" x14ac:dyDescent="0.25">
      <c r="C75" s="186" t="s">
        <v>69</v>
      </c>
      <c r="D75" s="186"/>
      <c r="E75" s="186"/>
      <c r="F75" s="186"/>
      <c r="G75" s="186"/>
      <c r="H75" s="186"/>
      <c r="I75" s="186"/>
      <c r="J75" s="186"/>
      <c r="K75" s="39"/>
      <c r="L75" s="187" t="s">
        <v>68</v>
      </c>
      <c r="M75" s="189"/>
      <c r="N75" s="39"/>
      <c r="O75" s="186" t="s">
        <v>70</v>
      </c>
      <c r="P75" s="186"/>
      <c r="Q75" s="186"/>
      <c r="R75" s="186"/>
      <c r="S75" s="186"/>
      <c r="T75" s="186"/>
      <c r="U75" s="186"/>
      <c r="V75" s="186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</row>
    <row r="76" spans="3:44" x14ac:dyDescent="0.25">
      <c r="C76" s="7"/>
      <c r="D76" s="167" t="s">
        <v>0</v>
      </c>
      <c r="E76" s="167"/>
      <c r="F76" s="167"/>
      <c r="G76" s="167"/>
      <c r="H76" s="167"/>
      <c r="I76" s="167"/>
      <c r="J76" s="39" t="s">
        <v>20</v>
      </c>
      <c r="K76" s="39"/>
      <c r="L76" s="50"/>
      <c r="M76" s="51"/>
      <c r="N76" s="46"/>
      <c r="O76" s="7"/>
      <c r="P76" s="167" t="s">
        <v>0</v>
      </c>
      <c r="Q76" s="167"/>
      <c r="R76" s="167"/>
      <c r="S76" s="167"/>
      <c r="T76" s="167"/>
      <c r="U76" s="167"/>
      <c r="V76" s="39" t="s">
        <v>20</v>
      </c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</row>
    <row r="77" spans="3:44" x14ac:dyDescent="0.25">
      <c r="C77" s="7" t="s">
        <v>62</v>
      </c>
      <c r="D77" s="41">
        <v>1</v>
      </c>
      <c r="E77" s="42">
        <v>0</v>
      </c>
      <c r="F77" s="42">
        <v>1.1212812387585416</v>
      </c>
      <c r="G77" s="42">
        <v>-0.99102975008993166</v>
      </c>
      <c r="H77" s="42">
        <v>0</v>
      </c>
      <c r="I77" s="42">
        <v>0</v>
      </c>
      <c r="J77" s="43">
        <v>0</v>
      </c>
      <c r="K77" s="45"/>
      <c r="L77" s="192"/>
      <c r="M77" s="193"/>
      <c r="N77" s="46"/>
      <c r="O77" s="7" t="s">
        <v>62</v>
      </c>
      <c r="P77" s="41">
        <v>1</v>
      </c>
      <c r="Q77" s="42">
        <v>0</v>
      </c>
      <c r="R77" s="42">
        <v>1.1212812387585416</v>
      </c>
      <c r="S77" s="42">
        <v>-0.99102975008993166</v>
      </c>
      <c r="T77" s="42">
        <v>0</v>
      </c>
      <c r="U77" s="42">
        <v>0</v>
      </c>
      <c r="V77" s="43">
        <v>0</v>
      </c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spans="3:44" x14ac:dyDescent="0.25">
      <c r="C78" s="7" t="s">
        <v>63</v>
      </c>
      <c r="D78" s="41">
        <v>0</v>
      </c>
      <c r="E78" s="42">
        <v>1</v>
      </c>
      <c r="F78" s="42">
        <v>5.1533521428667232E-2</v>
      </c>
      <c r="G78" s="42">
        <v>0</v>
      </c>
      <c r="H78" s="42">
        <v>-1.4723863265333497E-4</v>
      </c>
      <c r="I78" s="42">
        <v>5.1533521428667232E-2</v>
      </c>
      <c r="J78" s="43">
        <v>0</v>
      </c>
      <c r="K78" s="45"/>
      <c r="L78" s="192"/>
      <c r="M78" s="193"/>
      <c r="N78" s="46"/>
      <c r="O78" s="7" t="s">
        <v>63</v>
      </c>
      <c r="P78" s="41">
        <v>0</v>
      </c>
      <c r="Q78" s="42">
        <v>1</v>
      </c>
      <c r="R78" s="42">
        <v>5.1533521428667232E-2</v>
      </c>
      <c r="S78" s="42">
        <v>0</v>
      </c>
      <c r="T78" s="57">
        <v>-1.4723863265333497E-4</v>
      </c>
      <c r="U78" s="42">
        <v>5.1533521428667232E-2</v>
      </c>
      <c r="V78" s="43">
        <v>0</v>
      </c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3:44" x14ac:dyDescent="0.25">
      <c r="C79" s="7" t="s">
        <v>65</v>
      </c>
      <c r="D79" s="41">
        <v>0</v>
      </c>
      <c r="E79" s="42">
        <v>0</v>
      </c>
      <c r="F79" s="42">
        <v>0.99999999999999989</v>
      </c>
      <c r="G79" s="42">
        <v>4.4033511303237221E-3</v>
      </c>
      <c r="H79" s="42">
        <v>-5.6665224527829351E-4</v>
      </c>
      <c r="I79" s="42">
        <v>0.1322091219363154</v>
      </c>
      <c r="J79" s="43">
        <v>0</v>
      </c>
      <c r="K79" s="45"/>
      <c r="L79" s="192"/>
      <c r="M79" s="193"/>
      <c r="N79" s="46"/>
      <c r="O79" s="7" t="s">
        <v>65</v>
      </c>
      <c r="P79" s="41">
        <v>0</v>
      </c>
      <c r="Q79" s="42">
        <v>0</v>
      </c>
      <c r="R79" s="42">
        <v>0.99999999999999989</v>
      </c>
      <c r="S79" s="42">
        <v>4.4033511303237221E-3</v>
      </c>
      <c r="T79" s="42">
        <v>-5.6665224527829351E-4</v>
      </c>
      <c r="U79" s="42">
        <v>0.1322091219363154</v>
      </c>
      <c r="V79" s="43">
        <v>0</v>
      </c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3:44" x14ac:dyDescent="0.25">
      <c r="C80" s="7" t="s">
        <v>66</v>
      </c>
      <c r="D80" s="41">
        <v>0</v>
      </c>
      <c r="E80" s="42">
        <v>0</v>
      </c>
      <c r="F80" s="42">
        <v>0</v>
      </c>
      <c r="G80" s="42">
        <v>1</v>
      </c>
      <c r="H80" s="42">
        <v>4.8560228925781074E-2</v>
      </c>
      <c r="I80" s="42">
        <v>75.142495644624802</v>
      </c>
      <c r="J80" s="43">
        <v>0.1789930675155644</v>
      </c>
      <c r="K80" s="45"/>
      <c r="L80" s="192"/>
      <c r="M80" s="193"/>
      <c r="N80" s="46"/>
      <c r="O80" s="7" t="s">
        <v>66</v>
      </c>
      <c r="P80" s="41">
        <v>0</v>
      </c>
      <c r="Q80" s="42">
        <v>0</v>
      </c>
      <c r="R80" s="42">
        <v>0</v>
      </c>
      <c r="S80" s="42">
        <v>1</v>
      </c>
      <c r="T80" s="42">
        <v>4.8560228925781074E-2</v>
      </c>
      <c r="U80" s="42">
        <v>75.142495644624802</v>
      </c>
      <c r="V80" s="43">
        <v>0.1789930675155644</v>
      </c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3:44" x14ac:dyDescent="0.25">
      <c r="C81" s="7" t="s">
        <v>67</v>
      </c>
      <c r="D81" s="41">
        <v>0</v>
      </c>
      <c r="E81" s="42">
        <v>0</v>
      </c>
      <c r="F81" s="42">
        <v>0</v>
      </c>
      <c r="G81" s="42">
        <v>0.27129670215612406</v>
      </c>
      <c r="H81" s="42">
        <v>1195.7011203719455</v>
      </c>
      <c r="I81" s="42">
        <v>-53.465825552398485</v>
      </c>
      <c r="J81" s="43">
        <v>0</v>
      </c>
      <c r="K81" s="45"/>
      <c r="L81" s="192" t="s">
        <v>83</v>
      </c>
      <c r="M81" s="193"/>
      <c r="N81" s="46"/>
      <c r="O81" s="7" t="s">
        <v>67</v>
      </c>
      <c r="P81" s="41">
        <f>D81-($G$81*D80)</f>
        <v>0</v>
      </c>
      <c r="Q81" s="42">
        <f t="shared" ref="Q81:U81" si="13">E81-($G$81*E80)</f>
        <v>0</v>
      </c>
      <c r="R81" s="42">
        <f t="shared" si="13"/>
        <v>0</v>
      </c>
      <c r="S81" s="42">
        <f t="shared" si="13"/>
        <v>0</v>
      </c>
      <c r="T81" s="42">
        <f t="shared" si="13"/>
        <v>1195.6879461419819</v>
      </c>
      <c r="U81" s="42">
        <f t="shared" si="13"/>
        <v>-73.851736812566116</v>
      </c>
      <c r="V81" s="43">
        <f>J81-($G$81*J80)</f>
        <v>-4.8560228925781081E-2</v>
      </c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spans="3:44" x14ac:dyDescent="0.25">
      <c r="C82" s="7" t="s">
        <v>64</v>
      </c>
      <c r="D82" s="41">
        <v>0</v>
      </c>
      <c r="E82" s="42">
        <v>0</v>
      </c>
      <c r="F82" s="42">
        <v>0</v>
      </c>
      <c r="G82" s="42">
        <v>419.80673714131842</v>
      </c>
      <c r="H82" s="42">
        <v>-53.465825552398485</v>
      </c>
      <c r="I82" s="42">
        <v>107369.99501860376</v>
      </c>
      <c r="J82" s="43">
        <v>0</v>
      </c>
      <c r="K82" s="45"/>
      <c r="L82" s="192" t="s">
        <v>84</v>
      </c>
      <c r="M82" s="193"/>
      <c r="N82" s="46"/>
      <c r="O82" s="7" t="s">
        <v>64</v>
      </c>
      <c r="P82" s="41">
        <f>D82-($G$82*D80)</f>
        <v>0</v>
      </c>
      <c r="Q82" s="42">
        <f t="shared" ref="Q82:U82" si="14">E82-($G$82*E80)</f>
        <v>0</v>
      </c>
      <c r="R82" s="42">
        <f t="shared" si="14"/>
        <v>0</v>
      </c>
      <c r="S82" s="42">
        <f t="shared" si="14"/>
        <v>0</v>
      </c>
      <c r="T82" s="42">
        <f t="shared" si="14"/>
        <v>-73.851736812566102</v>
      </c>
      <c r="U82" s="42">
        <f t="shared" si="14"/>
        <v>75824.669101378095</v>
      </c>
      <c r="V82" s="43">
        <f>J82-($G$82*J80)</f>
        <v>-75.142495644624802</v>
      </c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spans="3:44" x14ac:dyDescent="0.25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spans="3:44" x14ac:dyDescent="0.25">
      <c r="C84" s="187" t="s">
        <v>69</v>
      </c>
      <c r="D84" s="188"/>
      <c r="E84" s="188"/>
      <c r="F84" s="188"/>
      <c r="G84" s="188"/>
      <c r="H84" s="188"/>
      <c r="I84" s="188"/>
      <c r="J84" s="189"/>
      <c r="K84" s="39"/>
      <c r="L84" s="187" t="s">
        <v>68</v>
      </c>
      <c r="M84" s="189"/>
      <c r="N84" s="39"/>
      <c r="O84" s="187" t="s">
        <v>70</v>
      </c>
      <c r="P84" s="188"/>
      <c r="Q84" s="188"/>
      <c r="R84" s="188"/>
      <c r="S84" s="188"/>
      <c r="T84" s="188"/>
      <c r="U84" s="188"/>
      <c r="V84" s="189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3:44" x14ac:dyDescent="0.25">
      <c r="C85" s="7"/>
      <c r="D85" s="185" t="s">
        <v>0</v>
      </c>
      <c r="E85" s="185"/>
      <c r="F85" s="185"/>
      <c r="G85" s="185"/>
      <c r="H85" s="185"/>
      <c r="I85" s="185"/>
      <c r="J85" s="39" t="s">
        <v>20</v>
      </c>
      <c r="K85" s="39"/>
      <c r="L85" s="50"/>
      <c r="M85" s="51"/>
      <c r="N85" s="46"/>
      <c r="O85" s="7"/>
      <c r="P85" s="185" t="s">
        <v>0</v>
      </c>
      <c r="Q85" s="185"/>
      <c r="R85" s="185"/>
      <c r="S85" s="185"/>
      <c r="T85" s="185"/>
      <c r="U85" s="185"/>
      <c r="V85" s="39" t="s">
        <v>20</v>
      </c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3:44" x14ac:dyDescent="0.25">
      <c r="C86" s="7" t="s">
        <v>62</v>
      </c>
      <c r="D86" s="41">
        <v>1</v>
      </c>
      <c r="E86" s="42">
        <v>0</v>
      </c>
      <c r="F86" s="42">
        <v>1.1212812387585416</v>
      </c>
      <c r="G86" s="42">
        <v>-0.99102975008993166</v>
      </c>
      <c r="H86" s="42">
        <v>0</v>
      </c>
      <c r="I86" s="42">
        <v>0</v>
      </c>
      <c r="J86" s="43">
        <v>0</v>
      </c>
      <c r="K86" s="45"/>
      <c r="L86" s="192"/>
      <c r="M86" s="193"/>
      <c r="N86" s="46"/>
      <c r="O86" s="7" t="s">
        <v>62</v>
      </c>
      <c r="P86" s="41">
        <v>1</v>
      </c>
      <c r="Q86" s="42">
        <v>0</v>
      </c>
      <c r="R86" s="42">
        <v>1.1212812387585416</v>
      </c>
      <c r="S86" s="42">
        <v>-0.99102975008993166</v>
      </c>
      <c r="T86" s="42">
        <v>0</v>
      </c>
      <c r="U86" s="42">
        <v>0</v>
      </c>
      <c r="V86" s="56">
        <v>0</v>
      </c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spans="3:44" x14ac:dyDescent="0.25">
      <c r="C87" s="7" t="s">
        <v>63</v>
      </c>
      <c r="D87" s="41">
        <v>0</v>
      </c>
      <c r="E87" s="42">
        <v>1</v>
      </c>
      <c r="F87" s="42">
        <v>5.1533521428667232E-2</v>
      </c>
      <c r="G87" s="42">
        <v>0</v>
      </c>
      <c r="H87" s="42">
        <v>-1.4723863265333497E-4</v>
      </c>
      <c r="I87" s="42">
        <v>5.1533521428667232E-2</v>
      </c>
      <c r="J87" s="43">
        <v>0</v>
      </c>
      <c r="K87" s="45"/>
      <c r="L87" s="190"/>
      <c r="M87" s="191"/>
      <c r="N87" s="46"/>
      <c r="O87" s="7" t="s">
        <v>63</v>
      </c>
      <c r="P87" s="41">
        <v>0</v>
      </c>
      <c r="Q87" s="42">
        <v>1</v>
      </c>
      <c r="R87" s="42">
        <v>5.1533521428667232E-2</v>
      </c>
      <c r="S87" s="42">
        <v>0</v>
      </c>
      <c r="T87" s="57">
        <v>-1.4723863265333497E-4</v>
      </c>
      <c r="U87" s="42">
        <v>5.1533521428667232E-2</v>
      </c>
      <c r="V87" s="56">
        <v>0</v>
      </c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spans="3:44" x14ac:dyDescent="0.25">
      <c r="C88" s="7" t="s">
        <v>65</v>
      </c>
      <c r="D88" s="41">
        <v>0</v>
      </c>
      <c r="E88" s="42">
        <v>0</v>
      </c>
      <c r="F88" s="42">
        <v>0.99999999999999989</v>
      </c>
      <c r="G88" s="42">
        <v>4.4033511303237221E-3</v>
      </c>
      <c r="H88" s="42">
        <v>-5.6665224527829351E-4</v>
      </c>
      <c r="I88" s="42">
        <v>0.1322091219363154</v>
      </c>
      <c r="J88" s="43">
        <v>0</v>
      </c>
      <c r="K88" s="45"/>
      <c r="L88" s="190"/>
      <c r="M88" s="191"/>
      <c r="N88" s="46"/>
      <c r="O88" s="7" t="s">
        <v>65</v>
      </c>
      <c r="P88" s="41">
        <v>0</v>
      </c>
      <c r="Q88" s="42">
        <v>0</v>
      </c>
      <c r="R88" s="42">
        <v>0.99999999999999989</v>
      </c>
      <c r="S88" s="42">
        <v>4.4033511303237221E-3</v>
      </c>
      <c r="T88" s="42">
        <v>-5.6665224527829351E-4</v>
      </c>
      <c r="U88" s="42">
        <v>0.1322091219363154</v>
      </c>
      <c r="V88" s="56">
        <v>0</v>
      </c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spans="3:44" x14ac:dyDescent="0.25">
      <c r="C89" s="7" t="s">
        <v>66</v>
      </c>
      <c r="D89" s="41">
        <v>0</v>
      </c>
      <c r="E89" s="42">
        <v>0</v>
      </c>
      <c r="F89" s="42">
        <v>0</v>
      </c>
      <c r="G89" s="42">
        <v>1</v>
      </c>
      <c r="H89" s="42">
        <v>4.8560228925781074E-2</v>
      </c>
      <c r="I89" s="42">
        <v>75.142495644624802</v>
      </c>
      <c r="J89" s="43">
        <v>0.1789930675155644</v>
      </c>
      <c r="K89" s="45"/>
      <c r="L89" s="190"/>
      <c r="M89" s="191"/>
      <c r="N89" s="46"/>
      <c r="O89" s="7" t="s">
        <v>66</v>
      </c>
      <c r="P89" s="41">
        <v>0</v>
      </c>
      <c r="Q89" s="42">
        <v>0</v>
      </c>
      <c r="R89" s="42">
        <v>0</v>
      </c>
      <c r="S89" s="42">
        <v>1</v>
      </c>
      <c r="T89" s="42">
        <v>4.8560228925781074E-2</v>
      </c>
      <c r="U89" s="42">
        <v>75.142495644624802</v>
      </c>
      <c r="V89" s="56">
        <v>0.1789930675155644</v>
      </c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spans="3:44" x14ac:dyDescent="0.25">
      <c r="C90" s="7" t="s">
        <v>67</v>
      </c>
      <c r="D90" s="41">
        <v>0</v>
      </c>
      <c r="E90" s="42">
        <v>0</v>
      </c>
      <c r="F90" s="42">
        <v>0</v>
      </c>
      <c r="G90" s="42">
        <v>0</v>
      </c>
      <c r="H90" s="49">
        <v>1195.6879461419819</v>
      </c>
      <c r="I90" s="42">
        <v>-73.851736812566116</v>
      </c>
      <c r="J90" s="43">
        <v>-4.8560228925781081E-2</v>
      </c>
      <c r="K90" s="45"/>
      <c r="L90" s="192" t="s">
        <v>85</v>
      </c>
      <c r="M90" s="193"/>
      <c r="N90" s="46"/>
      <c r="O90" s="7" t="s">
        <v>67</v>
      </c>
      <c r="P90" s="41">
        <f>(1/$H$90)*D90</f>
        <v>0</v>
      </c>
      <c r="Q90" s="42">
        <f t="shared" ref="Q90:V90" si="15">(1/$H$90)*E90</f>
        <v>0</v>
      </c>
      <c r="R90" s="42">
        <f t="shared" si="15"/>
        <v>0</v>
      </c>
      <c r="S90" s="42">
        <f t="shared" si="15"/>
        <v>0</v>
      </c>
      <c r="T90" s="42">
        <f t="shared" si="15"/>
        <v>1</v>
      </c>
      <c r="U90" s="42">
        <f t="shared" si="15"/>
        <v>-6.1765059228753486E-2</v>
      </c>
      <c r="V90" s="56">
        <f t="shared" si="15"/>
        <v>-4.0612794569407493E-5</v>
      </c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spans="3:44" x14ac:dyDescent="0.25">
      <c r="C91" s="7" t="s">
        <v>64</v>
      </c>
      <c r="D91" s="41">
        <v>0</v>
      </c>
      <c r="E91" s="42">
        <v>0</v>
      </c>
      <c r="F91" s="42">
        <v>0</v>
      </c>
      <c r="G91" s="42">
        <v>0</v>
      </c>
      <c r="H91" s="42">
        <v>-73.851736812566102</v>
      </c>
      <c r="I91" s="42">
        <v>75824.669101378095</v>
      </c>
      <c r="J91" s="43">
        <v>-75.142495644624802</v>
      </c>
      <c r="K91" s="45"/>
      <c r="L91" s="190"/>
      <c r="M91" s="191"/>
      <c r="N91" s="46"/>
      <c r="O91" s="7" t="s">
        <v>64</v>
      </c>
      <c r="P91" s="41">
        <v>0</v>
      </c>
      <c r="Q91" s="42">
        <v>0</v>
      </c>
      <c r="R91" s="42">
        <v>0</v>
      </c>
      <c r="S91" s="42">
        <v>0</v>
      </c>
      <c r="T91" s="42">
        <v>-73.851736812566102</v>
      </c>
      <c r="U91" s="42">
        <v>75824.669101378095</v>
      </c>
      <c r="V91" s="56">
        <v>-75.142495644624802</v>
      </c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spans="3:44" x14ac:dyDescent="0.25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spans="3:44" x14ac:dyDescent="0.25">
      <c r="C93" s="187" t="s">
        <v>69</v>
      </c>
      <c r="D93" s="188"/>
      <c r="E93" s="188"/>
      <c r="F93" s="188"/>
      <c r="G93" s="188"/>
      <c r="H93" s="188"/>
      <c r="I93" s="188"/>
      <c r="J93" s="189"/>
      <c r="K93" s="39"/>
      <c r="L93" s="187" t="s">
        <v>68</v>
      </c>
      <c r="M93" s="189"/>
      <c r="N93" s="39"/>
      <c r="O93" s="187" t="s">
        <v>70</v>
      </c>
      <c r="P93" s="188"/>
      <c r="Q93" s="188"/>
      <c r="R93" s="188"/>
      <c r="S93" s="188"/>
      <c r="T93" s="188"/>
      <c r="U93" s="188"/>
      <c r="V93" s="189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spans="3:44" x14ac:dyDescent="0.25">
      <c r="C94" s="7"/>
      <c r="D94" s="185" t="s">
        <v>0</v>
      </c>
      <c r="E94" s="185"/>
      <c r="F94" s="185"/>
      <c r="G94" s="185"/>
      <c r="H94" s="185"/>
      <c r="I94" s="185"/>
      <c r="J94" s="39" t="s">
        <v>20</v>
      </c>
      <c r="K94" s="39"/>
      <c r="L94" s="50"/>
      <c r="M94" s="51"/>
      <c r="N94" s="46"/>
      <c r="O94" s="7"/>
      <c r="P94" s="185" t="s">
        <v>0</v>
      </c>
      <c r="Q94" s="185"/>
      <c r="R94" s="185"/>
      <c r="S94" s="185"/>
      <c r="T94" s="185"/>
      <c r="U94" s="185"/>
      <c r="V94" s="39" t="s">
        <v>20</v>
      </c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spans="3:44" x14ac:dyDescent="0.25">
      <c r="C95" s="7" t="s">
        <v>62</v>
      </c>
      <c r="D95" s="41">
        <v>1</v>
      </c>
      <c r="E95" s="42">
        <v>0</v>
      </c>
      <c r="F95" s="42">
        <v>1.1212812387585416</v>
      </c>
      <c r="G95" s="42">
        <v>-0.99102975008993166</v>
      </c>
      <c r="H95" s="42">
        <v>0</v>
      </c>
      <c r="I95" s="42">
        <v>0</v>
      </c>
      <c r="J95" s="56">
        <v>0</v>
      </c>
      <c r="K95" s="45"/>
      <c r="L95" s="192"/>
      <c r="M95" s="193"/>
      <c r="N95" s="46"/>
      <c r="O95" s="7" t="s">
        <v>62</v>
      </c>
      <c r="P95" s="41">
        <v>1</v>
      </c>
      <c r="Q95" s="42">
        <v>0</v>
      </c>
      <c r="R95" s="42">
        <v>1.1212812387585416</v>
      </c>
      <c r="S95" s="42">
        <v>-0.99102975008993166</v>
      </c>
      <c r="T95" s="42">
        <v>0</v>
      </c>
      <c r="U95" s="42">
        <v>0</v>
      </c>
      <c r="V95" s="56">
        <v>0</v>
      </c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spans="3:44" x14ac:dyDescent="0.25">
      <c r="C96" s="7" t="s">
        <v>63</v>
      </c>
      <c r="D96" s="41">
        <v>0</v>
      </c>
      <c r="E96" s="42">
        <v>1</v>
      </c>
      <c r="F96" s="42">
        <v>5.1533521428667232E-2</v>
      </c>
      <c r="G96" s="42">
        <v>0</v>
      </c>
      <c r="H96" s="42">
        <v>-1.4723863265333497E-4</v>
      </c>
      <c r="I96" s="42">
        <v>5.1533521428667232E-2</v>
      </c>
      <c r="J96" s="56">
        <v>0</v>
      </c>
      <c r="K96" s="45"/>
      <c r="L96" s="190"/>
      <c r="M96" s="191"/>
      <c r="N96" s="46"/>
      <c r="O96" s="7" t="s">
        <v>63</v>
      </c>
      <c r="P96" s="41">
        <v>0</v>
      </c>
      <c r="Q96" s="42">
        <v>1</v>
      </c>
      <c r="R96" s="42">
        <v>5.1533521428667232E-2</v>
      </c>
      <c r="S96" s="42">
        <v>0</v>
      </c>
      <c r="T96" s="57">
        <v>-1.4723863265333497E-4</v>
      </c>
      <c r="U96" s="42">
        <v>5.1533521428667232E-2</v>
      </c>
      <c r="V96" s="56">
        <v>0</v>
      </c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spans="3:44" x14ac:dyDescent="0.25">
      <c r="C97" s="7" t="s">
        <v>65</v>
      </c>
      <c r="D97" s="41">
        <v>0</v>
      </c>
      <c r="E97" s="42">
        <v>0</v>
      </c>
      <c r="F97" s="42">
        <v>0.99999999999999989</v>
      </c>
      <c r="G97" s="42">
        <v>4.4033511303237221E-3</v>
      </c>
      <c r="H97" s="42">
        <v>-5.6665224527829351E-4</v>
      </c>
      <c r="I97" s="42">
        <v>0.1322091219363154</v>
      </c>
      <c r="J97" s="56">
        <v>0</v>
      </c>
      <c r="K97" s="45"/>
      <c r="L97" s="190"/>
      <c r="M97" s="191"/>
      <c r="N97" s="46"/>
      <c r="O97" s="7" t="s">
        <v>65</v>
      </c>
      <c r="P97" s="41">
        <v>0</v>
      </c>
      <c r="Q97" s="42">
        <v>0</v>
      </c>
      <c r="R97" s="42">
        <v>0.99999999999999989</v>
      </c>
      <c r="S97" s="42">
        <v>4.4033511303237221E-3</v>
      </c>
      <c r="T97" s="42">
        <v>-5.6665224527829351E-4</v>
      </c>
      <c r="U97" s="42">
        <v>0.1322091219363154</v>
      </c>
      <c r="V97" s="56">
        <v>0</v>
      </c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spans="3:44" x14ac:dyDescent="0.25">
      <c r="C98" s="7" t="s">
        <v>66</v>
      </c>
      <c r="D98" s="41">
        <v>0</v>
      </c>
      <c r="E98" s="42">
        <v>0</v>
      </c>
      <c r="F98" s="42">
        <v>0</v>
      </c>
      <c r="G98" s="42">
        <v>1</v>
      </c>
      <c r="H98" s="42">
        <v>4.8560228925781074E-2</v>
      </c>
      <c r="I98" s="42">
        <v>75.142495644624802</v>
      </c>
      <c r="J98" s="56">
        <v>0.1789930675155644</v>
      </c>
      <c r="K98" s="45"/>
      <c r="L98" s="190"/>
      <c r="M98" s="191"/>
      <c r="N98" s="46"/>
      <c r="O98" s="7" t="s">
        <v>66</v>
      </c>
      <c r="P98" s="41">
        <v>0</v>
      </c>
      <c r="Q98" s="42">
        <v>0</v>
      </c>
      <c r="R98" s="42">
        <v>0</v>
      </c>
      <c r="S98" s="42">
        <v>1</v>
      </c>
      <c r="T98" s="42">
        <v>4.8560228925781074E-2</v>
      </c>
      <c r="U98" s="42">
        <v>75.142495644624802</v>
      </c>
      <c r="V98" s="56">
        <v>0.1789930675155644</v>
      </c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spans="3:44" x14ac:dyDescent="0.25">
      <c r="C99" s="7" t="s">
        <v>67</v>
      </c>
      <c r="D99" s="41">
        <v>0</v>
      </c>
      <c r="E99" s="42">
        <v>0</v>
      </c>
      <c r="F99" s="42">
        <v>0</v>
      </c>
      <c r="G99" s="42">
        <v>0</v>
      </c>
      <c r="H99" s="42">
        <v>1</v>
      </c>
      <c r="I99" s="42">
        <v>-6.1765059228753486E-2</v>
      </c>
      <c r="J99" s="56">
        <v>-4.0612794569407493E-5</v>
      </c>
      <c r="K99" s="45"/>
      <c r="L99" s="190"/>
      <c r="M99" s="191"/>
      <c r="N99" s="46"/>
      <c r="O99" s="7" t="s">
        <v>67</v>
      </c>
      <c r="P99" s="41">
        <v>0</v>
      </c>
      <c r="Q99" s="42">
        <v>0</v>
      </c>
      <c r="R99" s="42">
        <v>0</v>
      </c>
      <c r="S99" s="42">
        <v>0</v>
      </c>
      <c r="T99" s="42">
        <v>1</v>
      </c>
      <c r="U99" s="42">
        <v>-6.1765059228753486E-2</v>
      </c>
      <c r="V99" s="56">
        <v>-4.0612794569407493E-5</v>
      </c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spans="3:44" x14ac:dyDescent="0.25">
      <c r="C100" s="7" t="s">
        <v>64</v>
      </c>
      <c r="D100" s="41">
        <v>0</v>
      </c>
      <c r="E100" s="42">
        <v>0</v>
      </c>
      <c r="F100" s="42">
        <v>0</v>
      </c>
      <c r="G100" s="42">
        <v>0</v>
      </c>
      <c r="H100" s="42">
        <v>-73.851736812566102</v>
      </c>
      <c r="I100" s="42">
        <v>75824.669101378095</v>
      </c>
      <c r="J100" s="56">
        <v>-75.142495644624802</v>
      </c>
      <c r="K100" s="45"/>
      <c r="L100" s="192" t="s">
        <v>86</v>
      </c>
      <c r="M100" s="193"/>
      <c r="N100" s="46"/>
      <c r="O100" s="7" t="s">
        <v>64</v>
      </c>
      <c r="P100" s="41">
        <f>D100-($H$100*D99)</f>
        <v>0</v>
      </c>
      <c r="Q100" s="42">
        <f t="shared" ref="Q100:V100" si="16">E100-($H$100*E99)</f>
        <v>0</v>
      </c>
      <c r="R100" s="42">
        <f t="shared" si="16"/>
        <v>0</v>
      </c>
      <c r="S100" s="42">
        <f t="shared" si="16"/>
        <v>0</v>
      </c>
      <c r="T100" s="42">
        <f t="shared" si="16"/>
        <v>0</v>
      </c>
      <c r="U100" s="42">
        <f t="shared" si="16"/>
        <v>75820.107644479722</v>
      </c>
      <c r="V100" s="56">
        <f t="shared" si="16"/>
        <v>-75.145494970040559</v>
      </c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spans="3:44" x14ac:dyDescent="0.25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spans="3:44" x14ac:dyDescent="0.25">
      <c r="C102" s="187" t="s">
        <v>69</v>
      </c>
      <c r="D102" s="188"/>
      <c r="E102" s="188"/>
      <c r="F102" s="188"/>
      <c r="G102" s="188"/>
      <c r="H102" s="188"/>
      <c r="I102" s="188"/>
      <c r="J102" s="189"/>
      <c r="K102" s="39"/>
      <c r="L102" s="187" t="s">
        <v>68</v>
      </c>
      <c r="M102" s="189"/>
      <c r="N102" s="39"/>
      <c r="O102" s="187" t="s">
        <v>70</v>
      </c>
      <c r="P102" s="188"/>
      <c r="Q102" s="188"/>
      <c r="R102" s="188"/>
      <c r="S102" s="188"/>
      <c r="T102" s="188"/>
      <c r="U102" s="188"/>
      <c r="V102" s="189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spans="3:44" x14ac:dyDescent="0.25">
      <c r="C103" s="7"/>
      <c r="D103" s="185" t="s">
        <v>0</v>
      </c>
      <c r="E103" s="185"/>
      <c r="F103" s="185"/>
      <c r="G103" s="185"/>
      <c r="H103" s="185"/>
      <c r="I103" s="185"/>
      <c r="J103" s="39" t="s">
        <v>20</v>
      </c>
      <c r="K103" s="39"/>
      <c r="L103" s="50"/>
      <c r="M103" s="51"/>
      <c r="N103" s="46"/>
      <c r="O103" s="7"/>
      <c r="P103" s="185" t="s">
        <v>0</v>
      </c>
      <c r="Q103" s="185"/>
      <c r="R103" s="185"/>
      <c r="S103" s="185"/>
      <c r="T103" s="185"/>
      <c r="U103" s="185"/>
      <c r="V103" s="39" t="s">
        <v>20</v>
      </c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spans="3:44" x14ac:dyDescent="0.25">
      <c r="C104" s="7" t="s">
        <v>62</v>
      </c>
      <c r="D104" s="41">
        <v>1</v>
      </c>
      <c r="E104" s="42">
        <v>0</v>
      </c>
      <c r="F104" s="42">
        <v>1.1212812387585416</v>
      </c>
      <c r="G104" s="42">
        <v>-0.99102975008993166</v>
      </c>
      <c r="H104" s="42">
        <v>0</v>
      </c>
      <c r="I104" s="42">
        <v>0</v>
      </c>
      <c r="J104" s="56">
        <v>0</v>
      </c>
      <c r="K104" s="45"/>
      <c r="L104" s="192"/>
      <c r="M104" s="193"/>
      <c r="N104" s="46"/>
      <c r="O104" s="7" t="s">
        <v>62</v>
      </c>
      <c r="P104" s="41">
        <v>1</v>
      </c>
      <c r="Q104" s="42">
        <v>0</v>
      </c>
      <c r="R104" s="42">
        <v>1.1212812387585416</v>
      </c>
      <c r="S104" s="42">
        <v>-0.99102975008993166</v>
      </c>
      <c r="T104" s="42">
        <v>0</v>
      </c>
      <c r="U104" s="42">
        <v>0</v>
      </c>
      <c r="V104" s="135">
        <v>0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spans="3:44" x14ac:dyDescent="0.25">
      <c r="C105" s="7" t="s">
        <v>63</v>
      </c>
      <c r="D105" s="41">
        <v>0</v>
      </c>
      <c r="E105" s="42">
        <v>1</v>
      </c>
      <c r="F105" s="42">
        <v>5.1533521428667232E-2</v>
      </c>
      <c r="G105" s="42">
        <v>0</v>
      </c>
      <c r="H105" s="42">
        <v>-1.4723863265333497E-4</v>
      </c>
      <c r="I105" s="42">
        <v>5.1533521428667232E-2</v>
      </c>
      <c r="J105" s="56">
        <v>0</v>
      </c>
      <c r="K105" s="45"/>
      <c r="L105" s="190"/>
      <c r="M105" s="191"/>
      <c r="N105" s="46"/>
      <c r="O105" s="7" t="s">
        <v>63</v>
      </c>
      <c r="P105" s="41">
        <v>0</v>
      </c>
      <c r="Q105" s="42">
        <v>1</v>
      </c>
      <c r="R105" s="42">
        <v>5.1533521428667232E-2</v>
      </c>
      <c r="S105" s="42">
        <v>0</v>
      </c>
      <c r="T105" s="57">
        <v>-1.4723863265333497E-4</v>
      </c>
      <c r="U105" s="42">
        <v>5.1533521428667232E-2</v>
      </c>
      <c r="V105" s="135">
        <v>0</v>
      </c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spans="3:44" x14ac:dyDescent="0.25">
      <c r="C106" s="7" t="s">
        <v>65</v>
      </c>
      <c r="D106" s="41">
        <v>0</v>
      </c>
      <c r="E106" s="42">
        <v>0</v>
      </c>
      <c r="F106" s="42">
        <v>0.99999999999999989</v>
      </c>
      <c r="G106" s="42">
        <v>4.4033511303237221E-3</v>
      </c>
      <c r="H106" s="42">
        <v>-5.6665224527829351E-4</v>
      </c>
      <c r="I106" s="42">
        <v>0.1322091219363154</v>
      </c>
      <c r="J106" s="56">
        <v>0</v>
      </c>
      <c r="K106" s="45"/>
      <c r="L106" s="190"/>
      <c r="M106" s="191"/>
      <c r="N106" s="46"/>
      <c r="O106" s="7" t="s">
        <v>65</v>
      </c>
      <c r="P106" s="41">
        <v>0</v>
      </c>
      <c r="Q106" s="42">
        <v>0</v>
      </c>
      <c r="R106" s="42">
        <v>0.99999999999999989</v>
      </c>
      <c r="S106" s="42">
        <v>4.4033511303237221E-3</v>
      </c>
      <c r="T106" s="42">
        <v>-5.6665224527829351E-4</v>
      </c>
      <c r="U106" s="42">
        <v>0.1322091219363154</v>
      </c>
      <c r="V106" s="135">
        <v>0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spans="3:44" x14ac:dyDescent="0.25">
      <c r="C107" s="7" t="s">
        <v>66</v>
      </c>
      <c r="D107" s="41">
        <v>0</v>
      </c>
      <c r="E107" s="42">
        <v>0</v>
      </c>
      <c r="F107" s="42">
        <v>0</v>
      </c>
      <c r="G107" s="42">
        <v>1</v>
      </c>
      <c r="H107" s="42">
        <v>4.8560228925781074E-2</v>
      </c>
      <c r="I107" s="42">
        <v>75.142495644624802</v>
      </c>
      <c r="J107" s="56">
        <v>0.1789930675155644</v>
      </c>
      <c r="K107" s="45"/>
      <c r="L107" s="190"/>
      <c r="M107" s="191"/>
      <c r="N107" s="46"/>
      <c r="O107" s="7" t="s">
        <v>66</v>
      </c>
      <c r="P107" s="41">
        <v>0</v>
      </c>
      <c r="Q107" s="42">
        <v>0</v>
      </c>
      <c r="R107" s="42">
        <v>0</v>
      </c>
      <c r="S107" s="42">
        <v>1</v>
      </c>
      <c r="T107" s="42">
        <v>4.8560228925781074E-2</v>
      </c>
      <c r="U107" s="42">
        <v>75.142495644624802</v>
      </c>
      <c r="V107" s="135">
        <v>0.1789930675155644</v>
      </c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spans="3:44" x14ac:dyDescent="0.25">
      <c r="C108" s="7" t="s">
        <v>67</v>
      </c>
      <c r="D108" s="41">
        <v>0</v>
      </c>
      <c r="E108" s="42">
        <v>0</v>
      </c>
      <c r="F108" s="42">
        <v>0</v>
      </c>
      <c r="G108" s="42">
        <v>0</v>
      </c>
      <c r="H108" s="42">
        <v>1</v>
      </c>
      <c r="I108" s="42">
        <v>-6.1765059228753486E-2</v>
      </c>
      <c r="J108" s="56">
        <v>-4.0612794569407493E-5</v>
      </c>
      <c r="K108" s="45"/>
      <c r="L108" s="190"/>
      <c r="M108" s="191"/>
      <c r="N108" s="46"/>
      <c r="O108" s="7" t="s">
        <v>67</v>
      </c>
      <c r="P108" s="41">
        <v>0</v>
      </c>
      <c r="Q108" s="42">
        <v>0</v>
      </c>
      <c r="R108" s="42">
        <v>0</v>
      </c>
      <c r="S108" s="42">
        <v>0</v>
      </c>
      <c r="T108" s="42">
        <v>1</v>
      </c>
      <c r="U108" s="42">
        <v>-6.1765059228753486E-2</v>
      </c>
      <c r="V108" s="135">
        <v>-4.0612794569407493E-5</v>
      </c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spans="3:44" x14ac:dyDescent="0.25">
      <c r="C109" s="7" t="s">
        <v>64</v>
      </c>
      <c r="D109" s="41">
        <v>0</v>
      </c>
      <c r="E109" s="42">
        <v>0</v>
      </c>
      <c r="F109" s="42">
        <v>0</v>
      </c>
      <c r="G109" s="42">
        <v>0</v>
      </c>
      <c r="H109" s="42">
        <v>0</v>
      </c>
      <c r="I109" s="49">
        <v>75820.107644479722</v>
      </c>
      <c r="J109" s="56">
        <v>-75.145494970040559</v>
      </c>
      <c r="K109" s="45"/>
      <c r="L109" s="192" t="s">
        <v>87</v>
      </c>
      <c r="M109" s="193"/>
      <c r="N109" s="46"/>
      <c r="O109" s="7" t="s">
        <v>64</v>
      </c>
      <c r="P109" s="41">
        <f>(1/$I$109)*D109</f>
        <v>0</v>
      </c>
      <c r="Q109" s="42">
        <f t="shared" ref="Q109:V109" si="17">(1/$I$109)*E109</f>
        <v>0</v>
      </c>
      <c r="R109" s="42">
        <f t="shared" si="17"/>
        <v>0</v>
      </c>
      <c r="S109" s="42">
        <f t="shared" si="17"/>
        <v>0</v>
      </c>
      <c r="T109" s="42">
        <f t="shared" si="17"/>
        <v>0</v>
      </c>
      <c r="U109" s="42">
        <f t="shared" si="17"/>
        <v>1</v>
      </c>
      <c r="V109" s="135">
        <f t="shared" si="17"/>
        <v>-9.9110245691548722E-4</v>
      </c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spans="3:44" x14ac:dyDescent="0.25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spans="3:44" x14ac:dyDescent="0.25">
      <c r="C111" s="187" t="s">
        <v>88</v>
      </c>
      <c r="D111" s="188"/>
      <c r="E111" s="188"/>
      <c r="F111" s="188"/>
      <c r="G111" s="188"/>
      <c r="H111" s="188"/>
      <c r="I111" s="188"/>
      <c r="J111" s="189"/>
      <c r="K111" s="7"/>
      <c r="L111" s="7"/>
      <c r="M111" s="7"/>
      <c r="N111" s="12"/>
      <c r="O111" s="183"/>
      <c r="P111" s="183"/>
      <c r="Q111" s="183"/>
      <c r="R111" s="183"/>
      <c r="S111" s="183"/>
      <c r="T111" s="183"/>
      <c r="U111" s="183"/>
      <c r="V111" s="183"/>
      <c r="W111" s="12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spans="3:44" x14ac:dyDescent="0.25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12"/>
      <c r="O112" s="12"/>
      <c r="P112" s="184"/>
      <c r="Q112" s="184"/>
      <c r="R112" s="184"/>
      <c r="S112" s="184"/>
      <c r="T112" s="184"/>
      <c r="U112" s="184"/>
      <c r="V112" s="17"/>
      <c r="W112" s="12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spans="3:44" x14ac:dyDescent="0.25">
      <c r="C113" s="39" t="s">
        <v>89</v>
      </c>
      <c r="D113" s="59" t="s">
        <v>19</v>
      </c>
      <c r="E113" s="63">
        <f>V109</f>
        <v>-9.9110245691548722E-4</v>
      </c>
      <c r="F113" s="7"/>
      <c r="G113" s="39" t="s">
        <v>91</v>
      </c>
      <c r="H113" s="27" t="s">
        <v>47</v>
      </c>
      <c r="I113" s="18">
        <v>0.25230284897607319</v>
      </c>
      <c r="J113" s="7"/>
      <c r="K113" s="7"/>
      <c r="L113" s="7"/>
      <c r="M113" s="7"/>
      <c r="N113" s="12"/>
      <c r="O113" s="12"/>
      <c r="P113" s="45"/>
      <c r="Q113" s="45"/>
      <c r="R113" s="45"/>
      <c r="S113" s="45"/>
      <c r="T113" s="45"/>
      <c r="U113" s="45"/>
      <c r="V113" s="12"/>
      <c r="W113" s="12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spans="3:44" x14ac:dyDescent="0.25">
      <c r="C114" s="39" t="s">
        <v>90</v>
      </c>
      <c r="D114" s="39" t="s">
        <v>19</v>
      </c>
      <c r="E114" s="63">
        <f>(((V108)+(-1*(U108*V109))))</f>
        <v>-1.0182829652255566E-4</v>
      </c>
      <c r="F114" s="61"/>
      <c r="G114" s="60" t="s">
        <v>92</v>
      </c>
      <c r="H114" s="27" t="s">
        <v>48</v>
      </c>
      <c r="I114" s="18">
        <v>1.0182829652255693E-4</v>
      </c>
      <c r="J114" s="7"/>
      <c r="K114" s="7"/>
      <c r="L114" s="7"/>
      <c r="M114" s="7"/>
      <c r="N114" s="12"/>
      <c r="O114" s="12"/>
      <c r="P114" s="45"/>
      <c r="Q114" s="45"/>
      <c r="R114" s="45"/>
      <c r="S114" s="45"/>
      <c r="T114" s="45"/>
      <c r="U114" s="45"/>
      <c r="V114" s="12"/>
      <c r="W114" s="12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spans="3:44" x14ac:dyDescent="0.25">
      <c r="C115" s="39" t="s">
        <v>40</v>
      </c>
      <c r="D115" s="39" t="s">
        <v>19</v>
      </c>
      <c r="E115" s="63">
        <f>V107+(-1*T107*E114)+(-1*U107*E113)</f>
        <v>0.25347192437310362</v>
      </c>
      <c r="F115" s="7"/>
      <c r="G115" s="39" t="s">
        <v>93</v>
      </c>
      <c r="H115" s="27" t="s">
        <v>30</v>
      </c>
      <c r="I115" s="18">
        <v>-9.8515080034878308E-4</v>
      </c>
      <c r="J115" s="7"/>
      <c r="K115" s="7"/>
      <c r="L115" s="7"/>
      <c r="M115" s="7"/>
      <c r="N115" s="12"/>
      <c r="O115" s="12"/>
      <c r="P115" s="45"/>
      <c r="Q115" s="45"/>
      <c r="R115" s="68"/>
      <c r="S115" s="45"/>
      <c r="T115" s="45"/>
      <c r="U115" s="45"/>
      <c r="V115" s="12"/>
      <c r="W115" s="12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spans="3:44" x14ac:dyDescent="0.25">
      <c r="C116" s="39" t="s">
        <v>37</v>
      </c>
      <c r="D116" s="39" t="s">
        <v>19</v>
      </c>
      <c r="E116" s="63">
        <f>((V106-(S106*E115)+(-1*(T106*E114))-(U106*E113)))</f>
        <v>-9.8515080034877072E-4</v>
      </c>
      <c r="F116" s="7"/>
      <c r="G116" s="39" t="s">
        <v>94</v>
      </c>
      <c r="H116" s="27" t="s">
        <v>56</v>
      </c>
      <c r="I116" s="18">
        <v>0.25347192437310673</v>
      </c>
      <c r="J116" s="7"/>
      <c r="K116" s="7"/>
      <c r="L116" s="7"/>
      <c r="M116" s="7"/>
      <c r="N116" s="12"/>
      <c r="O116" s="12"/>
      <c r="P116" s="45"/>
      <c r="Q116" s="45"/>
      <c r="R116" s="45"/>
      <c r="S116" s="45"/>
      <c r="T116" s="45"/>
      <c r="U116" s="45"/>
      <c r="V116" s="12"/>
      <c r="W116" s="12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spans="3:44" x14ac:dyDescent="0.25">
      <c r="C117" s="39" t="s">
        <v>35</v>
      </c>
      <c r="D117" s="39" t="s">
        <v>19</v>
      </c>
      <c r="E117" s="64">
        <f>(((V105)-(R105*E116)+(-1*(T105*E114))-(U105*E113)))</f>
        <v>1.0182829652255566E-4</v>
      </c>
      <c r="F117" s="7"/>
      <c r="G117" s="39" t="s">
        <v>95</v>
      </c>
      <c r="H117" s="27" t="s">
        <v>57</v>
      </c>
      <c r="I117" s="18">
        <v>-1.0182829652255693E-4</v>
      </c>
      <c r="J117" s="7"/>
      <c r="K117" s="7"/>
      <c r="L117" s="7"/>
      <c r="M117" s="7"/>
      <c r="N117" s="12"/>
      <c r="O117" s="12"/>
      <c r="P117" s="45"/>
      <c r="Q117" s="45"/>
      <c r="R117" s="45"/>
      <c r="S117" s="45"/>
      <c r="T117" s="45"/>
      <c r="U117" s="45"/>
      <c r="V117" s="12"/>
      <c r="W117" s="12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spans="3:44" x14ac:dyDescent="0.25">
      <c r="C118" s="39" t="s">
        <v>33</v>
      </c>
      <c r="D118" s="39" t="s">
        <v>19</v>
      </c>
      <c r="E118" s="63">
        <f>(((-1*(R104*E116)+(-1*(S104*E115)))))</f>
        <v>0.25230284897606997</v>
      </c>
      <c r="F118" s="7"/>
      <c r="G118" s="39" t="s">
        <v>96</v>
      </c>
      <c r="H118" s="27" t="s">
        <v>39</v>
      </c>
      <c r="I118" s="18">
        <v>-9.9110245691549958E-4</v>
      </c>
      <c r="J118" s="7"/>
      <c r="K118" s="7"/>
      <c r="L118" s="7"/>
      <c r="M118" s="7"/>
      <c r="N118" s="12"/>
      <c r="O118" s="12"/>
      <c r="P118" s="45"/>
      <c r="Q118" s="45"/>
      <c r="R118" s="45"/>
      <c r="S118" s="45"/>
      <c r="T118" s="45"/>
      <c r="U118" s="68"/>
      <c r="V118" s="12"/>
      <c r="W118" s="12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spans="3:44" x14ac:dyDescent="0.25">
      <c r="C119" s="39"/>
      <c r="D119" s="39"/>
      <c r="E119" s="39"/>
      <c r="F119" s="7"/>
      <c r="G119" s="7"/>
      <c r="H119" s="7"/>
      <c r="I119" s="7"/>
      <c r="J119" s="7"/>
      <c r="K119" s="7"/>
      <c r="L119" s="7"/>
      <c r="M119" s="7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spans="3:44" x14ac:dyDescent="0.25">
      <c r="C120" s="187" t="s">
        <v>97</v>
      </c>
      <c r="D120" s="188"/>
      <c r="E120" s="188"/>
      <c r="F120" s="188"/>
      <c r="G120" s="188"/>
      <c r="H120" s="188"/>
      <c r="I120" s="188"/>
      <c r="J120" s="189"/>
      <c r="K120" s="7"/>
      <c r="L120" s="7"/>
      <c r="M120" s="7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spans="3:44" x14ac:dyDescent="0.25">
      <c r="C121" s="39"/>
      <c r="D121" s="39"/>
      <c r="E121" s="39"/>
      <c r="F121" s="7"/>
      <c r="G121" s="7"/>
      <c r="H121" s="7"/>
      <c r="I121" s="7"/>
      <c r="J121" s="7"/>
      <c r="K121" s="7"/>
      <c r="L121" s="7"/>
      <c r="M121" s="7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spans="3:44" x14ac:dyDescent="0.25">
      <c r="C122" s="39" t="s">
        <v>98</v>
      </c>
      <c r="D122" s="59" t="s">
        <v>19</v>
      </c>
      <c r="E122" s="62">
        <f>D14</f>
        <v>430.85055140571427</v>
      </c>
      <c r="F122" s="7"/>
      <c r="G122" s="7"/>
      <c r="H122" s="7"/>
      <c r="I122" s="7"/>
      <c r="J122" s="7"/>
      <c r="K122" s="7"/>
      <c r="L122" s="7"/>
      <c r="M122" s="7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spans="3:44" x14ac:dyDescent="0.25">
      <c r="C123" s="39" t="s">
        <v>99</v>
      </c>
      <c r="D123" s="39" t="s">
        <v>19</v>
      </c>
      <c r="E123" s="62">
        <f>E33</f>
        <v>1195.7360585422739</v>
      </c>
      <c r="F123" s="7"/>
      <c r="G123" s="7"/>
      <c r="H123" s="7"/>
      <c r="I123" s="7"/>
      <c r="J123" s="7"/>
      <c r="K123" s="7"/>
      <c r="L123" s="7"/>
      <c r="M123" s="7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spans="3:44" x14ac:dyDescent="0.25">
      <c r="C124" s="39" t="s">
        <v>100</v>
      </c>
      <c r="D124" s="39" t="s">
        <v>19</v>
      </c>
      <c r="E124" s="62">
        <f>F52</f>
        <v>108728.79688140802</v>
      </c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spans="3:44" x14ac:dyDescent="0.25">
      <c r="C125" s="39" t="s">
        <v>101</v>
      </c>
      <c r="D125" s="39" t="s">
        <v>19</v>
      </c>
      <c r="E125" s="62">
        <f>G71</f>
        <v>5.5868085500744025</v>
      </c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spans="3:44" x14ac:dyDescent="0.25">
      <c r="C126" s="39" t="s">
        <v>102</v>
      </c>
      <c r="D126" s="39" t="s">
        <v>19</v>
      </c>
      <c r="E126" s="62">
        <f>H90</f>
        <v>1195.6879461419819</v>
      </c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spans="3:44" x14ac:dyDescent="0.25">
      <c r="C127" s="39" t="s">
        <v>103</v>
      </c>
      <c r="D127" s="39" t="s">
        <v>19</v>
      </c>
      <c r="E127" s="62">
        <f>I109</f>
        <v>75820.107644479722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spans="3:44" x14ac:dyDescent="0.25">
      <c r="C128" s="39" t="s">
        <v>104</v>
      </c>
      <c r="D128" s="39" t="s">
        <v>19</v>
      </c>
      <c r="E128" s="57">
        <f>E127*E126*E125*E124*E123*E122</f>
        <v>2.837086638665334E+19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spans="1:44" x14ac:dyDescent="0.25">
      <c r="C129" s="3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spans="1:44" x14ac:dyDescent="0.25">
      <c r="C130" s="3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spans="1:44" x14ac:dyDescent="0.25">
      <c r="C131" s="3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spans="1:44" x14ac:dyDescent="0.25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spans="1:44" ht="15" x14ac:dyDescent="0.2">
      <c r="A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spans="1:44" ht="18" customHeight="1" x14ac:dyDescent="0.2">
      <c r="A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spans="1:44" ht="15" x14ac:dyDescent="0.2">
      <c r="A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spans="1:44" ht="15" x14ac:dyDescent="0.2">
      <c r="A136" s="7"/>
      <c r="C136" s="39"/>
      <c r="D136" s="39"/>
      <c r="E136" s="39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spans="1:44" ht="15" x14ac:dyDescent="0.2">
      <c r="A137" s="7"/>
      <c r="C137" s="39"/>
      <c r="D137" s="39"/>
      <c r="E137" s="39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spans="1:44" ht="15" x14ac:dyDescent="0.2">
      <c r="A138" s="7"/>
      <c r="C138" s="39"/>
      <c r="D138" s="39"/>
      <c r="E138" s="39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spans="1:44" ht="15" x14ac:dyDescent="0.2">
      <c r="A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spans="1:44" ht="15" x14ac:dyDescent="0.2">
      <c r="A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spans="1:44" ht="15" x14ac:dyDescent="0.2">
      <c r="A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spans="1:44" ht="15" x14ac:dyDescent="0.2">
      <c r="A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spans="1:44" ht="15" x14ac:dyDescent="0.2">
      <c r="A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spans="1:44" ht="15" x14ac:dyDescent="0.2">
      <c r="A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spans="3:44" x14ac:dyDescent="0.25"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spans="3:44" x14ac:dyDescent="0.25"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spans="3:44" x14ac:dyDescent="0.25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spans="3:44" x14ac:dyDescent="0.25"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spans="3:44" x14ac:dyDescent="0.25"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spans="3:44" x14ac:dyDescent="0.25"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spans="3:44" x14ac:dyDescent="0.25"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3:44" x14ac:dyDescent="0.25"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3:44" x14ac:dyDescent="0.25"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spans="3:44" x14ac:dyDescent="0.25"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spans="3:44" x14ac:dyDescent="0.25"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spans="3:44" x14ac:dyDescent="0.25"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spans="3:44" x14ac:dyDescent="0.25"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spans="3:44" x14ac:dyDescent="0.25"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spans="3:44" x14ac:dyDescent="0.25"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spans="3:44" x14ac:dyDescent="0.25"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spans="3:44" x14ac:dyDescent="0.25"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3:44" x14ac:dyDescent="0.25"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3:44" x14ac:dyDescent="0.25"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spans="3:44" x14ac:dyDescent="0.25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spans="3:44" x14ac:dyDescent="0.25"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spans="3:44" x14ac:dyDescent="0.25"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spans="3:44" x14ac:dyDescent="0.25"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spans="3:44" x14ac:dyDescent="0.25"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spans="3:44" x14ac:dyDescent="0.25"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spans="3:44" x14ac:dyDescent="0.25"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spans="3:44" x14ac:dyDescent="0.25"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spans="3:44" x14ac:dyDescent="0.25"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spans="3:44" x14ac:dyDescent="0.25"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spans="3:44" x14ac:dyDescent="0.25"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spans="3:44" x14ac:dyDescent="0.25"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spans="3:44" x14ac:dyDescent="0.25"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spans="3:44" x14ac:dyDescent="0.25"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spans="3:44" x14ac:dyDescent="0.25"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spans="3:44" x14ac:dyDescent="0.25"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spans="3:44" x14ac:dyDescent="0.25"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spans="3:44" x14ac:dyDescent="0.25"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spans="3:44" x14ac:dyDescent="0.25"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spans="3:44" x14ac:dyDescent="0.25"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spans="3:44" x14ac:dyDescent="0.25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spans="3:44" x14ac:dyDescent="0.25"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spans="3:44" x14ac:dyDescent="0.25"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spans="3:44" x14ac:dyDescent="0.25"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spans="3:44" x14ac:dyDescent="0.25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spans="3:44" x14ac:dyDescent="0.25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spans="3:44" x14ac:dyDescent="0.25"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spans="3:44" x14ac:dyDescent="0.25"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spans="3:44" x14ac:dyDescent="0.25"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spans="3:44" x14ac:dyDescent="0.25"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spans="3:44" x14ac:dyDescent="0.25"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spans="3:44" x14ac:dyDescent="0.25"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spans="3:44" x14ac:dyDescent="0.25"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spans="3:44" x14ac:dyDescent="0.25"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spans="3:44" x14ac:dyDescent="0.25"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spans="3:44" x14ac:dyDescent="0.25"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spans="3:44" x14ac:dyDescent="0.25"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spans="3:44" x14ac:dyDescent="0.25"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spans="3:44" x14ac:dyDescent="0.25"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spans="3:44" x14ac:dyDescent="0.25"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spans="3:44" x14ac:dyDescent="0.25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spans="3:44" x14ac:dyDescent="0.25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spans="3:44" x14ac:dyDescent="0.25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spans="3:44" x14ac:dyDescent="0.25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spans="3:44" x14ac:dyDescent="0.25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spans="3:44" x14ac:dyDescent="0.25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spans="3:44" x14ac:dyDescent="0.25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spans="3:44" x14ac:dyDescent="0.25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spans="3:44" x14ac:dyDescent="0.25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spans="3:44" x14ac:dyDescent="0.25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spans="3:44" x14ac:dyDescent="0.25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spans="3:44" x14ac:dyDescent="0.25"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spans="3:44" x14ac:dyDescent="0.25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spans="3:44" x14ac:dyDescent="0.25"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spans="3:44" x14ac:dyDescent="0.25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spans="3:44" x14ac:dyDescent="0.25"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spans="3:44" x14ac:dyDescent="0.25"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spans="3:44" x14ac:dyDescent="0.25"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spans="3:44" x14ac:dyDescent="0.25"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spans="3:44" x14ac:dyDescent="0.25"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spans="3:44" x14ac:dyDescent="0.25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spans="3:44" x14ac:dyDescent="0.25"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spans="3:44" x14ac:dyDescent="0.25"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spans="3:44" x14ac:dyDescent="0.25"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spans="3:44" x14ac:dyDescent="0.25"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spans="3:44" x14ac:dyDescent="0.25"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spans="3:44" x14ac:dyDescent="0.25"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spans="3:44" x14ac:dyDescent="0.25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spans="3:44" x14ac:dyDescent="0.25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spans="3:44" x14ac:dyDescent="0.25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spans="3:44" x14ac:dyDescent="0.25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spans="3:44" x14ac:dyDescent="0.25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spans="3:44" x14ac:dyDescent="0.25"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spans="3:44" x14ac:dyDescent="0.25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spans="3:44" x14ac:dyDescent="0.25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spans="3:44" x14ac:dyDescent="0.25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spans="3:44" x14ac:dyDescent="0.25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spans="3:44" x14ac:dyDescent="0.25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spans="3:44" x14ac:dyDescent="0.25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spans="3:44" x14ac:dyDescent="0.25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spans="3:44" x14ac:dyDescent="0.25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spans="3:44" x14ac:dyDescent="0.25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spans="3:44" x14ac:dyDescent="0.25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spans="3:44" x14ac:dyDescent="0.25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spans="3:44" x14ac:dyDescent="0.25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spans="3:44" x14ac:dyDescent="0.25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spans="3:44" x14ac:dyDescent="0.25"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spans="3:44" x14ac:dyDescent="0.25"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spans="3:44" x14ac:dyDescent="0.25"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spans="3:44" x14ac:dyDescent="0.25"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spans="3:44" x14ac:dyDescent="0.25"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spans="3:44" x14ac:dyDescent="0.25"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spans="3:44" x14ac:dyDescent="0.25"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spans="3:44" x14ac:dyDescent="0.25"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spans="3:44" x14ac:dyDescent="0.25"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spans="3:44" x14ac:dyDescent="0.25"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spans="3:44" x14ac:dyDescent="0.25"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spans="3:44" x14ac:dyDescent="0.25"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spans="3:44" x14ac:dyDescent="0.25"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spans="3:44" x14ac:dyDescent="0.25"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spans="3:44" x14ac:dyDescent="0.25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spans="3:44" x14ac:dyDescent="0.25"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spans="3:44" x14ac:dyDescent="0.25"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spans="3:44" x14ac:dyDescent="0.25"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spans="3:44" x14ac:dyDescent="0.25"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spans="3:44" x14ac:dyDescent="0.25"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spans="3:44" x14ac:dyDescent="0.25"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spans="3:44" x14ac:dyDescent="0.25"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spans="3:44" x14ac:dyDescent="0.25"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spans="3:44" x14ac:dyDescent="0.25"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spans="3:44" x14ac:dyDescent="0.25"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spans="3:44" x14ac:dyDescent="0.25"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spans="3:44" x14ac:dyDescent="0.25"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spans="3:44" x14ac:dyDescent="0.25"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spans="3:44" x14ac:dyDescent="0.25"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spans="3:44" x14ac:dyDescent="0.25"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spans="3:44" x14ac:dyDescent="0.25"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spans="3:44" x14ac:dyDescent="0.25"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spans="3:44" x14ac:dyDescent="0.25"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  <row r="283" spans="3:44" x14ac:dyDescent="0.25"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spans="3:44" x14ac:dyDescent="0.25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spans="3:44" x14ac:dyDescent="0.25"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spans="3:44" x14ac:dyDescent="0.25"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spans="3:44" x14ac:dyDescent="0.25"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spans="3:44" x14ac:dyDescent="0.25"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spans="3:44" x14ac:dyDescent="0.25"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spans="3:44" x14ac:dyDescent="0.25"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spans="3:44" x14ac:dyDescent="0.25"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spans="3:44" x14ac:dyDescent="0.25"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spans="3:44" x14ac:dyDescent="0.25"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  <row r="294" spans="3:44" x14ac:dyDescent="0.25"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</row>
    <row r="295" spans="3:44" x14ac:dyDescent="0.25"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</row>
    <row r="296" spans="3:44" x14ac:dyDescent="0.25"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</row>
    <row r="297" spans="3:44" x14ac:dyDescent="0.25"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</row>
    <row r="298" spans="3:44" x14ac:dyDescent="0.25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</row>
    <row r="299" spans="3:44" x14ac:dyDescent="0.25"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</row>
    <row r="300" spans="3:44" x14ac:dyDescent="0.25"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</row>
    <row r="301" spans="3:44" x14ac:dyDescent="0.25"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</row>
    <row r="302" spans="3:44" x14ac:dyDescent="0.25"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</row>
    <row r="303" spans="3:44" x14ac:dyDescent="0.25"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</row>
    <row r="304" spans="3:44" x14ac:dyDescent="0.25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</row>
    <row r="305" spans="3:44" x14ac:dyDescent="0.25"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</row>
    <row r="306" spans="3:44" x14ac:dyDescent="0.25"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</row>
    <row r="307" spans="3:44" x14ac:dyDescent="0.25"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</row>
    <row r="308" spans="3:44" x14ac:dyDescent="0.25"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</row>
    <row r="309" spans="3:44" x14ac:dyDescent="0.25"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</row>
    <row r="310" spans="3:44" x14ac:dyDescent="0.25"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</row>
    <row r="311" spans="3:44" x14ac:dyDescent="0.25"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</row>
    <row r="312" spans="3:44" x14ac:dyDescent="0.25"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</row>
    <row r="313" spans="3:44" x14ac:dyDescent="0.25"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</row>
    <row r="314" spans="3:44" x14ac:dyDescent="0.25"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</row>
    <row r="315" spans="3:44" x14ac:dyDescent="0.25"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</row>
    <row r="316" spans="3:44" x14ac:dyDescent="0.25"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</row>
    <row r="317" spans="3:44" x14ac:dyDescent="0.25"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</row>
    <row r="318" spans="3:44" x14ac:dyDescent="0.25"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</row>
    <row r="319" spans="3:44" x14ac:dyDescent="0.25"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</row>
    <row r="320" spans="3:44" x14ac:dyDescent="0.25"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</row>
    <row r="321" spans="3:44" x14ac:dyDescent="0.25"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</row>
    <row r="322" spans="3:44" x14ac:dyDescent="0.25"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</row>
    <row r="323" spans="3:44" x14ac:dyDescent="0.25"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</row>
    <row r="324" spans="3:44" x14ac:dyDescent="0.25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</row>
    <row r="325" spans="3:44" x14ac:dyDescent="0.25"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</row>
    <row r="326" spans="3:44" x14ac:dyDescent="0.25"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</row>
    <row r="327" spans="3:44" x14ac:dyDescent="0.25"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</row>
    <row r="328" spans="3:44" x14ac:dyDescent="0.25"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</row>
    <row r="329" spans="3:44" x14ac:dyDescent="0.25"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</row>
    <row r="330" spans="3:44" x14ac:dyDescent="0.25"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</row>
    <row r="331" spans="3:44" x14ac:dyDescent="0.25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</row>
    <row r="332" spans="3:44" x14ac:dyDescent="0.25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</row>
    <row r="333" spans="3:44" x14ac:dyDescent="0.25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</row>
    <row r="334" spans="3:44" x14ac:dyDescent="0.25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</row>
    <row r="335" spans="3:44" x14ac:dyDescent="0.25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</row>
    <row r="336" spans="3:44" x14ac:dyDescent="0.25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</row>
    <row r="337" spans="3:44" x14ac:dyDescent="0.25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</row>
    <row r="338" spans="3:44" x14ac:dyDescent="0.25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</row>
    <row r="339" spans="3:44" x14ac:dyDescent="0.25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</row>
    <row r="340" spans="3:44" x14ac:dyDescent="0.25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</row>
    <row r="341" spans="3:44" x14ac:dyDescent="0.25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</row>
    <row r="342" spans="3:44" x14ac:dyDescent="0.25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</row>
    <row r="343" spans="3:44" x14ac:dyDescent="0.25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</row>
    <row r="344" spans="3:44" x14ac:dyDescent="0.25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</row>
    <row r="345" spans="3:44" x14ac:dyDescent="0.25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</row>
    <row r="346" spans="3:44" x14ac:dyDescent="0.25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</row>
    <row r="347" spans="3:44" x14ac:dyDescent="0.25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</row>
    <row r="348" spans="3:44" x14ac:dyDescent="0.25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</row>
    <row r="349" spans="3:44" x14ac:dyDescent="0.25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</row>
    <row r="350" spans="3:44" x14ac:dyDescent="0.25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</row>
    <row r="351" spans="3:44" x14ac:dyDescent="0.25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</row>
    <row r="352" spans="3:44" x14ac:dyDescent="0.25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</row>
    <row r="353" spans="3:44" x14ac:dyDescent="0.25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</row>
    <row r="354" spans="3:44" x14ac:dyDescent="0.25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</row>
    <row r="355" spans="3:44" x14ac:dyDescent="0.25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</row>
    <row r="356" spans="3:44" x14ac:dyDescent="0.25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</row>
    <row r="357" spans="3:44" x14ac:dyDescent="0.25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</row>
    <row r="358" spans="3:44" x14ac:dyDescent="0.25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</row>
    <row r="359" spans="3:44" x14ac:dyDescent="0.25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</row>
    <row r="360" spans="3:44" x14ac:dyDescent="0.25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</row>
    <row r="361" spans="3:44" x14ac:dyDescent="0.25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</row>
    <row r="362" spans="3:44" x14ac:dyDescent="0.25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</row>
    <row r="363" spans="3:44" x14ac:dyDescent="0.25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</row>
    <row r="364" spans="3:44" x14ac:dyDescent="0.25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</row>
    <row r="365" spans="3:44" x14ac:dyDescent="0.25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</row>
    <row r="366" spans="3:44" x14ac:dyDescent="0.25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</row>
    <row r="367" spans="3:44" x14ac:dyDescent="0.25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</row>
    <row r="368" spans="3:44" x14ac:dyDescent="0.25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</row>
    <row r="369" spans="3:44" x14ac:dyDescent="0.25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</row>
    <row r="370" spans="3:44" x14ac:dyDescent="0.25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</row>
    <row r="371" spans="3:44" x14ac:dyDescent="0.25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</row>
    <row r="372" spans="3:44" x14ac:dyDescent="0.25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</row>
    <row r="373" spans="3:44" x14ac:dyDescent="0.25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</row>
    <row r="374" spans="3:44" x14ac:dyDescent="0.25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</row>
    <row r="375" spans="3:44" x14ac:dyDescent="0.25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</row>
    <row r="376" spans="3:44" x14ac:dyDescent="0.25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</row>
    <row r="377" spans="3:44" x14ac:dyDescent="0.25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</row>
    <row r="378" spans="3:44" x14ac:dyDescent="0.25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</row>
    <row r="379" spans="3:44" x14ac:dyDescent="0.25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</row>
    <row r="380" spans="3:44" x14ac:dyDescent="0.25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</row>
    <row r="381" spans="3:44" x14ac:dyDescent="0.25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</row>
    <row r="382" spans="3:44" x14ac:dyDescent="0.25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</row>
    <row r="383" spans="3:44" x14ac:dyDescent="0.25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</row>
    <row r="384" spans="3:44" x14ac:dyDescent="0.25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</row>
    <row r="385" spans="3:44" x14ac:dyDescent="0.25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</row>
    <row r="386" spans="3:44" x14ac:dyDescent="0.25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</row>
    <row r="387" spans="3:44" x14ac:dyDescent="0.25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</row>
    <row r="388" spans="3:44" x14ac:dyDescent="0.25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</row>
    <row r="389" spans="3:44" x14ac:dyDescent="0.25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</row>
    <row r="390" spans="3:44" x14ac:dyDescent="0.25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</row>
    <row r="391" spans="3:44" x14ac:dyDescent="0.25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</row>
    <row r="392" spans="3:44" x14ac:dyDescent="0.25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</row>
    <row r="393" spans="3:44" x14ac:dyDescent="0.25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</row>
    <row r="394" spans="3:44" x14ac:dyDescent="0.25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</row>
    <row r="395" spans="3:44" x14ac:dyDescent="0.25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</row>
    <row r="396" spans="3:44" x14ac:dyDescent="0.25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</row>
    <row r="397" spans="3:44" x14ac:dyDescent="0.25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</row>
    <row r="398" spans="3:44" x14ac:dyDescent="0.25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</row>
    <row r="399" spans="3:44" x14ac:dyDescent="0.25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</row>
    <row r="400" spans="3:44" x14ac:dyDescent="0.25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</row>
    <row r="401" spans="3:44" x14ac:dyDescent="0.25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</row>
    <row r="402" spans="3:44" x14ac:dyDescent="0.25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</row>
    <row r="403" spans="3:44" x14ac:dyDescent="0.25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</row>
    <row r="404" spans="3:44" x14ac:dyDescent="0.25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</row>
    <row r="405" spans="3:44" x14ac:dyDescent="0.25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</row>
    <row r="406" spans="3:44" x14ac:dyDescent="0.25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</row>
    <row r="407" spans="3:44" x14ac:dyDescent="0.25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</row>
    <row r="408" spans="3:44" x14ac:dyDescent="0.25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</row>
    <row r="409" spans="3:44" x14ac:dyDescent="0.25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</row>
    <row r="410" spans="3:44" x14ac:dyDescent="0.25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</row>
    <row r="411" spans="3:44" x14ac:dyDescent="0.25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</row>
    <row r="412" spans="3:44" x14ac:dyDescent="0.25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</row>
    <row r="413" spans="3:44" x14ac:dyDescent="0.25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</row>
    <row r="414" spans="3:44" x14ac:dyDescent="0.25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</row>
    <row r="415" spans="3:44" x14ac:dyDescent="0.25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</row>
    <row r="416" spans="3:44" x14ac:dyDescent="0.25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</row>
    <row r="417" spans="3:44" x14ac:dyDescent="0.25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</row>
    <row r="418" spans="3:44" x14ac:dyDescent="0.25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</row>
    <row r="419" spans="3:44" x14ac:dyDescent="0.25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</row>
    <row r="420" spans="3:44" x14ac:dyDescent="0.25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</row>
    <row r="421" spans="3:44" x14ac:dyDescent="0.25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</row>
    <row r="422" spans="3:44" x14ac:dyDescent="0.25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</row>
    <row r="423" spans="3:44" x14ac:dyDescent="0.25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</row>
    <row r="424" spans="3:44" x14ac:dyDescent="0.25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</row>
    <row r="425" spans="3:44" x14ac:dyDescent="0.25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</row>
    <row r="426" spans="3:44" x14ac:dyDescent="0.25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</row>
    <row r="427" spans="3:44" x14ac:dyDescent="0.25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</row>
    <row r="428" spans="3:44" x14ac:dyDescent="0.25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</row>
    <row r="429" spans="3:44" x14ac:dyDescent="0.25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</row>
    <row r="430" spans="3:44" x14ac:dyDescent="0.25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</row>
    <row r="431" spans="3:44" x14ac:dyDescent="0.25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</row>
    <row r="432" spans="3:44" x14ac:dyDescent="0.25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</row>
    <row r="433" spans="3:44" x14ac:dyDescent="0.25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</row>
    <row r="434" spans="3:44" x14ac:dyDescent="0.25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</row>
    <row r="435" spans="3:44" x14ac:dyDescent="0.25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</row>
    <row r="436" spans="3:44" x14ac:dyDescent="0.25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</row>
    <row r="437" spans="3:44" x14ac:dyDescent="0.25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</row>
    <row r="438" spans="3:44" x14ac:dyDescent="0.25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</row>
    <row r="439" spans="3:44" x14ac:dyDescent="0.25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</row>
    <row r="440" spans="3:44" x14ac:dyDescent="0.25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</row>
    <row r="441" spans="3:44" x14ac:dyDescent="0.25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</row>
    <row r="442" spans="3:44" x14ac:dyDescent="0.25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AD442" s="7"/>
      <c r="AE442" s="7"/>
      <c r="AF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</row>
    <row r="443" spans="3:44" x14ac:dyDescent="0.25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AD443" s="7"/>
      <c r="AE443" s="7"/>
      <c r="AF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</row>
    <row r="444" spans="3:44" x14ac:dyDescent="0.25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</row>
    <row r="445" spans="3:44" x14ac:dyDescent="0.25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</row>
    <row r="446" spans="3:44" x14ac:dyDescent="0.25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</row>
    <row r="447" spans="3:44" x14ac:dyDescent="0.25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</row>
    <row r="448" spans="3:44" x14ac:dyDescent="0.25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</row>
    <row r="449" spans="3:44" x14ac:dyDescent="0.25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</row>
    <row r="450" spans="3:44" x14ac:dyDescent="0.25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</row>
    <row r="451" spans="3:44" x14ac:dyDescent="0.25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</row>
    <row r="452" spans="3:44" x14ac:dyDescent="0.25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</row>
    <row r="453" spans="3:44" x14ac:dyDescent="0.25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</row>
    <row r="454" spans="3:44" x14ac:dyDescent="0.25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AK454" s="7"/>
      <c r="AL454" s="7"/>
      <c r="AM454" s="7"/>
      <c r="AN454" s="7"/>
      <c r="AO454" s="7"/>
      <c r="AP454" s="7"/>
      <c r="AQ454" s="7"/>
      <c r="AR454" s="7"/>
    </row>
    <row r="455" spans="3:44" x14ac:dyDescent="0.25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AK455" s="7"/>
      <c r="AL455" s="7"/>
      <c r="AM455" s="7"/>
      <c r="AN455" s="7"/>
      <c r="AO455" s="7"/>
      <c r="AP455" s="7"/>
      <c r="AQ455" s="7"/>
      <c r="AR455" s="7"/>
    </row>
    <row r="456" spans="3:44" x14ac:dyDescent="0.25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AK456" s="7"/>
      <c r="AL456" s="7"/>
      <c r="AM456" s="7"/>
      <c r="AN456" s="7"/>
      <c r="AO456" s="7"/>
      <c r="AP456" s="7"/>
      <c r="AQ456" s="7"/>
      <c r="AR456" s="7"/>
    </row>
    <row r="457" spans="3:44" x14ac:dyDescent="0.25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AK457" s="7"/>
      <c r="AL457" s="7"/>
      <c r="AM457" s="7"/>
      <c r="AN457" s="7"/>
      <c r="AO457" s="7"/>
      <c r="AP457" s="7"/>
      <c r="AQ457" s="7"/>
      <c r="AR457" s="7"/>
    </row>
    <row r="458" spans="3:44" x14ac:dyDescent="0.25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AK458" s="7"/>
      <c r="AL458" s="7"/>
      <c r="AM458" s="7"/>
      <c r="AN458" s="7"/>
      <c r="AO458" s="7"/>
      <c r="AP458" s="7"/>
      <c r="AQ458" s="7"/>
      <c r="AR458" s="7"/>
    </row>
    <row r="459" spans="3:44" x14ac:dyDescent="0.25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AK459" s="7"/>
      <c r="AL459" s="7"/>
      <c r="AM459" s="7"/>
      <c r="AN459" s="7"/>
      <c r="AO459" s="7"/>
      <c r="AP459" s="7"/>
      <c r="AQ459" s="7"/>
      <c r="AR459" s="7"/>
    </row>
    <row r="460" spans="3:44" x14ac:dyDescent="0.25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AK460" s="7"/>
      <c r="AL460" s="7"/>
      <c r="AM460" s="7"/>
      <c r="AN460" s="7"/>
      <c r="AO460" s="7"/>
      <c r="AP460" s="7"/>
      <c r="AQ460" s="7"/>
    </row>
    <row r="461" spans="3:44" x14ac:dyDescent="0.25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AK461" s="7"/>
      <c r="AL461" s="7"/>
      <c r="AM461" s="7"/>
      <c r="AN461" s="7"/>
      <c r="AO461" s="7"/>
      <c r="AP461" s="7"/>
      <c r="AQ461" s="7"/>
    </row>
    <row r="462" spans="3:44" x14ac:dyDescent="0.25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</row>
    <row r="463" spans="3:44" x14ac:dyDescent="0.25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</row>
    <row r="464" spans="3:44" x14ac:dyDescent="0.25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</row>
    <row r="465" spans="3:21" x14ac:dyDescent="0.25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</row>
    <row r="466" spans="3:21" x14ac:dyDescent="0.25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</row>
    <row r="467" spans="3:21" x14ac:dyDescent="0.25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</row>
    <row r="468" spans="3:21" x14ac:dyDescent="0.25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</row>
    <row r="469" spans="3:21" x14ac:dyDescent="0.25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</row>
    <row r="470" spans="3:21" x14ac:dyDescent="0.25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</row>
    <row r="471" spans="3:21" x14ac:dyDescent="0.25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</row>
    <row r="472" spans="3:21" x14ac:dyDescent="0.25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</row>
    <row r="473" spans="3:21" x14ac:dyDescent="0.25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</row>
    <row r="474" spans="3:21" x14ac:dyDescent="0.25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</row>
    <row r="475" spans="3:21" x14ac:dyDescent="0.25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</row>
    <row r="476" spans="3:21" x14ac:dyDescent="0.25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</row>
    <row r="477" spans="3:21" x14ac:dyDescent="0.25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</row>
    <row r="478" spans="3:21" x14ac:dyDescent="0.25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</row>
    <row r="479" spans="3:21" x14ac:dyDescent="0.25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</row>
    <row r="480" spans="3:21" x14ac:dyDescent="0.25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</row>
    <row r="481" spans="3:21" x14ac:dyDescent="0.25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</row>
    <row r="482" spans="3:21" x14ac:dyDescent="0.25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</row>
    <row r="483" spans="3:21" x14ac:dyDescent="0.25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</row>
    <row r="484" spans="3:21" x14ac:dyDescent="0.25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</row>
    <row r="485" spans="3:21" x14ac:dyDescent="0.25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</row>
    <row r="486" spans="3:21" x14ac:dyDescent="0.25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</row>
    <row r="487" spans="3:21" x14ac:dyDescent="0.25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</row>
    <row r="488" spans="3:21" x14ac:dyDescent="0.25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</row>
    <row r="489" spans="3:21" x14ac:dyDescent="0.25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</row>
    <row r="490" spans="3:21" x14ac:dyDescent="0.25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</row>
    <row r="491" spans="3:21" x14ac:dyDescent="0.25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</row>
    <row r="492" spans="3:21" x14ac:dyDescent="0.25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</row>
    <row r="493" spans="3:21" x14ac:dyDescent="0.25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</row>
    <row r="494" spans="3:21" x14ac:dyDescent="0.25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</row>
    <row r="495" spans="3:21" x14ac:dyDescent="0.25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</row>
    <row r="496" spans="3:21" x14ac:dyDescent="0.25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</row>
    <row r="497" spans="3:21" x14ac:dyDescent="0.25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</row>
    <row r="498" spans="3:21" x14ac:dyDescent="0.25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</row>
    <row r="499" spans="3:21" x14ac:dyDescent="0.25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</row>
    <row r="500" spans="3:21" x14ac:dyDescent="0.25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</row>
    <row r="501" spans="3:21" x14ac:dyDescent="0.25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</row>
    <row r="502" spans="3:21" x14ac:dyDescent="0.25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</row>
    <row r="503" spans="3:21" x14ac:dyDescent="0.25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</row>
    <row r="504" spans="3:21" x14ac:dyDescent="0.25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</row>
    <row r="505" spans="3:21" x14ac:dyDescent="0.25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</row>
    <row r="506" spans="3:21" x14ac:dyDescent="0.25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pans="3:21" x14ac:dyDescent="0.25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</row>
    <row r="508" spans="3:21" x14ac:dyDescent="0.25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</row>
    <row r="509" spans="3:21" x14ac:dyDescent="0.25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</row>
    <row r="510" spans="3:21" x14ac:dyDescent="0.25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</row>
    <row r="511" spans="3:21" x14ac:dyDescent="0.25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</row>
    <row r="512" spans="3:21" x14ac:dyDescent="0.25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</row>
    <row r="513" spans="3:21" x14ac:dyDescent="0.25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</row>
    <row r="514" spans="3:21" x14ac:dyDescent="0.25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</row>
    <row r="515" spans="3:21" x14ac:dyDescent="0.25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</row>
    <row r="516" spans="3:21" x14ac:dyDescent="0.25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</row>
    <row r="517" spans="3:21" x14ac:dyDescent="0.25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</row>
    <row r="518" spans="3:21" x14ac:dyDescent="0.25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</row>
    <row r="519" spans="3:21" x14ac:dyDescent="0.25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</row>
    <row r="520" spans="3:21" x14ac:dyDescent="0.25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</row>
    <row r="521" spans="3:21" x14ac:dyDescent="0.25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</row>
    <row r="522" spans="3:21" x14ac:dyDescent="0.25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</row>
    <row r="523" spans="3:21" x14ac:dyDescent="0.25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</row>
    <row r="524" spans="3:21" x14ac:dyDescent="0.25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</row>
    <row r="525" spans="3:21" x14ac:dyDescent="0.25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</row>
    <row r="526" spans="3:21" x14ac:dyDescent="0.25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</row>
    <row r="527" spans="3:21" x14ac:dyDescent="0.25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</row>
    <row r="528" spans="3:21" x14ac:dyDescent="0.25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</row>
    <row r="529" spans="3:21" x14ac:dyDescent="0.25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</row>
    <row r="530" spans="3:21" x14ac:dyDescent="0.25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</row>
    <row r="531" spans="3:21" x14ac:dyDescent="0.25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</row>
    <row r="532" spans="3:21" x14ac:dyDescent="0.25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</row>
    <row r="533" spans="3:21" x14ac:dyDescent="0.25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</row>
    <row r="534" spans="3:21" x14ac:dyDescent="0.25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</row>
    <row r="535" spans="3:21" x14ac:dyDescent="0.25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</row>
    <row r="536" spans="3:21" x14ac:dyDescent="0.25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</row>
    <row r="537" spans="3:21" x14ac:dyDescent="0.25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</row>
    <row r="538" spans="3:21" x14ac:dyDescent="0.25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</row>
    <row r="539" spans="3:21" x14ac:dyDescent="0.25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</row>
    <row r="540" spans="3:21" x14ac:dyDescent="0.25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</row>
    <row r="541" spans="3:21" x14ac:dyDescent="0.25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</row>
    <row r="542" spans="3:21" x14ac:dyDescent="0.25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</row>
    <row r="543" spans="3:21" x14ac:dyDescent="0.25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</row>
    <row r="544" spans="3:21" x14ac:dyDescent="0.25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</row>
    <row r="545" spans="3:21" x14ac:dyDescent="0.25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</row>
    <row r="546" spans="3:21" x14ac:dyDescent="0.25"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</row>
    <row r="547" spans="3:21" x14ac:dyDescent="0.25"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</row>
    <row r="548" spans="3:21" x14ac:dyDescent="0.25"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</row>
    <row r="549" spans="3:21" x14ac:dyDescent="0.25"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</row>
    <row r="550" spans="3:21" x14ac:dyDescent="0.25"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</row>
    <row r="551" spans="3:21" x14ac:dyDescent="0.25"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</row>
    <row r="552" spans="3:21" x14ac:dyDescent="0.25"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</row>
    <row r="553" spans="3:21" x14ac:dyDescent="0.25"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</row>
    <row r="554" spans="3:21" x14ac:dyDescent="0.25"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</row>
    <row r="555" spans="3:21" x14ac:dyDescent="0.25"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</row>
    <row r="556" spans="3:21" x14ac:dyDescent="0.25">
      <c r="O556" s="7"/>
      <c r="P556" s="7"/>
      <c r="Q556" s="7"/>
      <c r="R556" s="7"/>
      <c r="S556" s="7"/>
      <c r="T556" s="7"/>
      <c r="U556" s="7"/>
    </row>
  </sheetData>
  <dataConsolidate link="1"/>
  <mergeCells count="136">
    <mergeCell ref="D13:I13"/>
    <mergeCell ref="P13:U13"/>
    <mergeCell ref="C12:J12"/>
    <mergeCell ref="O12:V12"/>
    <mergeCell ref="L12:M12"/>
    <mergeCell ref="D4:I4"/>
    <mergeCell ref="C3:J3"/>
    <mergeCell ref="C21:J21"/>
    <mergeCell ref="D22:I22"/>
    <mergeCell ref="L21:M21"/>
    <mergeCell ref="O21:V21"/>
    <mergeCell ref="L14:M14"/>
    <mergeCell ref="P22:U22"/>
    <mergeCell ref="D31:I31"/>
    <mergeCell ref="P31:U31"/>
    <mergeCell ref="C39:J39"/>
    <mergeCell ref="L39:M39"/>
    <mergeCell ref="O39:V39"/>
    <mergeCell ref="L36:M36"/>
    <mergeCell ref="L37:M37"/>
    <mergeCell ref="C30:J30"/>
    <mergeCell ref="L41:M41"/>
    <mergeCell ref="L23:M23"/>
    <mergeCell ref="L54:M54"/>
    <mergeCell ref="L55:M55"/>
    <mergeCell ref="L59:M59"/>
    <mergeCell ref="L60:M60"/>
    <mergeCell ref="L61:M61"/>
    <mergeCell ref="P49:U49"/>
    <mergeCell ref="C57:J57"/>
    <mergeCell ref="L57:M57"/>
    <mergeCell ref="O57:V57"/>
    <mergeCell ref="D58:I58"/>
    <mergeCell ref="P58:U58"/>
    <mergeCell ref="L50:M50"/>
    <mergeCell ref="L51:M51"/>
    <mergeCell ref="L52:M52"/>
    <mergeCell ref="D49:I49"/>
    <mergeCell ref="L53:M53"/>
    <mergeCell ref="D40:I40"/>
    <mergeCell ref="P40:U40"/>
    <mergeCell ref="C48:J48"/>
    <mergeCell ref="L48:M48"/>
    <mergeCell ref="O48:V48"/>
    <mergeCell ref="L46:M46"/>
    <mergeCell ref="L30:M30"/>
    <mergeCell ref="L62:M62"/>
    <mergeCell ref="L24:M24"/>
    <mergeCell ref="L27:M27"/>
    <mergeCell ref="L28:M28"/>
    <mergeCell ref="L32:M32"/>
    <mergeCell ref="L34:M34"/>
    <mergeCell ref="L35:M35"/>
    <mergeCell ref="L63:M63"/>
    <mergeCell ref="L64:M64"/>
    <mergeCell ref="L26:M26"/>
    <mergeCell ref="L25:M25"/>
    <mergeCell ref="L33:M33"/>
    <mergeCell ref="L42:M42"/>
    <mergeCell ref="L43:M43"/>
    <mergeCell ref="L44:M44"/>
    <mergeCell ref="L45:M45"/>
    <mergeCell ref="L68:M68"/>
    <mergeCell ref="L69:M69"/>
    <mergeCell ref="L70:M70"/>
    <mergeCell ref="L71:M71"/>
    <mergeCell ref="C66:J66"/>
    <mergeCell ref="L66:M66"/>
    <mergeCell ref="O66:V66"/>
    <mergeCell ref="D67:I67"/>
    <mergeCell ref="P67:U67"/>
    <mergeCell ref="L72:M72"/>
    <mergeCell ref="L73:M73"/>
    <mergeCell ref="C75:J75"/>
    <mergeCell ref="L75:M75"/>
    <mergeCell ref="L80:M80"/>
    <mergeCell ref="L81:M81"/>
    <mergeCell ref="L82:M82"/>
    <mergeCell ref="O75:V75"/>
    <mergeCell ref="D76:I76"/>
    <mergeCell ref="P76:U76"/>
    <mergeCell ref="L77:M77"/>
    <mergeCell ref="L78:M78"/>
    <mergeCell ref="L79:M79"/>
    <mergeCell ref="D94:I94"/>
    <mergeCell ref="P94:U94"/>
    <mergeCell ref="L95:M95"/>
    <mergeCell ref="L91:M91"/>
    <mergeCell ref="C84:J84"/>
    <mergeCell ref="L84:M84"/>
    <mergeCell ref="O84:V84"/>
    <mergeCell ref="D85:I85"/>
    <mergeCell ref="P85:U85"/>
    <mergeCell ref="L86:M86"/>
    <mergeCell ref="L87:M87"/>
    <mergeCell ref="L88:M88"/>
    <mergeCell ref="L89:M89"/>
    <mergeCell ref="L90:M90"/>
    <mergeCell ref="C111:J111"/>
    <mergeCell ref="C1:V1"/>
    <mergeCell ref="C120:J120"/>
    <mergeCell ref="O3:V3"/>
    <mergeCell ref="P4:U4"/>
    <mergeCell ref="L107:M107"/>
    <mergeCell ref="L108:M108"/>
    <mergeCell ref="L109:M109"/>
    <mergeCell ref="O102:V102"/>
    <mergeCell ref="D103:I103"/>
    <mergeCell ref="P103:U103"/>
    <mergeCell ref="L104:M104"/>
    <mergeCell ref="L105:M105"/>
    <mergeCell ref="L106:M106"/>
    <mergeCell ref="L96:M96"/>
    <mergeCell ref="L97:M97"/>
    <mergeCell ref="L98:M98"/>
    <mergeCell ref="L99:M99"/>
    <mergeCell ref="L100:M100"/>
    <mergeCell ref="C102:J102"/>
    <mergeCell ref="L102:M102"/>
    <mergeCell ref="C93:J93"/>
    <mergeCell ref="L93:M93"/>
    <mergeCell ref="O93:V93"/>
    <mergeCell ref="O111:V111"/>
    <mergeCell ref="P112:U112"/>
    <mergeCell ref="Y1:AR1"/>
    <mergeCell ref="Z4:AE4"/>
    <mergeCell ref="AL4:AQ4"/>
    <mergeCell ref="Z17:AE17"/>
    <mergeCell ref="Y3:AE3"/>
    <mergeCell ref="AK3:AQ3"/>
    <mergeCell ref="Y16:AE16"/>
    <mergeCell ref="AK16:AQ16"/>
    <mergeCell ref="Y26:AE26"/>
    <mergeCell ref="AK26:AQ26"/>
    <mergeCell ref="Z27:AE27"/>
    <mergeCell ref="O30:V3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55CCF-7ABC-4F83-9ECB-AAC5EA6AB69A}">
  <dimension ref="A1:AS564"/>
  <sheetViews>
    <sheetView topLeftCell="A10" zoomScale="85" zoomScaleNormal="85" workbookViewId="0">
      <selection activeCell="I28" sqref="I28"/>
    </sheetView>
  </sheetViews>
  <sheetFormatPr defaultRowHeight="15.75" x14ac:dyDescent="0.25"/>
  <cols>
    <col min="1" max="1" width="10" style="1" customWidth="1"/>
    <col min="2" max="2" width="5" style="7" customWidth="1"/>
    <col min="3" max="3" width="6.85546875" style="25" customWidth="1"/>
    <col min="4" max="4" width="13.5703125" style="13" bestFit="1" customWidth="1"/>
    <col min="5" max="5" width="12.5703125" style="13" bestFit="1" customWidth="1"/>
    <col min="6" max="7" width="14.140625" style="13" bestFit="1" customWidth="1"/>
    <col min="8" max="9" width="17" style="13" bestFit="1" customWidth="1"/>
    <col min="10" max="10" width="9" style="13" customWidth="1"/>
    <col min="11" max="11" width="6.28515625" style="13" customWidth="1"/>
    <col min="12" max="12" width="9.5703125" style="13" customWidth="1"/>
    <col min="13" max="13" width="17" style="13" customWidth="1"/>
    <col min="14" max="14" width="14.42578125" style="13" customWidth="1"/>
    <col min="15" max="15" width="17" style="13" bestFit="1" customWidth="1"/>
    <col min="16" max="16" width="11.28515625" style="13" bestFit="1" customWidth="1"/>
    <col min="17" max="17" width="13.140625" style="13" bestFit="1" customWidth="1"/>
    <col min="18" max="19" width="4" style="13" bestFit="1" customWidth="1"/>
    <col min="20" max="20" width="13.140625" style="13" bestFit="1" customWidth="1"/>
    <col min="21" max="21" width="13.5703125" style="13" customWidth="1"/>
    <col min="22" max="22" width="13.140625" style="7" bestFit="1" customWidth="1"/>
    <col min="23" max="23" width="9.140625" style="7"/>
    <col min="24" max="24" width="12.140625" style="7" bestFit="1" customWidth="1"/>
    <col min="25" max="25" width="12.5703125" style="7" bestFit="1" customWidth="1"/>
    <col min="26" max="26" width="10.28515625" style="7" bestFit="1" customWidth="1"/>
    <col min="27" max="27" width="10.85546875" style="7" bestFit="1" customWidth="1"/>
    <col min="28" max="28" width="13.5703125" style="7" bestFit="1" customWidth="1"/>
    <col min="29" max="29" width="9.5703125" style="7" bestFit="1" customWidth="1"/>
    <col min="30" max="30" width="10.85546875" style="13" bestFit="1" customWidth="1"/>
    <col min="31" max="31" width="12.140625" style="13" bestFit="1" customWidth="1"/>
    <col min="32" max="34" width="9.140625" style="13"/>
    <col min="35" max="35" width="12.5703125" style="13" bestFit="1" customWidth="1"/>
    <col min="36" max="38" width="9.140625" style="13"/>
    <col min="39" max="39" width="12.5703125" style="13" bestFit="1" customWidth="1"/>
    <col min="40" max="40" width="11.140625" style="13" bestFit="1" customWidth="1"/>
    <col min="41" max="41" width="9.140625" style="13"/>
    <col min="42" max="42" width="11.28515625" style="13" bestFit="1" customWidth="1"/>
    <col min="43" max="43" width="12.5703125" style="13" bestFit="1" customWidth="1"/>
    <col min="44" max="44" width="9.140625" style="13"/>
    <col min="45" max="45" width="9.140625" style="7"/>
    <col min="46" max="16384" width="9.140625" style="13"/>
  </cols>
  <sheetData>
    <row r="1" spans="1:45" s="7" customFormat="1" x14ac:dyDescent="0.25">
      <c r="A1" s="1"/>
      <c r="C1" s="166" t="s">
        <v>172</v>
      </c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2"/>
    </row>
    <row r="2" spans="1:45" s="7" customFormat="1" x14ac:dyDescent="0.25">
      <c r="A2" s="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s="7" customFormat="1" x14ac:dyDescent="0.25">
      <c r="A3" s="1"/>
      <c r="C3" s="187" t="s">
        <v>123</v>
      </c>
      <c r="D3" s="188"/>
      <c r="E3" s="188"/>
      <c r="F3" s="188"/>
      <c r="G3" s="188"/>
      <c r="H3" s="188"/>
      <c r="I3" s="189"/>
      <c r="O3" s="183"/>
      <c r="P3" s="183"/>
      <c r="Q3" s="183"/>
      <c r="R3" s="183"/>
      <c r="S3" s="183"/>
      <c r="T3" s="183"/>
      <c r="U3" s="183"/>
      <c r="V3" s="183"/>
      <c r="Y3" s="183"/>
      <c r="Z3" s="183"/>
      <c r="AA3" s="183"/>
      <c r="AB3" s="183"/>
      <c r="AC3" s="183"/>
      <c r="AD3" s="183"/>
      <c r="AE3" s="183"/>
      <c r="AF3" s="45"/>
      <c r="AG3" s="12"/>
      <c r="AH3" s="12"/>
      <c r="AI3" s="12"/>
      <c r="AJ3" s="12"/>
      <c r="AK3" s="183"/>
      <c r="AL3" s="183"/>
      <c r="AM3" s="183"/>
      <c r="AN3" s="183"/>
      <c r="AO3" s="183"/>
      <c r="AP3" s="183"/>
      <c r="AQ3" s="183"/>
      <c r="AR3" s="12"/>
      <c r="AS3" s="12"/>
    </row>
    <row r="4" spans="1:45" s="7" customFormat="1" x14ac:dyDescent="0.25">
      <c r="A4" s="1"/>
      <c r="D4" s="167" t="s">
        <v>0</v>
      </c>
      <c r="E4" s="167"/>
      <c r="F4" s="167"/>
      <c r="G4" s="167"/>
      <c r="H4" s="167"/>
      <c r="I4" s="167"/>
      <c r="J4" s="76"/>
      <c r="K4" s="76"/>
      <c r="O4" s="12"/>
      <c r="P4" s="184"/>
      <c r="Q4" s="184"/>
      <c r="R4" s="184"/>
      <c r="S4" s="184"/>
      <c r="T4" s="184"/>
      <c r="U4" s="184"/>
      <c r="V4" s="75"/>
      <c r="Y4" s="12"/>
      <c r="Z4" s="184"/>
      <c r="AA4" s="184"/>
      <c r="AB4" s="184"/>
      <c r="AC4" s="184"/>
      <c r="AD4" s="184"/>
      <c r="AE4" s="184"/>
      <c r="AF4" s="75"/>
      <c r="AG4" s="75"/>
      <c r="AH4" s="12"/>
      <c r="AI4" s="12"/>
      <c r="AJ4" s="12"/>
      <c r="AK4" s="12"/>
      <c r="AL4" s="184"/>
      <c r="AM4" s="184"/>
      <c r="AN4" s="184"/>
      <c r="AO4" s="184"/>
      <c r="AP4" s="184"/>
      <c r="AQ4" s="184"/>
      <c r="AR4" s="75"/>
      <c r="AS4" s="12"/>
    </row>
    <row r="5" spans="1:45" s="7" customFormat="1" x14ac:dyDescent="0.25">
      <c r="A5" s="1"/>
      <c r="C5" s="7" t="s">
        <v>62</v>
      </c>
      <c r="D5" s="41">
        <v>430.85055140571427</v>
      </c>
      <c r="E5" s="42">
        <v>0</v>
      </c>
      <c r="F5" s="42">
        <v>483.10464000000002</v>
      </c>
      <c r="G5" s="42">
        <v>-426.98571428571427</v>
      </c>
      <c r="H5" s="45">
        <v>0</v>
      </c>
      <c r="I5" s="70">
        <v>0</v>
      </c>
      <c r="J5" s="81"/>
      <c r="K5" s="12"/>
      <c r="O5" s="12"/>
      <c r="P5" s="45"/>
      <c r="Q5" s="45"/>
      <c r="R5" s="45"/>
      <c r="S5" s="45"/>
      <c r="T5" s="45"/>
      <c r="U5" s="45"/>
      <c r="V5" s="45"/>
      <c r="Y5" s="12"/>
      <c r="Z5" s="45"/>
      <c r="AA5" s="45"/>
      <c r="AB5" s="45"/>
      <c r="AC5" s="45"/>
      <c r="AD5" s="45"/>
      <c r="AE5" s="45"/>
      <c r="AF5" s="12"/>
      <c r="AG5" s="45"/>
      <c r="AH5" s="12"/>
      <c r="AI5" s="12"/>
      <c r="AJ5" s="12"/>
      <c r="AK5" s="12"/>
      <c r="AL5" s="45"/>
      <c r="AM5" s="45"/>
      <c r="AN5" s="45"/>
      <c r="AO5" s="45"/>
      <c r="AP5" s="45"/>
      <c r="AQ5" s="45"/>
      <c r="AR5" s="12"/>
      <c r="AS5" s="12"/>
    </row>
    <row r="6" spans="1:45" s="7" customFormat="1" x14ac:dyDescent="0.25">
      <c r="A6" s="1"/>
      <c r="C6" s="7" t="s">
        <v>63</v>
      </c>
      <c r="D6" s="41">
        <v>0</v>
      </c>
      <c r="E6" s="42">
        <v>1195.7360585422739</v>
      </c>
      <c r="F6" s="42">
        <v>61.620489795918367</v>
      </c>
      <c r="G6" s="42">
        <v>0</v>
      </c>
      <c r="H6" s="45">
        <v>-0.17605854227405249</v>
      </c>
      <c r="I6" s="70">
        <v>61.620489795918367</v>
      </c>
      <c r="J6" s="81"/>
      <c r="K6" s="12"/>
      <c r="O6" s="12"/>
      <c r="P6" s="45"/>
      <c r="Q6" s="45"/>
      <c r="R6" s="45"/>
      <c r="S6" s="45"/>
      <c r="T6" s="45"/>
      <c r="U6" s="45"/>
      <c r="V6" s="45"/>
      <c r="Y6" s="12"/>
      <c r="Z6" s="45"/>
      <c r="AA6" s="45"/>
      <c r="AB6" s="45"/>
      <c r="AC6" s="45"/>
      <c r="AD6" s="71"/>
      <c r="AE6" s="45"/>
      <c r="AF6" s="12"/>
      <c r="AG6" s="45"/>
      <c r="AH6" s="12"/>
      <c r="AI6" s="12"/>
      <c r="AJ6" s="12"/>
      <c r="AK6" s="12"/>
      <c r="AL6" s="45"/>
      <c r="AM6" s="45"/>
      <c r="AN6" s="45"/>
      <c r="AO6" s="45"/>
      <c r="AP6" s="68"/>
      <c r="AQ6" s="45"/>
      <c r="AR6" s="12"/>
      <c r="AS6" s="12"/>
    </row>
    <row r="7" spans="1:45" s="7" customFormat="1" x14ac:dyDescent="0.25">
      <c r="A7" s="1"/>
      <c r="C7" s="7" t="s">
        <v>65</v>
      </c>
      <c r="D7" s="41">
        <v>483.10464000000002</v>
      </c>
      <c r="E7" s="42">
        <v>61.620489795918367</v>
      </c>
      <c r="F7" s="42">
        <v>109273.66857142857</v>
      </c>
      <c r="G7" s="42">
        <v>0</v>
      </c>
      <c r="H7" s="45">
        <v>-61.620489795918367</v>
      </c>
      <c r="I7" s="70">
        <v>14378.114285714286</v>
      </c>
      <c r="J7" s="81"/>
      <c r="K7" s="12"/>
      <c r="O7" s="12"/>
      <c r="P7" s="45"/>
      <c r="Q7" s="45"/>
      <c r="R7" s="45"/>
      <c r="S7" s="45"/>
      <c r="T7" s="45"/>
      <c r="U7" s="45"/>
      <c r="V7" s="45"/>
      <c r="Y7" s="12"/>
      <c r="Z7" s="45"/>
      <c r="AA7" s="45"/>
      <c r="AB7" s="45"/>
      <c r="AC7" s="45"/>
      <c r="AD7" s="45"/>
      <c r="AE7" s="45"/>
      <c r="AF7" s="12"/>
      <c r="AG7" s="45"/>
      <c r="AH7" s="12"/>
      <c r="AI7" s="12"/>
      <c r="AJ7" s="12"/>
      <c r="AK7" s="12"/>
      <c r="AL7" s="45"/>
      <c r="AM7" s="45"/>
      <c r="AN7" s="45"/>
      <c r="AO7" s="45"/>
      <c r="AP7" s="45"/>
      <c r="AQ7" s="45"/>
      <c r="AR7" s="12"/>
      <c r="AS7" s="12"/>
    </row>
    <row r="8" spans="1:45" s="7" customFormat="1" x14ac:dyDescent="0.25">
      <c r="A8" s="1"/>
      <c r="C8" s="7" t="s">
        <v>66</v>
      </c>
      <c r="D8" s="41">
        <v>-426.98571428571427</v>
      </c>
      <c r="E8" s="42">
        <v>0</v>
      </c>
      <c r="F8" s="42">
        <v>0</v>
      </c>
      <c r="G8" s="42">
        <v>430.85055140571427</v>
      </c>
      <c r="H8" s="45">
        <v>0</v>
      </c>
      <c r="I8" s="70">
        <v>483.10464000000002</v>
      </c>
      <c r="J8" s="81"/>
      <c r="K8" s="12"/>
      <c r="O8" s="12"/>
      <c r="P8" s="45"/>
      <c r="Q8" s="45"/>
      <c r="R8" s="45"/>
      <c r="S8" s="45"/>
      <c r="T8" s="45"/>
      <c r="U8" s="45"/>
      <c r="V8" s="45"/>
      <c r="Y8" s="12"/>
      <c r="Z8" s="45"/>
      <c r="AA8" s="45"/>
      <c r="AB8" s="45"/>
      <c r="AC8" s="45"/>
      <c r="AD8" s="45"/>
      <c r="AE8" s="45"/>
      <c r="AF8" s="12"/>
      <c r="AG8" s="45"/>
      <c r="AH8" s="12"/>
      <c r="AI8" s="12"/>
      <c r="AJ8" s="12"/>
      <c r="AK8" s="12"/>
      <c r="AL8" s="45"/>
      <c r="AM8" s="45"/>
      <c r="AN8" s="45"/>
      <c r="AO8" s="45"/>
      <c r="AP8" s="45"/>
      <c r="AQ8" s="45"/>
      <c r="AR8" s="12"/>
      <c r="AS8" s="12"/>
    </row>
    <row r="9" spans="1:45" s="7" customFormat="1" x14ac:dyDescent="0.25">
      <c r="A9" s="1"/>
      <c r="C9" s="7" t="s">
        <v>67</v>
      </c>
      <c r="D9" s="41">
        <v>0</v>
      </c>
      <c r="E9" s="42">
        <v>-0.17605854227405249</v>
      </c>
      <c r="F9" s="42">
        <v>-61.620489795918367</v>
      </c>
      <c r="G9" s="42">
        <v>0</v>
      </c>
      <c r="H9" s="45">
        <v>1195.7360585422739</v>
      </c>
      <c r="I9" s="70">
        <v>-61.620489795918367</v>
      </c>
      <c r="J9" s="81"/>
      <c r="K9" s="12"/>
      <c r="O9" s="12"/>
      <c r="P9" s="45"/>
      <c r="Q9" s="45"/>
      <c r="R9" s="45"/>
      <c r="S9" s="45"/>
      <c r="T9" s="45"/>
      <c r="U9" s="45"/>
      <c r="V9" s="45"/>
      <c r="Y9" s="12"/>
      <c r="Z9" s="45"/>
      <c r="AA9" s="45"/>
      <c r="AB9" s="45"/>
      <c r="AC9" s="45"/>
      <c r="AD9" s="45"/>
      <c r="AE9" s="45"/>
      <c r="AF9" s="12"/>
      <c r="AG9" s="45"/>
      <c r="AH9" s="12"/>
      <c r="AI9" s="12"/>
      <c r="AJ9" s="12"/>
      <c r="AK9" s="12"/>
      <c r="AL9" s="45"/>
      <c r="AM9" s="45"/>
      <c r="AN9" s="45"/>
      <c r="AO9" s="45"/>
      <c r="AP9" s="45"/>
      <c r="AQ9" s="45"/>
      <c r="AR9" s="12"/>
      <c r="AS9" s="12"/>
    </row>
    <row r="10" spans="1:45" s="7" customFormat="1" x14ac:dyDescent="0.25">
      <c r="A10" s="1"/>
      <c r="C10" s="7" t="s">
        <v>64</v>
      </c>
      <c r="D10" s="41">
        <v>0</v>
      </c>
      <c r="E10" s="42">
        <v>61.620489795918367</v>
      </c>
      <c r="F10" s="42">
        <v>14378.114285714286</v>
      </c>
      <c r="G10" s="42">
        <v>483.10464000000002</v>
      </c>
      <c r="H10" s="45">
        <v>-61.620489795918367</v>
      </c>
      <c r="I10" s="70">
        <v>109273.66857142857</v>
      </c>
      <c r="J10" s="81"/>
      <c r="K10" s="12"/>
      <c r="O10" s="12"/>
      <c r="P10" s="45"/>
      <c r="Q10" s="45"/>
      <c r="R10" s="45"/>
      <c r="S10" s="45"/>
      <c r="T10" s="45"/>
      <c r="U10" s="45"/>
      <c r="V10" s="45"/>
      <c r="Y10" s="12"/>
      <c r="Z10" s="45"/>
      <c r="AA10" s="45"/>
      <c r="AB10" s="45"/>
      <c r="AC10" s="45"/>
      <c r="AD10" s="45"/>
      <c r="AE10" s="45"/>
      <c r="AF10" s="12"/>
      <c r="AG10" s="45"/>
      <c r="AH10" s="12"/>
      <c r="AI10" s="12"/>
      <c r="AJ10" s="12"/>
      <c r="AK10" s="12"/>
      <c r="AL10" s="45"/>
      <c r="AM10" s="45"/>
      <c r="AN10" s="45"/>
      <c r="AO10" s="45"/>
      <c r="AP10" s="45"/>
      <c r="AQ10" s="45"/>
      <c r="AR10" s="12"/>
      <c r="AS10" s="12"/>
    </row>
    <row r="11" spans="1:45" s="7" customFormat="1" x14ac:dyDescent="0.25">
      <c r="A11" s="1"/>
      <c r="D11" s="45"/>
      <c r="E11" s="42"/>
      <c r="F11" s="42"/>
      <c r="G11" s="42"/>
      <c r="H11" s="45"/>
      <c r="I11" s="45"/>
      <c r="J11" s="45"/>
      <c r="K11" s="12"/>
      <c r="O11" s="12"/>
      <c r="P11" s="45"/>
      <c r="Q11" s="45"/>
      <c r="R11" s="45"/>
      <c r="S11" s="45"/>
      <c r="T11" s="45"/>
      <c r="U11" s="45"/>
      <c r="V11" s="45"/>
      <c r="Y11" s="12"/>
      <c r="Z11" s="45"/>
      <c r="AA11" s="45"/>
      <c r="AB11" s="45"/>
      <c r="AC11" s="45"/>
      <c r="AD11" s="45"/>
      <c r="AE11" s="45"/>
      <c r="AF11" s="12"/>
      <c r="AG11" s="45"/>
      <c r="AH11" s="12"/>
      <c r="AI11" s="12"/>
      <c r="AJ11" s="12"/>
      <c r="AK11" s="12"/>
      <c r="AL11" s="45"/>
      <c r="AM11" s="45"/>
      <c r="AN11" s="45"/>
      <c r="AO11" s="45"/>
      <c r="AP11" s="45"/>
      <c r="AQ11" s="45"/>
      <c r="AR11" s="12"/>
      <c r="AS11" s="12"/>
    </row>
    <row r="12" spans="1:45" s="7" customFormat="1" x14ac:dyDescent="0.25">
      <c r="A12" s="1"/>
      <c r="C12" s="199" t="s">
        <v>978</v>
      </c>
      <c r="D12" s="199"/>
      <c r="E12" s="199"/>
      <c r="F12" s="199"/>
      <c r="G12" s="199"/>
      <c r="H12" s="199"/>
      <c r="I12" s="199"/>
      <c r="J12" s="84"/>
      <c r="K12" s="199" t="s">
        <v>176</v>
      </c>
      <c r="L12" s="199"/>
      <c r="M12" s="199"/>
      <c r="N12" s="199"/>
      <c r="O12" s="199"/>
      <c r="P12" s="199"/>
      <c r="Q12" s="199"/>
      <c r="R12" s="45"/>
      <c r="S12" s="45"/>
      <c r="T12" s="45"/>
      <c r="U12" s="45"/>
      <c r="V12" s="45"/>
      <c r="Y12" s="12"/>
      <c r="Z12" s="45"/>
      <c r="AA12" s="45"/>
      <c r="AB12" s="45"/>
      <c r="AC12" s="45"/>
      <c r="AD12" s="45"/>
      <c r="AE12" s="45"/>
      <c r="AF12" s="12"/>
      <c r="AG12" s="45"/>
      <c r="AH12" s="12"/>
      <c r="AI12" s="12"/>
      <c r="AJ12" s="12"/>
      <c r="AK12" s="12"/>
      <c r="AL12" s="45"/>
      <c r="AM12" s="45"/>
      <c r="AN12" s="45"/>
      <c r="AO12" s="45"/>
      <c r="AP12" s="45"/>
      <c r="AQ12" s="45"/>
      <c r="AR12" s="12"/>
      <c r="AS12" s="12"/>
    </row>
    <row r="13" spans="1:45" s="7" customFormat="1" x14ac:dyDescent="0.25">
      <c r="A13" s="1"/>
      <c r="C13" s="98" t="s">
        <v>0</v>
      </c>
      <c r="D13" s="98">
        <v>1</v>
      </c>
      <c r="E13" s="98">
        <v>2</v>
      </c>
      <c r="F13" s="98">
        <v>3</v>
      </c>
      <c r="G13" s="98">
        <v>4</v>
      </c>
      <c r="H13" s="98">
        <v>5</v>
      </c>
      <c r="I13" s="98">
        <v>6</v>
      </c>
      <c r="J13" s="84"/>
      <c r="K13" s="98" t="s">
        <v>0</v>
      </c>
      <c r="L13" s="98">
        <v>1</v>
      </c>
      <c r="M13" s="98">
        <v>2</v>
      </c>
      <c r="N13" s="98">
        <v>3</v>
      </c>
      <c r="O13" s="98">
        <v>4</v>
      </c>
      <c r="P13" s="98">
        <v>5</v>
      </c>
      <c r="Q13" s="98">
        <v>6</v>
      </c>
      <c r="R13" s="45"/>
      <c r="S13" s="45"/>
      <c r="T13" s="45"/>
      <c r="U13" s="45"/>
      <c r="V13" s="45"/>
      <c r="Y13" s="12"/>
      <c r="Z13" s="45"/>
      <c r="AA13" s="45"/>
      <c r="AB13" s="45"/>
      <c r="AC13" s="45"/>
      <c r="AD13" s="45"/>
      <c r="AE13" s="45"/>
      <c r="AF13" s="12"/>
      <c r="AG13" s="45"/>
      <c r="AH13" s="12"/>
      <c r="AI13" s="12"/>
      <c r="AJ13" s="12"/>
      <c r="AK13" s="12"/>
      <c r="AL13" s="45"/>
      <c r="AM13" s="45"/>
      <c r="AN13" s="45"/>
      <c r="AO13" s="45"/>
      <c r="AP13" s="45"/>
      <c r="AQ13" s="45"/>
      <c r="AR13" s="12"/>
      <c r="AS13" s="12"/>
    </row>
    <row r="14" spans="1:45" s="7" customFormat="1" x14ac:dyDescent="0.25">
      <c r="A14" s="1"/>
      <c r="C14" s="98">
        <v>1</v>
      </c>
      <c r="D14" s="99" t="s">
        <v>177</v>
      </c>
      <c r="E14" s="99"/>
      <c r="F14" s="99"/>
      <c r="G14" s="99"/>
      <c r="H14" s="99"/>
      <c r="I14" s="99"/>
      <c r="J14" s="84"/>
      <c r="K14" s="98">
        <v>1</v>
      </c>
      <c r="L14" s="99" t="s">
        <v>177</v>
      </c>
      <c r="M14" s="99" t="s">
        <v>178</v>
      </c>
      <c r="N14" s="99" t="s">
        <v>179</v>
      </c>
      <c r="O14" s="99" t="s">
        <v>180</v>
      </c>
      <c r="P14" s="99" t="s">
        <v>181</v>
      </c>
      <c r="Q14" s="99" t="s">
        <v>182</v>
      </c>
      <c r="R14" s="45"/>
      <c r="S14" s="45"/>
      <c r="T14" s="45"/>
      <c r="U14" s="45"/>
      <c r="V14" s="45"/>
      <c r="Y14" s="12"/>
      <c r="Z14" s="45"/>
      <c r="AA14" s="45"/>
      <c r="AB14" s="45"/>
      <c r="AC14" s="45"/>
      <c r="AD14" s="45"/>
      <c r="AE14" s="45"/>
      <c r="AF14" s="12"/>
      <c r="AG14" s="45"/>
      <c r="AH14" s="12"/>
      <c r="AI14" s="12"/>
      <c r="AJ14" s="12"/>
      <c r="AK14" s="12"/>
      <c r="AL14" s="45"/>
      <c r="AM14" s="45"/>
      <c r="AN14" s="45"/>
      <c r="AO14" s="45"/>
      <c r="AP14" s="45"/>
      <c r="AQ14" s="45"/>
      <c r="AR14" s="12"/>
      <c r="AS14" s="12"/>
    </row>
    <row r="15" spans="1:45" s="7" customFormat="1" x14ac:dyDescent="0.25">
      <c r="A15" s="1"/>
      <c r="C15" s="98">
        <v>2</v>
      </c>
      <c r="D15" s="99" t="s">
        <v>178</v>
      </c>
      <c r="E15" s="99" t="s">
        <v>183</v>
      </c>
      <c r="F15" s="99"/>
      <c r="G15" s="99"/>
      <c r="H15" s="99"/>
      <c r="I15" s="99"/>
      <c r="J15" s="84" t="s">
        <v>184</v>
      </c>
      <c r="K15" s="98">
        <v>2</v>
      </c>
      <c r="L15" s="99"/>
      <c r="M15" s="99" t="s">
        <v>183</v>
      </c>
      <c r="N15" s="99" t="s">
        <v>185</v>
      </c>
      <c r="O15" s="99" t="s">
        <v>186</v>
      </c>
      <c r="P15" s="99" t="s">
        <v>187</v>
      </c>
      <c r="Q15" s="99" t="s">
        <v>188</v>
      </c>
      <c r="R15" s="45"/>
      <c r="S15" s="45"/>
      <c r="T15" s="45"/>
      <c r="U15" s="45"/>
      <c r="V15" s="45"/>
      <c r="Y15" s="12"/>
      <c r="Z15" s="45"/>
      <c r="AA15" s="45"/>
      <c r="AB15" s="45"/>
      <c r="AC15" s="45"/>
      <c r="AD15" s="45"/>
      <c r="AE15" s="45"/>
      <c r="AF15" s="12"/>
      <c r="AG15" s="45"/>
      <c r="AH15" s="12"/>
      <c r="AI15" s="12"/>
      <c r="AJ15" s="12"/>
      <c r="AK15" s="12"/>
      <c r="AL15" s="45"/>
      <c r="AM15" s="45"/>
      <c r="AN15" s="45"/>
      <c r="AO15" s="45"/>
      <c r="AP15" s="45"/>
      <c r="AQ15" s="45"/>
      <c r="AR15" s="12"/>
      <c r="AS15" s="12"/>
    </row>
    <row r="16" spans="1:45" s="7" customFormat="1" x14ac:dyDescent="0.25">
      <c r="A16" s="1"/>
      <c r="C16" s="98">
        <v>3</v>
      </c>
      <c r="D16" s="99" t="s">
        <v>179</v>
      </c>
      <c r="E16" s="99" t="s">
        <v>185</v>
      </c>
      <c r="F16" s="99" t="s">
        <v>189</v>
      </c>
      <c r="G16" s="99"/>
      <c r="H16" s="99"/>
      <c r="I16" s="99"/>
      <c r="J16" s="84"/>
      <c r="K16" s="98">
        <v>3</v>
      </c>
      <c r="L16" s="99"/>
      <c r="M16" s="99"/>
      <c r="N16" s="99" t="s">
        <v>189</v>
      </c>
      <c r="O16" s="99" t="s">
        <v>190</v>
      </c>
      <c r="P16" s="99" t="s">
        <v>191</v>
      </c>
      <c r="Q16" s="99" t="s">
        <v>192</v>
      </c>
      <c r="R16" s="45"/>
      <c r="S16" s="45"/>
      <c r="T16" s="45"/>
      <c r="U16" s="45"/>
      <c r="V16" s="45"/>
      <c r="Y16" s="12"/>
      <c r="Z16" s="45"/>
      <c r="AA16" s="45"/>
      <c r="AB16" s="45"/>
      <c r="AC16" s="45"/>
      <c r="AD16" s="45"/>
      <c r="AE16" s="45"/>
      <c r="AF16" s="12"/>
      <c r="AG16" s="45"/>
      <c r="AH16" s="12"/>
      <c r="AI16" s="12"/>
      <c r="AJ16" s="12"/>
      <c r="AK16" s="12"/>
      <c r="AL16" s="45"/>
      <c r="AM16" s="45"/>
      <c r="AN16" s="45"/>
      <c r="AO16" s="45"/>
      <c r="AP16" s="45"/>
      <c r="AQ16" s="45"/>
      <c r="AR16" s="12"/>
      <c r="AS16" s="12"/>
    </row>
    <row r="17" spans="1:45" s="7" customFormat="1" x14ac:dyDescent="0.25">
      <c r="A17" s="1"/>
      <c r="C17" s="98">
        <v>4</v>
      </c>
      <c r="D17" s="99" t="s">
        <v>180</v>
      </c>
      <c r="E17" s="99" t="s">
        <v>186</v>
      </c>
      <c r="F17" s="99" t="s">
        <v>190</v>
      </c>
      <c r="G17" s="99" t="s">
        <v>193</v>
      </c>
      <c r="H17" s="99"/>
      <c r="I17" s="99"/>
      <c r="J17" s="84"/>
      <c r="K17" s="98">
        <v>4</v>
      </c>
      <c r="L17" s="99"/>
      <c r="M17" s="99"/>
      <c r="N17" s="99"/>
      <c r="O17" s="99" t="s">
        <v>193</v>
      </c>
      <c r="P17" s="99" t="s">
        <v>194</v>
      </c>
      <c r="Q17" s="99" t="s">
        <v>195</v>
      </c>
      <c r="R17" s="45"/>
      <c r="S17" s="45"/>
      <c r="T17" s="45"/>
      <c r="U17" s="45"/>
      <c r="V17" s="45"/>
      <c r="Y17" s="12"/>
      <c r="Z17" s="45"/>
      <c r="AA17" s="45"/>
      <c r="AB17" s="45"/>
      <c r="AC17" s="45"/>
      <c r="AD17" s="45"/>
      <c r="AE17" s="45"/>
      <c r="AF17" s="12"/>
      <c r="AG17" s="45"/>
      <c r="AH17" s="12"/>
      <c r="AI17" s="12"/>
      <c r="AJ17" s="12"/>
      <c r="AK17" s="12"/>
      <c r="AL17" s="45"/>
      <c r="AM17" s="45"/>
      <c r="AN17" s="45"/>
      <c r="AO17" s="45"/>
      <c r="AP17" s="45"/>
      <c r="AQ17" s="45"/>
      <c r="AR17" s="12"/>
      <c r="AS17" s="12"/>
    </row>
    <row r="18" spans="1:45" s="7" customFormat="1" x14ac:dyDescent="0.25">
      <c r="A18" s="1"/>
      <c r="C18" s="98">
        <v>5</v>
      </c>
      <c r="D18" s="99" t="s">
        <v>181</v>
      </c>
      <c r="E18" s="99" t="s">
        <v>187</v>
      </c>
      <c r="F18" s="99" t="s">
        <v>191</v>
      </c>
      <c r="G18" s="99" t="s">
        <v>194</v>
      </c>
      <c r="H18" s="99" t="s">
        <v>196</v>
      </c>
      <c r="I18" s="99"/>
      <c r="J18" s="84"/>
      <c r="K18" s="98">
        <v>5</v>
      </c>
      <c r="L18" s="99"/>
      <c r="M18" s="99"/>
      <c r="N18" s="99"/>
      <c r="O18" s="99"/>
      <c r="P18" s="99" t="s">
        <v>196</v>
      </c>
      <c r="Q18" s="99" t="s">
        <v>197</v>
      </c>
      <c r="R18" s="45"/>
      <c r="S18" s="45"/>
      <c r="T18" s="45"/>
      <c r="U18" s="45"/>
      <c r="V18" s="45"/>
      <c r="Y18" s="12"/>
      <c r="Z18" s="45"/>
      <c r="AA18" s="45"/>
      <c r="AB18" s="45"/>
      <c r="AC18" s="45"/>
      <c r="AD18" s="45"/>
      <c r="AE18" s="45"/>
      <c r="AF18" s="12"/>
      <c r="AG18" s="45"/>
      <c r="AH18" s="12"/>
      <c r="AI18" s="12"/>
      <c r="AJ18" s="12"/>
      <c r="AK18" s="12"/>
      <c r="AL18" s="45"/>
      <c r="AM18" s="45"/>
      <c r="AN18" s="45"/>
      <c r="AO18" s="45"/>
      <c r="AP18" s="45"/>
      <c r="AQ18" s="45"/>
      <c r="AR18" s="12"/>
      <c r="AS18" s="12"/>
    </row>
    <row r="19" spans="1:45" s="7" customFormat="1" x14ac:dyDescent="0.25">
      <c r="A19" s="1"/>
      <c r="C19" s="98">
        <v>6</v>
      </c>
      <c r="D19" s="99" t="s">
        <v>182</v>
      </c>
      <c r="E19" s="99" t="s">
        <v>188</v>
      </c>
      <c r="F19" s="99" t="s">
        <v>192</v>
      </c>
      <c r="G19" s="99" t="s">
        <v>195</v>
      </c>
      <c r="H19" s="99" t="s">
        <v>197</v>
      </c>
      <c r="I19" s="98" t="s">
        <v>198</v>
      </c>
      <c r="J19" s="84"/>
      <c r="K19" s="98">
        <v>6</v>
      </c>
      <c r="L19" s="98"/>
      <c r="M19" s="98"/>
      <c r="N19" s="98"/>
      <c r="O19" s="98"/>
      <c r="P19" s="98"/>
      <c r="Q19" s="98" t="s">
        <v>198</v>
      </c>
      <c r="R19" s="45"/>
      <c r="S19" s="45"/>
      <c r="T19" s="45"/>
      <c r="U19" s="45"/>
      <c r="V19" s="45"/>
      <c r="Y19" s="12"/>
      <c r="Z19" s="45"/>
      <c r="AA19" s="45"/>
      <c r="AB19" s="45"/>
      <c r="AC19" s="45"/>
      <c r="AD19" s="45"/>
      <c r="AE19" s="45"/>
      <c r="AF19" s="12"/>
      <c r="AG19" s="45"/>
      <c r="AH19" s="12"/>
      <c r="AI19" s="12"/>
      <c r="AJ19" s="12"/>
      <c r="AK19" s="12"/>
      <c r="AL19" s="45"/>
      <c r="AM19" s="45"/>
      <c r="AN19" s="45"/>
      <c r="AO19" s="45"/>
      <c r="AP19" s="45"/>
      <c r="AQ19" s="45"/>
      <c r="AR19" s="12"/>
      <c r="AS19" s="12"/>
    </row>
    <row r="20" spans="1:45" s="7" customFormat="1" x14ac:dyDescent="0.25">
      <c r="A20" s="1"/>
      <c r="D20" s="45"/>
      <c r="E20" s="42"/>
      <c r="F20" s="42"/>
      <c r="G20" s="42"/>
      <c r="H20" s="45"/>
      <c r="I20" s="45"/>
      <c r="J20" s="45"/>
      <c r="K20" s="12"/>
      <c r="O20" s="12"/>
      <c r="P20" s="45"/>
      <c r="Q20" s="45"/>
      <c r="R20" s="45"/>
      <c r="S20" s="45"/>
      <c r="T20" s="45"/>
      <c r="U20" s="45"/>
      <c r="V20" s="45"/>
      <c r="Y20" s="12"/>
      <c r="Z20" s="45"/>
      <c r="AA20" s="45"/>
      <c r="AB20" s="45"/>
      <c r="AC20" s="45"/>
      <c r="AD20" s="45"/>
      <c r="AE20" s="45"/>
      <c r="AF20" s="12"/>
      <c r="AG20" s="45"/>
      <c r="AH20" s="12"/>
      <c r="AI20" s="12"/>
      <c r="AJ20" s="12"/>
      <c r="AK20" s="12"/>
      <c r="AL20" s="45"/>
      <c r="AM20" s="45"/>
      <c r="AN20" s="45"/>
      <c r="AO20" s="45"/>
      <c r="AP20" s="45"/>
      <c r="AQ20" s="45"/>
      <c r="AR20" s="12"/>
      <c r="AS20" s="12"/>
    </row>
    <row r="21" spans="1:45" x14ac:dyDescent="0.25">
      <c r="C21" s="197" t="s">
        <v>173</v>
      </c>
      <c r="D21" s="197"/>
      <c r="E21" s="197"/>
      <c r="F21" s="197"/>
      <c r="G21" s="197"/>
      <c r="H21" s="197"/>
      <c r="I21" s="197"/>
      <c r="J21" s="82"/>
      <c r="K21" s="197" t="s">
        <v>174</v>
      </c>
      <c r="L21" s="197"/>
      <c r="M21" s="197"/>
      <c r="N21" s="197"/>
      <c r="O21" s="197"/>
      <c r="P21" s="197"/>
      <c r="Q21" s="197"/>
      <c r="R21" s="82"/>
      <c r="S21" s="82"/>
      <c r="T21" s="82"/>
      <c r="U21" s="82"/>
      <c r="V21" s="82"/>
      <c r="W21" s="80"/>
      <c r="X21" s="80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</row>
    <row r="22" spans="1:45" x14ac:dyDescent="0.25">
      <c r="C22" s="7"/>
      <c r="D22" s="167" t="s">
        <v>53</v>
      </c>
      <c r="E22" s="167"/>
      <c r="F22" s="167"/>
      <c r="G22" s="167"/>
      <c r="H22" s="167"/>
      <c r="I22" s="167"/>
      <c r="J22" s="82"/>
      <c r="K22" s="7"/>
      <c r="L22" s="167" t="s">
        <v>168</v>
      </c>
      <c r="M22" s="167"/>
      <c r="N22" s="167"/>
      <c r="O22" s="167"/>
      <c r="P22" s="167"/>
      <c r="Q22" s="167"/>
      <c r="R22" s="82"/>
      <c r="S22" s="82"/>
      <c r="T22" s="82"/>
      <c r="U22" s="82"/>
      <c r="V22" s="82"/>
      <c r="W22" s="80"/>
      <c r="X22" s="80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</row>
    <row r="23" spans="1:45" x14ac:dyDescent="0.25">
      <c r="C23" s="7" t="s">
        <v>62</v>
      </c>
      <c r="D23" s="41">
        <f t="shared" ref="D23:D28" si="0">E30</f>
        <v>20.756939837213825</v>
      </c>
      <c r="E23" s="42"/>
      <c r="F23" s="42"/>
      <c r="G23" s="42"/>
      <c r="H23" s="45"/>
      <c r="I23" s="70"/>
      <c r="J23" s="82"/>
      <c r="K23" s="7" t="s">
        <v>62</v>
      </c>
      <c r="L23" s="41">
        <f t="array" ref="L23:Q28">TRANSPOSE(D23:I28)</f>
        <v>20.756939837213825</v>
      </c>
      <c r="M23" s="42">
        <v>0</v>
      </c>
      <c r="N23" s="42">
        <v>23.274367213507638</v>
      </c>
      <c r="O23" s="42">
        <v>-20.570744899505762</v>
      </c>
      <c r="P23" s="45">
        <v>0</v>
      </c>
      <c r="Q23" s="70">
        <v>0</v>
      </c>
      <c r="R23" s="82"/>
      <c r="S23" s="82"/>
      <c r="T23" s="82"/>
      <c r="U23" s="82"/>
      <c r="V23" s="82"/>
      <c r="W23" s="80"/>
      <c r="X23" s="80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</row>
    <row r="24" spans="1:45" x14ac:dyDescent="0.25">
      <c r="C24" s="7" t="s">
        <v>63</v>
      </c>
      <c r="D24" s="41">
        <f t="shared" si="0"/>
        <v>0</v>
      </c>
      <c r="E24" s="42">
        <f>I30</f>
        <v>34.579416688866715</v>
      </c>
      <c r="F24" s="42"/>
      <c r="G24" s="42"/>
      <c r="H24" s="45"/>
      <c r="I24" s="70"/>
      <c r="J24" s="82"/>
      <c r="K24" s="7" t="s">
        <v>63</v>
      </c>
      <c r="L24" s="41">
        <v>0</v>
      </c>
      <c r="M24" s="42">
        <v>34.579416688866715</v>
      </c>
      <c r="N24" s="42">
        <v>1.7819849901711085</v>
      </c>
      <c r="O24" s="42">
        <v>0</v>
      </c>
      <c r="P24" s="45">
        <v>-5.0897331754319233E-3</v>
      </c>
      <c r="Q24" s="70">
        <v>1.7819849901711085</v>
      </c>
      <c r="R24" s="82"/>
      <c r="S24" s="82"/>
      <c r="T24" s="82"/>
      <c r="U24" s="82"/>
      <c r="V24" s="82"/>
      <c r="W24" s="80"/>
      <c r="X24" s="80"/>
      <c r="Y24" s="183"/>
      <c r="Z24" s="183"/>
      <c r="AA24" s="183"/>
      <c r="AB24" s="183"/>
      <c r="AC24" s="183"/>
      <c r="AD24" s="183"/>
      <c r="AE24" s="183"/>
      <c r="AF24" s="12"/>
      <c r="AG24" s="80"/>
      <c r="AH24" s="12"/>
      <c r="AI24" s="80"/>
      <c r="AJ24" s="12"/>
      <c r="AK24" s="183"/>
      <c r="AL24" s="183"/>
      <c r="AM24" s="183"/>
      <c r="AN24" s="183"/>
      <c r="AO24" s="183"/>
      <c r="AP24" s="183"/>
      <c r="AQ24" s="183"/>
      <c r="AR24" s="12"/>
      <c r="AS24" s="12"/>
    </row>
    <row r="25" spans="1:45" x14ac:dyDescent="0.25">
      <c r="C25" s="7" t="s">
        <v>65</v>
      </c>
      <c r="D25" s="41">
        <f t="shared" si="0"/>
        <v>23.274367213507638</v>
      </c>
      <c r="E25" s="42">
        <v>1.7819849901711085</v>
      </c>
      <c r="F25" s="42">
        <v>329.74049966145787</v>
      </c>
      <c r="G25" s="42"/>
      <c r="H25" s="45"/>
      <c r="I25" s="70"/>
      <c r="J25" s="82"/>
      <c r="K25" s="7" t="s">
        <v>65</v>
      </c>
      <c r="L25" s="41">
        <v>0</v>
      </c>
      <c r="M25" s="42">
        <v>0</v>
      </c>
      <c r="N25" s="42">
        <v>329.74049966145787</v>
      </c>
      <c r="O25" s="42">
        <v>1.4519637405370307</v>
      </c>
      <c r="P25" s="45">
        <v>-0.18684671805596487</v>
      </c>
      <c r="Q25" s="70">
        <v>43.594701118768995</v>
      </c>
      <c r="R25" s="82"/>
      <c r="S25" s="82"/>
      <c r="T25" s="82"/>
      <c r="U25" s="82"/>
      <c r="V25" s="82"/>
      <c r="W25" s="80"/>
      <c r="X25" s="80"/>
      <c r="Y25" s="12"/>
      <c r="Z25" s="184"/>
      <c r="AA25" s="184"/>
      <c r="AB25" s="184"/>
      <c r="AC25" s="184"/>
      <c r="AD25" s="184"/>
      <c r="AE25" s="184"/>
      <c r="AF25" s="75"/>
      <c r="AG25" s="75"/>
      <c r="AH25" s="12"/>
      <c r="AI25" s="75"/>
      <c r="AJ25" s="12"/>
      <c r="AK25" s="12"/>
      <c r="AL25" s="12"/>
      <c r="AM25" s="12"/>
      <c r="AN25" s="12"/>
      <c r="AO25" s="12"/>
      <c r="AP25" s="12"/>
      <c r="AQ25" s="12"/>
      <c r="AR25" s="12"/>
      <c r="AS25" s="12"/>
    </row>
    <row r="26" spans="1:45" x14ac:dyDescent="0.25">
      <c r="C26" s="7" t="s">
        <v>66</v>
      </c>
      <c r="D26" s="41">
        <f t="shared" si="0"/>
        <v>-20.570744899505762</v>
      </c>
      <c r="E26" s="42">
        <v>0</v>
      </c>
      <c r="F26" s="42">
        <v>1.4519637405370307</v>
      </c>
      <c r="G26" s="42">
        <v>2.3637110346289805</v>
      </c>
      <c r="H26" s="45"/>
      <c r="I26" s="70"/>
      <c r="J26" s="82"/>
      <c r="K26" s="7" t="s">
        <v>66</v>
      </c>
      <c r="L26" s="41">
        <v>0</v>
      </c>
      <c r="M26" s="42">
        <v>0</v>
      </c>
      <c r="N26" s="42">
        <v>0</v>
      </c>
      <c r="O26" s="42">
        <v>2.3637110346289805</v>
      </c>
      <c r="P26" s="45">
        <v>0.11477488393507898</v>
      </c>
      <c r="Q26" s="70">
        <v>177.60507462448484</v>
      </c>
      <c r="R26" s="82"/>
      <c r="S26" s="82"/>
      <c r="T26" s="82"/>
      <c r="U26" s="82"/>
      <c r="V26" s="82"/>
      <c r="W26" s="80"/>
      <c r="X26" s="80"/>
      <c r="Y26" s="12"/>
      <c r="Z26" s="45"/>
      <c r="AA26" s="45"/>
      <c r="AB26" s="45"/>
      <c r="AC26" s="45"/>
      <c r="AD26" s="45"/>
      <c r="AE26" s="45"/>
      <c r="AF26" s="75"/>
      <c r="AG26" s="73"/>
      <c r="AH26" s="12"/>
      <c r="AI26" s="73"/>
      <c r="AJ26" s="12"/>
      <c r="AK26" s="75"/>
      <c r="AL26" s="77"/>
      <c r="AM26" s="12"/>
      <c r="AN26" s="12"/>
      <c r="AO26" s="12"/>
      <c r="AP26" s="12"/>
      <c r="AQ26" s="12"/>
      <c r="AR26" s="12"/>
      <c r="AS26" s="12"/>
    </row>
    <row r="27" spans="1:45" x14ac:dyDescent="0.25">
      <c r="C27" s="7" t="s">
        <v>67</v>
      </c>
      <c r="D27" s="41">
        <f t="shared" si="0"/>
        <v>0</v>
      </c>
      <c r="E27" s="42">
        <v>-5.0897331754319233E-3</v>
      </c>
      <c r="F27" s="42">
        <v>-0.18684671805596487</v>
      </c>
      <c r="G27" s="42">
        <v>0.11477488393507898</v>
      </c>
      <c r="H27" s="45">
        <v>34.578720177655299</v>
      </c>
      <c r="I27" s="70"/>
      <c r="J27" s="82"/>
      <c r="K27" s="7" t="s">
        <v>67</v>
      </c>
      <c r="L27" s="41">
        <v>0</v>
      </c>
      <c r="M27" s="42">
        <v>0</v>
      </c>
      <c r="N27" s="42">
        <v>0</v>
      </c>
      <c r="O27" s="42">
        <v>0</v>
      </c>
      <c r="P27" s="45">
        <v>34.578720177655299</v>
      </c>
      <c r="Q27" s="70">
        <v>-2.135706723386273</v>
      </c>
      <c r="R27" s="82"/>
      <c r="S27" s="82"/>
      <c r="T27" s="82"/>
      <c r="U27" s="82"/>
      <c r="V27" s="82"/>
      <c r="W27" s="80"/>
      <c r="X27" s="80"/>
      <c r="Y27" s="12"/>
      <c r="Z27" s="45"/>
      <c r="AA27" s="45"/>
      <c r="AB27" s="45"/>
      <c r="AC27" s="45"/>
      <c r="AD27" s="68"/>
      <c r="AE27" s="45"/>
      <c r="AF27" s="75"/>
      <c r="AG27" s="73"/>
      <c r="AH27" s="12"/>
      <c r="AI27" s="73"/>
      <c r="AJ27" s="12"/>
      <c r="AK27" s="75"/>
      <c r="AL27" s="75"/>
      <c r="AM27" s="12"/>
      <c r="AN27" s="12"/>
      <c r="AO27" s="12"/>
      <c r="AP27" s="12"/>
      <c r="AQ27" s="12"/>
      <c r="AR27" s="12"/>
      <c r="AS27" s="12"/>
    </row>
    <row r="28" spans="1:45" x14ac:dyDescent="0.25">
      <c r="C28" s="7" t="s">
        <v>64</v>
      </c>
      <c r="D28" s="41">
        <f t="shared" si="0"/>
        <v>0</v>
      </c>
      <c r="E28" s="42">
        <v>1.7819849901711085</v>
      </c>
      <c r="F28" s="42">
        <v>43.594701118768995</v>
      </c>
      <c r="G28" s="42">
        <v>177.60507462448484</v>
      </c>
      <c r="H28" s="45">
        <v>-2.135706723386273</v>
      </c>
      <c r="I28" s="70">
        <v>275.35771605001895</v>
      </c>
      <c r="J28" s="82"/>
      <c r="K28" s="7" t="s">
        <v>64</v>
      </c>
      <c r="L28" s="41">
        <v>0</v>
      </c>
      <c r="M28" s="42">
        <v>0</v>
      </c>
      <c r="N28" s="42">
        <v>0</v>
      </c>
      <c r="O28" s="42">
        <v>0</v>
      </c>
      <c r="P28" s="45">
        <v>0</v>
      </c>
      <c r="Q28" s="70">
        <v>275.35771605001895</v>
      </c>
      <c r="R28" s="82"/>
      <c r="S28" s="82"/>
      <c r="T28" s="82"/>
      <c r="U28" s="82"/>
      <c r="V28" s="82"/>
      <c r="W28" s="80"/>
      <c r="X28" s="80"/>
      <c r="Y28" s="12"/>
      <c r="Z28" s="45"/>
      <c r="AA28" s="45"/>
      <c r="AB28" s="45"/>
      <c r="AC28" s="45"/>
      <c r="AD28" s="45"/>
      <c r="AE28" s="45"/>
      <c r="AF28" s="75"/>
      <c r="AG28" s="73"/>
      <c r="AH28" s="12"/>
      <c r="AI28" s="73"/>
      <c r="AJ28" s="12"/>
      <c r="AK28" s="75"/>
      <c r="AL28" s="75"/>
      <c r="AM28" s="12"/>
      <c r="AN28" s="12"/>
      <c r="AO28" s="12"/>
      <c r="AP28" s="12"/>
      <c r="AQ28" s="12"/>
      <c r="AR28" s="12"/>
      <c r="AS28" s="12"/>
    </row>
    <row r="29" spans="1:45" x14ac:dyDescent="0.25"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0"/>
      <c r="X29" s="80"/>
      <c r="Y29" s="12"/>
      <c r="Z29" s="45"/>
      <c r="AA29" s="45"/>
      <c r="AB29" s="45"/>
      <c r="AC29" s="45"/>
      <c r="AD29" s="45"/>
      <c r="AE29" s="45"/>
      <c r="AF29" s="75"/>
      <c r="AG29" s="73"/>
      <c r="AH29" s="12"/>
      <c r="AI29" s="73"/>
      <c r="AJ29" s="12"/>
      <c r="AK29" s="75"/>
      <c r="AL29" s="75"/>
      <c r="AM29" s="78"/>
      <c r="AN29" s="12"/>
      <c r="AO29" s="12"/>
      <c r="AP29" s="12"/>
      <c r="AQ29" s="12"/>
      <c r="AR29" s="12"/>
      <c r="AS29" s="12"/>
    </row>
    <row r="30" spans="1:45" ht="15.75" customHeight="1" x14ac:dyDescent="0.25">
      <c r="C30" s="82" t="s">
        <v>175</v>
      </c>
      <c r="D30" s="82"/>
      <c r="E30" s="82">
        <f>D5^(1/2)</f>
        <v>20.756939837213825</v>
      </c>
      <c r="F30" s="82"/>
      <c r="G30" s="82" t="s">
        <v>204</v>
      </c>
      <c r="H30" s="82"/>
      <c r="I30" s="82">
        <f>((E6)-(E31^2))^(1/2)</f>
        <v>34.579416688866715</v>
      </c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0"/>
      <c r="X30" s="80"/>
      <c r="Y30" s="12"/>
      <c r="Z30" s="45"/>
      <c r="AA30" s="45"/>
      <c r="AB30" s="45"/>
      <c r="AC30" s="45"/>
      <c r="AD30" s="45"/>
      <c r="AE30" s="45"/>
      <c r="AF30" s="75"/>
      <c r="AG30" s="73"/>
      <c r="AH30" s="12"/>
      <c r="AI30" s="73"/>
      <c r="AJ30" s="12"/>
      <c r="AK30" s="75"/>
      <c r="AL30" s="75"/>
      <c r="AM30" s="78"/>
      <c r="AN30" s="12"/>
      <c r="AO30" s="12"/>
      <c r="AP30" s="12"/>
      <c r="AQ30" s="12"/>
      <c r="AR30" s="12"/>
      <c r="AS30" s="12"/>
    </row>
    <row r="31" spans="1:45" ht="15.75" customHeight="1" x14ac:dyDescent="0.25">
      <c r="C31" s="82" t="s">
        <v>199</v>
      </c>
      <c r="D31" s="82"/>
      <c r="E31" s="82">
        <f>D6/E30</f>
        <v>0</v>
      </c>
      <c r="F31" s="82"/>
      <c r="G31" s="82"/>
      <c r="H31" s="82"/>
      <c r="I31" s="82"/>
      <c r="J31" s="82"/>
      <c r="K31" s="82"/>
      <c r="L31" s="82"/>
      <c r="M31" s="82" t="s">
        <v>206</v>
      </c>
      <c r="N31" s="82"/>
      <c r="O31" s="82"/>
      <c r="P31" s="82"/>
      <c r="Q31" s="82"/>
      <c r="R31" s="82"/>
      <c r="S31" s="82"/>
      <c r="T31" s="82"/>
      <c r="U31" s="82"/>
      <c r="V31" s="82"/>
      <c r="W31" s="80"/>
      <c r="X31" s="80"/>
      <c r="Y31" s="12"/>
      <c r="Z31" s="45"/>
      <c r="AA31" s="45"/>
      <c r="AB31" s="45"/>
      <c r="AC31" s="45"/>
      <c r="AD31" s="45"/>
      <c r="AE31" s="45"/>
      <c r="AF31" s="75"/>
      <c r="AG31" s="73"/>
      <c r="AH31" s="12"/>
      <c r="AI31" s="73"/>
      <c r="AJ31" s="12"/>
      <c r="AK31" s="75"/>
      <c r="AL31" s="75"/>
      <c r="AM31" s="78"/>
      <c r="AN31" s="12"/>
      <c r="AO31" s="12"/>
      <c r="AP31" s="12"/>
      <c r="AQ31" s="12"/>
      <c r="AR31" s="12"/>
      <c r="AS31" s="12"/>
    </row>
    <row r="32" spans="1:45" x14ac:dyDescent="0.25">
      <c r="C32" s="82" t="s">
        <v>200</v>
      </c>
      <c r="D32" s="82"/>
      <c r="E32" s="82">
        <f>D7/E30</f>
        <v>23.274367213507638</v>
      </c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0"/>
      <c r="X32" s="80"/>
      <c r="Y32" s="12"/>
      <c r="Z32" s="45"/>
      <c r="AA32" s="45"/>
      <c r="AB32" s="45"/>
      <c r="AC32" s="45"/>
      <c r="AD32" s="45"/>
      <c r="AE32" s="45"/>
      <c r="AF32" s="75"/>
      <c r="AG32" s="73"/>
      <c r="AH32" s="12"/>
      <c r="AI32" s="73"/>
      <c r="AJ32" s="12"/>
      <c r="AK32" s="75"/>
      <c r="AL32" s="75"/>
      <c r="AM32" s="78"/>
      <c r="AN32" s="12"/>
      <c r="AO32" s="12"/>
      <c r="AP32" s="12"/>
      <c r="AQ32" s="12"/>
      <c r="AR32" s="12"/>
      <c r="AS32" s="12"/>
    </row>
    <row r="33" spans="3:45" ht="15.75" customHeight="1" x14ac:dyDescent="0.25">
      <c r="C33" s="82" t="s">
        <v>201</v>
      </c>
      <c r="D33" s="82"/>
      <c r="E33" s="82">
        <f>D8/E30</f>
        <v>-20.570744899505762</v>
      </c>
      <c r="F33" s="100"/>
      <c r="G33" s="100" t="s">
        <v>205</v>
      </c>
      <c r="H33" s="97"/>
      <c r="I33" s="97"/>
      <c r="J33" s="196"/>
      <c r="K33" s="196"/>
      <c r="L33" s="196"/>
      <c r="M33" s="196"/>
      <c r="N33" s="97"/>
      <c r="O33" s="97"/>
      <c r="P33" s="196"/>
      <c r="Q33" s="196"/>
      <c r="R33" s="196"/>
      <c r="S33" s="196"/>
      <c r="T33" s="97"/>
      <c r="U33" s="82"/>
      <c r="V33" s="82"/>
      <c r="W33" s="80"/>
      <c r="X33" s="80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</row>
    <row r="34" spans="3:45" ht="15.75" customHeight="1" x14ac:dyDescent="0.25">
      <c r="C34" s="82" t="s">
        <v>202</v>
      </c>
      <c r="D34" s="82"/>
      <c r="E34" s="82">
        <f>D9/E30</f>
        <v>0</v>
      </c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82"/>
      <c r="V34" s="82"/>
      <c r="W34" s="80"/>
      <c r="X34" s="80"/>
      <c r="Y34" s="183"/>
      <c r="Z34" s="183"/>
      <c r="AA34" s="183"/>
      <c r="AB34" s="183"/>
      <c r="AC34" s="183"/>
      <c r="AD34" s="183"/>
      <c r="AE34" s="183"/>
      <c r="AF34" s="12"/>
      <c r="AG34" s="80"/>
      <c r="AH34" s="12"/>
      <c r="AI34" s="80"/>
      <c r="AJ34" s="12"/>
      <c r="AK34" s="183"/>
      <c r="AL34" s="183"/>
      <c r="AM34" s="183"/>
      <c r="AN34" s="183"/>
      <c r="AO34" s="183"/>
      <c r="AP34" s="183"/>
      <c r="AQ34" s="183"/>
      <c r="AR34" s="12"/>
      <c r="AS34" s="12"/>
    </row>
    <row r="35" spans="3:45" x14ac:dyDescent="0.25">
      <c r="C35" s="82" t="s">
        <v>203</v>
      </c>
      <c r="D35" s="82"/>
      <c r="E35" s="82">
        <f>D10/E30</f>
        <v>0</v>
      </c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82"/>
      <c r="V35" s="82"/>
      <c r="W35" s="80"/>
      <c r="X35" s="80"/>
      <c r="Y35" s="12"/>
      <c r="Z35" s="184"/>
      <c r="AA35" s="184"/>
      <c r="AB35" s="184"/>
      <c r="AC35" s="184"/>
      <c r="AD35" s="184"/>
      <c r="AE35" s="184"/>
      <c r="AF35" s="75"/>
      <c r="AG35" s="75"/>
      <c r="AH35" s="12"/>
      <c r="AI35" s="75"/>
      <c r="AJ35" s="12"/>
      <c r="AK35" s="12"/>
      <c r="AL35" s="12"/>
      <c r="AM35" s="12"/>
      <c r="AN35" s="12"/>
      <c r="AO35" s="12"/>
      <c r="AP35" s="12"/>
      <c r="AQ35" s="12"/>
      <c r="AR35" s="12"/>
      <c r="AS35" s="12"/>
    </row>
    <row r="36" spans="3:45" x14ac:dyDescent="0.25">
      <c r="C36" s="97"/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82"/>
      <c r="V36" s="82"/>
      <c r="W36" s="80"/>
      <c r="X36" s="80"/>
      <c r="Y36" s="12"/>
      <c r="Z36" s="45"/>
      <c r="AA36" s="45"/>
      <c r="AB36" s="45"/>
      <c r="AC36" s="45"/>
      <c r="AD36" s="45"/>
      <c r="AE36" s="45"/>
      <c r="AF36" s="75"/>
      <c r="AG36" s="73"/>
      <c r="AH36" s="12"/>
      <c r="AI36" s="73"/>
      <c r="AJ36" s="12"/>
      <c r="AK36" s="75"/>
      <c r="AL36" s="77"/>
      <c r="AM36" s="68"/>
      <c r="AN36" s="12"/>
      <c r="AO36" s="75"/>
      <c r="AP36" s="12"/>
      <c r="AQ36" s="78"/>
      <c r="AR36" s="12"/>
      <c r="AS36" s="12"/>
    </row>
    <row r="37" spans="3:45" x14ac:dyDescent="0.25">
      <c r="C37" s="197" t="s">
        <v>173</v>
      </c>
      <c r="D37" s="197"/>
      <c r="E37" s="197"/>
      <c r="F37" s="197"/>
      <c r="G37" s="197"/>
      <c r="H37" s="197"/>
      <c r="I37" s="197"/>
      <c r="J37" s="82"/>
      <c r="K37" s="128" t="s">
        <v>118</v>
      </c>
      <c r="L37" s="82"/>
      <c r="M37" s="132" t="s">
        <v>110</v>
      </c>
      <c r="N37" s="7"/>
      <c r="O37" s="198" t="s">
        <v>88</v>
      </c>
      <c r="P37" s="197"/>
      <c r="Q37" s="197"/>
      <c r="R37" s="197"/>
      <c r="S37" s="197"/>
      <c r="T37" s="197"/>
      <c r="U37" s="197"/>
      <c r="V37" s="197"/>
      <c r="W37" s="101"/>
      <c r="X37" s="101"/>
      <c r="Y37" s="101"/>
      <c r="Z37" s="45"/>
      <c r="AA37" s="45"/>
      <c r="AB37" s="45"/>
      <c r="AC37" s="45"/>
      <c r="AD37" s="68"/>
      <c r="AE37" s="45"/>
      <c r="AF37" s="75"/>
      <c r="AG37" s="73"/>
      <c r="AH37" s="12"/>
      <c r="AI37" s="73"/>
      <c r="AJ37" s="12"/>
      <c r="AK37" s="75"/>
      <c r="AL37" s="75"/>
      <c r="AM37" s="68"/>
      <c r="AN37" s="12"/>
      <c r="AO37" s="79"/>
      <c r="AP37" s="12"/>
      <c r="AQ37" s="78"/>
      <c r="AR37" s="12"/>
      <c r="AS37" s="12"/>
    </row>
    <row r="38" spans="3:45" x14ac:dyDescent="0.25">
      <c r="C38" s="7"/>
      <c r="D38" s="167" t="s">
        <v>53</v>
      </c>
      <c r="E38" s="167"/>
      <c r="F38" s="167"/>
      <c r="G38" s="167"/>
      <c r="H38" s="167"/>
      <c r="I38" s="167"/>
      <c r="J38" s="82"/>
      <c r="K38" s="76" t="s">
        <v>111</v>
      </c>
      <c r="L38" s="82"/>
      <c r="M38" s="76" t="s">
        <v>20</v>
      </c>
      <c r="N38" s="7"/>
      <c r="O38" s="7"/>
      <c r="P38" s="7"/>
      <c r="Q38" s="7"/>
      <c r="R38" s="7"/>
      <c r="S38" s="7"/>
      <c r="T38" s="7"/>
      <c r="U38" s="7"/>
      <c r="V38" s="82"/>
      <c r="W38" s="101"/>
      <c r="X38" s="101"/>
      <c r="Y38" s="101"/>
      <c r="Z38" s="45"/>
      <c r="AA38" s="45"/>
      <c r="AB38" s="45"/>
      <c r="AC38" s="45"/>
      <c r="AD38" s="45"/>
      <c r="AE38" s="45"/>
      <c r="AF38" s="75"/>
      <c r="AG38" s="73"/>
      <c r="AH38" s="12"/>
      <c r="AI38" s="73"/>
      <c r="AJ38" s="12"/>
      <c r="AK38" s="75"/>
      <c r="AL38" s="75"/>
      <c r="AM38" s="68"/>
      <c r="AN38" s="12"/>
      <c r="AO38" s="75"/>
      <c r="AP38" s="12"/>
      <c r="AQ38" s="78"/>
      <c r="AR38" s="12"/>
      <c r="AS38" s="12"/>
    </row>
    <row r="39" spans="3:45" x14ac:dyDescent="0.25">
      <c r="C39" s="136" t="s">
        <v>62</v>
      </c>
      <c r="D39" s="140">
        <v>20.756939837213825</v>
      </c>
      <c r="E39" s="141"/>
      <c r="F39" s="141"/>
      <c r="G39" s="141"/>
      <c r="H39" s="142"/>
      <c r="I39" s="143"/>
      <c r="J39" s="137"/>
      <c r="K39" s="138" t="s">
        <v>112</v>
      </c>
      <c r="L39" s="137"/>
      <c r="M39" s="138">
        <v>0</v>
      </c>
      <c r="N39" s="7"/>
      <c r="O39" s="76" t="s">
        <v>112</v>
      </c>
      <c r="P39" s="59" t="s">
        <v>19</v>
      </c>
      <c r="Q39" s="92">
        <v>0</v>
      </c>
      <c r="R39" s="7"/>
      <c r="S39" s="7"/>
      <c r="T39" s="7"/>
      <c r="U39" s="7"/>
      <c r="V39" s="82"/>
      <c r="W39" s="101"/>
      <c r="X39" s="101"/>
      <c r="Y39" s="101"/>
      <c r="Z39" s="45"/>
      <c r="AA39" s="45"/>
      <c r="AB39" s="45"/>
      <c r="AC39" s="45"/>
      <c r="AD39" s="45"/>
      <c r="AE39" s="45"/>
      <c r="AF39" s="75"/>
      <c r="AG39" s="73"/>
      <c r="AH39" s="12"/>
      <c r="AI39" s="78"/>
      <c r="AJ39" s="12"/>
      <c r="AK39" s="75"/>
      <c r="AL39" s="75"/>
      <c r="AM39" s="68"/>
      <c r="AN39" s="12"/>
      <c r="AO39" s="75"/>
      <c r="AP39" s="12"/>
      <c r="AQ39" s="78"/>
      <c r="AR39" s="12"/>
      <c r="AS39" s="12"/>
    </row>
    <row r="40" spans="3:45" x14ac:dyDescent="0.25">
      <c r="C40" s="136" t="s">
        <v>63</v>
      </c>
      <c r="D40" s="140">
        <v>0</v>
      </c>
      <c r="E40" s="141">
        <v>34.579416688866715</v>
      </c>
      <c r="F40" s="141"/>
      <c r="G40" s="141"/>
      <c r="H40" s="142"/>
      <c r="I40" s="143"/>
      <c r="J40" s="137"/>
      <c r="K40" s="138" t="s">
        <v>113</v>
      </c>
      <c r="L40" s="137"/>
      <c r="M40" s="138">
        <v>0</v>
      </c>
      <c r="N40" s="7"/>
      <c r="O40" s="76" t="s">
        <v>113</v>
      </c>
      <c r="P40" s="76" t="s">
        <v>19</v>
      </c>
      <c r="Q40" s="92">
        <v>0</v>
      </c>
      <c r="R40" s="7"/>
      <c r="S40" s="7"/>
      <c r="T40" s="7"/>
      <c r="U40" s="7"/>
      <c r="V40" s="82"/>
      <c r="W40" s="101"/>
      <c r="X40" s="101"/>
      <c r="Y40" s="101"/>
      <c r="Z40" s="45"/>
      <c r="AA40" s="45"/>
      <c r="AB40" s="45"/>
      <c r="AC40" s="45"/>
      <c r="AD40" s="45"/>
      <c r="AE40" s="45"/>
      <c r="AF40" s="75"/>
      <c r="AG40" s="73"/>
      <c r="AH40" s="12"/>
      <c r="AI40" s="78"/>
      <c r="AJ40" s="12"/>
      <c r="AK40" s="75"/>
      <c r="AL40" s="75"/>
      <c r="AM40" s="68"/>
      <c r="AN40" s="12"/>
      <c r="AO40" s="75"/>
      <c r="AP40" s="12"/>
      <c r="AQ40" s="78"/>
      <c r="AR40" s="12"/>
      <c r="AS40" s="12"/>
    </row>
    <row r="41" spans="3:45" x14ac:dyDescent="0.25">
      <c r="C41" s="136" t="s">
        <v>65</v>
      </c>
      <c r="D41" s="140">
        <v>23.274367213507638</v>
      </c>
      <c r="E41" s="141">
        <v>1.7819849901711085</v>
      </c>
      <c r="F41" s="141">
        <v>329.74049966145787</v>
      </c>
      <c r="G41" s="141"/>
      <c r="H41" s="142"/>
      <c r="I41" s="143"/>
      <c r="J41" s="139" t="s">
        <v>169</v>
      </c>
      <c r="K41" s="138" t="s">
        <v>119</v>
      </c>
      <c r="L41" s="139" t="s">
        <v>19</v>
      </c>
      <c r="M41" s="138">
        <v>0</v>
      </c>
      <c r="N41" s="7"/>
      <c r="O41" s="76" t="s">
        <v>119</v>
      </c>
      <c r="P41" s="76" t="s">
        <v>19</v>
      </c>
      <c r="Q41" s="92">
        <v>0</v>
      </c>
      <c r="R41" s="7"/>
      <c r="S41" s="7"/>
      <c r="T41" s="7"/>
      <c r="U41" s="7"/>
      <c r="V41" s="82"/>
      <c r="W41" s="101"/>
      <c r="X41" s="101"/>
      <c r="Y41" s="101"/>
      <c r="Z41" s="45"/>
      <c r="AA41" s="45"/>
      <c r="AB41" s="45"/>
      <c r="AC41" s="45"/>
      <c r="AD41" s="45"/>
      <c r="AE41" s="45"/>
      <c r="AF41" s="75"/>
      <c r="AG41" s="73"/>
      <c r="AH41" s="12"/>
      <c r="AI41" s="78"/>
      <c r="AJ41" s="12"/>
      <c r="AK41" s="75"/>
      <c r="AL41" s="75"/>
      <c r="AM41" s="68"/>
      <c r="AN41" s="12"/>
      <c r="AO41" s="75"/>
      <c r="AP41" s="12"/>
      <c r="AQ41" s="78"/>
      <c r="AR41" s="12"/>
      <c r="AS41" s="12"/>
    </row>
    <row r="42" spans="3:45" x14ac:dyDescent="0.25">
      <c r="C42" s="136" t="s">
        <v>66</v>
      </c>
      <c r="D42" s="140">
        <v>-20.570744899505762</v>
      </c>
      <c r="E42" s="141">
        <v>0</v>
      </c>
      <c r="F42" s="141">
        <v>1.4519637405370307</v>
      </c>
      <c r="G42" s="141">
        <v>2.3637110346289805</v>
      </c>
      <c r="H42" s="142"/>
      <c r="I42" s="143"/>
      <c r="J42" s="137"/>
      <c r="K42" s="138" t="s">
        <v>114</v>
      </c>
      <c r="L42" s="137"/>
      <c r="M42" s="138">
        <v>1</v>
      </c>
      <c r="N42" s="7"/>
      <c r="O42" s="76" t="s">
        <v>114</v>
      </c>
      <c r="P42" s="76" t="s">
        <v>19</v>
      </c>
      <c r="Q42" s="92">
        <f>M42/G42</f>
        <v>0.42306355783331395</v>
      </c>
      <c r="R42" s="7"/>
      <c r="S42" s="7"/>
      <c r="T42" s="7"/>
      <c r="U42" s="7"/>
      <c r="V42" s="82"/>
      <c r="W42" s="101"/>
      <c r="X42" s="101"/>
      <c r="Y42" s="101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</row>
    <row r="43" spans="3:45" x14ac:dyDescent="0.25">
      <c r="C43" s="136" t="s">
        <v>67</v>
      </c>
      <c r="D43" s="140">
        <v>0</v>
      </c>
      <c r="E43" s="141">
        <v>-5.0897331754319233E-3</v>
      </c>
      <c r="F43" s="141">
        <v>-0.18684671805596487</v>
      </c>
      <c r="G43" s="141">
        <v>0.11477488393507898</v>
      </c>
      <c r="H43" s="142">
        <v>34.578720177655299</v>
      </c>
      <c r="I43" s="143"/>
      <c r="J43" s="137"/>
      <c r="K43" s="138" t="s">
        <v>115</v>
      </c>
      <c r="L43" s="137"/>
      <c r="M43" s="138">
        <v>0</v>
      </c>
      <c r="N43" s="7"/>
      <c r="O43" s="76" t="s">
        <v>115</v>
      </c>
      <c r="P43" s="76" t="s">
        <v>19</v>
      </c>
      <c r="Q43" s="92">
        <f>(((-1)*(G43*Q42))/(H43))</f>
        <v>-1.4042471930137445E-3</v>
      </c>
      <c r="R43" s="7"/>
      <c r="S43" s="7"/>
      <c r="T43" s="7"/>
      <c r="U43" s="7"/>
      <c r="V43" s="82"/>
      <c r="W43" s="101"/>
      <c r="X43" s="101"/>
      <c r="Y43" s="101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</row>
    <row r="44" spans="3:45" x14ac:dyDescent="0.25">
      <c r="C44" s="136" t="s">
        <v>64</v>
      </c>
      <c r="D44" s="140">
        <v>0</v>
      </c>
      <c r="E44" s="141">
        <v>1.7819849901711085</v>
      </c>
      <c r="F44" s="141">
        <v>43.594701118768995</v>
      </c>
      <c r="G44" s="141">
        <v>177.60507462448484</v>
      </c>
      <c r="H44" s="142">
        <v>-2.135706723386273</v>
      </c>
      <c r="I44" s="143">
        <v>275.35771605001895</v>
      </c>
      <c r="J44" s="137"/>
      <c r="K44" s="138" t="s">
        <v>116</v>
      </c>
      <c r="L44" s="137"/>
      <c r="M44" s="138">
        <v>0</v>
      </c>
      <c r="N44" s="7"/>
      <c r="O44" s="76" t="s">
        <v>116</v>
      </c>
      <c r="P44" s="76" t="s">
        <v>19</v>
      </c>
      <c r="Q44" s="92">
        <f>((((-1)*G44*Q42)+((-1)*H44*Q43))/(I44))</f>
        <v>-0.27288588421617987</v>
      </c>
      <c r="R44" s="7"/>
      <c r="S44" s="7"/>
      <c r="T44" s="7"/>
      <c r="U44" s="7"/>
      <c r="V44" s="82"/>
      <c r="W44" s="101"/>
      <c r="X44" s="101"/>
      <c r="Y44" s="101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</row>
    <row r="45" spans="3:45" x14ac:dyDescent="0.25"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101"/>
      <c r="X45" s="101"/>
      <c r="Y45" s="101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</row>
    <row r="46" spans="3:45" x14ac:dyDescent="0.25">
      <c r="C46" s="197" t="s">
        <v>174</v>
      </c>
      <c r="D46" s="197"/>
      <c r="E46" s="197"/>
      <c r="F46" s="197"/>
      <c r="G46" s="197"/>
      <c r="H46" s="197"/>
      <c r="I46" s="197"/>
      <c r="J46" s="82"/>
      <c r="K46" s="132" t="s">
        <v>109</v>
      </c>
      <c r="L46" s="82"/>
      <c r="M46" s="132" t="s">
        <v>118</v>
      </c>
      <c r="N46" s="12"/>
      <c r="O46" s="197" t="s">
        <v>88</v>
      </c>
      <c r="P46" s="197"/>
      <c r="Q46" s="197"/>
      <c r="R46" s="197"/>
      <c r="S46" s="197"/>
      <c r="T46" s="197"/>
      <c r="U46" s="197"/>
      <c r="V46" s="197"/>
      <c r="W46" s="101"/>
      <c r="X46" s="101"/>
      <c r="Y46" s="101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</row>
    <row r="47" spans="3:45" x14ac:dyDescent="0.25">
      <c r="C47" s="7"/>
      <c r="D47" s="167" t="s">
        <v>168</v>
      </c>
      <c r="E47" s="167"/>
      <c r="F47" s="167"/>
      <c r="G47" s="167"/>
      <c r="H47" s="167"/>
      <c r="I47" s="167"/>
      <c r="J47" s="82"/>
      <c r="K47" s="76" t="s">
        <v>979</v>
      </c>
      <c r="L47" s="82"/>
      <c r="M47" s="76" t="s">
        <v>111</v>
      </c>
      <c r="N47" s="7"/>
      <c r="O47" s="7"/>
      <c r="P47" s="7"/>
      <c r="Q47" s="7"/>
      <c r="R47" s="7"/>
      <c r="S47" s="7"/>
      <c r="T47" s="7"/>
      <c r="U47" s="7"/>
      <c r="V47" s="82"/>
      <c r="W47" s="101"/>
      <c r="X47" s="101"/>
      <c r="Y47" s="101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</row>
    <row r="48" spans="3:45" x14ac:dyDescent="0.25">
      <c r="C48" s="7" t="s">
        <v>62</v>
      </c>
      <c r="D48" s="41">
        <v>20.756939837213825</v>
      </c>
      <c r="E48" s="42">
        <v>0</v>
      </c>
      <c r="F48" s="42">
        <v>23.274367213507638</v>
      </c>
      <c r="G48" s="42">
        <v>-20.570744899505762</v>
      </c>
      <c r="H48" s="45">
        <v>0</v>
      </c>
      <c r="I48" s="70">
        <v>0</v>
      </c>
      <c r="J48" s="82"/>
      <c r="K48" s="72" t="s">
        <v>33</v>
      </c>
      <c r="L48" s="82"/>
      <c r="M48" s="134">
        <f>Q39</f>
        <v>0</v>
      </c>
      <c r="N48" s="7"/>
      <c r="O48" s="76" t="s">
        <v>33</v>
      </c>
      <c r="P48" s="59" t="s">
        <v>19</v>
      </c>
      <c r="Q48" s="58">
        <v>0.25230284897607319</v>
      </c>
      <c r="R48" s="7"/>
      <c r="S48" s="7"/>
      <c r="T48" s="76" t="s">
        <v>91</v>
      </c>
      <c r="U48" s="27" t="s">
        <v>47</v>
      </c>
      <c r="V48" s="18">
        <v>0.25230284897607319</v>
      </c>
      <c r="W48" s="101"/>
      <c r="X48" s="101"/>
      <c r="Y48" s="101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</row>
    <row r="49" spans="1:45" x14ac:dyDescent="0.25">
      <c r="C49" s="7" t="s">
        <v>63</v>
      </c>
      <c r="D49" s="41">
        <v>0</v>
      </c>
      <c r="E49" s="42">
        <v>34.579416688866715</v>
      </c>
      <c r="F49" s="42">
        <v>1.7819849901711085</v>
      </c>
      <c r="G49" s="42">
        <v>0</v>
      </c>
      <c r="H49" s="45">
        <v>-5.0897331754319233E-3</v>
      </c>
      <c r="I49" s="70">
        <v>1.7819849901711085</v>
      </c>
      <c r="J49" s="82"/>
      <c r="K49" s="72" t="s">
        <v>35</v>
      </c>
      <c r="L49" s="82"/>
      <c r="M49" s="134">
        <f t="shared" ref="M49:M53" si="1">Q40</f>
        <v>0</v>
      </c>
      <c r="N49" s="7"/>
      <c r="O49" s="76" t="s">
        <v>35</v>
      </c>
      <c r="P49" s="76" t="s">
        <v>19</v>
      </c>
      <c r="Q49" s="57">
        <v>1.0182829652255693E-4</v>
      </c>
      <c r="R49" s="7"/>
      <c r="S49" s="7"/>
      <c r="T49" s="60" t="s">
        <v>92</v>
      </c>
      <c r="U49" s="27" t="s">
        <v>48</v>
      </c>
      <c r="V49" s="18">
        <v>1.0182829652255693E-4</v>
      </c>
      <c r="W49" s="101"/>
      <c r="X49" s="101"/>
      <c r="Y49" s="101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</row>
    <row r="50" spans="1:45" x14ac:dyDescent="0.25">
      <c r="C50" s="7" t="s">
        <v>65</v>
      </c>
      <c r="D50" s="41">
        <v>0</v>
      </c>
      <c r="E50" s="42">
        <v>0</v>
      </c>
      <c r="F50" s="42">
        <v>329.74049966145787</v>
      </c>
      <c r="G50" s="42">
        <v>1.4519637405370307</v>
      </c>
      <c r="H50" s="45">
        <v>-0.18684671805596487</v>
      </c>
      <c r="I50" s="70">
        <v>43.594701118768995</v>
      </c>
      <c r="J50" s="89" t="s">
        <v>169</v>
      </c>
      <c r="K50" s="72" t="s">
        <v>37</v>
      </c>
      <c r="L50" s="89" t="s">
        <v>19</v>
      </c>
      <c r="M50" s="134">
        <f t="shared" si="1"/>
        <v>0</v>
      </c>
      <c r="N50" s="7"/>
      <c r="O50" s="76" t="s">
        <v>37</v>
      </c>
      <c r="P50" s="76" t="s">
        <v>19</v>
      </c>
      <c r="Q50" s="58">
        <v>-9.8515080034878308E-4</v>
      </c>
      <c r="R50" s="7"/>
      <c r="S50" s="7"/>
      <c r="T50" s="76" t="s">
        <v>93</v>
      </c>
      <c r="U50" s="27" t="s">
        <v>30</v>
      </c>
      <c r="V50" s="18">
        <v>-9.8515080034878308E-4</v>
      </c>
      <c r="W50" s="101"/>
      <c r="X50" s="101"/>
      <c r="Y50" s="101"/>
      <c r="Z50" s="12"/>
      <c r="AA50" s="12"/>
      <c r="AB50" s="12"/>
      <c r="AC50" s="12"/>
      <c r="AD50" s="12"/>
      <c r="AE50" s="12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</row>
    <row r="51" spans="1:45" x14ac:dyDescent="0.25">
      <c r="C51" s="7" t="s">
        <v>66</v>
      </c>
      <c r="D51" s="41">
        <v>0</v>
      </c>
      <c r="E51" s="42">
        <v>0</v>
      </c>
      <c r="F51" s="42">
        <v>0</v>
      </c>
      <c r="G51" s="42">
        <v>2.3637110346289805</v>
      </c>
      <c r="H51" s="45">
        <v>0.11477488393507898</v>
      </c>
      <c r="I51" s="70">
        <v>177.60507462448484</v>
      </c>
      <c r="J51" s="82"/>
      <c r="K51" s="72" t="s">
        <v>40</v>
      </c>
      <c r="L51" s="82"/>
      <c r="M51" s="134">
        <f t="shared" si="1"/>
        <v>0.42306355783331395</v>
      </c>
      <c r="N51" s="7"/>
      <c r="O51" s="76" t="s">
        <v>40</v>
      </c>
      <c r="P51" s="76" t="s">
        <v>19</v>
      </c>
      <c r="Q51" s="58">
        <f>((M51)+(-1*(Q53*I51))+(-1*Q52*H51))/G51</f>
        <v>0.2534514516812072</v>
      </c>
      <c r="R51" s="7"/>
      <c r="S51" s="7"/>
      <c r="T51" s="76" t="s">
        <v>94</v>
      </c>
      <c r="U51" s="27" t="s">
        <v>56</v>
      </c>
      <c r="V51" s="18">
        <v>0.25347192437310673</v>
      </c>
      <c r="W51" s="101"/>
      <c r="X51" s="101"/>
      <c r="Y51" s="101"/>
      <c r="Z51" s="12"/>
      <c r="AA51" s="12"/>
      <c r="AB51" s="12"/>
      <c r="AC51" s="12"/>
      <c r="AD51" s="12"/>
      <c r="AE51" s="12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</row>
    <row r="52" spans="1:45" x14ac:dyDescent="0.25">
      <c r="C52" s="7" t="s">
        <v>67</v>
      </c>
      <c r="D52" s="41">
        <v>0</v>
      </c>
      <c r="E52" s="42">
        <v>0</v>
      </c>
      <c r="F52" s="42">
        <v>0</v>
      </c>
      <c r="G52" s="42">
        <v>0</v>
      </c>
      <c r="H52" s="45">
        <v>34.578720177655299</v>
      </c>
      <c r="I52" s="70">
        <v>-2.135706723386273</v>
      </c>
      <c r="J52" s="82"/>
      <c r="K52" s="72" t="s">
        <v>90</v>
      </c>
      <c r="L52" s="82"/>
      <c r="M52" s="134">
        <f t="shared" si="1"/>
        <v>-1.4042471930137445E-3</v>
      </c>
      <c r="N52" s="7"/>
      <c r="O52" s="76" t="s">
        <v>90</v>
      </c>
      <c r="P52" s="76" t="s">
        <v>19</v>
      </c>
      <c r="Q52" s="57">
        <f>(M52+(-1*Q53*I52))/H52</f>
        <v>-1.0181932936955039E-4</v>
      </c>
      <c r="R52" s="7"/>
      <c r="S52" s="7"/>
      <c r="T52" s="76" t="s">
        <v>95</v>
      </c>
      <c r="U52" s="27" t="s">
        <v>57</v>
      </c>
      <c r="V52" s="18">
        <v>-1.0182829652255693E-4</v>
      </c>
      <c r="W52" s="101"/>
      <c r="X52" s="101"/>
      <c r="Y52" s="101"/>
      <c r="Z52" s="12"/>
      <c r="AA52" s="12"/>
      <c r="AB52" s="12"/>
      <c r="AC52" s="12"/>
      <c r="AD52" s="12"/>
      <c r="AE52" s="12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</row>
    <row r="53" spans="1:45" x14ac:dyDescent="0.25">
      <c r="C53" s="7" t="s">
        <v>64</v>
      </c>
      <c r="D53" s="41">
        <v>0</v>
      </c>
      <c r="E53" s="42">
        <v>0</v>
      </c>
      <c r="F53" s="42">
        <v>0</v>
      </c>
      <c r="G53" s="42">
        <v>0</v>
      </c>
      <c r="H53" s="45">
        <v>0</v>
      </c>
      <c r="I53" s="70">
        <v>275.35771605001895</v>
      </c>
      <c r="J53" s="82"/>
      <c r="K53" s="72" t="s">
        <v>89</v>
      </c>
      <c r="L53" s="82"/>
      <c r="M53" s="134">
        <f t="shared" si="1"/>
        <v>-0.27288588421617987</v>
      </c>
      <c r="N53" s="7"/>
      <c r="O53" s="76" t="s">
        <v>89</v>
      </c>
      <c r="P53" s="76" t="s">
        <v>19</v>
      </c>
      <c r="Q53" s="57">
        <f>M53/I53</f>
        <v>-9.9102319749997466E-4</v>
      </c>
      <c r="R53" s="7"/>
      <c r="S53" s="7"/>
      <c r="T53" s="76" t="s">
        <v>96</v>
      </c>
      <c r="U53" s="27" t="s">
        <v>39</v>
      </c>
      <c r="V53" s="18">
        <v>-9.9110245691549958E-4</v>
      </c>
      <c r="W53" s="101"/>
      <c r="X53" s="101"/>
      <c r="Y53" s="101"/>
      <c r="Z53" s="12"/>
      <c r="AA53" s="12"/>
      <c r="AB53" s="12"/>
      <c r="AC53" s="12"/>
      <c r="AD53" s="12"/>
      <c r="AE53" s="12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</row>
    <row r="54" spans="1:45" x14ac:dyDescent="0.25">
      <c r="C54" s="12"/>
      <c r="D54" s="68"/>
      <c r="E54" s="68"/>
      <c r="F54" s="68"/>
      <c r="G54" s="68"/>
      <c r="H54" s="68"/>
      <c r="I54" s="68"/>
      <c r="J54" s="82"/>
      <c r="K54" s="73"/>
      <c r="L54" s="82"/>
      <c r="M54" s="73"/>
      <c r="N54" s="12"/>
      <c r="O54" s="75"/>
      <c r="P54" s="77"/>
      <c r="Q54" s="12"/>
      <c r="R54" s="12"/>
      <c r="S54" s="12"/>
      <c r="T54" s="12"/>
      <c r="U54" s="12"/>
      <c r="V54" s="82"/>
      <c r="W54" s="80"/>
      <c r="X54" s="80"/>
      <c r="Y54" s="12"/>
      <c r="Z54" s="12"/>
      <c r="AA54" s="12"/>
      <c r="AB54" s="12"/>
      <c r="AC54" s="12"/>
      <c r="AD54" s="12"/>
      <c r="AE54" s="12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</row>
    <row r="55" spans="1:45" x14ac:dyDescent="0.25">
      <c r="C55" s="12"/>
      <c r="D55" s="68"/>
      <c r="E55" s="68"/>
      <c r="F55" s="68"/>
      <c r="G55" s="68"/>
      <c r="H55" s="68"/>
      <c r="I55" s="68"/>
      <c r="J55" s="82"/>
      <c r="K55" s="73"/>
      <c r="L55" s="82"/>
      <c r="M55" s="73"/>
      <c r="N55" s="12"/>
      <c r="O55" s="75"/>
      <c r="P55" s="75"/>
      <c r="Q55" s="12"/>
      <c r="R55" s="12"/>
      <c r="S55" s="12"/>
      <c r="T55" s="12"/>
      <c r="U55" s="12"/>
      <c r="V55" s="82"/>
      <c r="W55" s="80"/>
      <c r="X55" s="80"/>
      <c r="Y55" s="12"/>
      <c r="Z55" s="12"/>
      <c r="AA55" s="12"/>
      <c r="AB55" s="12"/>
      <c r="AC55" s="12"/>
      <c r="AD55" s="12"/>
      <c r="AE55" s="12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</row>
    <row r="56" spans="1:45" x14ac:dyDescent="0.25">
      <c r="C56" s="12"/>
      <c r="D56" s="68"/>
      <c r="E56" s="68"/>
      <c r="F56" s="68"/>
      <c r="G56" s="68"/>
      <c r="H56" s="68"/>
      <c r="I56" s="68"/>
      <c r="J56" s="89"/>
      <c r="K56" s="73"/>
      <c r="L56" s="89"/>
      <c r="M56" s="73"/>
      <c r="N56" s="12"/>
      <c r="O56" s="75"/>
      <c r="P56" s="75"/>
      <c r="Q56" s="12"/>
      <c r="R56" s="12"/>
      <c r="S56" s="12"/>
      <c r="T56" s="12"/>
      <c r="U56" s="12"/>
      <c r="V56" s="82"/>
      <c r="W56" s="80"/>
      <c r="X56" s="80"/>
      <c r="Y56" s="12"/>
      <c r="Z56" s="12"/>
      <c r="AA56" s="12"/>
      <c r="AB56" s="12"/>
      <c r="AC56" s="12"/>
      <c r="AD56" s="12"/>
      <c r="AE56" s="12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</row>
    <row r="57" spans="1:45" s="7" customFormat="1" x14ac:dyDescent="0.25">
      <c r="A57" s="1"/>
      <c r="C57" s="12"/>
      <c r="D57" s="68"/>
      <c r="E57" s="68"/>
      <c r="F57" s="68"/>
      <c r="G57" s="68"/>
      <c r="H57" s="68"/>
      <c r="I57" s="68"/>
      <c r="J57" s="82"/>
      <c r="K57" s="73"/>
      <c r="L57" s="82"/>
      <c r="M57" s="73"/>
      <c r="N57" s="12"/>
      <c r="O57" s="75"/>
      <c r="P57" s="75"/>
      <c r="Q57" s="78"/>
      <c r="R57" s="12"/>
      <c r="S57" s="12"/>
      <c r="T57" s="12"/>
      <c r="U57" s="12"/>
      <c r="V57" s="82"/>
      <c r="W57" s="80"/>
      <c r="X57" s="80"/>
      <c r="Y57" s="12"/>
      <c r="Z57" s="12"/>
      <c r="AA57" s="12"/>
      <c r="AB57" s="12"/>
      <c r="AC57" s="12"/>
      <c r="AD57" s="12"/>
      <c r="AE57" s="12"/>
    </row>
    <row r="58" spans="1:45" s="7" customFormat="1" x14ac:dyDescent="0.25">
      <c r="A58" s="1"/>
      <c r="C58" s="12"/>
      <c r="D58" s="68"/>
      <c r="E58" s="68"/>
      <c r="F58" s="68"/>
      <c r="G58" s="68"/>
      <c r="H58" s="68"/>
      <c r="I58" s="68"/>
      <c r="J58" s="82"/>
      <c r="K58" s="73"/>
      <c r="L58" s="82"/>
      <c r="M58" s="73"/>
      <c r="N58" s="12"/>
      <c r="O58" s="75"/>
      <c r="P58" s="75"/>
      <c r="Q58" s="78"/>
      <c r="R58" s="12"/>
      <c r="S58" s="12"/>
      <c r="T58" s="12"/>
      <c r="U58" s="12"/>
      <c r="V58" s="82"/>
      <c r="W58" s="80"/>
      <c r="X58" s="80"/>
      <c r="Y58" s="12"/>
      <c r="Z58" s="12"/>
      <c r="AA58" s="12"/>
      <c r="AB58" s="12"/>
      <c r="AC58" s="12"/>
      <c r="AD58" s="12"/>
      <c r="AE58" s="12"/>
    </row>
    <row r="59" spans="1:45" s="7" customFormat="1" x14ac:dyDescent="0.25">
      <c r="A59" s="1"/>
      <c r="C59" s="12"/>
      <c r="D59" s="68"/>
      <c r="E59" s="68"/>
      <c r="F59" s="68"/>
      <c r="G59" s="68"/>
      <c r="H59" s="68"/>
      <c r="I59" s="68"/>
      <c r="J59" s="82"/>
      <c r="K59" s="73"/>
      <c r="L59" s="82"/>
      <c r="M59" s="73"/>
      <c r="N59" s="12"/>
      <c r="O59" s="75"/>
      <c r="P59" s="75"/>
      <c r="Q59" s="78"/>
      <c r="R59" s="12"/>
      <c r="S59" s="12"/>
      <c r="T59" s="12"/>
      <c r="U59" s="12"/>
      <c r="V59" s="82"/>
      <c r="W59" s="80"/>
      <c r="X59" s="80"/>
      <c r="Y59" s="12"/>
      <c r="Z59" s="12"/>
      <c r="AA59" s="12"/>
      <c r="AB59" s="12"/>
      <c r="AC59" s="12"/>
      <c r="AD59" s="12"/>
      <c r="AE59" s="12"/>
    </row>
    <row r="60" spans="1:45" s="7" customFormat="1" x14ac:dyDescent="0.25">
      <c r="A60" s="1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0"/>
      <c r="X60" s="80"/>
      <c r="Y60" s="12"/>
      <c r="Z60" s="12"/>
      <c r="AA60" s="12"/>
      <c r="AB60" s="12"/>
      <c r="AC60" s="12"/>
      <c r="AD60" s="12"/>
      <c r="AE60" s="12"/>
    </row>
    <row r="61" spans="1:45" s="7" customFormat="1" x14ac:dyDescent="0.25">
      <c r="A61" s="1"/>
      <c r="C61" s="183"/>
      <c r="D61" s="183"/>
      <c r="E61" s="183"/>
      <c r="F61" s="183"/>
      <c r="G61" s="183"/>
      <c r="H61" s="183"/>
      <c r="I61" s="183"/>
      <c r="J61" s="82"/>
      <c r="K61" s="80"/>
      <c r="L61" s="82"/>
      <c r="M61" s="80"/>
      <c r="N61" s="12"/>
      <c r="O61" s="183"/>
      <c r="P61" s="183"/>
      <c r="Q61" s="183"/>
      <c r="R61" s="183"/>
      <c r="S61" s="183"/>
      <c r="T61" s="183"/>
      <c r="U61" s="183"/>
      <c r="V61" s="183"/>
      <c r="W61" s="80"/>
      <c r="X61" s="80"/>
      <c r="Y61" s="12"/>
      <c r="Z61" s="12"/>
      <c r="AA61" s="12"/>
      <c r="AB61" s="12"/>
      <c r="AC61" s="12"/>
      <c r="AD61" s="12"/>
      <c r="AE61" s="12"/>
    </row>
    <row r="62" spans="1:45" s="7" customFormat="1" x14ac:dyDescent="0.25">
      <c r="A62" s="1"/>
      <c r="C62" s="12"/>
      <c r="D62" s="184"/>
      <c r="E62" s="184"/>
      <c r="F62" s="184"/>
      <c r="G62" s="184"/>
      <c r="H62" s="184"/>
      <c r="I62" s="184"/>
      <c r="J62" s="82"/>
      <c r="K62" s="75"/>
      <c r="L62" s="82"/>
      <c r="M62" s="75"/>
      <c r="N62" s="12"/>
      <c r="O62" s="12"/>
      <c r="P62" s="12"/>
      <c r="Q62" s="12"/>
      <c r="R62" s="12"/>
      <c r="S62" s="12"/>
      <c r="T62" s="12"/>
      <c r="U62" s="12"/>
      <c r="V62" s="82"/>
      <c r="W62" s="80"/>
      <c r="X62" s="80"/>
      <c r="Y62" s="12"/>
      <c r="Z62" s="12"/>
      <c r="AA62" s="12"/>
      <c r="AB62" s="12"/>
      <c r="AC62" s="12"/>
      <c r="AD62" s="12"/>
      <c r="AE62" s="12"/>
    </row>
    <row r="63" spans="1:45" s="7" customFormat="1" x14ac:dyDescent="0.25">
      <c r="A63" s="1"/>
      <c r="C63" s="12"/>
      <c r="D63" s="71"/>
      <c r="E63" s="71"/>
      <c r="F63" s="71"/>
      <c r="G63" s="71"/>
      <c r="H63" s="71"/>
      <c r="I63" s="71"/>
      <c r="J63" s="82"/>
      <c r="K63" s="73"/>
      <c r="L63" s="82"/>
      <c r="M63" s="73"/>
      <c r="N63" s="12"/>
      <c r="O63" s="75"/>
      <c r="P63" s="77"/>
      <c r="Q63" s="68"/>
      <c r="R63" s="12"/>
      <c r="S63" s="12"/>
      <c r="T63" s="75"/>
      <c r="U63" s="12"/>
      <c r="V63" s="78"/>
      <c r="W63" s="80"/>
      <c r="X63" s="80"/>
      <c r="Y63" s="12"/>
      <c r="Z63" s="12"/>
      <c r="AA63" s="12"/>
      <c r="AB63" s="12"/>
      <c r="AC63" s="12"/>
      <c r="AD63" s="12"/>
      <c r="AE63" s="12"/>
    </row>
    <row r="64" spans="1:45" s="7" customFormat="1" x14ac:dyDescent="0.25">
      <c r="A64" s="1"/>
      <c r="C64" s="12"/>
      <c r="D64" s="71"/>
      <c r="E64" s="71"/>
      <c r="F64" s="71"/>
      <c r="G64" s="71"/>
      <c r="H64" s="71"/>
      <c r="I64" s="71"/>
      <c r="J64" s="82"/>
      <c r="K64" s="73"/>
      <c r="L64" s="82"/>
      <c r="M64" s="73"/>
      <c r="N64" s="12"/>
      <c r="O64" s="75"/>
      <c r="P64" s="75"/>
      <c r="Q64" s="78"/>
      <c r="R64" s="12"/>
      <c r="S64" s="12"/>
      <c r="T64" s="79"/>
      <c r="U64" s="12"/>
      <c r="V64" s="78"/>
      <c r="W64" s="80"/>
      <c r="X64" s="80"/>
      <c r="Y64" s="12"/>
      <c r="Z64" s="12"/>
      <c r="AA64" s="12"/>
      <c r="AB64" s="12"/>
      <c r="AC64" s="12"/>
      <c r="AD64" s="12"/>
      <c r="AE64" s="12"/>
    </row>
    <row r="65" spans="1:31" s="7" customFormat="1" x14ac:dyDescent="0.25">
      <c r="A65" s="1"/>
      <c r="C65" s="12"/>
      <c r="D65" s="71"/>
      <c r="E65" s="71"/>
      <c r="F65" s="71"/>
      <c r="G65" s="71"/>
      <c r="H65" s="71"/>
      <c r="I65" s="71"/>
      <c r="J65" s="89"/>
      <c r="K65" s="73"/>
      <c r="L65" s="89"/>
      <c r="M65" s="73"/>
      <c r="N65" s="12"/>
      <c r="O65" s="75"/>
      <c r="P65" s="75"/>
      <c r="Q65" s="68"/>
      <c r="R65" s="12"/>
      <c r="S65" s="12"/>
      <c r="T65" s="75"/>
      <c r="U65" s="12"/>
      <c r="V65" s="78"/>
      <c r="W65" s="80"/>
      <c r="X65" s="80"/>
      <c r="Y65" s="12"/>
      <c r="Z65" s="12"/>
      <c r="AA65" s="12"/>
      <c r="AB65" s="12"/>
      <c r="AC65" s="12"/>
      <c r="AD65" s="12"/>
      <c r="AE65" s="12"/>
    </row>
    <row r="66" spans="1:31" s="7" customFormat="1" x14ac:dyDescent="0.25">
      <c r="A66" s="1"/>
      <c r="C66" s="12"/>
      <c r="D66" s="71"/>
      <c r="E66" s="71"/>
      <c r="F66" s="71"/>
      <c r="G66" s="71"/>
      <c r="H66" s="71"/>
      <c r="I66" s="71"/>
      <c r="J66" s="82"/>
      <c r="K66" s="73"/>
      <c r="L66" s="82"/>
      <c r="M66" s="73"/>
      <c r="N66" s="12"/>
      <c r="O66" s="75"/>
      <c r="P66" s="75"/>
      <c r="Q66" s="68"/>
      <c r="R66" s="12"/>
      <c r="S66" s="12"/>
      <c r="T66" s="75"/>
      <c r="U66" s="12"/>
      <c r="V66" s="78"/>
      <c r="W66" s="80"/>
      <c r="X66" s="80"/>
      <c r="Y66" s="12"/>
      <c r="Z66" s="12"/>
      <c r="AA66" s="12"/>
      <c r="AB66" s="12"/>
      <c r="AC66" s="12"/>
      <c r="AD66" s="12"/>
      <c r="AE66" s="12"/>
    </row>
    <row r="67" spans="1:31" s="7" customFormat="1" x14ac:dyDescent="0.25">
      <c r="A67" s="1"/>
      <c r="C67" s="12"/>
      <c r="D67" s="71"/>
      <c r="E67" s="71"/>
      <c r="F67" s="71"/>
      <c r="G67" s="71"/>
      <c r="H67" s="71"/>
      <c r="I67" s="71"/>
      <c r="J67" s="82"/>
      <c r="K67" s="73"/>
      <c r="L67" s="82"/>
      <c r="M67" s="73"/>
      <c r="N67" s="12"/>
      <c r="O67" s="75"/>
      <c r="P67" s="75"/>
      <c r="Q67" s="68"/>
      <c r="R67" s="12"/>
      <c r="S67" s="12"/>
      <c r="T67" s="75"/>
      <c r="U67" s="12"/>
      <c r="V67" s="78"/>
      <c r="W67" s="80"/>
      <c r="X67" s="80"/>
      <c r="Y67" s="12"/>
      <c r="Z67" s="12"/>
      <c r="AA67" s="12"/>
      <c r="AB67" s="12"/>
      <c r="AC67" s="12"/>
      <c r="AD67" s="12"/>
      <c r="AE67" s="12"/>
    </row>
    <row r="68" spans="1:31" s="7" customFormat="1" x14ac:dyDescent="0.25">
      <c r="A68" s="1"/>
      <c r="C68" s="12"/>
      <c r="D68" s="71"/>
      <c r="E68" s="71"/>
      <c r="F68" s="71"/>
      <c r="G68" s="71"/>
      <c r="H68" s="71"/>
      <c r="I68" s="71"/>
      <c r="J68" s="82"/>
      <c r="K68" s="73"/>
      <c r="L68" s="82"/>
      <c r="M68" s="73"/>
      <c r="N68" s="12"/>
      <c r="O68" s="75"/>
      <c r="P68" s="75"/>
      <c r="Q68" s="68"/>
      <c r="R68" s="12"/>
      <c r="S68" s="12"/>
      <c r="T68" s="75"/>
      <c r="U68" s="12"/>
      <c r="V68" s="78"/>
      <c r="W68" s="80"/>
      <c r="X68" s="80"/>
      <c r="Y68" s="12"/>
      <c r="Z68" s="12"/>
      <c r="AA68" s="12"/>
      <c r="AB68" s="12"/>
      <c r="AC68" s="12"/>
      <c r="AD68" s="12"/>
      <c r="AE68" s="12"/>
    </row>
    <row r="69" spans="1:31" s="7" customFormat="1" x14ac:dyDescent="0.25">
      <c r="A69" s="1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0"/>
      <c r="X69" s="80"/>
      <c r="Y69" s="12"/>
      <c r="Z69" s="12"/>
      <c r="AA69" s="12"/>
      <c r="AB69" s="12"/>
      <c r="AC69" s="12"/>
      <c r="AD69" s="12"/>
      <c r="AE69" s="12"/>
    </row>
    <row r="70" spans="1:31" s="7" customFormat="1" x14ac:dyDescent="0.25">
      <c r="A70" s="1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0"/>
      <c r="X70" s="80"/>
      <c r="Y70" s="12"/>
      <c r="Z70" s="12"/>
      <c r="AA70" s="12"/>
      <c r="AB70" s="12"/>
      <c r="AC70" s="12"/>
      <c r="AD70" s="12"/>
      <c r="AE70" s="12"/>
    </row>
    <row r="71" spans="1:31" s="7" customFormat="1" x14ac:dyDescent="0.25">
      <c r="A71" s="1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0"/>
      <c r="X71" s="80"/>
      <c r="Y71" s="12"/>
      <c r="Z71" s="12"/>
      <c r="AA71" s="12"/>
      <c r="AB71" s="12"/>
      <c r="AC71" s="12"/>
      <c r="AD71" s="12"/>
      <c r="AE71" s="12"/>
    </row>
    <row r="72" spans="1:31" s="7" customFormat="1" x14ac:dyDescent="0.25">
      <c r="A72" s="1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0"/>
      <c r="X72" s="80"/>
      <c r="Y72" s="12"/>
      <c r="Z72" s="12"/>
      <c r="AA72" s="12"/>
      <c r="AB72" s="12"/>
      <c r="AC72" s="12"/>
      <c r="AD72" s="12"/>
      <c r="AE72" s="12"/>
    </row>
    <row r="73" spans="1:31" s="7" customFormat="1" x14ac:dyDescent="0.25">
      <c r="A73" s="1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0"/>
      <c r="X73" s="80"/>
      <c r="Y73" s="12"/>
      <c r="Z73" s="12"/>
      <c r="AA73" s="12"/>
      <c r="AB73" s="12"/>
      <c r="AC73" s="12"/>
      <c r="AD73" s="12"/>
      <c r="AE73" s="12"/>
    </row>
    <row r="74" spans="1:31" s="7" customFormat="1" x14ac:dyDescent="0.25">
      <c r="A74" s="1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0"/>
      <c r="X74" s="80"/>
      <c r="Y74" s="12"/>
      <c r="Z74" s="12"/>
      <c r="AA74" s="12"/>
      <c r="AB74" s="12"/>
      <c r="AC74" s="12"/>
      <c r="AD74" s="12"/>
      <c r="AE74" s="12"/>
    </row>
    <row r="75" spans="1:31" s="7" customFormat="1" x14ac:dyDescent="0.25">
      <c r="A75" s="1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0"/>
      <c r="X75" s="80"/>
      <c r="Y75" s="12"/>
      <c r="Z75" s="12"/>
      <c r="AA75" s="12"/>
      <c r="AB75" s="12"/>
      <c r="AC75" s="12"/>
      <c r="AD75" s="12"/>
      <c r="AE75" s="12"/>
    </row>
    <row r="76" spans="1:31" s="7" customFormat="1" x14ac:dyDescent="0.25">
      <c r="A76" s="1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0"/>
      <c r="X76" s="80"/>
      <c r="Y76" s="12"/>
      <c r="Z76" s="12"/>
      <c r="AA76" s="12"/>
      <c r="AB76" s="12"/>
      <c r="AC76" s="12"/>
      <c r="AD76" s="12"/>
      <c r="AE76" s="12"/>
    </row>
    <row r="77" spans="1:31" s="7" customFormat="1" x14ac:dyDescent="0.25">
      <c r="A77" s="1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0"/>
      <c r="X77" s="80"/>
      <c r="Y77" s="12"/>
      <c r="Z77" s="12"/>
      <c r="AA77" s="12"/>
      <c r="AB77" s="12"/>
      <c r="AC77" s="12"/>
      <c r="AD77" s="12"/>
      <c r="AE77" s="12"/>
    </row>
    <row r="78" spans="1:31" s="7" customFormat="1" x14ac:dyDescent="0.25">
      <c r="A78" s="1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0"/>
      <c r="X78" s="80"/>
      <c r="Y78" s="12"/>
      <c r="Z78" s="12"/>
      <c r="AA78" s="12"/>
      <c r="AB78" s="12"/>
      <c r="AC78" s="12"/>
      <c r="AD78" s="12"/>
      <c r="AE78" s="12"/>
    </row>
    <row r="79" spans="1:31" s="7" customFormat="1" x14ac:dyDescent="0.25">
      <c r="A79" s="1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0"/>
      <c r="X79" s="80"/>
      <c r="Y79" s="12"/>
      <c r="Z79" s="12"/>
      <c r="AA79" s="12"/>
      <c r="AB79" s="12"/>
      <c r="AC79" s="12"/>
      <c r="AD79" s="12"/>
      <c r="AE79" s="12"/>
    </row>
    <row r="80" spans="1:31" s="7" customFormat="1" x14ac:dyDescent="0.25">
      <c r="A80" s="1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0"/>
      <c r="X80" s="80"/>
      <c r="Y80" s="12"/>
      <c r="Z80" s="12"/>
      <c r="AA80" s="12"/>
      <c r="AB80" s="12"/>
      <c r="AC80" s="12"/>
      <c r="AD80" s="12"/>
      <c r="AE80" s="12"/>
    </row>
    <row r="81" spans="1:31" s="7" customFormat="1" x14ac:dyDescent="0.25">
      <c r="A81" s="1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0"/>
      <c r="X81" s="80"/>
      <c r="Y81" s="12"/>
      <c r="Z81" s="12"/>
      <c r="AA81" s="12"/>
      <c r="AB81" s="12"/>
      <c r="AC81" s="12"/>
      <c r="AD81" s="12"/>
      <c r="AE81" s="12"/>
    </row>
    <row r="82" spans="1:31" s="7" customFormat="1" x14ac:dyDescent="0.25">
      <c r="A82" s="1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0"/>
      <c r="X82" s="80"/>
      <c r="Y82" s="12"/>
      <c r="Z82" s="12"/>
      <c r="AA82" s="12"/>
      <c r="AB82" s="12"/>
      <c r="AC82" s="12"/>
      <c r="AD82" s="12"/>
      <c r="AE82" s="12"/>
    </row>
    <row r="83" spans="1:31" s="7" customFormat="1" x14ac:dyDescent="0.25">
      <c r="A83" s="1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0"/>
      <c r="X83" s="80"/>
      <c r="Y83" s="12"/>
      <c r="Z83" s="12"/>
      <c r="AA83" s="12"/>
      <c r="AB83" s="12"/>
      <c r="AC83" s="12"/>
      <c r="AD83" s="12"/>
      <c r="AE83" s="12"/>
    </row>
    <row r="84" spans="1:31" s="7" customFormat="1" x14ac:dyDescent="0.25">
      <c r="A84" s="1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0"/>
      <c r="X84" s="80"/>
      <c r="Y84" s="12"/>
      <c r="Z84" s="12"/>
      <c r="AA84" s="12"/>
      <c r="AB84" s="12"/>
      <c r="AC84" s="12"/>
      <c r="AD84" s="12"/>
      <c r="AE84" s="12"/>
    </row>
    <row r="85" spans="1:31" s="7" customFormat="1" x14ac:dyDescent="0.25">
      <c r="A85" s="1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0"/>
      <c r="X85" s="80"/>
      <c r="Y85" s="12"/>
      <c r="Z85" s="12"/>
      <c r="AA85" s="12"/>
      <c r="AB85" s="12"/>
      <c r="AC85" s="12"/>
      <c r="AD85" s="12"/>
      <c r="AE85" s="12"/>
    </row>
    <row r="86" spans="1:31" s="7" customFormat="1" x14ac:dyDescent="0.25">
      <c r="A86" s="1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0"/>
      <c r="X86" s="80"/>
      <c r="Y86" s="12"/>
      <c r="Z86" s="12"/>
      <c r="AA86" s="12"/>
      <c r="AB86" s="12"/>
      <c r="AC86" s="12"/>
      <c r="AD86" s="12"/>
      <c r="AE86" s="12"/>
    </row>
    <row r="87" spans="1:31" s="7" customFormat="1" x14ac:dyDescent="0.25">
      <c r="A87" s="1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0"/>
      <c r="X87" s="80"/>
      <c r="Y87" s="12"/>
      <c r="Z87" s="12"/>
      <c r="AA87" s="12"/>
      <c r="AB87" s="12"/>
      <c r="AC87" s="12"/>
      <c r="AD87" s="12"/>
      <c r="AE87" s="12"/>
    </row>
    <row r="88" spans="1:31" s="7" customFormat="1" x14ac:dyDescent="0.25">
      <c r="A88" s="1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0"/>
      <c r="X88" s="80"/>
      <c r="Y88" s="12"/>
      <c r="Z88" s="12"/>
      <c r="AA88" s="12"/>
      <c r="AB88" s="12"/>
      <c r="AC88" s="12"/>
      <c r="AD88" s="12"/>
      <c r="AE88" s="12"/>
    </row>
    <row r="89" spans="1:31" s="7" customFormat="1" x14ac:dyDescent="0.25">
      <c r="A89" s="1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0"/>
      <c r="X89" s="80"/>
      <c r="Y89" s="12"/>
      <c r="Z89" s="12"/>
      <c r="AA89" s="12"/>
      <c r="AB89" s="12"/>
      <c r="AC89" s="12"/>
      <c r="AD89" s="12"/>
      <c r="AE89" s="12"/>
    </row>
    <row r="90" spans="1:31" s="7" customFormat="1" x14ac:dyDescent="0.25">
      <c r="A90" s="1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0"/>
      <c r="X90" s="80"/>
      <c r="Y90" s="12"/>
      <c r="Z90" s="12"/>
      <c r="AA90" s="12"/>
      <c r="AB90" s="12"/>
      <c r="AC90" s="12"/>
      <c r="AD90" s="12"/>
      <c r="AE90" s="12"/>
    </row>
    <row r="91" spans="1:31" s="7" customFormat="1" x14ac:dyDescent="0.25">
      <c r="A91" s="1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0"/>
      <c r="X91" s="80"/>
      <c r="Y91" s="12"/>
      <c r="Z91" s="12"/>
      <c r="AA91" s="12"/>
      <c r="AB91" s="12"/>
      <c r="AC91" s="12"/>
      <c r="AD91" s="12"/>
      <c r="AE91" s="12"/>
    </row>
    <row r="92" spans="1:31" s="7" customFormat="1" x14ac:dyDescent="0.25">
      <c r="A92" s="1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0"/>
      <c r="X92" s="80"/>
      <c r="Y92" s="12"/>
      <c r="Z92" s="12"/>
      <c r="AA92" s="12"/>
      <c r="AB92" s="12"/>
      <c r="AC92" s="12"/>
      <c r="AD92" s="12"/>
      <c r="AE92" s="12"/>
    </row>
    <row r="93" spans="1:31" s="7" customFormat="1" x14ac:dyDescent="0.25">
      <c r="A93" s="1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0"/>
      <c r="X93" s="80"/>
    </row>
    <row r="94" spans="1:31" s="7" customFormat="1" x14ac:dyDescent="0.25">
      <c r="A94" s="1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0"/>
      <c r="X94" s="80"/>
    </row>
    <row r="95" spans="1:31" s="7" customFormat="1" x14ac:dyDescent="0.25">
      <c r="A95" s="1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0"/>
      <c r="X95" s="80"/>
    </row>
    <row r="96" spans="1:31" s="7" customFormat="1" x14ac:dyDescent="0.25">
      <c r="A96" s="1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0"/>
      <c r="X96" s="80"/>
    </row>
    <row r="97" spans="1:24" s="7" customFormat="1" x14ac:dyDescent="0.25">
      <c r="A97" s="1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0"/>
      <c r="X97" s="80"/>
    </row>
    <row r="98" spans="1:24" s="7" customFormat="1" x14ac:dyDescent="0.25">
      <c r="A98" s="1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0"/>
      <c r="X98" s="80"/>
    </row>
    <row r="99" spans="1:24" s="7" customFormat="1" x14ac:dyDescent="0.25">
      <c r="A99" s="1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0"/>
      <c r="X99" s="80"/>
    </row>
    <row r="100" spans="1:24" s="7" customFormat="1" x14ac:dyDescent="0.25">
      <c r="A100" s="1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0"/>
      <c r="X100" s="80"/>
    </row>
    <row r="101" spans="1:24" s="7" customFormat="1" x14ac:dyDescent="0.25">
      <c r="A101" s="1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0"/>
      <c r="X101" s="80"/>
    </row>
    <row r="102" spans="1:24" s="7" customFormat="1" x14ac:dyDescent="0.25">
      <c r="A102" s="1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0"/>
      <c r="X102" s="80"/>
    </row>
    <row r="103" spans="1:24" s="7" customFormat="1" x14ac:dyDescent="0.25">
      <c r="A103" s="1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0"/>
      <c r="X103" s="80"/>
    </row>
    <row r="104" spans="1:24" s="7" customFormat="1" x14ac:dyDescent="0.25">
      <c r="A104" s="1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0"/>
      <c r="X104" s="80"/>
    </row>
    <row r="105" spans="1:24" s="7" customFormat="1" x14ac:dyDescent="0.25">
      <c r="A105" s="1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0"/>
      <c r="X105" s="80"/>
    </row>
    <row r="106" spans="1:24" s="7" customFormat="1" x14ac:dyDescent="0.25">
      <c r="A106" s="1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0"/>
      <c r="X106" s="80"/>
    </row>
    <row r="107" spans="1:24" s="7" customFormat="1" x14ac:dyDescent="0.25">
      <c r="A107" s="1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0"/>
      <c r="X107" s="80"/>
    </row>
    <row r="108" spans="1:24" s="7" customFormat="1" x14ac:dyDescent="0.25">
      <c r="A108" s="1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0"/>
      <c r="X108" s="80"/>
    </row>
    <row r="109" spans="1:24" s="7" customFormat="1" x14ac:dyDescent="0.25">
      <c r="A109" s="1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0"/>
      <c r="X109" s="80"/>
    </row>
    <row r="110" spans="1:24" s="7" customFormat="1" x14ac:dyDescent="0.25">
      <c r="A110" s="1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0"/>
      <c r="X110" s="80"/>
    </row>
    <row r="111" spans="1:24" s="7" customFormat="1" x14ac:dyDescent="0.25">
      <c r="A111" s="1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0"/>
      <c r="X111" s="80"/>
    </row>
    <row r="112" spans="1:24" s="7" customFormat="1" x14ac:dyDescent="0.25">
      <c r="A112" s="1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0"/>
      <c r="X112" s="80"/>
    </row>
    <row r="113" spans="1:24" s="7" customFormat="1" x14ac:dyDescent="0.25">
      <c r="A113" s="1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0"/>
      <c r="X113" s="80"/>
    </row>
    <row r="114" spans="1:24" s="7" customFormat="1" x14ac:dyDescent="0.25">
      <c r="A114" s="1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0"/>
      <c r="X114" s="80"/>
    </row>
    <row r="115" spans="1:24" s="7" customFormat="1" x14ac:dyDescent="0.25">
      <c r="A115" s="1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0"/>
      <c r="X115" s="80"/>
    </row>
    <row r="116" spans="1:24" s="7" customFormat="1" x14ac:dyDescent="0.25">
      <c r="A116" s="1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0"/>
      <c r="X116" s="80"/>
    </row>
    <row r="117" spans="1:24" s="7" customFormat="1" x14ac:dyDescent="0.25">
      <c r="A117" s="1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0"/>
      <c r="X117" s="80"/>
    </row>
    <row r="118" spans="1:24" s="7" customFormat="1" x14ac:dyDescent="0.25">
      <c r="A118" s="1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0"/>
      <c r="X118" s="80"/>
    </row>
    <row r="119" spans="1:24" s="7" customFormat="1" x14ac:dyDescent="0.25">
      <c r="A119" s="1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0"/>
      <c r="X119" s="80"/>
    </row>
    <row r="120" spans="1:24" s="7" customFormat="1" x14ac:dyDescent="0.25">
      <c r="A120" s="1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0"/>
      <c r="X120" s="80"/>
    </row>
    <row r="121" spans="1:24" s="7" customFormat="1" x14ac:dyDescent="0.25">
      <c r="A121" s="1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0"/>
      <c r="X121" s="80"/>
    </row>
    <row r="122" spans="1:24" s="7" customFormat="1" x14ac:dyDescent="0.25">
      <c r="A122" s="1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0"/>
      <c r="X122" s="80"/>
    </row>
    <row r="123" spans="1:24" s="7" customFormat="1" x14ac:dyDescent="0.25">
      <c r="A123" s="1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0"/>
      <c r="X123" s="80"/>
    </row>
    <row r="124" spans="1:24" s="7" customFormat="1" x14ac:dyDescent="0.25">
      <c r="A124" s="1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0"/>
      <c r="X124" s="80"/>
    </row>
    <row r="125" spans="1:24" s="7" customFormat="1" x14ac:dyDescent="0.25">
      <c r="A125" s="1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0"/>
      <c r="X125" s="80"/>
    </row>
    <row r="126" spans="1:24" s="7" customFormat="1" x14ac:dyDescent="0.25">
      <c r="A126" s="1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0"/>
      <c r="X126" s="80"/>
    </row>
    <row r="127" spans="1:24" s="7" customFormat="1" x14ac:dyDescent="0.25">
      <c r="A127" s="1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0"/>
      <c r="X127" s="80"/>
    </row>
    <row r="128" spans="1:24" s="7" customFormat="1" x14ac:dyDescent="0.25">
      <c r="A128" s="1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0"/>
      <c r="X128" s="80"/>
    </row>
    <row r="129" spans="1:24" s="7" customFormat="1" x14ac:dyDescent="0.25">
      <c r="A129" s="1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0"/>
      <c r="X129" s="80"/>
    </row>
    <row r="130" spans="1:24" s="7" customFormat="1" x14ac:dyDescent="0.25">
      <c r="A130" s="1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0"/>
      <c r="X130" s="80"/>
    </row>
    <row r="131" spans="1:24" s="7" customFormat="1" x14ac:dyDescent="0.25">
      <c r="A131" s="1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0"/>
      <c r="X131" s="80"/>
    </row>
    <row r="132" spans="1:24" s="7" customFormat="1" x14ac:dyDescent="0.25">
      <c r="A132" s="1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0"/>
      <c r="X132" s="80"/>
    </row>
    <row r="133" spans="1:24" s="7" customFormat="1" x14ac:dyDescent="0.25">
      <c r="A133" s="1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0"/>
      <c r="X133" s="80"/>
    </row>
    <row r="134" spans="1:24" s="7" customFormat="1" x14ac:dyDescent="0.25">
      <c r="A134" s="1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0"/>
      <c r="X134" s="80"/>
    </row>
    <row r="135" spans="1:24" s="7" customFormat="1" x14ac:dyDescent="0.25">
      <c r="A135" s="1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0"/>
      <c r="X135" s="80"/>
    </row>
    <row r="136" spans="1:24" s="7" customFormat="1" x14ac:dyDescent="0.25">
      <c r="A136" s="1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0"/>
      <c r="X136" s="80"/>
    </row>
    <row r="137" spans="1:24" s="7" customFormat="1" x14ac:dyDescent="0.25">
      <c r="A137" s="1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0"/>
      <c r="X137" s="80"/>
    </row>
    <row r="138" spans="1:24" s="7" customFormat="1" x14ac:dyDescent="0.25">
      <c r="A138" s="1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0"/>
      <c r="X138" s="80"/>
    </row>
    <row r="139" spans="1:24" s="7" customFormat="1" x14ac:dyDescent="0.25">
      <c r="A139" s="1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0"/>
      <c r="X139" s="80"/>
    </row>
    <row r="140" spans="1:24" s="7" customFormat="1" x14ac:dyDescent="0.25">
      <c r="A140" s="1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0"/>
      <c r="X140" s="80"/>
    </row>
    <row r="141" spans="1:24" s="7" customFormat="1" ht="15" x14ac:dyDescent="0.2"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0"/>
      <c r="X141" s="80"/>
    </row>
    <row r="142" spans="1:24" s="7" customFormat="1" ht="18" customHeight="1" x14ac:dyDescent="0.2"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0"/>
      <c r="X142" s="80"/>
    </row>
    <row r="143" spans="1:24" s="7" customFormat="1" ht="15" x14ac:dyDescent="0.2"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0"/>
      <c r="X143" s="80"/>
    </row>
    <row r="144" spans="1:24" s="7" customFormat="1" ht="15" x14ac:dyDescent="0.2"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0"/>
      <c r="X144" s="80"/>
    </row>
    <row r="145" spans="1:24" s="7" customFormat="1" ht="15" x14ac:dyDescent="0.2"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0"/>
      <c r="X145" s="80"/>
    </row>
    <row r="146" spans="1:24" s="7" customFormat="1" ht="15" x14ac:dyDescent="0.2"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0"/>
      <c r="X146" s="80"/>
    </row>
    <row r="147" spans="1:24" s="7" customFormat="1" ht="15" x14ac:dyDescent="0.2"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0"/>
      <c r="X147" s="80"/>
    </row>
    <row r="148" spans="1:24" s="7" customFormat="1" ht="15" x14ac:dyDescent="0.2"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0"/>
      <c r="X148" s="80"/>
    </row>
    <row r="149" spans="1:24" s="7" customFormat="1" ht="15" x14ac:dyDescent="0.2"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0"/>
      <c r="X149" s="80"/>
    </row>
    <row r="150" spans="1:24" s="7" customFormat="1" ht="15" x14ac:dyDescent="0.2"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0"/>
      <c r="X150" s="80"/>
    </row>
    <row r="151" spans="1:24" s="7" customFormat="1" ht="15" x14ac:dyDescent="0.2"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0"/>
      <c r="X151" s="80"/>
    </row>
    <row r="152" spans="1:24" s="7" customFormat="1" ht="15" x14ac:dyDescent="0.2"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0"/>
      <c r="X152" s="80"/>
    </row>
    <row r="153" spans="1:24" s="7" customFormat="1" x14ac:dyDescent="0.25">
      <c r="A153" s="1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0"/>
      <c r="X153" s="80"/>
    </row>
    <row r="154" spans="1:24" s="7" customFormat="1" x14ac:dyDescent="0.25">
      <c r="A154" s="1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0"/>
      <c r="X154" s="80"/>
    </row>
    <row r="155" spans="1:24" s="7" customFormat="1" x14ac:dyDescent="0.25">
      <c r="A155" s="1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0"/>
      <c r="X155" s="80"/>
    </row>
    <row r="156" spans="1:24" s="7" customFormat="1" x14ac:dyDescent="0.25">
      <c r="A156" s="1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0"/>
      <c r="X156" s="80"/>
    </row>
    <row r="157" spans="1:24" s="7" customFormat="1" x14ac:dyDescent="0.25">
      <c r="A157" s="1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0"/>
      <c r="X157" s="80"/>
    </row>
    <row r="158" spans="1:24" s="7" customFormat="1" x14ac:dyDescent="0.25">
      <c r="A158" s="1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0"/>
      <c r="X158" s="80"/>
    </row>
    <row r="159" spans="1:24" s="7" customFormat="1" x14ac:dyDescent="0.25">
      <c r="A159" s="1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0"/>
      <c r="X159" s="80"/>
    </row>
    <row r="160" spans="1:24" s="7" customFormat="1" x14ac:dyDescent="0.25">
      <c r="A160" s="1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0"/>
      <c r="X160" s="80"/>
    </row>
    <row r="161" spans="1:24" s="7" customFormat="1" x14ac:dyDescent="0.25">
      <c r="A161" s="1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0"/>
      <c r="X161" s="80"/>
    </row>
    <row r="162" spans="1:24" s="7" customFormat="1" x14ac:dyDescent="0.25">
      <c r="A162" s="1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0"/>
      <c r="X162" s="80"/>
    </row>
    <row r="163" spans="1:24" s="7" customFormat="1" x14ac:dyDescent="0.25">
      <c r="A163" s="1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0"/>
      <c r="X163" s="80"/>
    </row>
    <row r="164" spans="1:24" s="7" customFormat="1" x14ac:dyDescent="0.25">
      <c r="A164" s="1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0"/>
      <c r="X164" s="80"/>
    </row>
    <row r="165" spans="1:24" s="7" customFormat="1" x14ac:dyDescent="0.25">
      <c r="A165" s="1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0"/>
      <c r="X165" s="80"/>
    </row>
    <row r="166" spans="1:24" s="7" customFormat="1" x14ac:dyDescent="0.25">
      <c r="A166" s="1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0"/>
      <c r="X166" s="80"/>
    </row>
    <row r="167" spans="1:24" s="7" customFormat="1" x14ac:dyDescent="0.25">
      <c r="A167" s="1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0"/>
      <c r="X167" s="80"/>
    </row>
    <row r="168" spans="1:24" s="7" customFormat="1" x14ac:dyDescent="0.25">
      <c r="A168" s="1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0"/>
      <c r="X168" s="80"/>
    </row>
    <row r="169" spans="1:24" s="7" customFormat="1" x14ac:dyDescent="0.25">
      <c r="A169" s="1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0"/>
      <c r="X169" s="80"/>
    </row>
    <row r="170" spans="1:24" s="7" customFormat="1" x14ac:dyDescent="0.25">
      <c r="A170" s="1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0"/>
      <c r="X170" s="80"/>
    </row>
    <row r="171" spans="1:24" s="7" customFormat="1" x14ac:dyDescent="0.25">
      <c r="A171" s="1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0"/>
      <c r="X171" s="80"/>
    </row>
    <row r="172" spans="1:24" s="7" customFormat="1" x14ac:dyDescent="0.25">
      <c r="A172" s="1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0"/>
      <c r="X172" s="80"/>
    </row>
    <row r="173" spans="1:24" s="7" customFormat="1" x14ac:dyDescent="0.25">
      <c r="A173" s="1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0"/>
      <c r="X173" s="80"/>
    </row>
    <row r="174" spans="1:24" s="7" customFormat="1" x14ac:dyDescent="0.25">
      <c r="A174" s="1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0"/>
      <c r="X174" s="80"/>
    </row>
    <row r="175" spans="1:24" s="7" customFormat="1" x14ac:dyDescent="0.25">
      <c r="A175" s="1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0"/>
      <c r="X175" s="80"/>
    </row>
    <row r="176" spans="1:24" s="7" customFormat="1" x14ac:dyDescent="0.25">
      <c r="A176" s="1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0"/>
      <c r="X176" s="80"/>
    </row>
    <row r="177" spans="1:24" s="7" customFormat="1" x14ac:dyDescent="0.25">
      <c r="A177" s="1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0"/>
      <c r="X177" s="80"/>
    </row>
    <row r="178" spans="1:24" s="7" customFormat="1" x14ac:dyDescent="0.25">
      <c r="A178" s="1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0"/>
      <c r="X178" s="80"/>
    </row>
    <row r="179" spans="1:24" s="7" customFormat="1" x14ac:dyDescent="0.25">
      <c r="A179" s="1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0"/>
      <c r="X179" s="80"/>
    </row>
    <row r="180" spans="1:24" s="7" customFormat="1" x14ac:dyDescent="0.25">
      <c r="A180" s="1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0"/>
      <c r="X180" s="80"/>
    </row>
    <row r="181" spans="1:24" s="7" customFormat="1" x14ac:dyDescent="0.25">
      <c r="A181" s="1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0"/>
      <c r="X181" s="80"/>
    </row>
    <row r="182" spans="1:24" s="7" customFormat="1" x14ac:dyDescent="0.25">
      <c r="A182" s="1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0"/>
      <c r="X182" s="80"/>
    </row>
    <row r="183" spans="1:24" s="7" customFormat="1" x14ac:dyDescent="0.25">
      <c r="A183" s="1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0"/>
      <c r="X183" s="80"/>
    </row>
    <row r="184" spans="1:24" s="7" customFormat="1" x14ac:dyDescent="0.25">
      <c r="A184" s="1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0"/>
      <c r="X184" s="80"/>
    </row>
    <row r="185" spans="1:24" s="7" customFormat="1" x14ac:dyDescent="0.25">
      <c r="A185" s="1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0"/>
      <c r="X185" s="80"/>
    </row>
    <row r="186" spans="1:24" s="7" customFormat="1" x14ac:dyDescent="0.25">
      <c r="A186" s="1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0"/>
      <c r="X186" s="80"/>
    </row>
    <row r="187" spans="1:24" s="7" customFormat="1" x14ac:dyDescent="0.25">
      <c r="A187" s="1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0"/>
      <c r="X187" s="80"/>
    </row>
    <row r="188" spans="1:24" s="7" customFormat="1" x14ac:dyDescent="0.25">
      <c r="A188" s="1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0"/>
      <c r="X188" s="80"/>
    </row>
    <row r="189" spans="1:24" s="7" customFormat="1" x14ac:dyDescent="0.25">
      <c r="A189" s="1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0"/>
      <c r="X189" s="80"/>
    </row>
    <row r="190" spans="1:24" s="7" customFormat="1" x14ac:dyDescent="0.25">
      <c r="A190" s="1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0"/>
      <c r="X190" s="80"/>
    </row>
    <row r="191" spans="1:24" s="7" customFormat="1" x14ac:dyDescent="0.25">
      <c r="A191" s="1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0"/>
      <c r="X191" s="80"/>
    </row>
    <row r="192" spans="1:24" s="7" customFormat="1" x14ac:dyDescent="0.25">
      <c r="A192" s="1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0"/>
      <c r="X192" s="80"/>
    </row>
    <row r="193" spans="1:24" s="7" customFormat="1" x14ac:dyDescent="0.25">
      <c r="A193" s="1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0"/>
      <c r="X193" s="80"/>
    </row>
    <row r="194" spans="1:24" s="7" customFormat="1" x14ac:dyDescent="0.25">
      <c r="A194" s="1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0"/>
      <c r="X194" s="80"/>
    </row>
    <row r="195" spans="1:24" s="7" customFormat="1" x14ac:dyDescent="0.25">
      <c r="A195" s="1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0"/>
      <c r="X195" s="80"/>
    </row>
    <row r="196" spans="1:24" s="7" customFormat="1" x14ac:dyDescent="0.25">
      <c r="A196" s="1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0"/>
      <c r="X196" s="80"/>
    </row>
    <row r="197" spans="1:24" s="7" customFormat="1" x14ac:dyDescent="0.25">
      <c r="A197" s="1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0"/>
      <c r="X197" s="80"/>
    </row>
    <row r="198" spans="1:24" s="7" customFormat="1" x14ac:dyDescent="0.25">
      <c r="A198" s="1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0"/>
      <c r="X198" s="80"/>
    </row>
    <row r="199" spans="1:24" s="7" customFormat="1" x14ac:dyDescent="0.25">
      <c r="A199" s="1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0"/>
      <c r="X199" s="80"/>
    </row>
    <row r="200" spans="1:24" s="7" customFormat="1" x14ac:dyDescent="0.25">
      <c r="A200" s="1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0"/>
      <c r="X200" s="80"/>
    </row>
    <row r="201" spans="1:24" s="7" customFormat="1" x14ac:dyDescent="0.25">
      <c r="A201" s="1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0"/>
      <c r="X201" s="80"/>
    </row>
    <row r="202" spans="1:24" s="7" customFormat="1" x14ac:dyDescent="0.25">
      <c r="A202" s="1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0"/>
      <c r="X202" s="80"/>
    </row>
    <row r="203" spans="1:24" s="7" customFormat="1" x14ac:dyDescent="0.25">
      <c r="A203" s="1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0"/>
      <c r="X203" s="80"/>
    </row>
    <row r="204" spans="1:24" s="7" customFormat="1" x14ac:dyDescent="0.25">
      <c r="A204" s="1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0"/>
      <c r="X204" s="80"/>
    </row>
    <row r="205" spans="1:24" s="7" customFormat="1" x14ac:dyDescent="0.25">
      <c r="A205" s="1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0"/>
      <c r="X205" s="80"/>
    </row>
    <row r="206" spans="1:24" s="7" customFormat="1" x14ac:dyDescent="0.25">
      <c r="A206" s="1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0"/>
      <c r="X206" s="80"/>
    </row>
    <row r="207" spans="1:24" s="7" customFormat="1" x14ac:dyDescent="0.25">
      <c r="A207" s="1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0"/>
      <c r="X207" s="80"/>
    </row>
    <row r="208" spans="1:24" s="7" customFormat="1" x14ac:dyDescent="0.25">
      <c r="A208" s="1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0"/>
      <c r="X208" s="80"/>
    </row>
    <row r="209" spans="1:24" s="7" customFormat="1" x14ac:dyDescent="0.25">
      <c r="A209" s="1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0"/>
      <c r="X209" s="80"/>
    </row>
    <row r="210" spans="1:24" s="7" customFormat="1" x14ac:dyDescent="0.25">
      <c r="A210" s="1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0"/>
      <c r="X210" s="80"/>
    </row>
    <row r="211" spans="1:24" s="7" customFormat="1" x14ac:dyDescent="0.25">
      <c r="A211" s="1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0"/>
      <c r="X211" s="80"/>
    </row>
    <row r="212" spans="1:24" s="7" customFormat="1" x14ac:dyDescent="0.25">
      <c r="A212" s="1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0"/>
      <c r="X212" s="80"/>
    </row>
    <row r="213" spans="1:24" s="7" customFormat="1" x14ac:dyDescent="0.25">
      <c r="A213" s="1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0"/>
      <c r="X213" s="80"/>
    </row>
    <row r="214" spans="1:24" s="7" customFormat="1" x14ac:dyDescent="0.25">
      <c r="A214" s="1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0"/>
      <c r="X214" s="80"/>
    </row>
    <row r="215" spans="1:24" s="7" customFormat="1" x14ac:dyDescent="0.25">
      <c r="A215" s="1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0"/>
      <c r="X215" s="80"/>
    </row>
    <row r="216" spans="1:24" s="7" customFormat="1" x14ac:dyDescent="0.25">
      <c r="A216" s="1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0"/>
      <c r="X216" s="80"/>
    </row>
    <row r="217" spans="1:24" s="7" customFormat="1" x14ac:dyDescent="0.25">
      <c r="A217" s="1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0"/>
      <c r="X217" s="80"/>
    </row>
    <row r="218" spans="1:24" s="7" customFormat="1" x14ac:dyDescent="0.25">
      <c r="A218" s="1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0"/>
      <c r="X218" s="80"/>
    </row>
    <row r="219" spans="1:24" s="7" customFormat="1" x14ac:dyDescent="0.25">
      <c r="A219" s="1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0"/>
      <c r="X219" s="80"/>
    </row>
    <row r="220" spans="1:24" s="7" customFormat="1" x14ac:dyDescent="0.25">
      <c r="A220" s="1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0"/>
      <c r="X220" s="80"/>
    </row>
    <row r="221" spans="1:24" s="7" customFormat="1" x14ac:dyDescent="0.25">
      <c r="A221" s="1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0"/>
      <c r="X221" s="80"/>
    </row>
    <row r="222" spans="1:24" s="7" customFormat="1" x14ac:dyDescent="0.25">
      <c r="A222" s="1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0"/>
      <c r="X222" s="80"/>
    </row>
    <row r="223" spans="1:24" s="7" customFormat="1" x14ac:dyDescent="0.25">
      <c r="A223" s="1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0"/>
      <c r="X223" s="80"/>
    </row>
    <row r="224" spans="1:24" s="7" customFormat="1" x14ac:dyDescent="0.25">
      <c r="A224" s="1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0"/>
      <c r="X224" s="80"/>
    </row>
    <row r="225" spans="1:24" s="7" customFormat="1" x14ac:dyDescent="0.25">
      <c r="A225" s="1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0"/>
      <c r="X225" s="80"/>
    </row>
    <row r="226" spans="1:24" s="7" customFormat="1" x14ac:dyDescent="0.25">
      <c r="A226" s="1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0"/>
      <c r="X226" s="80"/>
    </row>
    <row r="227" spans="1:24" s="7" customFormat="1" x14ac:dyDescent="0.25">
      <c r="A227" s="1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0"/>
      <c r="X227" s="80"/>
    </row>
    <row r="228" spans="1:24" s="7" customFormat="1" x14ac:dyDescent="0.25">
      <c r="A228" s="1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0"/>
      <c r="X228" s="80"/>
    </row>
    <row r="229" spans="1:24" s="7" customFormat="1" x14ac:dyDescent="0.25">
      <c r="A229" s="1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0"/>
      <c r="X229" s="80"/>
    </row>
    <row r="230" spans="1:24" s="7" customFormat="1" x14ac:dyDescent="0.25">
      <c r="A230" s="1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0"/>
      <c r="X230" s="80"/>
    </row>
    <row r="231" spans="1:24" s="7" customFormat="1" x14ac:dyDescent="0.25">
      <c r="A231" s="1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0"/>
      <c r="X231" s="80"/>
    </row>
    <row r="232" spans="1:24" s="7" customFormat="1" x14ac:dyDescent="0.25">
      <c r="A232" s="1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0"/>
      <c r="X232" s="80"/>
    </row>
    <row r="233" spans="1:24" s="7" customFormat="1" x14ac:dyDescent="0.25">
      <c r="A233" s="1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0"/>
      <c r="X233" s="80"/>
    </row>
    <row r="234" spans="1:24" s="7" customFormat="1" x14ac:dyDescent="0.25">
      <c r="A234" s="1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0"/>
      <c r="X234" s="80"/>
    </row>
    <row r="235" spans="1:24" s="7" customFormat="1" x14ac:dyDescent="0.25">
      <c r="A235" s="1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0"/>
      <c r="X235" s="80"/>
    </row>
    <row r="236" spans="1:24" s="7" customFormat="1" x14ac:dyDescent="0.25">
      <c r="A236" s="1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0"/>
      <c r="X236" s="80"/>
    </row>
    <row r="237" spans="1:24" s="7" customFormat="1" x14ac:dyDescent="0.25">
      <c r="A237" s="1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0"/>
      <c r="X237" s="80"/>
    </row>
    <row r="238" spans="1:24" s="7" customFormat="1" x14ac:dyDescent="0.25">
      <c r="A238" s="1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0"/>
      <c r="X238" s="80"/>
    </row>
    <row r="239" spans="1:24" s="7" customFormat="1" x14ac:dyDescent="0.25">
      <c r="A239" s="1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0"/>
      <c r="X239" s="80"/>
    </row>
    <row r="240" spans="1:24" s="7" customFormat="1" x14ac:dyDescent="0.25">
      <c r="A240" s="1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0"/>
      <c r="X240" s="80"/>
    </row>
    <row r="241" spans="1:24" s="7" customFormat="1" x14ac:dyDescent="0.25">
      <c r="A241" s="1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0"/>
      <c r="X241" s="80"/>
    </row>
    <row r="242" spans="1:24" s="7" customFormat="1" x14ac:dyDescent="0.25">
      <c r="A242" s="1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0"/>
      <c r="X242" s="80"/>
    </row>
    <row r="243" spans="1:24" s="7" customFormat="1" x14ac:dyDescent="0.25">
      <c r="A243" s="1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0"/>
      <c r="X243" s="80"/>
    </row>
    <row r="244" spans="1:24" s="7" customFormat="1" x14ac:dyDescent="0.25">
      <c r="A244" s="1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0"/>
      <c r="X244" s="80"/>
    </row>
    <row r="245" spans="1:24" s="7" customFormat="1" x14ac:dyDescent="0.25">
      <c r="A245" s="1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0"/>
      <c r="X245" s="80"/>
    </row>
    <row r="246" spans="1:24" s="7" customFormat="1" x14ac:dyDescent="0.25">
      <c r="A246" s="1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2"/>
      <c r="O246" s="82"/>
      <c r="P246" s="82"/>
      <c r="Q246" s="82"/>
      <c r="R246" s="82"/>
      <c r="S246" s="82"/>
      <c r="T246" s="82"/>
      <c r="U246" s="82"/>
      <c r="V246" s="82"/>
      <c r="W246" s="80"/>
      <c r="X246" s="80"/>
    </row>
    <row r="247" spans="1:24" s="7" customFormat="1" x14ac:dyDescent="0.25">
      <c r="A247" s="1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2"/>
      <c r="O247" s="82"/>
      <c r="P247" s="82"/>
      <c r="Q247" s="82"/>
      <c r="R247" s="82"/>
      <c r="S247" s="82"/>
      <c r="T247" s="82"/>
      <c r="U247" s="82"/>
      <c r="V247" s="82"/>
      <c r="W247" s="80"/>
      <c r="X247" s="80"/>
    </row>
    <row r="248" spans="1:24" s="7" customFormat="1" x14ac:dyDescent="0.25">
      <c r="A248" s="1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2"/>
      <c r="O248" s="82"/>
      <c r="P248" s="82"/>
      <c r="Q248" s="82"/>
      <c r="R248" s="82"/>
      <c r="S248" s="82"/>
      <c r="T248" s="82"/>
      <c r="U248" s="82"/>
      <c r="V248" s="82"/>
      <c r="W248" s="80"/>
      <c r="X248" s="80"/>
    </row>
    <row r="249" spans="1:24" s="7" customFormat="1" x14ac:dyDescent="0.25">
      <c r="A249" s="1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2"/>
      <c r="O249" s="82"/>
      <c r="P249" s="82"/>
      <c r="Q249" s="82"/>
      <c r="R249" s="82"/>
      <c r="S249" s="82"/>
      <c r="T249" s="82"/>
      <c r="U249" s="82"/>
      <c r="V249" s="82"/>
      <c r="W249" s="80"/>
      <c r="X249" s="80"/>
    </row>
    <row r="250" spans="1:24" s="7" customFormat="1" x14ac:dyDescent="0.25">
      <c r="A250" s="1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2"/>
      <c r="O250" s="82"/>
      <c r="P250" s="82"/>
      <c r="Q250" s="82"/>
      <c r="R250" s="82"/>
      <c r="S250" s="82"/>
      <c r="T250" s="82"/>
      <c r="U250" s="82"/>
      <c r="V250" s="82"/>
      <c r="W250" s="80"/>
      <c r="X250" s="80"/>
    </row>
    <row r="251" spans="1:24" s="7" customFormat="1" x14ac:dyDescent="0.25">
      <c r="A251" s="1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2"/>
      <c r="O251" s="82"/>
      <c r="P251" s="82"/>
      <c r="Q251" s="82"/>
      <c r="R251" s="82"/>
      <c r="S251" s="82"/>
      <c r="T251" s="82"/>
      <c r="U251" s="82"/>
      <c r="V251" s="82"/>
      <c r="W251" s="80"/>
      <c r="X251" s="80"/>
    </row>
    <row r="252" spans="1:24" s="7" customFormat="1" x14ac:dyDescent="0.25">
      <c r="A252" s="1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2"/>
      <c r="O252" s="82"/>
      <c r="P252" s="82"/>
      <c r="Q252" s="82"/>
      <c r="R252" s="82"/>
      <c r="S252" s="82"/>
      <c r="T252" s="82"/>
      <c r="U252" s="82"/>
      <c r="V252" s="82"/>
      <c r="W252" s="80"/>
      <c r="X252" s="80"/>
    </row>
    <row r="253" spans="1:24" s="7" customFormat="1" x14ac:dyDescent="0.25">
      <c r="A253" s="1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2"/>
      <c r="O253" s="82"/>
      <c r="P253" s="82"/>
      <c r="Q253" s="82"/>
      <c r="R253" s="82"/>
      <c r="S253" s="82"/>
      <c r="T253" s="82"/>
      <c r="U253" s="82"/>
      <c r="V253" s="82"/>
      <c r="W253" s="80"/>
      <c r="X253" s="80"/>
    </row>
    <row r="254" spans="1:24" s="7" customFormat="1" x14ac:dyDescent="0.25">
      <c r="A254" s="1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2"/>
      <c r="O254" s="82"/>
      <c r="P254" s="82"/>
      <c r="Q254" s="82"/>
      <c r="R254" s="82"/>
      <c r="S254" s="82"/>
      <c r="T254" s="82"/>
      <c r="U254" s="82"/>
      <c r="V254" s="82"/>
      <c r="W254" s="80"/>
      <c r="X254" s="80"/>
    </row>
    <row r="255" spans="1:24" s="7" customFormat="1" x14ac:dyDescent="0.25">
      <c r="A255" s="1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2"/>
      <c r="O255" s="82"/>
      <c r="P255" s="82"/>
      <c r="Q255" s="82"/>
      <c r="R255" s="82"/>
      <c r="S255" s="82"/>
      <c r="T255" s="82"/>
      <c r="U255" s="82"/>
      <c r="V255" s="82"/>
      <c r="W255" s="80"/>
      <c r="X255" s="80"/>
    </row>
    <row r="256" spans="1:24" s="7" customFormat="1" x14ac:dyDescent="0.25">
      <c r="A256" s="1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</row>
    <row r="257" spans="1:24" s="7" customFormat="1" x14ac:dyDescent="0.25">
      <c r="A257" s="1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</row>
    <row r="258" spans="1:24" s="7" customFormat="1" x14ac:dyDescent="0.25">
      <c r="A258" s="1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</row>
    <row r="259" spans="1:24" s="7" customFormat="1" x14ac:dyDescent="0.25">
      <c r="A259" s="1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</row>
    <row r="260" spans="1:24" s="7" customFormat="1" x14ac:dyDescent="0.25">
      <c r="A260" s="1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</row>
    <row r="261" spans="1:24" s="7" customFormat="1" x14ac:dyDescent="0.25">
      <c r="A261" s="1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</row>
    <row r="262" spans="1:24" s="7" customFormat="1" x14ac:dyDescent="0.25">
      <c r="A262" s="1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</row>
    <row r="263" spans="1:24" s="7" customFormat="1" x14ac:dyDescent="0.25">
      <c r="A263" s="1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</row>
    <row r="264" spans="1:24" s="7" customFormat="1" x14ac:dyDescent="0.25">
      <c r="A264" s="1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</row>
    <row r="265" spans="1:24" s="7" customFormat="1" x14ac:dyDescent="0.25">
      <c r="A265" s="1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</row>
    <row r="266" spans="1:24" s="7" customFormat="1" x14ac:dyDescent="0.25">
      <c r="A266" s="1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</row>
    <row r="267" spans="1:24" s="7" customFormat="1" x14ac:dyDescent="0.25">
      <c r="A267" s="1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</row>
    <row r="268" spans="1:24" s="7" customFormat="1" x14ac:dyDescent="0.25">
      <c r="A268" s="1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</row>
    <row r="269" spans="1:24" s="7" customFormat="1" x14ac:dyDescent="0.25">
      <c r="A269" s="1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</row>
    <row r="270" spans="1:24" s="7" customFormat="1" x14ac:dyDescent="0.25">
      <c r="A270" s="1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</row>
    <row r="271" spans="1:24" s="7" customFormat="1" x14ac:dyDescent="0.25">
      <c r="A271" s="1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</row>
    <row r="272" spans="1:24" s="7" customFormat="1" x14ac:dyDescent="0.25">
      <c r="A272" s="1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</row>
    <row r="273" spans="1:24" s="7" customFormat="1" x14ac:dyDescent="0.25">
      <c r="A273" s="1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</row>
    <row r="274" spans="1:24" s="7" customFormat="1" x14ac:dyDescent="0.25">
      <c r="A274" s="1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</row>
    <row r="275" spans="1:24" s="7" customFormat="1" x14ac:dyDescent="0.25">
      <c r="A275" s="1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</row>
    <row r="276" spans="1:24" s="7" customFormat="1" x14ac:dyDescent="0.25">
      <c r="A276" s="1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</row>
    <row r="277" spans="1:24" s="7" customFormat="1" x14ac:dyDescent="0.25">
      <c r="A277" s="1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</row>
    <row r="278" spans="1:24" s="7" customFormat="1" x14ac:dyDescent="0.25">
      <c r="A278" s="1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</row>
    <row r="279" spans="1:24" s="7" customFormat="1" x14ac:dyDescent="0.25">
      <c r="A279" s="1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</row>
    <row r="280" spans="1:24" s="7" customFormat="1" x14ac:dyDescent="0.25">
      <c r="A280" s="1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</row>
    <row r="281" spans="1:24" s="7" customFormat="1" x14ac:dyDescent="0.25">
      <c r="A281" s="1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</row>
    <row r="282" spans="1:24" s="7" customFormat="1" x14ac:dyDescent="0.25">
      <c r="A282" s="1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</row>
    <row r="283" spans="1:24" s="7" customFormat="1" x14ac:dyDescent="0.25">
      <c r="A283" s="1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</row>
    <row r="284" spans="1:24" s="7" customFormat="1" x14ac:dyDescent="0.25">
      <c r="A284" s="1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</row>
    <row r="285" spans="1:24" s="7" customFormat="1" x14ac:dyDescent="0.25">
      <c r="A285" s="1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</row>
    <row r="286" spans="1:24" s="7" customFormat="1" x14ac:dyDescent="0.25">
      <c r="A286" s="1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</row>
    <row r="287" spans="1:24" s="7" customFormat="1" x14ac:dyDescent="0.25">
      <c r="A287" s="1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</row>
    <row r="288" spans="1:24" s="7" customFormat="1" x14ac:dyDescent="0.25">
      <c r="A288" s="1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</row>
    <row r="289" spans="1:24" s="7" customFormat="1" x14ac:dyDescent="0.25">
      <c r="A289" s="1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</row>
    <row r="290" spans="1:24" s="7" customFormat="1" x14ac:dyDescent="0.25">
      <c r="A290" s="1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</row>
    <row r="291" spans="1:24" s="7" customFormat="1" x14ac:dyDescent="0.25">
      <c r="A291" s="1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</row>
    <row r="292" spans="1:24" s="7" customFormat="1" x14ac:dyDescent="0.25">
      <c r="A292" s="1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</row>
    <row r="293" spans="1:24" s="7" customFormat="1" x14ac:dyDescent="0.25">
      <c r="A293" s="1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</row>
    <row r="294" spans="1:24" s="7" customFormat="1" x14ac:dyDescent="0.25">
      <c r="A294" s="1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</row>
    <row r="295" spans="1:24" s="7" customFormat="1" x14ac:dyDescent="0.25">
      <c r="A295" s="1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</row>
    <row r="296" spans="1:24" s="7" customFormat="1" x14ac:dyDescent="0.25">
      <c r="A296" s="1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</row>
    <row r="297" spans="1:24" s="7" customFormat="1" x14ac:dyDescent="0.25">
      <c r="A297" s="1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</row>
    <row r="298" spans="1:24" s="7" customFormat="1" x14ac:dyDescent="0.25">
      <c r="A298" s="1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</row>
    <row r="299" spans="1:24" s="7" customFormat="1" x14ac:dyDescent="0.25">
      <c r="A299" s="1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</row>
    <row r="300" spans="1:24" s="7" customFormat="1" x14ac:dyDescent="0.25">
      <c r="A300" s="1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</row>
    <row r="301" spans="1:24" s="7" customFormat="1" x14ac:dyDescent="0.25">
      <c r="A301" s="1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</row>
    <row r="302" spans="1:24" s="7" customFormat="1" x14ac:dyDescent="0.25">
      <c r="A302" s="1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</row>
    <row r="303" spans="1:24" s="7" customFormat="1" x14ac:dyDescent="0.25">
      <c r="A303" s="1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</row>
    <row r="304" spans="1:24" s="7" customFormat="1" x14ac:dyDescent="0.25">
      <c r="A304" s="1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</row>
    <row r="305" spans="1:24" s="7" customFormat="1" x14ac:dyDescent="0.25">
      <c r="A305" s="1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</row>
    <row r="306" spans="1:24" s="7" customFormat="1" x14ac:dyDescent="0.25">
      <c r="A306" s="1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</row>
    <row r="307" spans="1:24" s="7" customFormat="1" x14ac:dyDescent="0.25">
      <c r="A307" s="1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</row>
    <row r="308" spans="1:24" s="7" customFormat="1" x14ac:dyDescent="0.25">
      <c r="A308" s="1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</row>
    <row r="309" spans="1:24" s="7" customFormat="1" x14ac:dyDescent="0.25">
      <c r="A309" s="1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</row>
    <row r="310" spans="1:24" s="7" customFormat="1" x14ac:dyDescent="0.25">
      <c r="A310" s="1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</row>
    <row r="311" spans="1:24" s="7" customFormat="1" x14ac:dyDescent="0.25">
      <c r="A311" s="1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</row>
    <row r="312" spans="1:24" s="7" customFormat="1" x14ac:dyDescent="0.25">
      <c r="A312" s="1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</row>
    <row r="313" spans="1:24" s="7" customFormat="1" x14ac:dyDescent="0.25">
      <c r="A313" s="1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</row>
    <row r="314" spans="1:24" s="7" customFormat="1" x14ac:dyDescent="0.25">
      <c r="A314" s="1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</row>
    <row r="315" spans="1:24" s="7" customFormat="1" x14ac:dyDescent="0.25">
      <c r="A315" s="1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</row>
    <row r="316" spans="1:24" s="7" customFormat="1" x14ac:dyDescent="0.25">
      <c r="A316" s="1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</row>
    <row r="317" spans="1:24" s="7" customFormat="1" x14ac:dyDescent="0.25">
      <c r="A317" s="1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</row>
    <row r="318" spans="1:24" s="7" customFormat="1" x14ac:dyDescent="0.25">
      <c r="A318" s="1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</row>
    <row r="319" spans="1:24" s="7" customFormat="1" x14ac:dyDescent="0.25">
      <c r="A319" s="1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</row>
    <row r="320" spans="1:24" s="7" customFormat="1" x14ac:dyDescent="0.25">
      <c r="A320" s="1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</row>
    <row r="321" spans="1:24" s="7" customFormat="1" x14ac:dyDescent="0.25">
      <c r="A321" s="1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</row>
    <row r="322" spans="1:24" s="7" customFormat="1" x14ac:dyDescent="0.25">
      <c r="A322" s="1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</row>
    <row r="323" spans="1:24" s="7" customFormat="1" x14ac:dyDescent="0.25">
      <c r="A323" s="1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</row>
    <row r="324" spans="1:24" s="7" customFormat="1" x14ac:dyDescent="0.25">
      <c r="A324" s="1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</row>
    <row r="325" spans="1:24" s="7" customFormat="1" x14ac:dyDescent="0.25">
      <c r="A325" s="1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</row>
    <row r="326" spans="1:24" s="7" customFormat="1" x14ac:dyDescent="0.25">
      <c r="A326" s="1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</row>
    <row r="327" spans="1:24" s="7" customFormat="1" x14ac:dyDescent="0.25">
      <c r="A327" s="1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</row>
    <row r="328" spans="1:24" s="7" customFormat="1" x14ac:dyDescent="0.25">
      <c r="A328" s="1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</row>
    <row r="329" spans="1:24" s="7" customFormat="1" x14ac:dyDescent="0.25">
      <c r="A329" s="1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</row>
    <row r="330" spans="1:24" s="7" customFormat="1" x14ac:dyDescent="0.25">
      <c r="A330" s="1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</row>
    <row r="331" spans="1:24" s="7" customFormat="1" x14ac:dyDescent="0.25">
      <c r="A331" s="1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</row>
    <row r="332" spans="1:24" s="7" customFormat="1" x14ac:dyDescent="0.25">
      <c r="A332" s="1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</row>
    <row r="333" spans="1:24" s="7" customFormat="1" x14ac:dyDescent="0.25">
      <c r="A333" s="1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</row>
    <row r="334" spans="1:24" s="7" customFormat="1" x14ac:dyDescent="0.25">
      <c r="A334" s="1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</row>
    <row r="335" spans="1:24" s="7" customFormat="1" x14ac:dyDescent="0.25">
      <c r="A335" s="1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</row>
    <row r="336" spans="1:24" s="7" customFormat="1" x14ac:dyDescent="0.25">
      <c r="A336" s="1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</row>
    <row r="337" spans="1:24" s="7" customFormat="1" x14ac:dyDescent="0.25">
      <c r="A337" s="1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</row>
    <row r="338" spans="1:24" s="7" customFormat="1" x14ac:dyDescent="0.25">
      <c r="A338" s="1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</row>
    <row r="339" spans="1:24" s="7" customFormat="1" x14ac:dyDescent="0.25">
      <c r="A339" s="1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</row>
    <row r="340" spans="1:24" s="7" customFormat="1" x14ac:dyDescent="0.25">
      <c r="A340" s="1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</row>
    <row r="341" spans="1:24" s="7" customFormat="1" x14ac:dyDescent="0.25">
      <c r="A341" s="1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</row>
    <row r="342" spans="1:24" s="7" customFormat="1" x14ac:dyDescent="0.25">
      <c r="A342" s="1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</row>
    <row r="343" spans="1:24" s="7" customFormat="1" x14ac:dyDescent="0.25">
      <c r="A343" s="1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</row>
    <row r="344" spans="1:24" s="7" customFormat="1" x14ac:dyDescent="0.25">
      <c r="A344" s="1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</row>
    <row r="345" spans="1:24" s="7" customFormat="1" x14ac:dyDescent="0.25">
      <c r="A345" s="1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</row>
    <row r="346" spans="1:24" s="7" customFormat="1" x14ac:dyDescent="0.25">
      <c r="A346" s="1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</row>
    <row r="347" spans="1:24" s="7" customFormat="1" x14ac:dyDescent="0.25">
      <c r="A347" s="1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</row>
    <row r="348" spans="1:24" s="7" customFormat="1" x14ac:dyDescent="0.25">
      <c r="A348" s="1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</row>
    <row r="349" spans="1:24" s="7" customFormat="1" x14ac:dyDescent="0.25">
      <c r="A349" s="1"/>
    </row>
    <row r="350" spans="1:24" s="7" customFormat="1" x14ac:dyDescent="0.25">
      <c r="A350" s="1"/>
    </row>
    <row r="351" spans="1:24" s="7" customFormat="1" x14ac:dyDescent="0.25">
      <c r="A351" s="1"/>
    </row>
    <row r="352" spans="1:24" s="7" customFormat="1" x14ac:dyDescent="0.25">
      <c r="A352" s="1"/>
    </row>
    <row r="353" spans="1:1" s="7" customFormat="1" x14ac:dyDescent="0.25">
      <c r="A353" s="1"/>
    </row>
    <row r="354" spans="1:1" s="7" customFormat="1" x14ac:dyDescent="0.25">
      <c r="A354" s="1"/>
    </row>
    <row r="355" spans="1:1" s="7" customFormat="1" x14ac:dyDescent="0.25">
      <c r="A355" s="1"/>
    </row>
    <row r="356" spans="1:1" s="7" customFormat="1" x14ac:dyDescent="0.25">
      <c r="A356" s="1"/>
    </row>
    <row r="357" spans="1:1" s="7" customFormat="1" x14ac:dyDescent="0.25">
      <c r="A357" s="1"/>
    </row>
    <row r="358" spans="1:1" s="7" customFormat="1" x14ac:dyDescent="0.25">
      <c r="A358" s="1"/>
    </row>
    <row r="359" spans="1:1" s="7" customFormat="1" x14ac:dyDescent="0.25">
      <c r="A359" s="1"/>
    </row>
    <row r="360" spans="1:1" s="7" customFormat="1" x14ac:dyDescent="0.25">
      <c r="A360" s="1"/>
    </row>
    <row r="361" spans="1:1" s="7" customFormat="1" x14ac:dyDescent="0.25">
      <c r="A361" s="1"/>
    </row>
    <row r="362" spans="1:1" s="7" customFormat="1" x14ac:dyDescent="0.25">
      <c r="A362" s="1"/>
    </row>
    <row r="363" spans="1:1" s="7" customFormat="1" x14ac:dyDescent="0.25">
      <c r="A363" s="1"/>
    </row>
    <row r="364" spans="1:1" s="7" customFormat="1" x14ac:dyDescent="0.25">
      <c r="A364" s="1"/>
    </row>
    <row r="365" spans="1:1" s="7" customFormat="1" x14ac:dyDescent="0.25">
      <c r="A365" s="1"/>
    </row>
    <row r="366" spans="1:1" s="7" customFormat="1" x14ac:dyDescent="0.25">
      <c r="A366" s="1"/>
    </row>
    <row r="367" spans="1:1" s="7" customFormat="1" x14ac:dyDescent="0.25">
      <c r="A367" s="1"/>
    </row>
    <row r="368" spans="1:1" s="7" customFormat="1" x14ac:dyDescent="0.25">
      <c r="A368" s="1"/>
    </row>
    <row r="369" spans="1:1" s="7" customFormat="1" x14ac:dyDescent="0.25">
      <c r="A369" s="1"/>
    </row>
    <row r="370" spans="1:1" s="7" customFormat="1" x14ac:dyDescent="0.25">
      <c r="A370" s="1"/>
    </row>
    <row r="371" spans="1:1" s="7" customFormat="1" x14ac:dyDescent="0.25">
      <c r="A371" s="1"/>
    </row>
    <row r="372" spans="1:1" s="7" customFormat="1" x14ac:dyDescent="0.25">
      <c r="A372" s="1"/>
    </row>
    <row r="373" spans="1:1" s="7" customFormat="1" x14ac:dyDescent="0.25">
      <c r="A373" s="1"/>
    </row>
    <row r="374" spans="1:1" s="7" customFormat="1" x14ac:dyDescent="0.25">
      <c r="A374" s="1"/>
    </row>
    <row r="375" spans="1:1" s="7" customFormat="1" x14ac:dyDescent="0.25">
      <c r="A375" s="1"/>
    </row>
    <row r="376" spans="1:1" s="7" customFormat="1" x14ac:dyDescent="0.25">
      <c r="A376" s="1"/>
    </row>
    <row r="377" spans="1:1" s="7" customFormat="1" x14ac:dyDescent="0.25">
      <c r="A377" s="1"/>
    </row>
    <row r="378" spans="1:1" s="7" customFormat="1" x14ac:dyDescent="0.25">
      <c r="A378" s="1"/>
    </row>
    <row r="379" spans="1:1" s="7" customFormat="1" x14ac:dyDescent="0.25">
      <c r="A379" s="1"/>
    </row>
    <row r="380" spans="1:1" s="7" customFormat="1" x14ac:dyDescent="0.25">
      <c r="A380" s="1"/>
    </row>
    <row r="381" spans="1:1" s="7" customFormat="1" x14ac:dyDescent="0.25">
      <c r="A381" s="1"/>
    </row>
    <row r="382" spans="1:1" s="7" customFormat="1" x14ac:dyDescent="0.25">
      <c r="A382" s="1"/>
    </row>
    <row r="383" spans="1:1" s="7" customFormat="1" x14ac:dyDescent="0.25">
      <c r="A383" s="1"/>
    </row>
    <row r="384" spans="1:1" s="7" customFormat="1" x14ac:dyDescent="0.25">
      <c r="A384" s="1"/>
    </row>
    <row r="385" spans="1:1" s="7" customFormat="1" x14ac:dyDescent="0.25">
      <c r="A385" s="1"/>
    </row>
    <row r="386" spans="1:1" s="7" customFormat="1" x14ac:dyDescent="0.25">
      <c r="A386" s="1"/>
    </row>
    <row r="387" spans="1:1" s="7" customFormat="1" x14ac:dyDescent="0.25">
      <c r="A387" s="1"/>
    </row>
    <row r="388" spans="1:1" s="7" customFormat="1" x14ac:dyDescent="0.25">
      <c r="A388" s="1"/>
    </row>
    <row r="389" spans="1:1" s="7" customFormat="1" x14ac:dyDescent="0.25">
      <c r="A389" s="1"/>
    </row>
    <row r="390" spans="1:1" s="7" customFormat="1" x14ac:dyDescent="0.25">
      <c r="A390" s="1"/>
    </row>
    <row r="391" spans="1:1" s="7" customFormat="1" x14ac:dyDescent="0.25">
      <c r="A391" s="1"/>
    </row>
    <row r="392" spans="1:1" s="7" customFormat="1" x14ac:dyDescent="0.25">
      <c r="A392" s="1"/>
    </row>
    <row r="393" spans="1:1" s="7" customFormat="1" x14ac:dyDescent="0.25">
      <c r="A393" s="1"/>
    </row>
    <row r="394" spans="1:1" s="7" customFormat="1" x14ac:dyDescent="0.25">
      <c r="A394" s="1"/>
    </row>
    <row r="395" spans="1:1" s="7" customFormat="1" x14ac:dyDescent="0.25">
      <c r="A395" s="1"/>
    </row>
    <row r="396" spans="1:1" s="7" customFormat="1" x14ac:dyDescent="0.25">
      <c r="A396" s="1"/>
    </row>
    <row r="397" spans="1:1" s="7" customFormat="1" x14ac:dyDescent="0.25">
      <c r="A397" s="1"/>
    </row>
    <row r="398" spans="1:1" s="7" customFormat="1" x14ac:dyDescent="0.25">
      <c r="A398" s="1"/>
    </row>
    <row r="399" spans="1:1" s="7" customFormat="1" x14ac:dyDescent="0.25">
      <c r="A399" s="1"/>
    </row>
    <row r="400" spans="1:1" s="7" customFormat="1" x14ac:dyDescent="0.25">
      <c r="A400" s="1"/>
    </row>
    <row r="401" spans="1:1" s="7" customFormat="1" x14ac:dyDescent="0.25">
      <c r="A401" s="1"/>
    </row>
    <row r="402" spans="1:1" s="7" customFormat="1" x14ac:dyDescent="0.25">
      <c r="A402" s="1"/>
    </row>
    <row r="403" spans="1:1" s="7" customFormat="1" x14ac:dyDescent="0.25">
      <c r="A403" s="1"/>
    </row>
    <row r="404" spans="1:1" s="7" customFormat="1" x14ac:dyDescent="0.25">
      <c r="A404" s="1"/>
    </row>
    <row r="405" spans="1:1" s="7" customFormat="1" x14ac:dyDescent="0.25">
      <c r="A405" s="1"/>
    </row>
    <row r="406" spans="1:1" s="7" customFormat="1" x14ac:dyDescent="0.25">
      <c r="A406" s="1"/>
    </row>
    <row r="407" spans="1:1" s="7" customFormat="1" x14ac:dyDescent="0.25">
      <c r="A407" s="1"/>
    </row>
    <row r="408" spans="1:1" s="7" customFormat="1" x14ac:dyDescent="0.25">
      <c r="A408" s="1"/>
    </row>
    <row r="409" spans="1:1" s="7" customFormat="1" x14ac:dyDescent="0.25">
      <c r="A409" s="1"/>
    </row>
    <row r="410" spans="1:1" s="7" customFormat="1" x14ac:dyDescent="0.25">
      <c r="A410" s="1"/>
    </row>
    <row r="411" spans="1:1" s="7" customFormat="1" x14ac:dyDescent="0.25">
      <c r="A411" s="1"/>
    </row>
    <row r="412" spans="1:1" s="7" customFormat="1" x14ac:dyDescent="0.25">
      <c r="A412" s="1"/>
    </row>
    <row r="413" spans="1:1" s="7" customFormat="1" x14ac:dyDescent="0.25">
      <c r="A413" s="1"/>
    </row>
    <row r="414" spans="1:1" s="7" customFormat="1" x14ac:dyDescent="0.25">
      <c r="A414" s="1"/>
    </row>
    <row r="415" spans="1:1" s="7" customFormat="1" x14ac:dyDescent="0.25">
      <c r="A415" s="1"/>
    </row>
    <row r="416" spans="1:1" s="7" customFormat="1" x14ac:dyDescent="0.25">
      <c r="A416" s="1"/>
    </row>
    <row r="417" spans="1:1" s="7" customFormat="1" x14ac:dyDescent="0.25">
      <c r="A417" s="1"/>
    </row>
    <row r="418" spans="1:1" s="7" customFormat="1" x14ac:dyDescent="0.25">
      <c r="A418" s="1"/>
    </row>
    <row r="419" spans="1:1" s="7" customFormat="1" x14ac:dyDescent="0.25">
      <c r="A419" s="1"/>
    </row>
    <row r="420" spans="1:1" s="7" customFormat="1" x14ac:dyDescent="0.25">
      <c r="A420" s="1"/>
    </row>
    <row r="421" spans="1:1" s="7" customFormat="1" x14ac:dyDescent="0.25">
      <c r="A421" s="1"/>
    </row>
    <row r="422" spans="1:1" s="7" customFormat="1" x14ac:dyDescent="0.25">
      <c r="A422" s="1"/>
    </row>
    <row r="423" spans="1:1" s="7" customFormat="1" x14ac:dyDescent="0.25">
      <c r="A423" s="1"/>
    </row>
    <row r="424" spans="1:1" s="7" customFormat="1" x14ac:dyDescent="0.25">
      <c r="A424" s="1"/>
    </row>
    <row r="425" spans="1:1" s="7" customFormat="1" x14ac:dyDescent="0.25">
      <c r="A425" s="1"/>
    </row>
    <row r="426" spans="1:1" s="7" customFormat="1" x14ac:dyDescent="0.25">
      <c r="A426" s="1"/>
    </row>
    <row r="427" spans="1:1" s="7" customFormat="1" x14ac:dyDescent="0.25">
      <c r="A427" s="1"/>
    </row>
    <row r="428" spans="1:1" s="7" customFormat="1" x14ac:dyDescent="0.25">
      <c r="A428" s="1"/>
    </row>
    <row r="429" spans="1:1" s="7" customFormat="1" x14ac:dyDescent="0.25">
      <c r="A429" s="1"/>
    </row>
    <row r="430" spans="1:1" s="7" customFormat="1" x14ac:dyDescent="0.25">
      <c r="A430" s="1"/>
    </row>
    <row r="431" spans="1:1" s="7" customFormat="1" x14ac:dyDescent="0.25">
      <c r="A431" s="1"/>
    </row>
    <row r="432" spans="1:1" s="7" customFormat="1" x14ac:dyDescent="0.25">
      <c r="A432" s="1"/>
    </row>
    <row r="433" spans="1:1" s="7" customFormat="1" x14ac:dyDescent="0.25">
      <c r="A433" s="1"/>
    </row>
    <row r="434" spans="1:1" s="7" customFormat="1" x14ac:dyDescent="0.25">
      <c r="A434" s="1"/>
    </row>
    <row r="435" spans="1:1" s="7" customFormat="1" x14ac:dyDescent="0.25">
      <c r="A435" s="1"/>
    </row>
    <row r="436" spans="1:1" s="7" customFormat="1" x14ac:dyDescent="0.25">
      <c r="A436" s="1"/>
    </row>
    <row r="437" spans="1:1" s="7" customFormat="1" x14ac:dyDescent="0.25">
      <c r="A437" s="1"/>
    </row>
    <row r="438" spans="1:1" s="7" customFormat="1" x14ac:dyDescent="0.25">
      <c r="A438" s="1"/>
    </row>
    <row r="439" spans="1:1" s="7" customFormat="1" x14ac:dyDescent="0.25">
      <c r="A439" s="1"/>
    </row>
    <row r="440" spans="1:1" s="7" customFormat="1" x14ac:dyDescent="0.25">
      <c r="A440" s="1"/>
    </row>
    <row r="441" spans="1:1" s="7" customFormat="1" x14ac:dyDescent="0.25">
      <c r="A441" s="1"/>
    </row>
    <row r="442" spans="1:1" s="7" customFormat="1" x14ac:dyDescent="0.25">
      <c r="A442" s="1"/>
    </row>
    <row r="443" spans="1:1" s="7" customFormat="1" x14ac:dyDescent="0.25">
      <c r="A443" s="1"/>
    </row>
    <row r="444" spans="1:1" s="7" customFormat="1" x14ac:dyDescent="0.25">
      <c r="A444" s="1"/>
    </row>
    <row r="445" spans="1:1" s="7" customFormat="1" x14ac:dyDescent="0.25">
      <c r="A445" s="1"/>
    </row>
    <row r="446" spans="1:1" s="7" customFormat="1" x14ac:dyDescent="0.25">
      <c r="A446" s="1"/>
    </row>
    <row r="447" spans="1:1" s="7" customFormat="1" x14ac:dyDescent="0.25">
      <c r="A447" s="1"/>
    </row>
    <row r="448" spans="1:1" s="7" customFormat="1" x14ac:dyDescent="0.25">
      <c r="A448" s="1"/>
    </row>
    <row r="449" spans="1:36" s="7" customFormat="1" x14ac:dyDescent="0.25">
      <c r="A449" s="1"/>
    </row>
    <row r="450" spans="1:36" s="7" customFormat="1" x14ac:dyDescent="0.25">
      <c r="A450" s="1"/>
      <c r="AG450" s="13"/>
      <c r="AH450" s="13"/>
    </row>
    <row r="451" spans="1:36" s="7" customFormat="1" x14ac:dyDescent="0.25">
      <c r="A451" s="1"/>
      <c r="AG451" s="13"/>
      <c r="AH451" s="13"/>
    </row>
    <row r="452" spans="1:36" s="7" customFormat="1" x14ac:dyDescent="0.25">
      <c r="A452" s="1"/>
      <c r="AD452" s="13"/>
      <c r="AE452" s="13"/>
      <c r="AF452" s="13"/>
      <c r="AG452" s="13"/>
      <c r="AH452" s="13"/>
    </row>
    <row r="453" spans="1:36" s="7" customFormat="1" x14ac:dyDescent="0.25">
      <c r="A453" s="1"/>
      <c r="AD453" s="13"/>
      <c r="AE453" s="13"/>
      <c r="AF453" s="13"/>
      <c r="AG453" s="13"/>
      <c r="AH453" s="13"/>
    </row>
    <row r="454" spans="1:36" s="7" customFormat="1" x14ac:dyDescent="0.25">
      <c r="A454" s="1"/>
      <c r="AD454" s="13"/>
      <c r="AE454" s="13"/>
      <c r="AF454" s="13"/>
      <c r="AG454" s="13"/>
      <c r="AH454" s="13"/>
    </row>
    <row r="455" spans="1:36" s="7" customFormat="1" x14ac:dyDescent="0.25">
      <c r="A455" s="1"/>
      <c r="AD455" s="13"/>
      <c r="AE455" s="13"/>
      <c r="AF455" s="13"/>
      <c r="AG455" s="13"/>
      <c r="AH455" s="13"/>
    </row>
    <row r="456" spans="1:36" s="7" customFormat="1" x14ac:dyDescent="0.25">
      <c r="A456" s="1"/>
      <c r="AD456" s="13"/>
      <c r="AE456" s="13"/>
      <c r="AF456" s="13"/>
      <c r="AG456" s="13"/>
      <c r="AH456" s="13"/>
    </row>
    <row r="457" spans="1:36" s="7" customFormat="1" x14ac:dyDescent="0.25">
      <c r="A457" s="1"/>
      <c r="AD457" s="13"/>
      <c r="AE457" s="13"/>
      <c r="AF457" s="13"/>
      <c r="AG457" s="13"/>
      <c r="AH457" s="13"/>
    </row>
    <row r="458" spans="1:36" s="7" customFormat="1" x14ac:dyDescent="0.25">
      <c r="A458" s="1"/>
      <c r="AD458" s="13"/>
      <c r="AE458" s="13"/>
      <c r="AF458" s="13"/>
      <c r="AG458" s="13"/>
      <c r="AH458" s="13"/>
    </row>
    <row r="459" spans="1:36" s="7" customFormat="1" x14ac:dyDescent="0.25">
      <c r="A459" s="1"/>
      <c r="AD459" s="13"/>
      <c r="AE459" s="13"/>
      <c r="AF459" s="13"/>
      <c r="AG459" s="13"/>
      <c r="AH459" s="13"/>
    </row>
    <row r="460" spans="1:36" s="7" customFormat="1" x14ac:dyDescent="0.25">
      <c r="A460" s="1"/>
      <c r="AD460" s="13"/>
      <c r="AE460" s="13"/>
      <c r="AF460" s="13"/>
      <c r="AG460" s="13"/>
      <c r="AH460" s="13"/>
    </row>
    <row r="461" spans="1:36" s="7" customFormat="1" x14ac:dyDescent="0.25">
      <c r="A461" s="1"/>
      <c r="AD461" s="13"/>
      <c r="AE461" s="13"/>
      <c r="AF461" s="13"/>
      <c r="AG461" s="13"/>
      <c r="AH461" s="13"/>
    </row>
    <row r="462" spans="1:36" s="7" customFormat="1" x14ac:dyDescent="0.25">
      <c r="A462" s="1"/>
      <c r="AD462" s="13"/>
      <c r="AE462" s="13"/>
      <c r="AF462" s="13"/>
      <c r="AG462" s="13"/>
      <c r="AH462" s="13"/>
      <c r="AI462" s="13"/>
      <c r="AJ462" s="13"/>
    </row>
    <row r="463" spans="1:36" s="7" customFormat="1" x14ac:dyDescent="0.25">
      <c r="A463" s="1"/>
      <c r="AD463" s="13"/>
      <c r="AE463" s="13"/>
      <c r="AF463" s="13"/>
      <c r="AG463" s="13"/>
      <c r="AH463" s="13"/>
      <c r="AI463" s="13"/>
      <c r="AJ463" s="13"/>
    </row>
    <row r="464" spans="1:36" s="7" customFormat="1" x14ac:dyDescent="0.25">
      <c r="A464" s="1"/>
      <c r="AD464" s="13"/>
      <c r="AE464" s="13"/>
      <c r="AF464" s="13"/>
      <c r="AG464" s="13"/>
      <c r="AH464" s="13"/>
      <c r="AI464" s="13"/>
      <c r="AJ464" s="13"/>
    </row>
    <row r="465" spans="1:44" s="7" customFormat="1" x14ac:dyDescent="0.25">
      <c r="A465" s="1"/>
      <c r="AD465" s="13"/>
      <c r="AE465" s="13"/>
      <c r="AF465" s="13"/>
      <c r="AG465" s="13"/>
      <c r="AH465" s="13"/>
      <c r="AI465" s="13"/>
      <c r="AJ465" s="13"/>
    </row>
    <row r="466" spans="1:44" s="7" customFormat="1" x14ac:dyDescent="0.25">
      <c r="A466" s="1"/>
      <c r="AD466" s="13"/>
      <c r="AE466" s="13"/>
      <c r="AF466" s="13"/>
      <c r="AG466" s="13"/>
      <c r="AH466" s="13"/>
      <c r="AI466" s="13"/>
      <c r="AJ466" s="13"/>
    </row>
    <row r="467" spans="1:44" s="7" customFormat="1" x14ac:dyDescent="0.25">
      <c r="A467" s="1"/>
      <c r="AD467" s="13"/>
      <c r="AE467" s="13"/>
      <c r="AF467" s="13"/>
      <c r="AG467" s="13"/>
      <c r="AH467" s="13"/>
      <c r="AI467" s="13"/>
      <c r="AJ467" s="13"/>
    </row>
    <row r="468" spans="1:44" s="7" customFormat="1" x14ac:dyDescent="0.25">
      <c r="A468" s="1"/>
      <c r="AD468" s="13"/>
      <c r="AE468" s="13"/>
      <c r="AF468" s="13"/>
      <c r="AG468" s="13"/>
      <c r="AH468" s="13"/>
      <c r="AI468" s="13"/>
      <c r="AJ468" s="13"/>
      <c r="AR468" s="13"/>
    </row>
    <row r="469" spans="1:44" s="7" customFormat="1" x14ac:dyDescent="0.25">
      <c r="A469" s="1"/>
      <c r="AD469" s="13"/>
      <c r="AE469" s="13"/>
      <c r="AF469" s="13"/>
      <c r="AG469" s="13"/>
      <c r="AH469" s="13"/>
      <c r="AI469" s="13"/>
      <c r="AJ469" s="13"/>
      <c r="AR469" s="13"/>
    </row>
    <row r="470" spans="1:44" s="7" customFormat="1" x14ac:dyDescent="0.25">
      <c r="A470" s="1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</row>
    <row r="471" spans="1:44" s="7" customFormat="1" x14ac:dyDescent="0.25">
      <c r="A471" s="1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</row>
    <row r="472" spans="1:44" s="7" customFormat="1" x14ac:dyDescent="0.25">
      <c r="A472" s="1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</row>
    <row r="473" spans="1:44" s="7" customFormat="1" x14ac:dyDescent="0.25">
      <c r="A473" s="1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</row>
    <row r="474" spans="1:44" s="7" customFormat="1" x14ac:dyDescent="0.25">
      <c r="A474" s="1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</row>
    <row r="475" spans="1:44" s="7" customFormat="1" x14ac:dyDescent="0.25">
      <c r="A475" s="1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</row>
    <row r="476" spans="1:44" s="7" customFormat="1" x14ac:dyDescent="0.25">
      <c r="A476" s="1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</row>
    <row r="477" spans="1:44" s="7" customFormat="1" x14ac:dyDescent="0.25">
      <c r="A477" s="1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</row>
    <row r="478" spans="1:44" s="7" customFormat="1" x14ac:dyDescent="0.25">
      <c r="A478" s="1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</row>
    <row r="479" spans="1:44" s="7" customFormat="1" x14ac:dyDescent="0.25">
      <c r="A479" s="1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</row>
    <row r="480" spans="1:44" s="7" customFormat="1" x14ac:dyDescent="0.25">
      <c r="A480" s="1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</row>
    <row r="481" spans="1:44" s="7" customFormat="1" x14ac:dyDescent="0.25">
      <c r="A481" s="1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</row>
    <row r="482" spans="1:44" s="7" customFormat="1" x14ac:dyDescent="0.25">
      <c r="A482" s="1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</row>
    <row r="483" spans="1:44" s="7" customFormat="1" x14ac:dyDescent="0.25">
      <c r="A483" s="1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</row>
    <row r="484" spans="1:44" s="7" customFormat="1" x14ac:dyDescent="0.25">
      <c r="A484" s="1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</row>
    <row r="485" spans="1:44" s="7" customFormat="1" x14ac:dyDescent="0.25">
      <c r="A485" s="1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</row>
    <row r="486" spans="1:44" s="7" customFormat="1" x14ac:dyDescent="0.25">
      <c r="A486" s="1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</row>
    <row r="487" spans="1:44" s="7" customFormat="1" x14ac:dyDescent="0.25">
      <c r="A487" s="1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</row>
    <row r="488" spans="1:44" s="7" customFormat="1" x14ac:dyDescent="0.25">
      <c r="A488" s="1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</row>
    <row r="489" spans="1:44" s="7" customFormat="1" x14ac:dyDescent="0.25">
      <c r="A489" s="1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</row>
    <row r="490" spans="1:44" s="7" customFormat="1" x14ac:dyDescent="0.25">
      <c r="A490" s="1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</row>
    <row r="491" spans="1:44" s="7" customFormat="1" x14ac:dyDescent="0.25">
      <c r="A491" s="1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</row>
    <row r="492" spans="1:44" s="7" customFormat="1" x14ac:dyDescent="0.25">
      <c r="A492" s="1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</row>
    <row r="493" spans="1:44" s="7" customFormat="1" x14ac:dyDescent="0.25">
      <c r="A493" s="1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</row>
    <row r="494" spans="1:44" s="7" customFormat="1" x14ac:dyDescent="0.25">
      <c r="A494" s="1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</row>
    <row r="495" spans="1:44" s="7" customFormat="1" x14ac:dyDescent="0.25">
      <c r="A495" s="1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</row>
    <row r="496" spans="1:44" s="7" customFormat="1" x14ac:dyDescent="0.25">
      <c r="A496" s="1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</row>
    <row r="497" spans="1:44" s="7" customFormat="1" x14ac:dyDescent="0.25">
      <c r="A497" s="1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</row>
    <row r="498" spans="1:44" s="7" customFormat="1" x14ac:dyDescent="0.25">
      <c r="A498" s="1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</row>
    <row r="499" spans="1:44" s="7" customFormat="1" x14ac:dyDescent="0.25">
      <c r="A499" s="1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</row>
    <row r="500" spans="1:44" s="7" customFormat="1" x14ac:dyDescent="0.25">
      <c r="A500" s="1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</row>
    <row r="501" spans="1:44" s="7" customFormat="1" x14ac:dyDescent="0.25">
      <c r="A501" s="1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</row>
    <row r="502" spans="1:44" s="7" customFormat="1" x14ac:dyDescent="0.25">
      <c r="A502" s="1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</row>
    <row r="503" spans="1:44" s="7" customFormat="1" x14ac:dyDescent="0.25">
      <c r="A503" s="1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</row>
    <row r="504" spans="1:44" s="7" customFormat="1" x14ac:dyDescent="0.25">
      <c r="A504" s="1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</row>
    <row r="505" spans="1:44" s="7" customFormat="1" x14ac:dyDescent="0.25">
      <c r="A505" s="1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</row>
    <row r="506" spans="1:44" s="7" customFormat="1" x14ac:dyDescent="0.25">
      <c r="A506" s="1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</row>
    <row r="507" spans="1:44" s="7" customFormat="1" x14ac:dyDescent="0.25">
      <c r="A507" s="1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</row>
    <row r="508" spans="1:44" s="7" customFormat="1" x14ac:dyDescent="0.25">
      <c r="A508" s="1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</row>
    <row r="509" spans="1:44" s="7" customFormat="1" x14ac:dyDescent="0.25">
      <c r="A509" s="1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</row>
    <row r="510" spans="1:44" s="7" customFormat="1" x14ac:dyDescent="0.25">
      <c r="A510" s="1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</row>
    <row r="511" spans="1:44" s="7" customFormat="1" x14ac:dyDescent="0.25">
      <c r="A511" s="1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</row>
    <row r="512" spans="1:44" s="7" customFormat="1" x14ac:dyDescent="0.25">
      <c r="A512" s="1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</row>
    <row r="513" spans="1:44" s="7" customFormat="1" x14ac:dyDescent="0.25">
      <c r="A513" s="1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</row>
    <row r="514" spans="1:44" s="7" customFormat="1" x14ac:dyDescent="0.25">
      <c r="A514" s="1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</row>
    <row r="515" spans="1:44" s="7" customFormat="1" x14ac:dyDescent="0.25">
      <c r="A515" s="1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</row>
    <row r="516" spans="1:44" s="7" customFormat="1" x14ac:dyDescent="0.25">
      <c r="A516" s="1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</row>
    <row r="517" spans="1:44" s="7" customFormat="1" x14ac:dyDescent="0.25">
      <c r="A517" s="1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</row>
    <row r="518" spans="1:44" s="7" customFormat="1" x14ac:dyDescent="0.25">
      <c r="A518" s="1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</row>
    <row r="519" spans="1:44" s="7" customFormat="1" x14ac:dyDescent="0.25">
      <c r="A519" s="1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</row>
    <row r="520" spans="1:44" s="7" customFormat="1" x14ac:dyDescent="0.25">
      <c r="A520" s="1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</row>
    <row r="521" spans="1:44" s="7" customFormat="1" x14ac:dyDescent="0.25">
      <c r="A521" s="1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</row>
    <row r="522" spans="1:44" s="7" customFormat="1" x14ac:dyDescent="0.25">
      <c r="A522" s="1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</row>
    <row r="523" spans="1:44" s="7" customFormat="1" x14ac:dyDescent="0.25">
      <c r="A523" s="1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</row>
    <row r="524" spans="1:44" s="7" customFormat="1" x14ac:dyDescent="0.25">
      <c r="A524" s="1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</row>
    <row r="525" spans="1:44" s="7" customFormat="1" x14ac:dyDescent="0.25">
      <c r="A525" s="1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</row>
    <row r="526" spans="1:44" s="7" customFormat="1" x14ac:dyDescent="0.25">
      <c r="A526" s="1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</row>
    <row r="527" spans="1:44" s="7" customFormat="1" x14ac:dyDescent="0.25">
      <c r="A527" s="1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</row>
    <row r="528" spans="1:44" s="7" customFormat="1" x14ac:dyDescent="0.25">
      <c r="A528" s="1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</row>
    <row r="529" spans="1:44" s="7" customFormat="1" x14ac:dyDescent="0.25">
      <c r="A529" s="1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</row>
    <row r="530" spans="1:44" s="7" customFormat="1" x14ac:dyDescent="0.25">
      <c r="A530" s="1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</row>
    <row r="531" spans="1:44" s="7" customFormat="1" x14ac:dyDescent="0.25">
      <c r="A531" s="1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</row>
    <row r="532" spans="1:44" s="7" customFormat="1" x14ac:dyDescent="0.25">
      <c r="A532" s="1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</row>
    <row r="533" spans="1:44" s="7" customFormat="1" x14ac:dyDescent="0.25">
      <c r="A533" s="1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</row>
    <row r="534" spans="1:44" s="7" customFormat="1" x14ac:dyDescent="0.25">
      <c r="A534" s="1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</row>
    <row r="535" spans="1:44" s="7" customFormat="1" x14ac:dyDescent="0.25">
      <c r="A535" s="1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</row>
    <row r="536" spans="1:44" s="7" customFormat="1" x14ac:dyDescent="0.25">
      <c r="A536" s="1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</row>
    <row r="537" spans="1:44" s="7" customFormat="1" x14ac:dyDescent="0.25">
      <c r="A537" s="1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</row>
    <row r="538" spans="1:44" s="7" customFormat="1" x14ac:dyDescent="0.25">
      <c r="A538" s="1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</row>
    <row r="539" spans="1:44" s="7" customFormat="1" x14ac:dyDescent="0.25">
      <c r="A539" s="1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</row>
    <row r="540" spans="1:44" s="7" customFormat="1" x14ac:dyDescent="0.25">
      <c r="A540" s="1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</row>
    <row r="541" spans="1:44" s="7" customFormat="1" x14ac:dyDescent="0.25">
      <c r="A541" s="1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</row>
    <row r="542" spans="1:44" s="7" customFormat="1" x14ac:dyDescent="0.25">
      <c r="A542" s="1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</row>
    <row r="543" spans="1:44" s="7" customFormat="1" x14ac:dyDescent="0.25">
      <c r="A543" s="1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</row>
    <row r="544" spans="1:44" s="7" customFormat="1" x14ac:dyDescent="0.25">
      <c r="A544" s="1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</row>
    <row r="545" spans="1:44" s="7" customFormat="1" x14ac:dyDescent="0.25">
      <c r="A545" s="1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</row>
    <row r="546" spans="1:44" s="7" customFormat="1" x14ac:dyDescent="0.25">
      <c r="A546" s="1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</row>
    <row r="547" spans="1:44" s="7" customFormat="1" x14ac:dyDescent="0.25">
      <c r="A547" s="1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</row>
    <row r="548" spans="1:44" s="7" customFormat="1" x14ac:dyDescent="0.25">
      <c r="A548" s="1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</row>
    <row r="549" spans="1:44" s="7" customFormat="1" x14ac:dyDescent="0.25">
      <c r="A549" s="1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</row>
    <row r="550" spans="1:44" s="7" customFormat="1" x14ac:dyDescent="0.25">
      <c r="A550" s="1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</row>
    <row r="551" spans="1:44" s="7" customFormat="1" x14ac:dyDescent="0.25">
      <c r="A551" s="1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</row>
    <row r="552" spans="1:44" s="7" customFormat="1" x14ac:dyDescent="0.25">
      <c r="A552" s="1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</row>
    <row r="553" spans="1:44" s="7" customFormat="1" x14ac:dyDescent="0.25">
      <c r="A553" s="1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</row>
    <row r="554" spans="1:44" s="7" customFormat="1" x14ac:dyDescent="0.25">
      <c r="A554" s="1"/>
      <c r="C554" s="2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</row>
    <row r="555" spans="1:44" s="7" customFormat="1" x14ac:dyDescent="0.25">
      <c r="A555" s="1"/>
      <c r="C555" s="2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</row>
    <row r="556" spans="1:44" s="7" customFormat="1" x14ac:dyDescent="0.25">
      <c r="A556" s="1"/>
      <c r="C556" s="2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</row>
    <row r="557" spans="1:44" s="7" customFormat="1" x14ac:dyDescent="0.25">
      <c r="A557" s="1"/>
      <c r="C557" s="2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</row>
    <row r="558" spans="1:44" s="7" customFormat="1" x14ac:dyDescent="0.25">
      <c r="A558" s="1"/>
      <c r="C558" s="2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</row>
    <row r="559" spans="1:44" s="7" customFormat="1" x14ac:dyDescent="0.25">
      <c r="A559" s="1"/>
      <c r="C559" s="2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</row>
    <row r="560" spans="1:44" s="7" customFormat="1" x14ac:dyDescent="0.25">
      <c r="A560" s="1"/>
      <c r="C560" s="25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</row>
    <row r="561" spans="1:44" s="7" customFormat="1" x14ac:dyDescent="0.25">
      <c r="A561" s="1"/>
      <c r="C561" s="25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</row>
    <row r="562" spans="1:44" s="7" customFormat="1" x14ac:dyDescent="0.25">
      <c r="A562" s="1"/>
      <c r="C562" s="25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</row>
    <row r="563" spans="1:44" s="7" customFormat="1" x14ac:dyDescent="0.25">
      <c r="A563" s="1"/>
      <c r="C563" s="25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</row>
    <row r="564" spans="1:44" s="7" customFormat="1" x14ac:dyDescent="0.25">
      <c r="A564" s="1"/>
      <c r="C564" s="25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</row>
  </sheetData>
  <dataConsolidate link="1"/>
  <mergeCells count="33">
    <mergeCell ref="C1:V1"/>
    <mergeCell ref="Y1:AR1"/>
    <mergeCell ref="C3:I3"/>
    <mergeCell ref="O3:V3"/>
    <mergeCell ref="Y3:AE3"/>
    <mergeCell ref="AK3:AQ3"/>
    <mergeCell ref="AK34:AQ34"/>
    <mergeCell ref="D4:I4"/>
    <mergeCell ref="P4:U4"/>
    <mergeCell ref="Z4:AE4"/>
    <mergeCell ref="AL4:AQ4"/>
    <mergeCell ref="Y24:AE24"/>
    <mergeCell ref="AK24:AQ24"/>
    <mergeCell ref="C21:I21"/>
    <mergeCell ref="D22:I22"/>
    <mergeCell ref="K21:Q21"/>
    <mergeCell ref="L22:Q22"/>
    <mergeCell ref="C12:I12"/>
    <mergeCell ref="K12:Q12"/>
    <mergeCell ref="D62:I62"/>
    <mergeCell ref="Z35:AE35"/>
    <mergeCell ref="Z25:AE25"/>
    <mergeCell ref="J33:M33"/>
    <mergeCell ref="P33:S33"/>
    <mergeCell ref="Y34:AE34"/>
    <mergeCell ref="C46:I46"/>
    <mergeCell ref="O46:V46"/>
    <mergeCell ref="D47:I47"/>
    <mergeCell ref="C61:I61"/>
    <mergeCell ref="O61:V61"/>
    <mergeCell ref="C37:I37"/>
    <mergeCell ref="O37:V37"/>
    <mergeCell ref="D38:I3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A588A-75FA-411E-846E-A5A3321C5B4E}">
  <dimension ref="B1:P25"/>
  <sheetViews>
    <sheetView workbookViewId="0">
      <selection activeCell="Q26" sqref="Q26"/>
    </sheetView>
  </sheetViews>
  <sheetFormatPr defaultRowHeight="15" x14ac:dyDescent="0.2"/>
  <cols>
    <col min="1" max="2" width="9.140625" style="7"/>
    <col min="3" max="3" width="10.28515625" style="7" bestFit="1" customWidth="1"/>
    <col min="4" max="4" width="10.85546875" style="7" bestFit="1" customWidth="1"/>
    <col min="5" max="5" width="13.5703125" style="7" bestFit="1" customWidth="1"/>
    <col min="6" max="6" width="11" style="7" bestFit="1" customWidth="1"/>
    <col min="7" max="7" width="11.140625" style="7" bestFit="1" customWidth="1"/>
    <col min="8" max="8" width="12.140625" style="7" bestFit="1" customWidth="1"/>
    <col min="9" max="9" width="9.140625" style="7"/>
    <col min="10" max="10" width="15.28515625" style="7" customWidth="1"/>
    <col min="11" max="11" width="14.28515625" style="7" customWidth="1"/>
    <col min="12" max="12" width="13" style="7" customWidth="1"/>
    <col min="13" max="13" width="13.140625" style="7" bestFit="1" customWidth="1"/>
    <col min="14" max="14" width="13.5703125" style="7" bestFit="1" customWidth="1"/>
    <col min="15" max="15" width="14.85546875" style="7" bestFit="1" customWidth="1"/>
    <col min="16" max="16" width="10.85546875" style="7" bestFit="1" customWidth="1"/>
    <col min="17" max="18" width="9.140625" style="7"/>
    <col min="19" max="19" width="8.28515625" style="7" bestFit="1" customWidth="1"/>
    <col min="20" max="20" width="9.5703125" style="7" bestFit="1" customWidth="1"/>
    <col min="21" max="21" width="10.85546875" style="7" bestFit="1" customWidth="1"/>
    <col min="22" max="22" width="9.42578125" style="7" bestFit="1" customWidth="1"/>
    <col min="23" max="23" width="9.5703125" style="7" bestFit="1" customWidth="1"/>
    <col min="24" max="24" width="10.85546875" style="7" bestFit="1" customWidth="1"/>
    <col min="25" max="16384" width="9.140625" style="7"/>
  </cols>
  <sheetData>
    <row r="1" spans="2:16" x14ac:dyDescent="0.2">
      <c r="B1" s="167" t="s">
        <v>1008</v>
      </c>
      <c r="C1" s="167"/>
      <c r="D1" s="167"/>
      <c r="E1" s="167"/>
      <c r="F1" s="167"/>
      <c r="G1" s="167"/>
      <c r="H1" s="167"/>
      <c r="J1" s="167" t="s">
        <v>980</v>
      </c>
      <c r="K1" s="167"/>
      <c r="L1" s="167"/>
      <c r="M1" s="167"/>
      <c r="N1" s="167"/>
      <c r="O1" s="167"/>
      <c r="P1" s="167"/>
    </row>
    <row r="2" spans="2:16" x14ac:dyDescent="0.2">
      <c r="C2" s="185" t="s">
        <v>983</v>
      </c>
      <c r="D2" s="185"/>
      <c r="E2" s="185"/>
      <c r="F2" s="185"/>
      <c r="G2" s="185"/>
      <c r="H2" s="185"/>
      <c r="K2" s="167" t="s">
        <v>984</v>
      </c>
      <c r="L2" s="167"/>
      <c r="M2" s="167"/>
      <c r="N2" s="167"/>
      <c r="O2" s="167"/>
      <c r="P2" s="167"/>
    </row>
    <row r="3" spans="2:16" x14ac:dyDescent="0.2">
      <c r="B3" s="7" t="s">
        <v>62</v>
      </c>
      <c r="C3" s="41">
        <v>430.85055140571427</v>
      </c>
      <c r="D3" s="45">
        <v>0</v>
      </c>
      <c r="E3" s="45">
        <v>0</v>
      </c>
      <c r="F3" s="45">
        <v>0</v>
      </c>
      <c r="G3" s="45">
        <v>0</v>
      </c>
      <c r="H3" s="70">
        <v>0</v>
      </c>
      <c r="J3" s="136" t="s">
        <v>62</v>
      </c>
      <c r="K3" s="140">
        <v>20.756939837213825</v>
      </c>
      <c r="L3" s="141"/>
      <c r="M3" s="141"/>
      <c r="N3" s="141"/>
      <c r="O3" s="142"/>
      <c r="P3" s="143"/>
    </row>
    <row r="4" spans="2:16" x14ac:dyDescent="0.2">
      <c r="B4" s="7" t="s">
        <v>63</v>
      </c>
      <c r="C4" s="41">
        <v>0</v>
      </c>
      <c r="D4" s="45">
        <v>1195.7360585422739</v>
      </c>
      <c r="E4" s="45">
        <v>0</v>
      </c>
      <c r="F4" s="45">
        <v>0</v>
      </c>
      <c r="G4" s="68">
        <v>0</v>
      </c>
      <c r="H4" s="70">
        <v>0</v>
      </c>
      <c r="J4" s="136" t="s">
        <v>63</v>
      </c>
      <c r="K4" s="140">
        <v>0</v>
      </c>
      <c r="L4" s="141">
        <v>34.579416688866715</v>
      </c>
      <c r="M4" s="141"/>
      <c r="N4" s="141"/>
      <c r="O4" s="142"/>
      <c r="P4" s="143"/>
    </row>
    <row r="5" spans="2:16" x14ac:dyDescent="0.2">
      <c r="B5" s="7" t="s">
        <v>65</v>
      </c>
      <c r="C5" s="41">
        <v>483.10464000000002</v>
      </c>
      <c r="D5" s="45">
        <v>61.620489795918367</v>
      </c>
      <c r="E5" s="45">
        <v>108728.79688140802</v>
      </c>
      <c r="F5" s="45">
        <v>0</v>
      </c>
      <c r="G5" s="45">
        <v>0</v>
      </c>
      <c r="H5" s="70">
        <v>0</v>
      </c>
      <c r="J5" s="136" t="s">
        <v>65</v>
      </c>
      <c r="K5" s="140">
        <v>23.274367213507638</v>
      </c>
      <c r="L5" s="141">
        <v>1.7819849901711085</v>
      </c>
      <c r="M5" s="141">
        <v>329.74049966145787</v>
      </c>
      <c r="N5" s="141"/>
      <c r="O5" s="142"/>
      <c r="P5" s="143"/>
    </row>
    <row r="6" spans="2:16" x14ac:dyDescent="0.2">
      <c r="B6" s="7" t="s">
        <v>66</v>
      </c>
      <c r="C6" s="41">
        <v>-426.98571428571427</v>
      </c>
      <c r="D6" s="45">
        <v>0</v>
      </c>
      <c r="E6" s="45">
        <v>478.77107064648641</v>
      </c>
      <c r="F6" s="45">
        <v>5.5868085500744025</v>
      </c>
      <c r="G6" s="45">
        <v>0</v>
      </c>
      <c r="H6" s="70">
        <v>0</v>
      </c>
      <c r="J6" s="136" t="s">
        <v>66</v>
      </c>
      <c r="K6" s="140">
        <v>-20.570744899505762</v>
      </c>
      <c r="L6" s="141">
        <v>0</v>
      </c>
      <c r="M6" s="141">
        <v>1.4519637405370307</v>
      </c>
      <c r="N6" s="141">
        <v>2.3637110346289805</v>
      </c>
      <c r="O6" s="142"/>
      <c r="P6" s="143"/>
    </row>
    <row r="7" spans="2:16" x14ac:dyDescent="0.2">
      <c r="B7" s="7" t="s">
        <v>67</v>
      </c>
      <c r="C7" s="41">
        <v>0</v>
      </c>
      <c r="D7" s="45">
        <v>-0.17605854227405249</v>
      </c>
      <c r="E7" s="45">
        <v>-61.611416879257384</v>
      </c>
      <c r="F7" s="45">
        <v>0.27129670215612406</v>
      </c>
      <c r="G7" s="45">
        <v>1195.6879461419819</v>
      </c>
      <c r="H7" s="70">
        <v>0</v>
      </c>
      <c r="J7" s="136" t="s">
        <v>67</v>
      </c>
      <c r="K7" s="140">
        <v>0</v>
      </c>
      <c r="L7" s="141">
        <v>-5.0897331754319233E-3</v>
      </c>
      <c r="M7" s="141">
        <v>-0.18684671805596487</v>
      </c>
      <c r="N7" s="141">
        <v>0.11477488393507898</v>
      </c>
      <c r="O7" s="142">
        <v>34.578720177655299</v>
      </c>
      <c r="P7" s="143"/>
    </row>
    <row r="8" spans="2:16" x14ac:dyDescent="0.2">
      <c r="B8" s="7" t="s">
        <v>64</v>
      </c>
      <c r="C8" s="41">
        <v>0</v>
      </c>
      <c r="D8" s="45">
        <v>61.620489795918367</v>
      </c>
      <c r="E8" s="45">
        <v>14374.938764882943</v>
      </c>
      <c r="F8" s="45">
        <v>419.80673714131842</v>
      </c>
      <c r="G8" s="45">
        <v>-73.851736812566102</v>
      </c>
      <c r="H8" s="70">
        <v>75820.107644479722</v>
      </c>
      <c r="J8" s="136" t="s">
        <v>64</v>
      </c>
      <c r="K8" s="140">
        <v>0</v>
      </c>
      <c r="L8" s="141">
        <v>1.7819849901711085</v>
      </c>
      <c r="M8" s="141">
        <v>43.594701118768995</v>
      </c>
      <c r="N8" s="141">
        <v>177.60507462448484</v>
      </c>
      <c r="O8" s="142">
        <v>-2.135706723386273</v>
      </c>
      <c r="P8" s="143">
        <v>275.35771605001895</v>
      </c>
    </row>
    <row r="11" spans="2:16" x14ac:dyDescent="0.2">
      <c r="C11" s="7" t="s">
        <v>981</v>
      </c>
      <c r="J11" s="7" t="s">
        <v>982</v>
      </c>
    </row>
    <row r="13" spans="2:16" x14ac:dyDescent="0.2">
      <c r="C13" s="144" t="s">
        <v>985</v>
      </c>
      <c r="D13" s="73">
        <v>0</v>
      </c>
      <c r="E13" s="73">
        <v>0</v>
      </c>
      <c r="F13" s="73">
        <v>0</v>
      </c>
      <c r="G13" s="73">
        <v>0</v>
      </c>
      <c r="H13" s="145">
        <v>0</v>
      </c>
      <c r="J13" s="144" t="s">
        <v>991</v>
      </c>
      <c r="K13" s="73">
        <v>0</v>
      </c>
      <c r="L13" s="73">
        <v>0</v>
      </c>
      <c r="M13" s="73">
        <v>0</v>
      </c>
      <c r="N13" s="73">
        <v>0</v>
      </c>
      <c r="O13" s="145">
        <v>0</v>
      </c>
    </row>
    <row r="14" spans="2:16" x14ac:dyDescent="0.2">
      <c r="C14" s="146">
        <v>0</v>
      </c>
      <c r="D14" s="147" t="s">
        <v>986</v>
      </c>
      <c r="E14" s="73">
        <v>0</v>
      </c>
      <c r="F14" s="73">
        <v>0</v>
      </c>
      <c r="G14" s="73">
        <v>0</v>
      </c>
      <c r="H14" s="145">
        <v>0</v>
      </c>
      <c r="J14" s="146">
        <v>0</v>
      </c>
      <c r="K14" s="147" t="s">
        <v>992</v>
      </c>
      <c r="L14" s="73">
        <v>0</v>
      </c>
      <c r="M14" s="73">
        <v>0</v>
      </c>
      <c r="N14" s="73">
        <v>0</v>
      </c>
      <c r="O14" s="145">
        <v>0</v>
      </c>
    </row>
    <row r="15" spans="2:16" x14ac:dyDescent="0.2">
      <c r="C15" s="146">
        <v>0</v>
      </c>
      <c r="D15" s="73">
        <v>0</v>
      </c>
      <c r="E15" s="147" t="s">
        <v>987</v>
      </c>
      <c r="F15" s="73">
        <v>0</v>
      </c>
      <c r="G15" s="73">
        <v>0</v>
      </c>
      <c r="H15" s="145">
        <v>0</v>
      </c>
      <c r="J15" s="146" t="s">
        <v>997</v>
      </c>
      <c r="K15" s="73" t="s">
        <v>1002</v>
      </c>
      <c r="L15" s="147" t="s">
        <v>993</v>
      </c>
      <c r="M15" s="73">
        <v>0</v>
      </c>
      <c r="N15" s="73">
        <v>0</v>
      </c>
      <c r="O15" s="145">
        <v>0</v>
      </c>
    </row>
    <row r="16" spans="2:16" x14ac:dyDescent="0.2">
      <c r="C16" s="146">
        <v>0</v>
      </c>
      <c r="D16" s="73">
        <v>0</v>
      </c>
      <c r="E16" s="73">
        <v>0</v>
      </c>
      <c r="F16" s="147" t="s">
        <v>988</v>
      </c>
      <c r="G16" s="73">
        <v>0</v>
      </c>
      <c r="H16" s="145">
        <v>0</v>
      </c>
      <c r="J16" s="146" t="s">
        <v>998</v>
      </c>
      <c r="K16" s="73">
        <v>0</v>
      </c>
      <c r="L16" s="73" t="s">
        <v>999</v>
      </c>
      <c r="M16" s="147" t="s">
        <v>994</v>
      </c>
      <c r="N16" s="73">
        <v>0</v>
      </c>
      <c r="O16" s="145">
        <v>0</v>
      </c>
    </row>
    <row r="17" spans="3:15" x14ac:dyDescent="0.2">
      <c r="C17" s="146">
        <v>0</v>
      </c>
      <c r="D17" s="73">
        <v>0</v>
      </c>
      <c r="E17" s="73">
        <v>0</v>
      </c>
      <c r="F17" s="73">
        <v>0</v>
      </c>
      <c r="G17" s="147" t="s">
        <v>989</v>
      </c>
      <c r="H17" s="145">
        <v>0</v>
      </c>
      <c r="J17" s="146">
        <v>0</v>
      </c>
      <c r="K17" s="73" t="s">
        <v>1003</v>
      </c>
      <c r="L17" s="73" t="s">
        <v>1000</v>
      </c>
      <c r="M17" s="73" t="s">
        <v>1005</v>
      </c>
      <c r="N17" s="147" t="s">
        <v>995</v>
      </c>
      <c r="O17" s="145">
        <v>0</v>
      </c>
    </row>
    <row r="18" spans="3:15" x14ac:dyDescent="0.2">
      <c r="C18" s="146">
        <v>0</v>
      </c>
      <c r="D18" s="73">
        <v>0</v>
      </c>
      <c r="E18" s="73">
        <v>0</v>
      </c>
      <c r="F18" s="73">
        <v>0</v>
      </c>
      <c r="G18" s="73">
        <v>0</v>
      </c>
      <c r="H18" s="148" t="s">
        <v>990</v>
      </c>
      <c r="J18" s="146">
        <v>0</v>
      </c>
      <c r="K18" s="73" t="s">
        <v>1004</v>
      </c>
      <c r="L18" s="73" t="s">
        <v>1001</v>
      </c>
      <c r="M18" s="73" t="s">
        <v>1006</v>
      </c>
      <c r="N18" s="73" t="s">
        <v>1007</v>
      </c>
      <c r="O18" s="148" t="s">
        <v>996</v>
      </c>
    </row>
    <row r="19" spans="3:15" x14ac:dyDescent="0.2">
      <c r="C19" s="127"/>
      <c r="D19" s="127"/>
      <c r="E19" s="127"/>
      <c r="F19" s="127"/>
      <c r="G19" s="127"/>
      <c r="H19" s="127"/>
    </row>
    <row r="20" spans="3:15" x14ac:dyDescent="0.2">
      <c r="C20" s="144">
        <f>SQRT(C3)</f>
        <v>20.756939837213825</v>
      </c>
      <c r="D20" s="73">
        <v>0</v>
      </c>
      <c r="E20" s="73">
        <v>0</v>
      </c>
      <c r="F20" s="73">
        <v>0</v>
      </c>
      <c r="G20" s="73">
        <v>0</v>
      </c>
      <c r="H20" s="145">
        <v>0</v>
      </c>
      <c r="J20" s="44">
        <v>20.756939837213825</v>
      </c>
      <c r="K20" s="45">
        <v>0</v>
      </c>
      <c r="L20" s="45">
        <v>0</v>
      </c>
      <c r="M20" s="45">
        <v>0</v>
      </c>
      <c r="N20" s="45">
        <v>0</v>
      </c>
      <c r="O20" s="70">
        <v>0</v>
      </c>
    </row>
    <row r="21" spans="3:15" x14ac:dyDescent="0.2">
      <c r="C21" s="146">
        <v>0</v>
      </c>
      <c r="D21" s="147">
        <f>SQRT(D4)</f>
        <v>34.579416688866715</v>
      </c>
      <c r="E21" s="73">
        <v>0</v>
      </c>
      <c r="F21" s="73">
        <v>0</v>
      </c>
      <c r="G21" s="73">
        <v>0</v>
      </c>
      <c r="H21" s="145">
        <v>0</v>
      </c>
      <c r="J21" s="41">
        <v>0</v>
      </c>
      <c r="K21" s="149">
        <v>34.579416688866715</v>
      </c>
      <c r="L21" s="45">
        <v>0</v>
      </c>
      <c r="M21" s="45">
        <v>0</v>
      </c>
      <c r="N21" s="45">
        <v>0</v>
      </c>
      <c r="O21" s="70">
        <v>0</v>
      </c>
    </row>
    <row r="22" spans="3:15" x14ac:dyDescent="0.2">
      <c r="C22" s="146">
        <v>0</v>
      </c>
      <c r="D22" s="73">
        <v>0</v>
      </c>
      <c r="E22" s="147">
        <f>SQRT(E5)</f>
        <v>329.74049930423774</v>
      </c>
      <c r="F22" s="73">
        <v>0</v>
      </c>
      <c r="G22" s="73">
        <v>0</v>
      </c>
      <c r="H22" s="145">
        <v>0</v>
      </c>
      <c r="J22" s="150">
        <f>C5/J20</f>
        <v>23.274367213507638</v>
      </c>
      <c r="K22" s="151">
        <f>D5/K21</f>
        <v>1.7819991109265261</v>
      </c>
      <c r="L22" s="149">
        <v>329.74049930423774</v>
      </c>
      <c r="M22" s="45">
        <v>0</v>
      </c>
      <c r="N22" s="45">
        <v>0</v>
      </c>
      <c r="O22" s="70">
        <v>0</v>
      </c>
    </row>
    <row r="23" spans="3:15" x14ac:dyDescent="0.2">
      <c r="C23" s="146">
        <v>0</v>
      </c>
      <c r="D23" s="73">
        <v>0</v>
      </c>
      <c r="E23" s="73">
        <v>0</v>
      </c>
      <c r="F23" s="147">
        <f>SQRT(F6)</f>
        <v>2.3636430674013371</v>
      </c>
      <c r="G23" s="73">
        <v>0</v>
      </c>
      <c r="H23" s="145">
        <v>0</v>
      </c>
      <c r="J23" s="150">
        <f>C6/J20</f>
        <v>-20.570744899505762</v>
      </c>
      <c r="K23" s="45">
        <v>0</v>
      </c>
      <c r="L23" s="151">
        <f>E6/L22</f>
        <v>1.451963200324824</v>
      </c>
      <c r="M23" s="149">
        <v>2.3636430674013371</v>
      </c>
      <c r="N23" s="45">
        <v>0</v>
      </c>
      <c r="O23" s="70">
        <v>0</v>
      </c>
    </row>
    <row r="24" spans="3:15" x14ac:dyDescent="0.2">
      <c r="C24" s="146">
        <v>0</v>
      </c>
      <c r="D24" s="73">
        <v>0</v>
      </c>
      <c r="E24" s="73">
        <v>0</v>
      </c>
      <c r="F24" s="73">
        <v>0</v>
      </c>
      <c r="G24" s="147">
        <f>SQRT(G7)</f>
        <v>34.578721002113163</v>
      </c>
      <c r="H24" s="145">
        <v>0</v>
      </c>
      <c r="J24" s="41">
        <v>0</v>
      </c>
      <c r="K24" s="151">
        <f>D7/K21</f>
        <v>-5.0914260312186462E-3</v>
      </c>
      <c r="L24" s="151">
        <f>E7/L22</f>
        <v>-0.18684819428993193</v>
      </c>
      <c r="M24" s="151">
        <f>F7/M23</f>
        <v>0.11477904845184435</v>
      </c>
      <c r="N24" s="149">
        <v>34.578721002113163</v>
      </c>
      <c r="O24" s="70">
        <v>0</v>
      </c>
    </row>
    <row r="25" spans="3:15" x14ac:dyDescent="0.2">
      <c r="C25" s="146">
        <v>0</v>
      </c>
      <c r="D25" s="73">
        <v>0</v>
      </c>
      <c r="E25" s="73">
        <v>0</v>
      </c>
      <c r="F25" s="73">
        <v>0</v>
      </c>
      <c r="G25" s="73">
        <v>0</v>
      </c>
      <c r="H25" s="148">
        <f>SQRT(H8)</f>
        <v>275.35451266409223</v>
      </c>
      <c r="J25" s="41">
        <v>0</v>
      </c>
      <c r="K25" s="151">
        <f>D8/L8</f>
        <v>34.579690702109389</v>
      </c>
      <c r="L25" s="151">
        <f>E8/L22</f>
        <v>43.594701879855499</v>
      </c>
      <c r="M25" s="151">
        <f>F8/M23</f>
        <v>177.6100388976526</v>
      </c>
      <c r="N25" s="151">
        <f>G8/N24</f>
        <v>-2.135756750750061</v>
      </c>
      <c r="O25" s="152">
        <v>275.35451266409223</v>
      </c>
    </row>
  </sheetData>
  <mergeCells count="4">
    <mergeCell ref="C2:H2"/>
    <mergeCell ref="B1:H1"/>
    <mergeCell ref="K2:P2"/>
    <mergeCell ref="J1:P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515C9-DD7F-4DD8-A709-62E52C6950F6}">
  <dimension ref="A1:AS556"/>
  <sheetViews>
    <sheetView topLeftCell="A31" zoomScale="85" zoomScaleNormal="85" workbookViewId="0">
      <selection activeCell="Q55" sqref="Q55"/>
    </sheetView>
  </sheetViews>
  <sheetFormatPr defaultRowHeight="15.75" x14ac:dyDescent="0.25"/>
  <cols>
    <col min="1" max="1" width="10" style="1" customWidth="1"/>
    <col min="2" max="2" width="5" style="7" customWidth="1"/>
    <col min="3" max="3" width="6.85546875" style="25" customWidth="1"/>
    <col min="4" max="5" width="11.85546875" style="13" bestFit="1" customWidth="1"/>
    <col min="6" max="6" width="13.85546875" style="13" bestFit="1" customWidth="1"/>
    <col min="7" max="7" width="12.28515625" style="13" bestFit="1" customWidth="1"/>
    <col min="8" max="8" width="17.7109375" style="13" customWidth="1"/>
    <col min="9" max="9" width="13.85546875" style="13" bestFit="1" customWidth="1"/>
    <col min="10" max="10" width="9" style="13" customWidth="1"/>
    <col min="11" max="11" width="20.7109375" style="13" customWidth="1"/>
    <col min="12" max="12" width="9.5703125" style="13" customWidth="1"/>
    <col min="13" max="13" width="17" style="13" customWidth="1"/>
    <col min="14" max="14" width="14.42578125" style="13" customWidth="1"/>
    <col min="15" max="15" width="17" style="13" bestFit="1" customWidth="1"/>
    <col min="16" max="16" width="11.28515625" style="13" bestFit="1" customWidth="1"/>
    <col min="17" max="17" width="16" style="13" bestFit="1" customWidth="1"/>
    <col min="18" max="19" width="4" style="13" bestFit="1" customWidth="1"/>
    <col min="20" max="20" width="13.140625" style="13" bestFit="1" customWidth="1"/>
    <col min="21" max="21" width="13.5703125" style="13" customWidth="1"/>
    <col min="22" max="22" width="13.140625" style="7" bestFit="1" customWidth="1"/>
    <col min="23" max="23" width="9.140625" style="7"/>
    <col min="24" max="24" width="12.140625" style="7" bestFit="1" customWidth="1"/>
    <col min="25" max="25" width="12.5703125" style="7" bestFit="1" customWidth="1"/>
    <col min="26" max="26" width="10.28515625" style="7" bestFit="1" customWidth="1"/>
    <col min="27" max="27" width="10.85546875" style="7" bestFit="1" customWidth="1"/>
    <col min="28" max="28" width="13.5703125" style="7" bestFit="1" customWidth="1"/>
    <col min="29" max="29" width="9.5703125" style="7" bestFit="1" customWidth="1"/>
    <col min="30" max="30" width="10.85546875" style="13" bestFit="1" customWidth="1"/>
    <col min="31" max="31" width="12.140625" style="13" bestFit="1" customWidth="1"/>
    <col min="32" max="34" width="9.140625" style="13"/>
    <col min="35" max="35" width="12.5703125" style="13" bestFit="1" customWidth="1"/>
    <col min="36" max="38" width="9.140625" style="13"/>
    <col min="39" max="39" width="12.5703125" style="13" bestFit="1" customWidth="1"/>
    <col min="40" max="40" width="11.140625" style="13" bestFit="1" customWidth="1"/>
    <col min="41" max="41" width="9.140625" style="13"/>
    <col min="42" max="42" width="11.28515625" style="13" bestFit="1" customWidth="1"/>
    <col min="43" max="43" width="12.5703125" style="13" bestFit="1" customWidth="1"/>
    <col min="44" max="44" width="9.140625" style="13"/>
    <col min="45" max="45" width="9.140625" style="7"/>
    <col min="46" max="16384" width="9.140625" style="13"/>
  </cols>
  <sheetData>
    <row r="1" spans="1:45" s="7" customFormat="1" x14ac:dyDescent="0.25">
      <c r="A1" s="1"/>
      <c r="C1" s="166" t="s">
        <v>122</v>
      </c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3"/>
      <c r="AK1" s="183"/>
      <c r="AL1" s="183"/>
      <c r="AM1" s="183"/>
      <c r="AN1" s="183"/>
      <c r="AO1" s="183"/>
      <c r="AP1" s="183"/>
      <c r="AQ1" s="183"/>
      <c r="AR1" s="183"/>
      <c r="AS1" s="12"/>
    </row>
    <row r="2" spans="1:45" s="7" customFormat="1" x14ac:dyDescent="0.25">
      <c r="A2" s="1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</row>
    <row r="3" spans="1:45" s="7" customFormat="1" x14ac:dyDescent="0.25">
      <c r="A3" s="1"/>
      <c r="C3" s="187" t="s">
        <v>123</v>
      </c>
      <c r="D3" s="188"/>
      <c r="E3" s="188"/>
      <c r="F3" s="188"/>
      <c r="G3" s="188"/>
      <c r="H3" s="188"/>
      <c r="I3" s="189"/>
      <c r="O3" s="183"/>
      <c r="P3" s="183"/>
      <c r="Q3" s="183"/>
      <c r="R3" s="183"/>
      <c r="S3" s="183"/>
      <c r="T3" s="183"/>
      <c r="U3" s="183"/>
      <c r="V3" s="183"/>
      <c r="Y3" s="183"/>
      <c r="Z3" s="183"/>
      <c r="AA3" s="183"/>
      <c r="AB3" s="183"/>
      <c r="AC3" s="183"/>
      <c r="AD3" s="183"/>
      <c r="AE3" s="183"/>
      <c r="AF3" s="45"/>
      <c r="AG3" s="12"/>
      <c r="AH3" s="12"/>
      <c r="AI3" s="12"/>
      <c r="AJ3" s="12"/>
      <c r="AK3" s="183"/>
      <c r="AL3" s="183"/>
      <c r="AM3" s="183"/>
      <c r="AN3" s="183"/>
      <c r="AO3" s="183"/>
      <c r="AP3" s="183"/>
      <c r="AQ3" s="183"/>
      <c r="AR3" s="12"/>
      <c r="AS3" s="12"/>
    </row>
    <row r="4" spans="1:45" s="7" customFormat="1" x14ac:dyDescent="0.25">
      <c r="A4" s="1"/>
      <c r="D4" s="167" t="s">
        <v>0</v>
      </c>
      <c r="E4" s="167"/>
      <c r="F4" s="167"/>
      <c r="G4" s="167"/>
      <c r="H4" s="167"/>
      <c r="I4" s="167"/>
      <c r="J4" s="66"/>
      <c r="K4" s="66"/>
      <c r="O4" s="12"/>
      <c r="P4" s="184"/>
      <c r="Q4" s="184"/>
      <c r="R4" s="184"/>
      <c r="S4" s="184"/>
      <c r="T4" s="184"/>
      <c r="U4" s="184"/>
      <c r="V4" s="67"/>
      <c r="Y4" s="12"/>
      <c r="Z4" s="184"/>
      <c r="AA4" s="184"/>
      <c r="AB4" s="184"/>
      <c r="AC4" s="184"/>
      <c r="AD4" s="184"/>
      <c r="AE4" s="184"/>
      <c r="AF4" s="67"/>
      <c r="AG4" s="67"/>
      <c r="AH4" s="12"/>
      <c r="AI4" s="12"/>
      <c r="AJ4" s="12"/>
      <c r="AK4" s="12"/>
      <c r="AL4" s="184"/>
      <c r="AM4" s="184"/>
      <c r="AN4" s="184"/>
      <c r="AO4" s="184"/>
      <c r="AP4" s="184"/>
      <c r="AQ4" s="184"/>
      <c r="AR4" s="67"/>
      <c r="AS4" s="12"/>
    </row>
    <row r="5" spans="1:45" s="7" customFormat="1" x14ac:dyDescent="0.25">
      <c r="A5" s="1"/>
      <c r="C5" s="7" t="s">
        <v>62</v>
      </c>
      <c r="D5" s="41">
        <v>430.85055140571427</v>
      </c>
      <c r="E5" s="42">
        <v>0</v>
      </c>
      <c r="F5" s="42">
        <v>483.10464000000002</v>
      </c>
      <c r="G5" s="42">
        <v>-426.98571428571427</v>
      </c>
      <c r="H5" s="45">
        <v>0</v>
      </c>
      <c r="I5" s="70">
        <v>0</v>
      </c>
      <c r="J5" s="81"/>
      <c r="K5" s="12"/>
      <c r="O5" s="12"/>
      <c r="P5" s="45"/>
      <c r="Q5" s="45"/>
      <c r="R5" s="45"/>
      <c r="S5" s="45"/>
      <c r="T5" s="45"/>
      <c r="U5" s="45"/>
      <c r="V5" s="45"/>
      <c r="Y5" s="12"/>
      <c r="Z5" s="45"/>
      <c r="AA5" s="45"/>
      <c r="AB5" s="45"/>
      <c r="AC5" s="45"/>
      <c r="AD5" s="45"/>
      <c r="AE5" s="45"/>
      <c r="AF5" s="12"/>
      <c r="AG5" s="45"/>
      <c r="AH5" s="12"/>
      <c r="AI5" s="12"/>
      <c r="AJ5" s="12"/>
      <c r="AK5" s="12"/>
      <c r="AL5" s="45"/>
      <c r="AM5" s="45"/>
      <c r="AN5" s="45"/>
      <c r="AO5" s="45"/>
      <c r="AP5" s="45"/>
      <c r="AQ5" s="45"/>
      <c r="AR5" s="12"/>
      <c r="AS5" s="12"/>
    </row>
    <row r="6" spans="1:45" s="7" customFormat="1" x14ac:dyDescent="0.25">
      <c r="A6" s="1"/>
      <c r="C6" s="7" t="s">
        <v>63</v>
      </c>
      <c r="D6" s="41">
        <v>0</v>
      </c>
      <c r="E6" s="42">
        <v>1195.7360585422739</v>
      </c>
      <c r="F6" s="42">
        <v>61.620489795918367</v>
      </c>
      <c r="G6" s="42">
        <v>0</v>
      </c>
      <c r="H6" s="45">
        <v>-0.17605854227405249</v>
      </c>
      <c r="I6" s="70">
        <v>61.620489795918367</v>
      </c>
      <c r="J6" s="81"/>
      <c r="K6" s="12"/>
      <c r="O6" s="12"/>
      <c r="P6" s="45"/>
      <c r="Q6" s="45"/>
      <c r="R6" s="45"/>
      <c r="S6" s="45"/>
      <c r="T6" s="45"/>
      <c r="U6" s="45"/>
      <c r="V6" s="45"/>
      <c r="Y6" s="12"/>
      <c r="Z6" s="45"/>
      <c r="AA6" s="45"/>
      <c r="AB6" s="45"/>
      <c r="AC6" s="45"/>
      <c r="AD6" s="71"/>
      <c r="AE6" s="45"/>
      <c r="AF6" s="12"/>
      <c r="AG6" s="45"/>
      <c r="AH6" s="12"/>
      <c r="AI6" s="12"/>
      <c r="AJ6" s="12"/>
      <c r="AK6" s="12"/>
      <c r="AL6" s="45"/>
      <c r="AM6" s="45"/>
      <c r="AN6" s="45"/>
      <c r="AO6" s="45"/>
      <c r="AP6" s="68"/>
      <c r="AQ6" s="45"/>
      <c r="AR6" s="12"/>
      <c r="AS6" s="12"/>
    </row>
    <row r="7" spans="1:45" s="7" customFormat="1" x14ac:dyDescent="0.25">
      <c r="A7" s="1"/>
      <c r="C7" s="7" t="s">
        <v>65</v>
      </c>
      <c r="D7" s="41">
        <v>483.10464000000002</v>
      </c>
      <c r="E7" s="42">
        <v>61.620489795918367</v>
      </c>
      <c r="F7" s="42">
        <v>109273.66857142857</v>
      </c>
      <c r="G7" s="42">
        <v>0</v>
      </c>
      <c r="H7" s="45">
        <v>-61.620489795918367</v>
      </c>
      <c r="I7" s="70">
        <v>14378.114285714286</v>
      </c>
      <c r="J7" s="81"/>
      <c r="K7" s="12"/>
      <c r="O7" s="12"/>
      <c r="P7" s="45"/>
      <c r="Q7" s="45"/>
      <c r="R7" s="45"/>
      <c r="S7" s="45"/>
      <c r="T7" s="45"/>
      <c r="U7" s="45"/>
      <c r="V7" s="45"/>
      <c r="Y7" s="12"/>
      <c r="Z7" s="45"/>
      <c r="AA7" s="45"/>
      <c r="AB7" s="45"/>
      <c r="AC7" s="45"/>
      <c r="AD7" s="45"/>
      <c r="AE7" s="45"/>
      <c r="AF7" s="12"/>
      <c r="AG7" s="45"/>
      <c r="AH7" s="12"/>
      <c r="AI7" s="12"/>
      <c r="AJ7" s="12"/>
      <c r="AK7" s="12"/>
      <c r="AL7" s="45"/>
      <c r="AM7" s="45"/>
      <c r="AN7" s="45"/>
      <c r="AO7" s="45"/>
      <c r="AP7" s="45"/>
      <c r="AQ7" s="45"/>
      <c r="AR7" s="12"/>
      <c r="AS7" s="12"/>
    </row>
    <row r="8" spans="1:45" s="7" customFormat="1" x14ac:dyDescent="0.25">
      <c r="A8" s="1"/>
      <c r="C8" s="7" t="s">
        <v>66</v>
      </c>
      <c r="D8" s="41">
        <v>-426.98571428571427</v>
      </c>
      <c r="E8" s="42">
        <v>0</v>
      </c>
      <c r="F8" s="42">
        <v>0</v>
      </c>
      <c r="G8" s="42">
        <v>430.85055140571427</v>
      </c>
      <c r="H8" s="45">
        <v>0</v>
      </c>
      <c r="I8" s="70">
        <v>483.10464000000002</v>
      </c>
      <c r="J8" s="81"/>
      <c r="K8" s="12"/>
      <c r="O8" s="12"/>
      <c r="P8" s="45"/>
      <c r="Q8" s="45"/>
      <c r="R8" s="45"/>
      <c r="S8" s="45"/>
      <c r="T8" s="45"/>
      <c r="U8" s="45"/>
      <c r="V8" s="45"/>
      <c r="Y8" s="12"/>
      <c r="Z8" s="45"/>
      <c r="AA8" s="45"/>
      <c r="AB8" s="45"/>
      <c r="AC8" s="45"/>
      <c r="AD8" s="45"/>
      <c r="AE8" s="45"/>
      <c r="AF8" s="12"/>
      <c r="AG8" s="45"/>
      <c r="AH8" s="12"/>
      <c r="AI8" s="12"/>
      <c r="AJ8" s="12"/>
      <c r="AK8" s="12"/>
      <c r="AL8" s="45"/>
      <c r="AM8" s="45"/>
      <c r="AN8" s="45"/>
      <c r="AO8" s="45"/>
      <c r="AP8" s="45"/>
      <c r="AQ8" s="45"/>
      <c r="AR8" s="12"/>
      <c r="AS8" s="12"/>
    </row>
    <row r="9" spans="1:45" s="7" customFormat="1" x14ac:dyDescent="0.25">
      <c r="A9" s="1"/>
      <c r="C9" s="7" t="s">
        <v>67</v>
      </c>
      <c r="D9" s="41">
        <v>0</v>
      </c>
      <c r="E9" s="42">
        <v>-0.17605854227405249</v>
      </c>
      <c r="F9" s="42">
        <v>-61.620489795918367</v>
      </c>
      <c r="G9" s="42">
        <v>0</v>
      </c>
      <c r="H9" s="45">
        <v>1195.7360585422739</v>
      </c>
      <c r="I9" s="70">
        <v>-61.620489795918367</v>
      </c>
      <c r="J9" s="81"/>
      <c r="K9" s="12"/>
      <c r="O9" s="12"/>
      <c r="P9" s="45"/>
      <c r="Q9" s="45"/>
      <c r="R9" s="45"/>
      <c r="S9" s="45"/>
      <c r="T9" s="45"/>
      <c r="U9" s="45"/>
      <c r="V9" s="45"/>
      <c r="Y9" s="12"/>
      <c r="Z9" s="45"/>
      <c r="AA9" s="45"/>
      <c r="AB9" s="45"/>
      <c r="AC9" s="45"/>
      <c r="AD9" s="45"/>
      <c r="AE9" s="45"/>
      <c r="AF9" s="12"/>
      <c r="AG9" s="45"/>
      <c r="AH9" s="12"/>
      <c r="AI9" s="12"/>
      <c r="AJ9" s="12"/>
      <c r="AK9" s="12"/>
      <c r="AL9" s="45"/>
      <c r="AM9" s="45"/>
      <c r="AN9" s="45"/>
      <c r="AO9" s="45"/>
      <c r="AP9" s="45"/>
      <c r="AQ9" s="45"/>
      <c r="AR9" s="12"/>
      <c r="AS9" s="12"/>
    </row>
    <row r="10" spans="1:45" s="7" customFormat="1" x14ac:dyDescent="0.25">
      <c r="A10" s="1"/>
      <c r="C10" s="7" t="s">
        <v>64</v>
      </c>
      <c r="D10" s="41">
        <v>0</v>
      </c>
      <c r="E10" s="42">
        <v>61.620489795918367</v>
      </c>
      <c r="F10" s="42">
        <v>14378.114285714286</v>
      </c>
      <c r="G10" s="42">
        <v>483.10464000000002</v>
      </c>
      <c r="H10" s="45">
        <v>-61.620489795918367</v>
      </c>
      <c r="I10" s="70">
        <v>109273.66857142857</v>
      </c>
      <c r="J10" s="81"/>
      <c r="K10" s="12"/>
      <c r="O10" s="12"/>
      <c r="P10" s="45"/>
      <c r="Q10" s="45"/>
      <c r="R10" s="45"/>
      <c r="S10" s="45"/>
      <c r="T10" s="45"/>
      <c r="U10" s="45"/>
      <c r="V10" s="45"/>
      <c r="Y10" s="12"/>
      <c r="Z10" s="45"/>
      <c r="AA10" s="45"/>
      <c r="AB10" s="45"/>
      <c r="AC10" s="45"/>
      <c r="AD10" s="45"/>
      <c r="AE10" s="45"/>
      <c r="AF10" s="12"/>
      <c r="AG10" s="45"/>
      <c r="AH10" s="12"/>
      <c r="AI10" s="12"/>
      <c r="AJ10" s="12"/>
      <c r="AK10" s="12"/>
      <c r="AL10" s="45"/>
      <c r="AM10" s="45"/>
      <c r="AN10" s="45"/>
      <c r="AO10" s="45"/>
      <c r="AP10" s="45"/>
      <c r="AQ10" s="45"/>
      <c r="AR10" s="12"/>
      <c r="AS10" s="12"/>
    </row>
    <row r="11" spans="1:45" s="7" customFormat="1" x14ac:dyDescent="0.25">
      <c r="A11" s="1"/>
      <c r="D11" s="45"/>
      <c r="E11" s="42"/>
      <c r="F11" s="42"/>
      <c r="G11" s="42"/>
      <c r="H11" s="42"/>
      <c r="I11" s="42"/>
      <c r="J11" s="45"/>
      <c r="K11" s="45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</row>
    <row r="12" spans="1:45" x14ac:dyDescent="0.25">
      <c r="C12" s="82" t="s">
        <v>125</v>
      </c>
      <c r="D12" s="82" t="s">
        <v>124</v>
      </c>
      <c r="E12" s="83">
        <f>D5</f>
        <v>430.85055140571427</v>
      </c>
      <c r="F12" s="82"/>
      <c r="G12" s="82" t="s">
        <v>131</v>
      </c>
      <c r="H12" s="82"/>
      <c r="I12" s="82">
        <f>(((E6-((E14^2)*E12))))</f>
        <v>1195.7360585422739</v>
      </c>
      <c r="J12" s="82"/>
      <c r="K12" s="82" t="s">
        <v>136</v>
      </c>
      <c r="L12" s="82"/>
      <c r="M12" s="82"/>
      <c r="N12" s="82">
        <f>F7-(((E16^2)*E12)+((I14^2)*I12))</f>
        <v>108728.79688140802</v>
      </c>
      <c r="O12" s="82"/>
      <c r="P12" s="82"/>
      <c r="Q12" s="82" t="s">
        <v>140</v>
      </c>
      <c r="R12" s="82"/>
      <c r="S12" s="82"/>
      <c r="T12" s="82"/>
      <c r="U12" s="82"/>
      <c r="V12" s="82"/>
      <c r="W12" s="80"/>
      <c r="X12" s="80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</row>
    <row r="13" spans="1:45" x14ac:dyDescent="0.25"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0"/>
      <c r="X13" s="80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</row>
    <row r="14" spans="1:45" x14ac:dyDescent="0.25">
      <c r="C14" s="82" t="s">
        <v>126</v>
      </c>
      <c r="D14" s="82"/>
      <c r="E14" s="82">
        <f>D6/E12</f>
        <v>0</v>
      </c>
      <c r="F14" s="82"/>
      <c r="G14" s="82" t="s">
        <v>132</v>
      </c>
      <c r="H14" s="82"/>
      <c r="I14" s="82">
        <f>((($E$7)-($E$16*$E$14*$E$12))/$I$12)</f>
        <v>5.1533521428667232E-2</v>
      </c>
      <c r="J14" s="82"/>
      <c r="K14" s="82" t="s">
        <v>138</v>
      </c>
      <c r="L14" s="82"/>
      <c r="M14" s="82"/>
      <c r="N14" s="82"/>
      <c r="O14" s="82">
        <f>(((F8)-((E18*E16*E12)+(I16*I14*I12)))/(N12))</f>
        <v>4.4033511303237221E-3</v>
      </c>
      <c r="P14" s="82"/>
      <c r="Q14" s="82"/>
      <c r="R14" s="82"/>
      <c r="S14" s="82"/>
      <c r="T14" s="82"/>
      <c r="U14" s="82"/>
      <c r="V14" s="82"/>
      <c r="W14" s="80"/>
      <c r="X14" s="80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</row>
    <row r="15" spans="1:45" x14ac:dyDescent="0.25"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0"/>
      <c r="X15" s="80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</row>
    <row r="16" spans="1:45" x14ac:dyDescent="0.25">
      <c r="C16" s="82" t="s">
        <v>127</v>
      </c>
      <c r="D16" s="82"/>
      <c r="E16" s="82">
        <f>D7/E12</f>
        <v>1.1212812387585416</v>
      </c>
      <c r="F16" s="82"/>
      <c r="G16" s="82" t="s">
        <v>133</v>
      </c>
      <c r="H16" s="82"/>
      <c r="I16" s="82">
        <f>((($E$8)-($E$16*$E$14*$E$12))/$I$12)</f>
        <v>0</v>
      </c>
      <c r="J16" s="82"/>
      <c r="K16" s="82" t="s">
        <v>137</v>
      </c>
      <c r="L16" s="82"/>
      <c r="M16" s="82"/>
      <c r="N16" s="82"/>
      <c r="O16" s="82">
        <f>(F9-((E20*E16*E12)+(I18*I14*I12)))/(N12)</f>
        <v>-5.6665224527829362E-4</v>
      </c>
      <c r="P16" s="82"/>
      <c r="Q16" s="82"/>
      <c r="R16" s="82"/>
      <c r="S16" s="82"/>
      <c r="T16" s="82"/>
      <c r="U16" s="82"/>
      <c r="V16" s="82"/>
      <c r="W16" s="80"/>
      <c r="X16" s="80"/>
      <c r="Y16" s="183"/>
      <c r="Z16" s="183"/>
      <c r="AA16" s="183"/>
      <c r="AB16" s="183"/>
      <c r="AC16" s="183"/>
      <c r="AD16" s="183"/>
      <c r="AE16" s="183"/>
      <c r="AF16" s="12"/>
      <c r="AG16" s="80"/>
      <c r="AH16" s="12"/>
      <c r="AI16" s="80"/>
      <c r="AJ16" s="12"/>
      <c r="AK16" s="183"/>
      <c r="AL16" s="183"/>
      <c r="AM16" s="183"/>
      <c r="AN16" s="183"/>
      <c r="AO16" s="183"/>
      <c r="AP16" s="183"/>
      <c r="AQ16" s="183"/>
      <c r="AR16" s="12"/>
      <c r="AS16" s="12"/>
    </row>
    <row r="17" spans="3:45" x14ac:dyDescent="0.25"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0"/>
      <c r="X17" s="80"/>
      <c r="Y17" s="12"/>
      <c r="Z17" s="184"/>
      <c r="AA17" s="184"/>
      <c r="AB17" s="184"/>
      <c r="AC17" s="184"/>
      <c r="AD17" s="184"/>
      <c r="AE17" s="184"/>
      <c r="AF17" s="67"/>
      <c r="AG17" s="67"/>
      <c r="AH17" s="12"/>
      <c r="AI17" s="67"/>
      <c r="AJ17" s="12"/>
      <c r="AK17" s="12"/>
      <c r="AL17" s="12"/>
      <c r="AM17" s="12"/>
      <c r="AN17" s="12"/>
      <c r="AO17" s="12"/>
      <c r="AP17" s="12"/>
      <c r="AQ17" s="12"/>
      <c r="AR17" s="12"/>
      <c r="AS17" s="12"/>
    </row>
    <row r="18" spans="3:45" x14ac:dyDescent="0.25">
      <c r="C18" s="82" t="s">
        <v>128</v>
      </c>
      <c r="D18" s="82"/>
      <c r="E18" s="82">
        <f>D8/E12</f>
        <v>-0.99102975008993166</v>
      </c>
      <c r="F18" s="82"/>
      <c r="G18" s="82" t="s">
        <v>134</v>
      </c>
      <c r="H18" s="82"/>
      <c r="I18" s="82">
        <f>((($E$9)-($E$16*$E$14*$E$12))/$I$12)</f>
        <v>-1.4723863265333497E-4</v>
      </c>
      <c r="J18" s="82"/>
      <c r="K18" s="82" t="s">
        <v>139</v>
      </c>
      <c r="L18" s="82"/>
      <c r="M18" s="82"/>
      <c r="N18" s="82"/>
      <c r="O18" s="82">
        <f>(F10-((E22*E16*E12)+(I20*I14*I12)))/(N12)</f>
        <v>0.1322091219363154</v>
      </c>
      <c r="P18" s="82"/>
      <c r="Q18" s="82"/>
      <c r="R18" s="82"/>
      <c r="S18" s="82"/>
      <c r="T18" s="82"/>
      <c r="U18" s="82"/>
      <c r="V18" s="82"/>
      <c r="W18" s="80"/>
      <c r="X18" s="80"/>
      <c r="Y18" s="12"/>
      <c r="Z18" s="45"/>
      <c r="AA18" s="45"/>
      <c r="AB18" s="45"/>
      <c r="AC18" s="45"/>
      <c r="AD18" s="45"/>
      <c r="AE18" s="45"/>
      <c r="AF18" s="67"/>
      <c r="AG18" s="73"/>
      <c r="AH18" s="12"/>
      <c r="AI18" s="73"/>
      <c r="AJ18" s="12"/>
      <c r="AK18" s="67"/>
      <c r="AL18" s="77"/>
      <c r="AM18" s="12"/>
      <c r="AN18" s="12"/>
      <c r="AO18" s="12"/>
      <c r="AP18" s="12"/>
      <c r="AQ18" s="12"/>
      <c r="AR18" s="12"/>
      <c r="AS18" s="12"/>
    </row>
    <row r="19" spans="3:45" x14ac:dyDescent="0.25"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0"/>
      <c r="X19" s="80"/>
      <c r="Y19" s="12"/>
      <c r="Z19" s="45"/>
      <c r="AA19" s="45"/>
      <c r="AB19" s="45"/>
      <c r="AC19" s="45"/>
      <c r="AD19" s="68"/>
      <c r="AE19" s="45"/>
      <c r="AF19" s="67"/>
      <c r="AG19" s="73"/>
      <c r="AH19" s="12"/>
      <c r="AI19" s="73"/>
      <c r="AJ19" s="12"/>
      <c r="AK19" s="67"/>
      <c r="AL19" s="67"/>
      <c r="AM19" s="12"/>
      <c r="AN19" s="12"/>
      <c r="AO19" s="12"/>
      <c r="AP19" s="12"/>
      <c r="AQ19" s="12"/>
      <c r="AR19" s="12"/>
      <c r="AS19" s="12"/>
    </row>
    <row r="20" spans="3:45" x14ac:dyDescent="0.25">
      <c r="C20" s="82" t="s">
        <v>129</v>
      </c>
      <c r="D20" s="82"/>
      <c r="E20" s="82">
        <f>D9/E12</f>
        <v>0</v>
      </c>
      <c r="F20" s="82"/>
      <c r="G20" s="82" t="s">
        <v>135</v>
      </c>
      <c r="H20" s="82"/>
      <c r="I20" s="82">
        <f>((($E$10)-($E$16*$E$14*$E$12))/$I$12)</f>
        <v>5.1533521428667232E-2</v>
      </c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0"/>
      <c r="X20" s="80"/>
      <c r="Y20" s="12"/>
      <c r="Z20" s="45"/>
      <c r="AA20" s="45"/>
      <c r="AB20" s="45"/>
      <c r="AC20" s="45"/>
      <c r="AD20" s="45"/>
      <c r="AE20" s="45"/>
      <c r="AF20" s="67"/>
      <c r="AG20" s="73"/>
      <c r="AH20" s="12"/>
      <c r="AI20" s="73"/>
      <c r="AJ20" s="12"/>
      <c r="AK20" s="67"/>
      <c r="AL20" s="67"/>
      <c r="AM20" s="12"/>
      <c r="AN20" s="12"/>
      <c r="AO20" s="12"/>
      <c r="AP20" s="12"/>
      <c r="AQ20" s="12"/>
      <c r="AR20" s="12"/>
      <c r="AS20" s="12"/>
    </row>
    <row r="21" spans="3:45" x14ac:dyDescent="0.25"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0"/>
      <c r="X21" s="80"/>
      <c r="Y21" s="12"/>
      <c r="Z21" s="45"/>
      <c r="AA21" s="45"/>
      <c r="AB21" s="45"/>
      <c r="AC21" s="45"/>
      <c r="AD21" s="45"/>
      <c r="AE21" s="45"/>
      <c r="AF21" s="67"/>
      <c r="AG21" s="73"/>
      <c r="AH21" s="12"/>
      <c r="AI21" s="73"/>
      <c r="AJ21" s="12"/>
      <c r="AK21" s="67"/>
      <c r="AL21" s="67"/>
      <c r="AM21" s="78"/>
      <c r="AN21" s="12"/>
      <c r="AO21" s="12"/>
      <c r="AP21" s="12"/>
      <c r="AQ21" s="12"/>
      <c r="AR21" s="12"/>
      <c r="AS21" s="12"/>
    </row>
    <row r="22" spans="3:45" ht="15.75" customHeight="1" x14ac:dyDescent="0.25">
      <c r="C22" s="82" t="s">
        <v>130</v>
      </c>
      <c r="D22" s="82"/>
      <c r="E22" s="82">
        <f>D10/E12</f>
        <v>0</v>
      </c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0"/>
      <c r="X22" s="80"/>
      <c r="Y22" s="12"/>
      <c r="Z22" s="45"/>
      <c r="AA22" s="45"/>
      <c r="AB22" s="45"/>
      <c r="AC22" s="45"/>
      <c r="AD22" s="45"/>
      <c r="AE22" s="45"/>
      <c r="AF22" s="67"/>
      <c r="AG22" s="73"/>
      <c r="AH22" s="12"/>
      <c r="AI22" s="73"/>
      <c r="AJ22" s="12"/>
      <c r="AK22" s="67"/>
      <c r="AL22" s="67"/>
      <c r="AM22" s="78"/>
      <c r="AN22" s="12"/>
      <c r="AO22" s="12"/>
      <c r="AP22" s="12"/>
      <c r="AQ22" s="12"/>
      <c r="AR22" s="12"/>
      <c r="AS22" s="12"/>
    </row>
    <row r="23" spans="3:45" ht="15.75" customHeight="1" x14ac:dyDescent="0.25"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0"/>
      <c r="X23" s="80"/>
      <c r="Y23" s="12"/>
      <c r="Z23" s="45"/>
      <c r="AA23" s="45"/>
      <c r="AB23" s="45"/>
      <c r="AC23" s="45"/>
      <c r="AD23" s="45"/>
      <c r="AE23" s="45"/>
      <c r="AF23" s="67"/>
      <c r="AG23" s="73"/>
      <c r="AH23" s="12"/>
      <c r="AI23" s="73"/>
      <c r="AJ23" s="12"/>
      <c r="AK23" s="67"/>
      <c r="AL23" s="67"/>
      <c r="AM23" s="78"/>
      <c r="AN23" s="12"/>
      <c r="AO23" s="12"/>
      <c r="AP23" s="12"/>
      <c r="AQ23" s="12"/>
      <c r="AR23" s="12"/>
      <c r="AS23" s="12"/>
    </row>
    <row r="24" spans="3:45" x14ac:dyDescent="0.25"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0"/>
      <c r="X24" s="80"/>
      <c r="Y24" s="12"/>
      <c r="Z24" s="45"/>
      <c r="AA24" s="45"/>
      <c r="AB24" s="45"/>
      <c r="AC24" s="45"/>
      <c r="AD24" s="45"/>
      <c r="AE24" s="45"/>
      <c r="AF24" s="67"/>
      <c r="AG24" s="73"/>
      <c r="AH24" s="12"/>
      <c r="AI24" s="73"/>
      <c r="AJ24" s="12"/>
      <c r="AK24" s="67"/>
      <c r="AL24" s="67"/>
      <c r="AM24" s="78"/>
      <c r="AN24" s="12"/>
      <c r="AO24" s="12"/>
      <c r="AP24" s="12"/>
      <c r="AQ24" s="12"/>
      <c r="AR24" s="12"/>
      <c r="AS24" s="12"/>
    </row>
    <row r="25" spans="3:45" ht="15.75" customHeight="1" x14ac:dyDescent="0.25">
      <c r="C25" s="84"/>
      <c r="D25" s="200" t="s">
        <v>141</v>
      </c>
      <c r="E25" s="200"/>
      <c r="F25" s="200"/>
      <c r="G25" s="200"/>
      <c r="H25" s="84"/>
      <c r="I25" s="84"/>
      <c r="J25" s="200" t="s">
        <v>142</v>
      </c>
      <c r="K25" s="200"/>
      <c r="L25" s="200"/>
      <c r="M25" s="200"/>
      <c r="N25" s="84"/>
      <c r="O25" s="84"/>
      <c r="P25" s="200" t="s">
        <v>143</v>
      </c>
      <c r="Q25" s="200"/>
      <c r="R25" s="200"/>
      <c r="S25" s="200"/>
      <c r="T25" s="84"/>
      <c r="U25" s="82"/>
      <c r="V25" s="82"/>
      <c r="W25" s="80"/>
      <c r="X25" s="80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</row>
    <row r="26" spans="3:45" ht="15.75" customHeight="1" x14ac:dyDescent="0.25">
      <c r="C26" s="85">
        <v>1</v>
      </c>
      <c r="D26" s="84">
        <v>0</v>
      </c>
      <c r="E26" s="84">
        <v>0</v>
      </c>
      <c r="F26" s="84">
        <v>0</v>
      </c>
      <c r="G26" s="84">
        <v>0</v>
      </c>
      <c r="H26" s="86">
        <v>0</v>
      </c>
      <c r="I26" s="84" t="s">
        <v>144</v>
      </c>
      <c r="J26" s="84">
        <v>0</v>
      </c>
      <c r="K26" s="84">
        <v>0</v>
      </c>
      <c r="L26" s="84">
        <v>0</v>
      </c>
      <c r="M26" s="84">
        <v>0</v>
      </c>
      <c r="N26" s="86">
        <v>0</v>
      </c>
      <c r="O26" s="84">
        <f t="array" ref="O26:T31">TRANSPOSE(C26:H31)</f>
        <v>1</v>
      </c>
      <c r="P26" s="84" t="str">
        <v>L21</v>
      </c>
      <c r="Q26" s="84" t="str">
        <v>L31</v>
      </c>
      <c r="R26" s="84" t="str">
        <v>L41</v>
      </c>
      <c r="S26" s="84" t="str">
        <v>L51</v>
      </c>
      <c r="T26" s="86" t="str">
        <v>L61</v>
      </c>
      <c r="U26" s="82"/>
      <c r="V26" s="82"/>
      <c r="W26" s="80"/>
      <c r="X26" s="80"/>
      <c r="Y26" s="183"/>
      <c r="Z26" s="183"/>
      <c r="AA26" s="183"/>
      <c r="AB26" s="183"/>
      <c r="AC26" s="183"/>
      <c r="AD26" s="183"/>
      <c r="AE26" s="183"/>
      <c r="AF26" s="12"/>
      <c r="AG26" s="80"/>
      <c r="AH26" s="12"/>
      <c r="AI26" s="80"/>
      <c r="AJ26" s="12"/>
      <c r="AK26" s="183"/>
      <c r="AL26" s="183"/>
      <c r="AM26" s="183"/>
      <c r="AN26" s="183"/>
      <c r="AO26" s="183"/>
      <c r="AP26" s="183"/>
      <c r="AQ26" s="183"/>
      <c r="AR26" s="12"/>
      <c r="AS26" s="12"/>
    </row>
    <row r="27" spans="3:45" x14ac:dyDescent="0.25">
      <c r="C27" s="85" t="s">
        <v>145</v>
      </c>
      <c r="D27" s="84">
        <v>1</v>
      </c>
      <c r="E27" s="84">
        <v>0</v>
      </c>
      <c r="F27" s="84">
        <v>0</v>
      </c>
      <c r="G27" s="84">
        <v>0</v>
      </c>
      <c r="H27" s="86">
        <v>0</v>
      </c>
      <c r="I27" s="84">
        <v>0</v>
      </c>
      <c r="J27" s="84" t="s">
        <v>146</v>
      </c>
      <c r="K27" s="84">
        <v>0</v>
      </c>
      <c r="L27" s="84">
        <v>0</v>
      </c>
      <c r="M27" s="84">
        <v>0</v>
      </c>
      <c r="N27" s="86">
        <v>0</v>
      </c>
      <c r="O27" s="84">
        <v>0</v>
      </c>
      <c r="P27" s="84">
        <v>1</v>
      </c>
      <c r="Q27" s="84" t="str">
        <v>L32</v>
      </c>
      <c r="R27" s="84" t="str">
        <v>L42</v>
      </c>
      <c r="S27" s="84" t="str">
        <v>L52</v>
      </c>
      <c r="T27" s="86" t="str">
        <v>L62</v>
      </c>
      <c r="U27" s="82"/>
      <c r="V27" s="82"/>
      <c r="W27" s="80"/>
      <c r="X27" s="80"/>
      <c r="Y27" s="12"/>
      <c r="Z27" s="184"/>
      <c r="AA27" s="184"/>
      <c r="AB27" s="184"/>
      <c r="AC27" s="184"/>
      <c r="AD27" s="184"/>
      <c r="AE27" s="184"/>
      <c r="AF27" s="67"/>
      <c r="AG27" s="67"/>
      <c r="AH27" s="12"/>
      <c r="AI27" s="67"/>
      <c r="AJ27" s="12"/>
      <c r="AK27" s="12"/>
      <c r="AL27" s="12"/>
      <c r="AM27" s="12"/>
      <c r="AN27" s="12"/>
      <c r="AO27" s="12"/>
      <c r="AP27" s="12"/>
      <c r="AQ27" s="12"/>
      <c r="AR27" s="12"/>
      <c r="AS27" s="12"/>
    </row>
    <row r="28" spans="3:45" x14ac:dyDescent="0.25">
      <c r="C28" s="85" t="s">
        <v>147</v>
      </c>
      <c r="D28" s="84" t="s">
        <v>148</v>
      </c>
      <c r="E28" s="84">
        <v>1</v>
      </c>
      <c r="F28" s="84">
        <v>0</v>
      </c>
      <c r="G28" s="84">
        <v>0</v>
      </c>
      <c r="H28" s="86">
        <v>0</v>
      </c>
      <c r="I28" s="84">
        <v>0</v>
      </c>
      <c r="J28" s="84">
        <v>0</v>
      </c>
      <c r="K28" s="84" t="s">
        <v>149</v>
      </c>
      <c r="L28" s="84">
        <v>0</v>
      </c>
      <c r="M28" s="84">
        <v>0</v>
      </c>
      <c r="N28" s="86">
        <v>0</v>
      </c>
      <c r="O28" s="84">
        <v>0</v>
      </c>
      <c r="P28" s="84">
        <v>0</v>
      </c>
      <c r="Q28" s="84">
        <v>1</v>
      </c>
      <c r="R28" s="84" t="str">
        <v>L43</v>
      </c>
      <c r="S28" s="84" t="str">
        <v>L53</v>
      </c>
      <c r="T28" s="86" t="str">
        <v>L63</v>
      </c>
      <c r="U28" s="82"/>
      <c r="V28" s="82"/>
      <c r="W28" s="80"/>
      <c r="X28" s="80"/>
      <c r="Y28" s="12"/>
      <c r="Z28" s="45"/>
      <c r="AA28" s="45"/>
      <c r="AB28" s="45"/>
      <c r="AC28" s="45"/>
      <c r="AD28" s="45"/>
      <c r="AE28" s="45"/>
      <c r="AF28" s="67"/>
      <c r="AG28" s="73"/>
      <c r="AH28" s="12"/>
      <c r="AI28" s="73"/>
      <c r="AJ28" s="12"/>
      <c r="AK28" s="67"/>
      <c r="AL28" s="77"/>
      <c r="AM28" s="68"/>
      <c r="AN28" s="12"/>
      <c r="AO28" s="67"/>
      <c r="AP28" s="12"/>
      <c r="AQ28" s="78"/>
      <c r="AR28" s="12"/>
      <c r="AS28" s="12"/>
    </row>
    <row r="29" spans="3:45" x14ac:dyDescent="0.25">
      <c r="C29" s="85" t="s">
        <v>150</v>
      </c>
      <c r="D29" s="84" t="s">
        <v>151</v>
      </c>
      <c r="E29" s="84" t="s">
        <v>152</v>
      </c>
      <c r="F29" s="84">
        <v>1</v>
      </c>
      <c r="G29" s="84">
        <v>0</v>
      </c>
      <c r="H29" s="86">
        <v>0</v>
      </c>
      <c r="I29" s="84">
        <v>0</v>
      </c>
      <c r="J29" s="84">
        <v>0</v>
      </c>
      <c r="K29" s="84">
        <v>0</v>
      </c>
      <c r="L29" s="84" t="s">
        <v>153</v>
      </c>
      <c r="M29" s="84">
        <v>0</v>
      </c>
      <c r="N29" s="86">
        <v>0</v>
      </c>
      <c r="O29" s="84">
        <v>0</v>
      </c>
      <c r="P29" s="84">
        <v>0</v>
      </c>
      <c r="Q29" s="84">
        <v>0</v>
      </c>
      <c r="R29" s="84">
        <v>1</v>
      </c>
      <c r="S29" s="84" t="str">
        <v>L54</v>
      </c>
      <c r="T29" s="86" t="str">
        <v>L64</v>
      </c>
      <c r="U29" s="82"/>
      <c r="V29" s="82"/>
      <c r="W29" s="80"/>
      <c r="X29" s="80"/>
      <c r="Y29" s="12"/>
      <c r="Z29" s="45"/>
      <c r="AA29" s="45"/>
      <c r="AB29" s="45"/>
      <c r="AC29" s="45"/>
      <c r="AD29" s="68"/>
      <c r="AE29" s="45"/>
      <c r="AF29" s="67"/>
      <c r="AG29" s="73"/>
      <c r="AH29" s="12"/>
      <c r="AI29" s="73"/>
      <c r="AJ29" s="12"/>
      <c r="AK29" s="67"/>
      <c r="AL29" s="67"/>
      <c r="AM29" s="68"/>
      <c r="AN29" s="12"/>
      <c r="AO29" s="79"/>
      <c r="AP29" s="12"/>
      <c r="AQ29" s="78"/>
      <c r="AR29" s="12"/>
      <c r="AS29" s="12"/>
    </row>
    <row r="30" spans="3:45" x14ac:dyDescent="0.25">
      <c r="C30" s="85" t="s">
        <v>154</v>
      </c>
      <c r="D30" s="84" t="s">
        <v>155</v>
      </c>
      <c r="E30" s="84" t="s">
        <v>156</v>
      </c>
      <c r="F30" s="84" t="s">
        <v>157</v>
      </c>
      <c r="G30" s="84">
        <v>1</v>
      </c>
      <c r="H30" s="86">
        <v>0</v>
      </c>
      <c r="I30" s="84">
        <v>0</v>
      </c>
      <c r="J30" s="84">
        <v>0</v>
      </c>
      <c r="K30" s="84">
        <v>0</v>
      </c>
      <c r="L30" s="84">
        <v>0</v>
      </c>
      <c r="M30" s="84" t="s">
        <v>158</v>
      </c>
      <c r="N30" s="86">
        <v>0</v>
      </c>
      <c r="O30" s="84">
        <v>0</v>
      </c>
      <c r="P30" s="84">
        <v>0</v>
      </c>
      <c r="Q30" s="84">
        <v>0</v>
      </c>
      <c r="R30" s="84">
        <v>0</v>
      </c>
      <c r="S30" s="84">
        <v>1</v>
      </c>
      <c r="T30" s="86" t="str">
        <v>L65</v>
      </c>
      <c r="U30" s="82"/>
      <c r="V30" s="82"/>
      <c r="W30" s="80"/>
      <c r="X30" s="80"/>
      <c r="Y30" s="12"/>
      <c r="Z30" s="45"/>
      <c r="AA30" s="45"/>
      <c r="AB30" s="45"/>
      <c r="AC30" s="45"/>
      <c r="AD30" s="45"/>
      <c r="AE30" s="45"/>
      <c r="AF30" s="67"/>
      <c r="AG30" s="73"/>
      <c r="AH30" s="12"/>
      <c r="AI30" s="73"/>
      <c r="AJ30" s="12"/>
      <c r="AK30" s="67"/>
      <c r="AL30" s="67"/>
      <c r="AM30" s="68"/>
      <c r="AN30" s="12"/>
      <c r="AO30" s="67"/>
      <c r="AP30" s="12"/>
      <c r="AQ30" s="78"/>
      <c r="AR30" s="12"/>
      <c r="AS30" s="12"/>
    </row>
    <row r="31" spans="3:45" x14ac:dyDescent="0.25">
      <c r="C31" s="85" t="s">
        <v>159</v>
      </c>
      <c r="D31" s="84" t="s">
        <v>160</v>
      </c>
      <c r="E31" s="84" t="s">
        <v>161</v>
      </c>
      <c r="F31" s="84" t="s">
        <v>162</v>
      </c>
      <c r="G31" s="84" t="s">
        <v>163</v>
      </c>
      <c r="H31" s="86">
        <v>1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6" t="s">
        <v>164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6">
        <v>1</v>
      </c>
      <c r="U31" s="82"/>
      <c r="V31" s="82"/>
      <c r="W31" s="80"/>
      <c r="X31" s="80"/>
      <c r="Y31" s="12"/>
      <c r="Z31" s="45"/>
      <c r="AA31" s="45"/>
      <c r="AB31" s="45"/>
      <c r="AC31" s="45"/>
      <c r="AD31" s="45"/>
      <c r="AE31" s="45"/>
      <c r="AF31" s="67"/>
      <c r="AG31" s="73"/>
      <c r="AH31" s="12"/>
      <c r="AI31" s="78"/>
      <c r="AJ31" s="12"/>
      <c r="AK31" s="67"/>
      <c r="AL31" s="67"/>
      <c r="AM31" s="68"/>
      <c r="AN31" s="12"/>
      <c r="AO31" s="67"/>
      <c r="AP31" s="12"/>
      <c r="AQ31" s="78"/>
      <c r="AR31" s="12"/>
      <c r="AS31" s="12"/>
    </row>
    <row r="32" spans="3:45" x14ac:dyDescent="0.25"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0"/>
      <c r="X32" s="80"/>
      <c r="Y32" s="12"/>
      <c r="Z32" s="45"/>
      <c r="AA32" s="45"/>
      <c r="AB32" s="45"/>
      <c r="AC32" s="45"/>
      <c r="AD32" s="45"/>
      <c r="AE32" s="45"/>
      <c r="AF32" s="67"/>
      <c r="AG32" s="73"/>
      <c r="AH32" s="12"/>
      <c r="AI32" s="78"/>
      <c r="AJ32" s="12"/>
      <c r="AK32" s="67"/>
      <c r="AL32" s="67"/>
      <c r="AM32" s="68"/>
      <c r="AN32" s="12"/>
      <c r="AO32" s="67"/>
      <c r="AP32" s="12"/>
      <c r="AQ32" s="78"/>
      <c r="AR32" s="12"/>
      <c r="AS32" s="12"/>
    </row>
    <row r="33" spans="3:45" x14ac:dyDescent="0.25"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0"/>
      <c r="X33" s="80"/>
      <c r="Y33" s="12"/>
      <c r="Z33" s="45"/>
      <c r="AA33" s="45"/>
      <c r="AB33" s="45"/>
      <c r="AC33" s="45"/>
      <c r="AD33" s="45"/>
      <c r="AE33" s="45"/>
      <c r="AF33" s="67"/>
      <c r="AG33" s="73"/>
      <c r="AH33" s="12"/>
      <c r="AI33" s="78"/>
      <c r="AJ33" s="12"/>
      <c r="AK33" s="67"/>
      <c r="AL33" s="67"/>
      <c r="AM33" s="68"/>
      <c r="AN33" s="12"/>
      <c r="AO33" s="67"/>
      <c r="AP33" s="12"/>
      <c r="AQ33" s="78"/>
      <c r="AR33" s="12"/>
      <c r="AS33" s="12"/>
    </row>
    <row r="34" spans="3:45" x14ac:dyDescent="0.25">
      <c r="C34" s="187" t="s">
        <v>106</v>
      </c>
      <c r="D34" s="188"/>
      <c r="E34" s="188"/>
      <c r="F34" s="188"/>
      <c r="G34" s="188"/>
      <c r="H34" s="188"/>
      <c r="I34" s="189"/>
      <c r="J34" s="82"/>
      <c r="K34" s="187" t="s">
        <v>165</v>
      </c>
      <c r="L34" s="188"/>
      <c r="M34" s="188"/>
      <c r="N34" s="188"/>
      <c r="O34" s="188"/>
      <c r="P34" s="188"/>
      <c r="Q34" s="189"/>
      <c r="R34" s="82"/>
      <c r="S34" s="187" t="s">
        <v>167</v>
      </c>
      <c r="T34" s="188"/>
      <c r="U34" s="188"/>
      <c r="V34" s="188"/>
      <c r="W34" s="188"/>
      <c r="X34" s="188"/>
      <c r="Y34" s="189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</row>
    <row r="35" spans="3:45" x14ac:dyDescent="0.25">
      <c r="C35" s="7"/>
      <c r="D35" s="167" t="s">
        <v>53</v>
      </c>
      <c r="E35" s="167"/>
      <c r="F35" s="167"/>
      <c r="G35" s="167"/>
      <c r="H35" s="167"/>
      <c r="I35" s="167"/>
      <c r="J35" s="82"/>
      <c r="K35" s="7"/>
      <c r="L35" s="167" t="s">
        <v>166</v>
      </c>
      <c r="M35" s="167"/>
      <c r="N35" s="167"/>
      <c r="O35" s="167"/>
      <c r="P35" s="167"/>
      <c r="Q35" s="167"/>
      <c r="R35" s="82"/>
      <c r="S35" s="7"/>
      <c r="T35" s="167" t="s">
        <v>168</v>
      </c>
      <c r="U35" s="167"/>
      <c r="V35" s="167"/>
      <c r="W35" s="167"/>
      <c r="X35" s="167"/>
      <c r="Y35" s="167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</row>
    <row r="36" spans="3:45" x14ac:dyDescent="0.25">
      <c r="C36" s="7" t="s">
        <v>62</v>
      </c>
      <c r="D36" s="87">
        <v>1</v>
      </c>
      <c r="E36" s="58">
        <v>0</v>
      </c>
      <c r="F36" s="58">
        <v>0</v>
      </c>
      <c r="G36" s="58">
        <v>0</v>
      </c>
      <c r="H36" s="68">
        <v>0</v>
      </c>
      <c r="I36" s="88">
        <v>0</v>
      </c>
      <c r="J36" s="82"/>
      <c r="K36" s="7" t="s">
        <v>62</v>
      </c>
      <c r="L36" s="41">
        <f>E12</f>
        <v>430.85055140571427</v>
      </c>
      <c r="M36" s="42">
        <v>0</v>
      </c>
      <c r="N36" s="42">
        <v>0</v>
      </c>
      <c r="O36" s="42">
        <v>0</v>
      </c>
      <c r="P36" s="45">
        <v>0</v>
      </c>
      <c r="Q36" s="70">
        <v>0</v>
      </c>
      <c r="R36" s="82"/>
      <c r="S36" s="7" t="s">
        <v>62</v>
      </c>
      <c r="T36" s="41">
        <f t="array" ref="T36:Y41">TRANSPOSE(D36:I41)</f>
        <v>1</v>
      </c>
      <c r="U36" s="42">
        <v>0</v>
      </c>
      <c r="V36" s="42">
        <v>1.1212812387585416</v>
      </c>
      <c r="W36" s="42">
        <v>-0.99102975008993166</v>
      </c>
      <c r="X36" s="94">
        <v>0</v>
      </c>
      <c r="Y36" s="95">
        <v>0</v>
      </c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</row>
    <row r="37" spans="3:45" x14ac:dyDescent="0.25">
      <c r="C37" s="7" t="s">
        <v>63</v>
      </c>
      <c r="D37" s="87">
        <f>E14</f>
        <v>0</v>
      </c>
      <c r="E37" s="58">
        <v>1</v>
      </c>
      <c r="F37" s="58">
        <v>0</v>
      </c>
      <c r="G37" s="58">
        <v>0</v>
      </c>
      <c r="H37" s="68">
        <v>0</v>
      </c>
      <c r="I37" s="88">
        <v>0</v>
      </c>
      <c r="J37" s="82"/>
      <c r="K37" s="7" t="s">
        <v>63</v>
      </c>
      <c r="L37" s="41">
        <v>0</v>
      </c>
      <c r="M37" s="42">
        <f>I12</f>
        <v>1195.7360585422739</v>
      </c>
      <c r="N37" s="42">
        <v>0</v>
      </c>
      <c r="O37" s="42">
        <v>0</v>
      </c>
      <c r="P37" s="45">
        <v>0</v>
      </c>
      <c r="Q37" s="70">
        <v>0</v>
      </c>
      <c r="R37" s="82"/>
      <c r="S37" s="7" t="s">
        <v>63</v>
      </c>
      <c r="T37" s="41">
        <v>0</v>
      </c>
      <c r="U37" s="42">
        <v>1</v>
      </c>
      <c r="V37" s="42">
        <v>5.1533521428667232E-2</v>
      </c>
      <c r="W37" s="42">
        <v>0</v>
      </c>
      <c r="X37" s="94">
        <v>-1.4723863265333497E-4</v>
      </c>
      <c r="Y37" s="95">
        <v>5.1533521428667232E-2</v>
      </c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</row>
    <row r="38" spans="3:45" x14ac:dyDescent="0.25">
      <c r="C38" s="7" t="s">
        <v>65</v>
      </c>
      <c r="D38" s="87">
        <f>E16</f>
        <v>1.1212812387585416</v>
      </c>
      <c r="E38" s="58">
        <f>I14</f>
        <v>5.1533521428667232E-2</v>
      </c>
      <c r="F38" s="58">
        <v>1</v>
      </c>
      <c r="G38" s="58">
        <v>0</v>
      </c>
      <c r="H38" s="68">
        <v>0</v>
      </c>
      <c r="I38" s="88">
        <v>0</v>
      </c>
      <c r="J38" s="82"/>
      <c r="K38" s="7" t="s">
        <v>65</v>
      </c>
      <c r="L38" s="41">
        <v>0</v>
      </c>
      <c r="M38" s="42">
        <v>0</v>
      </c>
      <c r="N38" s="42">
        <f>N12</f>
        <v>108728.79688140802</v>
      </c>
      <c r="O38" s="42">
        <v>0</v>
      </c>
      <c r="P38" s="45">
        <v>0</v>
      </c>
      <c r="Q38" s="70">
        <v>0</v>
      </c>
      <c r="R38" s="82"/>
      <c r="S38" s="7" t="s">
        <v>65</v>
      </c>
      <c r="T38" s="41">
        <v>0</v>
      </c>
      <c r="U38" s="42">
        <v>0</v>
      </c>
      <c r="V38" s="42">
        <v>1</v>
      </c>
      <c r="W38" s="42">
        <v>4.4033511303237221E-3</v>
      </c>
      <c r="X38" s="94">
        <v>-5.6665224527829362E-4</v>
      </c>
      <c r="Y38" s="95">
        <v>0.1322091219363154</v>
      </c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</row>
    <row r="39" spans="3:45" x14ac:dyDescent="0.25">
      <c r="C39" s="7" t="s">
        <v>66</v>
      </c>
      <c r="D39" s="87">
        <f>E18</f>
        <v>-0.99102975008993166</v>
      </c>
      <c r="E39" s="58">
        <f>I16</f>
        <v>0</v>
      </c>
      <c r="F39" s="58">
        <f>O14</f>
        <v>4.4033511303237221E-3</v>
      </c>
      <c r="G39" s="58">
        <v>1</v>
      </c>
      <c r="H39" s="68">
        <v>0</v>
      </c>
      <c r="I39" s="88">
        <v>0</v>
      </c>
      <c r="J39" s="82"/>
      <c r="K39" s="7" t="s">
        <v>66</v>
      </c>
      <c r="L39" s="41">
        <v>0</v>
      </c>
      <c r="M39" s="42">
        <v>0</v>
      </c>
      <c r="N39" s="42">
        <v>0</v>
      </c>
      <c r="O39" s="42">
        <v>5.587129855226749</v>
      </c>
      <c r="P39" s="45">
        <v>0</v>
      </c>
      <c r="Q39" s="70">
        <v>0</v>
      </c>
      <c r="R39" s="82"/>
      <c r="S39" s="7" t="s">
        <v>66</v>
      </c>
      <c r="T39" s="41">
        <v>0</v>
      </c>
      <c r="U39" s="42">
        <v>0</v>
      </c>
      <c r="V39" s="42">
        <v>0</v>
      </c>
      <c r="W39" s="42">
        <v>1</v>
      </c>
      <c r="X39" s="94">
        <v>4.8557070747480668E-2</v>
      </c>
      <c r="Y39" s="95">
        <v>75.138234759886529</v>
      </c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</row>
    <row r="40" spans="3:45" x14ac:dyDescent="0.25">
      <c r="C40" s="7" t="s">
        <v>67</v>
      </c>
      <c r="D40" s="87">
        <f>E20</f>
        <v>0</v>
      </c>
      <c r="E40" s="58">
        <f>I18</f>
        <v>-1.4723863265333497E-4</v>
      </c>
      <c r="F40" s="58">
        <f>O16</f>
        <v>-5.6665224527829362E-4</v>
      </c>
      <c r="G40" s="58">
        <v>4.8557070747480668E-2</v>
      </c>
      <c r="H40" s="68">
        <v>1</v>
      </c>
      <c r="I40" s="88">
        <v>0</v>
      </c>
      <c r="J40" s="82"/>
      <c r="K40" s="7" t="s">
        <v>67</v>
      </c>
      <c r="L40" s="41">
        <v>0</v>
      </c>
      <c r="M40" s="42">
        <v>0</v>
      </c>
      <c r="N40" s="42">
        <v>0</v>
      </c>
      <c r="O40" s="42">
        <v>0</v>
      </c>
      <c r="P40" s="45">
        <v>1195.6878891245858</v>
      </c>
      <c r="Q40" s="70">
        <v>0</v>
      </c>
      <c r="R40" s="82"/>
      <c r="S40" s="7" t="s">
        <v>67</v>
      </c>
      <c r="T40" s="41">
        <v>0</v>
      </c>
      <c r="U40" s="42">
        <v>0</v>
      </c>
      <c r="V40" s="42">
        <v>0</v>
      </c>
      <c r="W40" s="42">
        <v>0</v>
      </c>
      <c r="X40" s="94">
        <v>1</v>
      </c>
      <c r="Y40" s="95">
        <v>-6.1763613934050929E-2</v>
      </c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</row>
    <row r="41" spans="3:45" x14ac:dyDescent="0.25">
      <c r="C41" s="7" t="s">
        <v>64</v>
      </c>
      <c r="D41" s="87">
        <f>E22</f>
        <v>0</v>
      </c>
      <c r="E41" s="58">
        <f>I20</f>
        <v>5.1533521428667232E-2</v>
      </c>
      <c r="F41" s="58">
        <f>O18</f>
        <v>0.1322091219363154</v>
      </c>
      <c r="G41" s="58">
        <v>75.138234759886529</v>
      </c>
      <c r="H41" s="68">
        <v>-6.1763613934050929E-2</v>
      </c>
      <c r="I41" s="88">
        <v>1</v>
      </c>
      <c r="J41" s="82"/>
      <c r="K41" s="7" t="s">
        <v>64</v>
      </c>
      <c r="L41" s="41">
        <v>0</v>
      </c>
      <c r="M41" s="42">
        <v>0</v>
      </c>
      <c r="N41" s="42">
        <v>0</v>
      </c>
      <c r="O41" s="42">
        <v>0</v>
      </c>
      <c r="P41" s="45">
        <v>0</v>
      </c>
      <c r="Q41" s="70">
        <v>75821.871788282559</v>
      </c>
      <c r="R41" s="82"/>
      <c r="S41" s="7" t="s">
        <v>64</v>
      </c>
      <c r="T41" s="41">
        <v>0</v>
      </c>
      <c r="U41" s="42">
        <v>0</v>
      </c>
      <c r="V41" s="42">
        <v>0</v>
      </c>
      <c r="W41" s="42">
        <v>0</v>
      </c>
      <c r="X41" s="94">
        <v>0</v>
      </c>
      <c r="Y41" s="95">
        <v>1</v>
      </c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</row>
    <row r="42" spans="3:45" x14ac:dyDescent="0.25"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0"/>
      <c r="X42" s="80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</row>
    <row r="43" spans="3:45" x14ac:dyDescent="0.25"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0"/>
      <c r="X43" s="80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</row>
    <row r="44" spans="3:45" x14ac:dyDescent="0.25">
      <c r="C44" s="187" t="s">
        <v>106</v>
      </c>
      <c r="D44" s="188"/>
      <c r="E44" s="188"/>
      <c r="F44" s="188"/>
      <c r="G44" s="188"/>
      <c r="H44" s="188"/>
      <c r="I44" s="189"/>
      <c r="J44" s="82"/>
      <c r="K44" s="69" t="s">
        <v>118</v>
      </c>
      <c r="L44" s="82"/>
      <c r="M44" s="69" t="s">
        <v>110</v>
      </c>
      <c r="N44" s="7"/>
      <c r="O44" s="198" t="s">
        <v>88</v>
      </c>
      <c r="P44" s="197"/>
      <c r="Q44" s="197"/>
      <c r="R44" s="197"/>
      <c r="S44" s="197"/>
      <c r="T44" s="197"/>
      <c r="U44" s="197"/>
      <c r="V44" s="197"/>
      <c r="W44" s="80"/>
      <c r="X44" s="80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</row>
    <row r="45" spans="3:45" x14ac:dyDescent="0.25">
      <c r="C45" s="7"/>
      <c r="D45" s="167" t="s">
        <v>53</v>
      </c>
      <c r="E45" s="167"/>
      <c r="F45" s="167"/>
      <c r="G45" s="167"/>
      <c r="H45" s="167"/>
      <c r="I45" s="167"/>
      <c r="J45" s="82"/>
      <c r="K45" s="66" t="s">
        <v>111</v>
      </c>
      <c r="L45" s="82"/>
      <c r="M45" s="66" t="s">
        <v>20</v>
      </c>
      <c r="N45" s="7"/>
      <c r="O45" s="7"/>
      <c r="P45" s="7"/>
      <c r="Q45" s="7"/>
      <c r="R45" s="7"/>
      <c r="S45" s="7"/>
      <c r="T45" s="7"/>
      <c r="U45" s="7"/>
      <c r="V45" s="82"/>
      <c r="W45" s="80"/>
      <c r="X45" s="80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</row>
    <row r="46" spans="3:45" x14ac:dyDescent="0.25">
      <c r="C46" s="7" t="s">
        <v>62</v>
      </c>
      <c r="D46" s="87">
        <v>1</v>
      </c>
      <c r="E46" s="58">
        <v>0</v>
      </c>
      <c r="F46" s="58">
        <v>0</v>
      </c>
      <c r="G46" s="58">
        <v>0</v>
      </c>
      <c r="H46" s="68">
        <v>0</v>
      </c>
      <c r="I46" s="88">
        <v>0</v>
      </c>
      <c r="J46" s="82"/>
      <c r="K46" s="72" t="s">
        <v>112</v>
      </c>
      <c r="L46" s="82"/>
      <c r="M46" s="72">
        <v>0</v>
      </c>
      <c r="N46" s="7"/>
      <c r="O46" s="66" t="s">
        <v>112</v>
      </c>
      <c r="P46" s="59" t="s">
        <v>19</v>
      </c>
      <c r="Q46" s="7">
        <v>0</v>
      </c>
      <c r="R46" s="7"/>
      <c r="S46" s="7"/>
      <c r="T46" s="7"/>
      <c r="U46" s="7"/>
      <c r="V46" s="82"/>
      <c r="W46" s="80"/>
      <c r="X46" s="80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3:45" x14ac:dyDescent="0.25">
      <c r="C47" s="7" t="s">
        <v>63</v>
      </c>
      <c r="D47" s="87">
        <v>0</v>
      </c>
      <c r="E47" s="58">
        <v>1</v>
      </c>
      <c r="F47" s="58">
        <v>0</v>
      </c>
      <c r="G47" s="58">
        <v>0</v>
      </c>
      <c r="H47" s="68">
        <v>0</v>
      </c>
      <c r="I47" s="88">
        <v>0</v>
      </c>
      <c r="J47" s="82"/>
      <c r="K47" s="72" t="s">
        <v>113</v>
      </c>
      <c r="L47" s="82"/>
      <c r="M47" s="72">
        <v>0</v>
      </c>
      <c r="N47" s="7"/>
      <c r="O47" s="66" t="s">
        <v>113</v>
      </c>
      <c r="P47" s="66" t="s">
        <v>19</v>
      </c>
      <c r="Q47" s="7">
        <v>0</v>
      </c>
      <c r="R47" s="7"/>
      <c r="S47" s="7"/>
      <c r="T47" s="7"/>
      <c r="U47" s="7"/>
      <c r="V47" s="82"/>
      <c r="W47" s="80"/>
      <c r="X47" s="80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3:45" x14ac:dyDescent="0.25">
      <c r="C48" s="7" t="s">
        <v>65</v>
      </c>
      <c r="D48" s="87">
        <v>1.1212812387585416</v>
      </c>
      <c r="E48" s="58">
        <v>5.1533521428667232E-2</v>
      </c>
      <c r="F48" s="58">
        <v>1</v>
      </c>
      <c r="G48" s="58">
        <v>0</v>
      </c>
      <c r="H48" s="68">
        <v>0</v>
      </c>
      <c r="I48" s="88">
        <v>0</v>
      </c>
      <c r="J48" s="89" t="s">
        <v>169</v>
      </c>
      <c r="K48" s="72" t="s">
        <v>119</v>
      </c>
      <c r="L48" s="89" t="s">
        <v>19</v>
      </c>
      <c r="M48" s="72">
        <v>0</v>
      </c>
      <c r="N48" s="7"/>
      <c r="O48" s="66" t="s">
        <v>119</v>
      </c>
      <c r="P48" s="66" t="s">
        <v>19</v>
      </c>
      <c r="Q48" s="7">
        <v>0</v>
      </c>
      <c r="R48" s="7"/>
      <c r="S48" s="7"/>
      <c r="T48" s="7"/>
      <c r="U48" s="7"/>
      <c r="V48" s="82"/>
      <c r="W48" s="80"/>
      <c r="X48" s="80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3:44" x14ac:dyDescent="0.25">
      <c r="C49" s="7" t="s">
        <v>66</v>
      </c>
      <c r="D49" s="87">
        <v>-0.99102975008993166</v>
      </c>
      <c r="E49" s="58">
        <v>0</v>
      </c>
      <c r="F49" s="58">
        <v>4.4033511303237221E-3</v>
      </c>
      <c r="G49" s="58">
        <v>1</v>
      </c>
      <c r="H49" s="68">
        <v>0</v>
      </c>
      <c r="I49" s="88">
        <v>0</v>
      </c>
      <c r="J49" s="82"/>
      <c r="K49" s="72" t="s">
        <v>114</v>
      </c>
      <c r="L49" s="82"/>
      <c r="M49" s="72">
        <v>1</v>
      </c>
      <c r="N49" s="7"/>
      <c r="O49" s="66" t="s">
        <v>114</v>
      </c>
      <c r="P49" s="66" t="s">
        <v>19</v>
      </c>
      <c r="Q49" s="57">
        <f>M49/G49</f>
        <v>1</v>
      </c>
      <c r="R49" s="7"/>
      <c r="S49" s="7"/>
      <c r="T49" s="7"/>
      <c r="U49" s="7"/>
      <c r="V49" s="82"/>
      <c r="W49" s="80"/>
      <c r="X49" s="80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3:44" x14ac:dyDescent="0.25">
      <c r="C50" s="7" t="s">
        <v>67</v>
      </c>
      <c r="D50" s="87">
        <v>0</v>
      </c>
      <c r="E50" s="58">
        <v>-1.4723863265333497E-4</v>
      </c>
      <c r="F50" s="58">
        <v>-5.6665224527829362E-4</v>
      </c>
      <c r="G50" s="58">
        <v>4.8557070747480668E-2</v>
      </c>
      <c r="H50" s="68">
        <v>1</v>
      </c>
      <c r="I50" s="88">
        <v>0</v>
      </c>
      <c r="J50" s="82"/>
      <c r="K50" s="72" t="s">
        <v>115</v>
      </c>
      <c r="L50" s="82"/>
      <c r="M50" s="72">
        <v>0</v>
      </c>
      <c r="N50" s="7"/>
      <c r="O50" s="66" t="s">
        <v>115</v>
      </c>
      <c r="P50" s="66" t="s">
        <v>19</v>
      </c>
      <c r="Q50" s="57">
        <f>(((-1)*(G50*Q49))/(H50))</f>
        <v>-4.8557070747480668E-2</v>
      </c>
      <c r="R50" s="7"/>
      <c r="S50" s="7"/>
      <c r="T50" s="7"/>
      <c r="U50" s="7"/>
      <c r="V50" s="82"/>
      <c r="W50" s="80"/>
      <c r="X50" s="80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</row>
    <row r="51" spans="3:44" x14ac:dyDescent="0.25">
      <c r="C51" s="7" t="s">
        <v>64</v>
      </c>
      <c r="D51" s="87">
        <v>0</v>
      </c>
      <c r="E51" s="58">
        <v>5.1533521428667232E-2</v>
      </c>
      <c r="F51" s="58">
        <v>0.1322091219363154</v>
      </c>
      <c r="G51" s="58">
        <v>75.138234759886529</v>
      </c>
      <c r="H51" s="68">
        <v>-6.1763613934050929E-2</v>
      </c>
      <c r="I51" s="88">
        <v>1</v>
      </c>
      <c r="J51" s="82"/>
      <c r="K51" s="72" t="s">
        <v>116</v>
      </c>
      <c r="L51" s="82"/>
      <c r="M51" s="72">
        <v>0</v>
      </c>
      <c r="N51" s="7"/>
      <c r="O51" s="66" t="s">
        <v>116</v>
      </c>
      <c r="P51" s="66" t="s">
        <v>19</v>
      </c>
      <c r="Q51" s="57">
        <f>((((-1)*G51*Q49)+((-1)*H51*Q50))/(I51))</f>
        <v>-75.141233820057948</v>
      </c>
      <c r="R51" s="7"/>
      <c r="S51" s="7"/>
      <c r="T51" s="7"/>
      <c r="U51" s="7"/>
      <c r="V51" s="82"/>
      <c r="W51" s="80"/>
      <c r="X51" s="80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</row>
    <row r="52" spans="3:44" x14ac:dyDescent="0.25"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0"/>
      <c r="X52" s="80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</row>
    <row r="53" spans="3:44" x14ac:dyDescent="0.25">
      <c r="C53" s="187" t="s">
        <v>170</v>
      </c>
      <c r="D53" s="188"/>
      <c r="E53" s="188"/>
      <c r="F53" s="188"/>
      <c r="G53" s="188"/>
      <c r="H53" s="188"/>
      <c r="I53" s="189"/>
      <c r="J53" s="82"/>
      <c r="K53" s="69" t="s">
        <v>109</v>
      </c>
      <c r="L53" s="82"/>
      <c r="M53" s="69" t="s">
        <v>118</v>
      </c>
      <c r="N53" s="7"/>
      <c r="O53" s="198" t="s">
        <v>88</v>
      </c>
      <c r="P53" s="197"/>
      <c r="Q53" s="197"/>
      <c r="R53" s="197"/>
      <c r="S53" s="197"/>
      <c r="T53" s="197"/>
      <c r="U53" s="197"/>
      <c r="V53" s="197"/>
      <c r="W53" s="80"/>
      <c r="X53" s="80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</row>
    <row r="54" spans="3:44" x14ac:dyDescent="0.25">
      <c r="C54" s="7"/>
      <c r="D54" s="167" t="s">
        <v>171</v>
      </c>
      <c r="E54" s="167"/>
      <c r="F54" s="167"/>
      <c r="G54" s="167"/>
      <c r="H54" s="167"/>
      <c r="I54" s="167"/>
      <c r="J54" s="82"/>
      <c r="K54" s="66"/>
      <c r="L54" s="82"/>
      <c r="M54" s="66" t="s">
        <v>111</v>
      </c>
      <c r="N54" s="7"/>
      <c r="O54" s="7"/>
      <c r="P54" s="7"/>
      <c r="Q54" s="7"/>
      <c r="R54" s="7"/>
      <c r="S54" s="7"/>
      <c r="T54" s="7"/>
      <c r="U54" s="7"/>
      <c r="V54" s="82"/>
      <c r="W54" s="80"/>
      <c r="X54" s="80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</row>
    <row r="55" spans="3:44" x14ac:dyDescent="0.25">
      <c r="C55" s="7" t="s">
        <v>62</v>
      </c>
      <c r="D55" s="91">
        <f t="array" ref="D55:I60">MMULT(L36:Q41,T36:Y41)</f>
        <v>430.85055140571427</v>
      </c>
      <c r="E55" s="92">
        <v>0</v>
      </c>
      <c r="F55" s="92">
        <v>483.10464000000002</v>
      </c>
      <c r="G55" s="92">
        <v>-426.98571428571427</v>
      </c>
      <c r="H55" s="71">
        <v>0</v>
      </c>
      <c r="I55" s="93">
        <v>0</v>
      </c>
      <c r="J55" s="82"/>
      <c r="K55" s="72" t="s">
        <v>33</v>
      </c>
      <c r="L55" s="82"/>
      <c r="M55" s="72">
        <f>Q46</f>
        <v>0</v>
      </c>
      <c r="N55" s="7"/>
      <c r="O55" s="127" t="s">
        <v>33</v>
      </c>
      <c r="P55" s="59" t="s">
        <v>19</v>
      </c>
      <c r="Q55" s="58">
        <v>0.25230284897607319</v>
      </c>
      <c r="R55" s="7"/>
      <c r="S55" s="7"/>
      <c r="T55" s="127" t="s">
        <v>91</v>
      </c>
      <c r="U55" s="27" t="s">
        <v>47</v>
      </c>
      <c r="V55" s="18">
        <v>0.25230284897607319</v>
      </c>
      <c r="W55" s="80"/>
      <c r="X55" s="80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</row>
    <row r="56" spans="3:44" x14ac:dyDescent="0.25">
      <c r="C56" s="7" t="s">
        <v>63</v>
      </c>
      <c r="D56" s="91">
        <v>0</v>
      </c>
      <c r="E56" s="92">
        <v>1195.7360585422739</v>
      </c>
      <c r="F56" s="92">
        <v>61.620489795918367</v>
      </c>
      <c r="G56" s="92">
        <v>0</v>
      </c>
      <c r="H56" s="71">
        <v>-0.17605854227405252</v>
      </c>
      <c r="I56" s="93">
        <v>61.620489795918367</v>
      </c>
      <c r="J56" s="82"/>
      <c r="K56" s="72" t="s">
        <v>35</v>
      </c>
      <c r="L56" s="82"/>
      <c r="M56" s="72">
        <f t="shared" ref="M56:M60" si="0">Q47</f>
        <v>0</v>
      </c>
      <c r="N56" s="7"/>
      <c r="O56" s="127" t="s">
        <v>35</v>
      </c>
      <c r="P56" s="127" t="s">
        <v>19</v>
      </c>
      <c r="Q56" s="57">
        <v>1.0182829652255693E-4</v>
      </c>
      <c r="R56" s="7"/>
      <c r="S56" s="7"/>
      <c r="T56" s="60" t="s">
        <v>92</v>
      </c>
      <c r="U56" s="27" t="s">
        <v>48</v>
      </c>
      <c r="V56" s="18">
        <v>1.0182829652255693E-4</v>
      </c>
      <c r="W56" s="80"/>
      <c r="X56" s="80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</row>
    <row r="57" spans="3:44" x14ac:dyDescent="0.25">
      <c r="C57" s="7" t="s">
        <v>65</v>
      </c>
      <c r="D57" s="91">
        <v>0</v>
      </c>
      <c r="E57" s="92">
        <v>0</v>
      </c>
      <c r="F57" s="92">
        <v>108728.79688140802</v>
      </c>
      <c r="G57" s="92">
        <v>478.77107064648641</v>
      </c>
      <c r="H57" s="71">
        <v>-61.611416879257384</v>
      </c>
      <c r="I57" s="93">
        <v>14374.938764882943</v>
      </c>
      <c r="J57" s="89" t="s">
        <v>169</v>
      </c>
      <c r="K57" s="72" t="s">
        <v>37</v>
      </c>
      <c r="L57" s="89" t="s">
        <v>19</v>
      </c>
      <c r="M57" s="72">
        <f t="shared" si="0"/>
        <v>0</v>
      </c>
      <c r="N57" s="7"/>
      <c r="O57" s="127" t="s">
        <v>37</v>
      </c>
      <c r="P57" s="127" t="s">
        <v>19</v>
      </c>
      <c r="Q57" s="58">
        <v>-9.8515080034878308E-4</v>
      </c>
      <c r="R57" s="7"/>
      <c r="S57" s="7"/>
      <c r="T57" s="127" t="s">
        <v>93</v>
      </c>
      <c r="U57" s="27" t="s">
        <v>30</v>
      </c>
      <c r="V57" s="18">
        <v>-9.8515080034878308E-4</v>
      </c>
      <c r="W57" s="80"/>
      <c r="X57" s="80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</row>
    <row r="58" spans="3:44" x14ac:dyDescent="0.25">
      <c r="C58" s="7" t="s">
        <v>66</v>
      </c>
      <c r="D58" s="91">
        <v>0</v>
      </c>
      <c r="E58" s="92">
        <v>0</v>
      </c>
      <c r="F58" s="92">
        <v>0</v>
      </c>
      <c r="G58" s="92">
        <v>5.587129855226749</v>
      </c>
      <c r="H58" s="71">
        <v>0.27129465965560667</v>
      </c>
      <c r="I58" s="93">
        <v>419.80707469599832</v>
      </c>
      <c r="J58" s="82"/>
      <c r="K58" s="72" t="s">
        <v>40</v>
      </c>
      <c r="L58" s="82"/>
      <c r="M58" s="72">
        <f t="shared" si="0"/>
        <v>1</v>
      </c>
      <c r="N58" s="7"/>
      <c r="O58" s="127" t="s">
        <v>40</v>
      </c>
      <c r="P58" s="127" t="s">
        <v>19</v>
      </c>
      <c r="Q58" s="58">
        <f>((M58)+(-1*(Q60*I58))+(-1*Q59*H58))/G58</f>
        <v>0.25345145168121075</v>
      </c>
      <c r="R58" s="7"/>
      <c r="S58" s="7"/>
      <c r="T58" s="127" t="s">
        <v>94</v>
      </c>
      <c r="U58" s="27" t="s">
        <v>56</v>
      </c>
      <c r="V58" s="18">
        <v>0.25347192437310673</v>
      </c>
      <c r="W58" s="80"/>
      <c r="X58" s="80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</row>
    <row r="59" spans="3:44" x14ac:dyDescent="0.25">
      <c r="C59" s="7" t="s">
        <v>67</v>
      </c>
      <c r="D59" s="91">
        <v>0</v>
      </c>
      <c r="E59" s="92">
        <v>0</v>
      </c>
      <c r="F59" s="92">
        <v>0</v>
      </c>
      <c r="G59" s="92">
        <v>0</v>
      </c>
      <c r="H59" s="71">
        <v>1195.6878891245858</v>
      </c>
      <c r="I59" s="93">
        <v>-73.850005169511206</v>
      </c>
      <c r="J59" s="82"/>
      <c r="K59" s="72" t="s">
        <v>90</v>
      </c>
      <c r="L59" s="82"/>
      <c r="M59" s="72">
        <f t="shared" si="0"/>
        <v>-4.8557070747480668E-2</v>
      </c>
      <c r="N59" s="7"/>
      <c r="O59" s="127" t="s">
        <v>90</v>
      </c>
      <c r="P59" s="127" t="s">
        <v>19</v>
      </c>
      <c r="Q59" s="57">
        <f>(M59+(-1*Q60*I59))/H59</f>
        <v>-1.0181932936955181E-4</v>
      </c>
      <c r="R59" s="7"/>
      <c r="S59" s="7"/>
      <c r="T59" s="127" t="s">
        <v>95</v>
      </c>
      <c r="U59" s="27" t="s">
        <v>57</v>
      </c>
      <c r="V59" s="18">
        <v>-1.0182829652255693E-4</v>
      </c>
      <c r="W59" s="80"/>
      <c r="X59" s="80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</row>
    <row r="60" spans="3:44" x14ac:dyDescent="0.25">
      <c r="C60" s="7" t="s">
        <v>64</v>
      </c>
      <c r="D60" s="91">
        <v>0</v>
      </c>
      <c r="E60" s="92">
        <v>0</v>
      </c>
      <c r="F60" s="92">
        <v>0</v>
      </c>
      <c r="G60" s="92">
        <v>0</v>
      </c>
      <c r="H60" s="71">
        <v>0</v>
      </c>
      <c r="I60" s="93">
        <v>75821.871788282559</v>
      </c>
      <c r="J60" s="82"/>
      <c r="K60" s="72" t="s">
        <v>89</v>
      </c>
      <c r="L60" s="82"/>
      <c r="M60" s="72">
        <f t="shared" si="0"/>
        <v>-75.141233820057948</v>
      </c>
      <c r="N60" s="7"/>
      <c r="O60" s="127" t="s">
        <v>89</v>
      </c>
      <c r="P60" s="127" t="s">
        <v>19</v>
      </c>
      <c r="Q60" s="57">
        <f>M60/I60</f>
        <v>-9.9102319749998853E-4</v>
      </c>
      <c r="R60" s="7"/>
      <c r="S60" s="7"/>
      <c r="T60" s="127" t="s">
        <v>96</v>
      </c>
      <c r="U60" s="27" t="s">
        <v>39</v>
      </c>
      <c r="V60" s="18">
        <v>-9.9110245691549958E-4</v>
      </c>
      <c r="W60" s="80"/>
      <c r="X60" s="80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</row>
    <row r="61" spans="3:44" x14ac:dyDescent="0.25"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0"/>
      <c r="X61" s="80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</row>
    <row r="62" spans="3:44" x14ac:dyDescent="0.25"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0"/>
      <c r="X62" s="80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</row>
    <row r="63" spans="3:44" x14ac:dyDescent="0.25"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0"/>
      <c r="X63" s="80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</row>
    <row r="64" spans="3:44" x14ac:dyDescent="0.25"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0"/>
      <c r="X64" s="80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</row>
    <row r="65" spans="3:44" x14ac:dyDescent="0.25"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0"/>
      <c r="X65" s="80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</row>
    <row r="66" spans="3:44" x14ac:dyDescent="0.25"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0"/>
      <c r="X66" s="80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spans="3:44" x14ac:dyDescent="0.25"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0"/>
      <c r="X67" s="80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  <row r="68" spans="3:44" x14ac:dyDescent="0.25"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0"/>
      <c r="X68" s="80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</row>
    <row r="69" spans="3:44" x14ac:dyDescent="0.25"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0"/>
      <c r="X69" s="80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</row>
    <row r="70" spans="3:44" x14ac:dyDescent="0.25"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0"/>
      <c r="X70" s="80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</row>
    <row r="71" spans="3:44" x14ac:dyDescent="0.25"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0"/>
      <c r="X71" s="80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</row>
    <row r="72" spans="3:44" x14ac:dyDescent="0.25"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0"/>
      <c r="X72" s="80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</row>
    <row r="73" spans="3:44" x14ac:dyDescent="0.25"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0"/>
      <c r="X73" s="80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</row>
    <row r="74" spans="3:44" x14ac:dyDescent="0.25"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0"/>
      <c r="X74" s="80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</row>
    <row r="75" spans="3:44" x14ac:dyDescent="0.25"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0"/>
      <c r="X75" s="80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</row>
    <row r="76" spans="3:44" x14ac:dyDescent="0.25"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0"/>
      <c r="X76" s="80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</row>
    <row r="77" spans="3:44" x14ac:dyDescent="0.25"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0"/>
      <c r="X77" s="80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</row>
    <row r="78" spans="3:44" x14ac:dyDescent="0.25"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0"/>
      <c r="X78" s="80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3:44" x14ac:dyDescent="0.25"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0"/>
      <c r="X79" s="80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3:44" x14ac:dyDescent="0.25"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0"/>
      <c r="X80" s="80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3:44" x14ac:dyDescent="0.25"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0"/>
      <c r="X81" s="80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</row>
    <row r="82" spans="3:44" x14ac:dyDescent="0.25"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0"/>
      <c r="X82" s="80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</row>
    <row r="83" spans="3:44" x14ac:dyDescent="0.25"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0"/>
      <c r="X83" s="80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</row>
    <row r="84" spans="3:44" x14ac:dyDescent="0.25"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0"/>
      <c r="X84" s="80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3:44" x14ac:dyDescent="0.25"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0"/>
      <c r="X85" s="80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3:44" x14ac:dyDescent="0.25"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0"/>
      <c r="X86" s="80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</row>
    <row r="87" spans="3:44" x14ac:dyDescent="0.25"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0"/>
      <c r="X87" s="80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</row>
    <row r="88" spans="3:44" x14ac:dyDescent="0.25"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0"/>
      <c r="X88" s="80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</row>
    <row r="89" spans="3:44" x14ac:dyDescent="0.25"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0"/>
      <c r="X89" s="80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</row>
    <row r="90" spans="3:44" x14ac:dyDescent="0.25"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0"/>
      <c r="X90" s="80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</row>
    <row r="91" spans="3:44" x14ac:dyDescent="0.25"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0"/>
      <c r="X91" s="80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</row>
    <row r="92" spans="3:44" x14ac:dyDescent="0.25"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0"/>
      <c r="X92" s="80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</row>
    <row r="93" spans="3:44" x14ac:dyDescent="0.25"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0"/>
      <c r="X93" s="80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</row>
    <row r="94" spans="3:44" x14ac:dyDescent="0.25"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0"/>
      <c r="X94" s="80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</row>
    <row r="95" spans="3:44" x14ac:dyDescent="0.25"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0"/>
      <c r="X95" s="80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</row>
    <row r="96" spans="3:44" x14ac:dyDescent="0.25"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0"/>
      <c r="X96" s="80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</row>
    <row r="97" spans="3:44" x14ac:dyDescent="0.25"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0"/>
      <c r="X97" s="80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</row>
    <row r="98" spans="3:44" x14ac:dyDescent="0.25"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0"/>
      <c r="X98" s="80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</row>
    <row r="99" spans="3:44" x14ac:dyDescent="0.25"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0"/>
      <c r="X99" s="80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</row>
    <row r="100" spans="3:44" x14ac:dyDescent="0.25"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0"/>
      <c r="X100" s="80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</row>
    <row r="101" spans="3:44" x14ac:dyDescent="0.25"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0"/>
      <c r="X101" s="80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</row>
    <row r="102" spans="3:44" x14ac:dyDescent="0.25"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0"/>
      <c r="X102" s="80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</row>
    <row r="103" spans="3:44" x14ac:dyDescent="0.25"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0"/>
      <c r="X103" s="80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</row>
    <row r="104" spans="3:44" x14ac:dyDescent="0.25"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0"/>
      <c r="X104" s="80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</row>
    <row r="105" spans="3:44" x14ac:dyDescent="0.25"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0"/>
      <c r="X105" s="80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</row>
    <row r="106" spans="3:44" x14ac:dyDescent="0.25"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0"/>
      <c r="X106" s="80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</row>
    <row r="107" spans="3:44" x14ac:dyDescent="0.25"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0"/>
      <c r="X107" s="80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</row>
    <row r="108" spans="3:44" x14ac:dyDescent="0.25"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0"/>
      <c r="X108" s="80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</row>
    <row r="109" spans="3:44" x14ac:dyDescent="0.25"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0"/>
      <c r="X109" s="80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</row>
    <row r="110" spans="3:44" x14ac:dyDescent="0.25"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0"/>
      <c r="X110" s="80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</row>
    <row r="111" spans="3:44" x14ac:dyDescent="0.25"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0"/>
      <c r="X111" s="80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</row>
    <row r="112" spans="3:44" x14ac:dyDescent="0.25"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0"/>
      <c r="X112" s="80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</row>
    <row r="113" spans="3:44" x14ac:dyDescent="0.25"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0"/>
      <c r="X113" s="80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</row>
    <row r="114" spans="3:44" x14ac:dyDescent="0.25"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0"/>
      <c r="X114" s="80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</row>
    <row r="115" spans="3:44" x14ac:dyDescent="0.25"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0"/>
      <c r="X115" s="80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</row>
    <row r="116" spans="3:44" x14ac:dyDescent="0.25"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0"/>
      <c r="X116" s="80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</row>
    <row r="117" spans="3:44" x14ac:dyDescent="0.25"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0"/>
      <c r="X117" s="80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</row>
    <row r="118" spans="3:44" x14ac:dyDescent="0.25"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0"/>
      <c r="X118" s="80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</row>
    <row r="119" spans="3:44" x14ac:dyDescent="0.25"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0"/>
      <c r="X119" s="80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</row>
    <row r="120" spans="3:44" x14ac:dyDescent="0.25"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0"/>
      <c r="X120" s="80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</row>
    <row r="121" spans="3:44" x14ac:dyDescent="0.25"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0"/>
      <c r="X121" s="80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</row>
    <row r="122" spans="3:44" x14ac:dyDescent="0.25"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0"/>
      <c r="X122" s="80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</row>
    <row r="123" spans="3:44" x14ac:dyDescent="0.25"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0"/>
      <c r="X123" s="80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</row>
    <row r="124" spans="3:44" x14ac:dyDescent="0.25"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0"/>
      <c r="X124" s="80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</row>
    <row r="125" spans="3:44" x14ac:dyDescent="0.25"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0"/>
      <c r="X125" s="80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</row>
    <row r="126" spans="3:44" x14ac:dyDescent="0.25"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0"/>
      <c r="X126" s="80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</row>
    <row r="127" spans="3:44" x14ac:dyDescent="0.25"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0"/>
      <c r="X127" s="80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</row>
    <row r="128" spans="3:44" x14ac:dyDescent="0.25"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0"/>
      <c r="X128" s="80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</row>
    <row r="129" spans="1:44" x14ac:dyDescent="0.25"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0"/>
      <c r="X129" s="80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</row>
    <row r="130" spans="1:44" x14ac:dyDescent="0.25"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0"/>
      <c r="X130" s="80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</row>
    <row r="131" spans="1:44" x14ac:dyDescent="0.25"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0"/>
      <c r="X131" s="80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</row>
    <row r="132" spans="1:44" x14ac:dyDescent="0.25"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0"/>
      <c r="X132" s="80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</row>
    <row r="133" spans="1:44" ht="15" x14ac:dyDescent="0.2">
      <c r="A133" s="7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0"/>
      <c r="X133" s="80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</row>
    <row r="134" spans="1:44" ht="18" customHeight="1" x14ac:dyDescent="0.2">
      <c r="A134" s="7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0"/>
      <c r="X134" s="80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</row>
    <row r="135" spans="1:44" ht="15" x14ac:dyDescent="0.2">
      <c r="A135" s="7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0"/>
      <c r="X135" s="80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</row>
    <row r="136" spans="1:44" ht="15" x14ac:dyDescent="0.2">
      <c r="A136" s="7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0"/>
      <c r="X136" s="80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</row>
    <row r="137" spans="1:44" ht="15" x14ac:dyDescent="0.2">
      <c r="A137" s="7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0"/>
      <c r="X137" s="80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</row>
    <row r="138" spans="1:44" ht="15" x14ac:dyDescent="0.2">
      <c r="A138" s="7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0"/>
      <c r="X138" s="80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</row>
    <row r="139" spans="1:44" ht="15" x14ac:dyDescent="0.2">
      <c r="A139" s="7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0"/>
      <c r="X139" s="80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</row>
    <row r="140" spans="1:44" ht="15" x14ac:dyDescent="0.2">
      <c r="A140" s="7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0"/>
      <c r="X140" s="80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</row>
    <row r="141" spans="1:44" ht="15" x14ac:dyDescent="0.2">
      <c r="A141" s="7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0"/>
      <c r="X141" s="80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</row>
    <row r="142" spans="1:44" ht="15" x14ac:dyDescent="0.2">
      <c r="A142" s="7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0"/>
      <c r="X142" s="80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</row>
    <row r="143" spans="1:44" ht="15" x14ac:dyDescent="0.2">
      <c r="A143" s="7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0"/>
      <c r="X143" s="80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</row>
    <row r="144" spans="1:44" ht="15" x14ac:dyDescent="0.2">
      <c r="A144" s="7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0"/>
      <c r="X144" s="80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</row>
    <row r="145" spans="3:44" x14ac:dyDescent="0.25"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0"/>
      <c r="X145" s="80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</row>
    <row r="146" spans="3:44" x14ac:dyDescent="0.25"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0"/>
      <c r="X146" s="80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</row>
    <row r="147" spans="3:44" x14ac:dyDescent="0.25"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0"/>
      <c r="X147" s="80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</row>
    <row r="148" spans="3:44" x14ac:dyDescent="0.25"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0"/>
      <c r="X148" s="80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</row>
    <row r="149" spans="3:44" x14ac:dyDescent="0.25"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0"/>
      <c r="X149" s="80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</row>
    <row r="150" spans="3:44" x14ac:dyDescent="0.25"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0"/>
      <c r="X150" s="80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</row>
    <row r="151" spans="3:44" x14ac:dyDescent="0.25"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0"/>
      <c r="X151" s="80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3:44" x14ac:dyDescent="0.25"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0"/>
      <c r="X152" s="80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3:44" x14ac:dyDescent="0.25"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0"/>
      <c r="X153" s="80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</row>
    <row r="154" spans="3:44" x14ac:dyDescent="0.25"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0"/>
      <c r="X154" s="80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</row>
    <row r="155" spans="3:44" x14ac:dyDescent="0.25"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0"/>
      <c r="X155" s="80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</row>
    <row r="156" spans="3:44" x14ac:dyDescent="0.25"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0"/>
      <c r="X156" s="80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</row>
    <row r="157" spans="3:44" x14ac:dyDescent="0.25"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0"/>
      <c r="X157" s="80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</row>
    <row r="158" spans="3:44" x14ac:dyDescent="0.25"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0"/>
      <c r="X158" s="80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</row>
    <row r="159" spans="3:44" x14ac:dyDescent="0.25"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0"/>
      <c r="X159" s="80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</row>
    <row r="160" spans="3:44" x14ac:dyDescent="0.25"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0"/>
      <c r="X160" s="80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</row>
    <row r="161" spans="3:44" x14ac:dyDescent="0.25"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0"/>
      <c r="X161" s="80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3:44" x14ac:dyDescent="0.25"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0"/>
      <c r="X162" s="80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3:44" x14ac:dyDescent="0.25"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0"/>
      <c r="X163" s="80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</row>
    <row r="164" spans="3:44" x14ac:dyDescent="0.25"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0"/>
      <c r="X164" s="80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</row>
    <row r="165" spans="3:44" x14ac:dyDescent="0.25"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0"/>
      <c r="X165" s="80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</row>
    <row r="166" spans="3:44" x14ac:dyDescent="0.25"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0"/>
      <c r="X166" s="80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</row>
    <row r="167" spans="3:44" x14ac:dyDescent="0.25"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0"/>
      <c r="X167" s="80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</row>
    <row r="168" spans="3:44" x14ac:dyDescent="0.25"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0"/>
      <c r="X168" s="80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</row>
    <row r="169" spans="3:44" x14ac:dyDescent="0.25"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0"/>
      <c r="X169" s="80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</row>
    <row r="170" spans="3:44" x14ac:dyDescent="0.25"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0"/>
      <c r="X170" s="80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</row>
    <row r="171" spans="3:44" x14ac:dyDescent="0.25"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0"/>
      <c r="X171" s="80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</row>
    <row r="172" spans="3:44" x14ac:dyDescent="0.25"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0"/>
      <c r="X172" s="80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</row>
    <row r="173" spans="3:44" x14ac:dyDescent="0.25"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0"/>
      <c r="X173" s="80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</row>
    <row r="174" spans="3:44" x14ac:dyDescent="0.25"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0"/>
      <c r="X174" s="80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</row>
    <row r="175" spans="3:44" x14ac:dyDescent="0.25"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0"/>
      <c r="X175" s="80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</row>
    <row r="176" spans="3:44" x14ac:dyDescent="0.25"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0"/>
      <c r="X176" s="80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</row>
    <row r="177" spans="3:44" x14ac:dyDescent="0.25"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0"/>
      <c r="X177" s="80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</row>
    <row r="178" spans="3:44" x14ac:dyDescent="0.25"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0"/>
      <c r="X178" s="80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</row>
    <row r="179" spans="3:44" x14ac:dyDescent="0.25"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0"/>
      <c r="X179" s="80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</row>
    <row r="180" spans="3:44" x14ac:dyDescent="0.25"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0"/>
      <c r="X180" s="80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</row>
    <row r="181" spans="3:44" x14ac:dyDescent="0.25"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0"/>
      <c r="X181" s="80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</row>
    <row r="182" spans="3:44" x14ac:dyDescent="0.25"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0"/>
      <c r="X182" s="80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</row>
    <row r="183" spans="3:44" x14ac:dyDescent="0.25"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0"/>
      <c r="X183" s="80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</row>
    <row r="184" spans="3:44" x14ac:dyDescent="0.25"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0"/>
      <c r="X184" s="80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</row>
    <row r="185" spans="3:44" x14ac:dyDescent="0.25"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0"/>
      <c r="X185" s="80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</row>
    <row r="186" spans="3:44" x14ac:dyDescent="0.25"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0"/>
      <c r="X186" s="80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</row>
    <row r="187" spans="3:44" x14ac:dyDescent="0.25"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0"/>
      <c r="X187" s="80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</row>
    <row r="188" spans="3:44" x14ac:dyDescent="0.25"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0"/>
      <c r="X188" s="80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</row>
    <row r="189" spans="3:44" x14ac:dyDescent="0.25"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0"/>
      <c r="X189" s="80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</row>
    <row r="190" spans="3:44" x14ac:dyDescent="0.25"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0"/>
      <c r="X190" s="80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</row>
    <row r="191" spans="3:44" x14ac:dyDescent="0.25"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0"/>
      <c r="X191" s="80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</row>
    <row r="192" spans="3:44" x14ac:dyDescent="0.25"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0"/>
      <c r="X192" s="80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</row>
    <row r="193" spans="3:44" x14ac:dyDescent="0.25"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0"/>
      <c r="X193" s="80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</row>
    <row r="194" spans="3:44" x14ac:dyDescent="0.25"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0"/>
      <c r="X194" s="80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</row>
    <row r="195" spans="3:44" x14ac:dyDescent="0.25"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0"/>
      <c r="X195" s="80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</row>
    <row r="196" spans="3:44" x14ac:dyDescent="0.25"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0"/>
      <c r="X196" s="80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</row>
    <row r="197" spans="3:44" x14ac:dyDescent="0.25"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0"/>
      <c r="X197" s="80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</row>
    <row r="198" spans="3:44" x14ac:dyDescent="0.25"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0"/>
      <c r="X198" s="80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</row>
    <row r="199" spans="3:44" x14ac:dyDescent="0.25"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0"/>
      <c r="X199" s="80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</row>
    <row r="200" spans="3:44" x14ac:dyDescent="0.25"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0"/>
      <c r="X200" s="80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</row>
    <row r="201" spans="3:44" x14ac:dyDescent="0.25"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0"/>
      <c r="X201" s="80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</row>
    <row r="202" spans="3:44" x14ac:dyDescent="0.25"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0"/>
      <c r="X202" s="80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</row>
    <row r="203" spans="3:44" x14ac:dyDescent="0.25"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0"/>
      <c r="X203" s="80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</row>
    <row r="204" spans="3:44" x14ac:dyDescent="0.25"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0"/>
      <c r="X204" s="80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</row>
    <row r="205" spans="3:44" x14ac:dyDescent="0.25"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0"/>
      <c r="X205" s="80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</row>
    <row r="206" spans="3:44" x14ac:dyDescent="0.25"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0"/>
      <c r="X206" s="80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</row>
    <row r="207" spans="3:44" x14ac:dyDescent="0.25"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0"/>
      <c r="X207" s="80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</row>
    <row r="208" spans="3:44" x14ac:dyDescent="0.25"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0"/>
      <c r="X208" s="80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</row>
    <row r="209" spans="3:44" x14ac:dyDescent="0.25"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0"/>
      <c r="X209" s="80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</row>
    <row r="210" spans="3:44" x14ac:dyDescent="0.25"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0"/>
      <c r="X210" s="80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</row>
    <row r="211" spans="3:44" x14ac:dyDescent="0.25"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0"/>
      <c r="X211" s="80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</row>
    <row r="212" spans="3:44" x14ac:dyDescent="0.25"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0"/>
      <c r="X212" s="80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</row>
    <row r="213" spans="3:44" x14ac:dyDescent="0.25"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0"/>
      <c r="X213" s="80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</row>
    <row r="214" spans="3:44" x14ac:dyDescent="0.25"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0"/>
      <c r="X214" s="80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</row>
    <row r="215" spans="3:44" x14ac:dyDescent="0.25"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0"/>
      <c r="X215" s="80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</row>
    <row r="216" spans="3:44" x14ac:dyDescent="0.25"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0"/>
      <c r="X216" s="80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</row>
    <row r="217" spans="3:44" x14ac:dyDescent="0.25"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0"/>
      <c r="X217" s="80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</row>
    <row r="218" spans="3:44" x14ac:dyDescent="0.25"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0"/>
      <c r="X218" s="80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</row>
    <row r="219" spans="3:44" x14ac:dyDescent="0.25"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0"/>
      <c r="X219" s="80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</row>
    <row r="220" spans="3:44" x14ac:dyDescent="0.25"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0"/>
      <c r="X220" s="80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</row>
    <row r="221" spans="3:44" x14ac:dyDescent="0.25"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0"/>
      <c r="X221" s="80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</row>
    <row r="222" spans="3:44" x14ac:dyDescent="0.25"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0"/>
      <c r="X222" s="80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</row>
    <row r="223" spans="3:44" x14ac:dyDescent="0.25"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0"/>
      <c r="X223" s="80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</row>
    <row r="224" spans="3:44" x14ac:dyDescent="0.25"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0"/>
      <c r="X224" s="80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</row>
    <row r="225" spans="3:44" x14ac:dyDescent="0.25"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0"/>
      <c r="X225" s="80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</row>
    <row r="226" spans="3:44" x14ac:dyDescent="0.25"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0"/>
      <c r="X226" s="80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</row>
    <row r="227" spans="3:44" x14ac:dyDescent="0.25"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0"/>
      <c r="X227" s="80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</row>
    <row r="228" spans="3:44" x14ac:dyDescent="0.25"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0"/>
      <c r="X228" s="80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</row>
    <row r="229" spans="3:44" x14ac:dyDescent="0.25"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0"/>
      <c r="X229" s="80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</row>
    <row r="230" spans="3:44" x14ac:dyDescent="0.25"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0"/>
      <c r="X230" s="80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</row>
    <row r="231" spans="3:44" x14ac:dyDescent="0.25"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0"/>
      <c r="X231" s="80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</row>
    <row r="232" spans="3:44" x14ac:dyDescent="0.25"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0"/>
      <c r="X232" s="80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</row>
    <row r="233" spans="3:44" x14ac:dyDescent="0.25"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0"/>
      <c r="X233" s="80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</row>
    <row r="234" spans="3:44" x14ac:dyDescent="0.25"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0"/>
      <c r="X234" s="80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</row>
    <row r="235" spans="3:44" x14ac:dyDescent="0.25"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0"/>
      <c r="X235" s="80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</row>
    <row r="236" spans="3:44" x14ac:dyDescent="0.25"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0"/>
      <c r="X236" s="80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</row>
    <row r="237" spans="3:44" x14ac:dyDescent="0.25"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0"/>
      <c r="X237" s="80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</row>
    <row r="238" spans="3:44" x14ac:dyDescent="0.25"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2"/>
      <c r="O238" s="82"/>
      <c r="P238" s="82"/>
      <c r="Q238" s="82"/>
      <c r="R238" s="82"/>
      <c r="S238" s="82"/>
      <c r="T238" s="82"/>
      <c r="U238" s="82"/>
      <c r="V238" s="82"/>
      <c r="W238" s="80"/>
      <c r="X238" s="80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</row>
    <row r="239" spans="3:44" x14ac:dyDescent="0.25"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2"/>
      <c r="O239" s="82"/>
      <c r="P239" s="82"/>
      <c r="Q239" s="82"/>
      <c r="R239" s="82"/>
      <c r="S239" s="82"/>
      <c r="T239" s="82"/>
      <c r="U239" s="82"/>
      <c r="V239" s="82"/>
      <c r="W239" s="80"/>
      <c r="X239" s="80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</row>
    <row r="240" spans="3:44" x14ac:dyDescent="0.25"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2"/>
      <c r="O240" s="82"/>
      <c r="P240" s="82"/>
      <c r="Q240" s="82"/>
      <c r="R240" s="82"/>
      <c r="S240" s="82"/>
      <c r="T240" s="82"/>
      <c r="U240" s="82"/>
      <c r="V240" s="82"/>
      <c r="W240" s="80"/>
      <c r="X240" s="80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</row>
    <row r="241" spans="3:44" x14ac:dyDescent="0.25"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2"/>
      <c r="O241" s="82"/>
      <c r="P241" s="82"/>
      <c r="Q241" s="82"/>
      <c r="R241" s="82"/>
      <c r="S241" s="82"/>
      <c r="T241" s="82"/>
      <c r="U241" s="82"/>
      <c r="V241" s="82"/>
      <c r="W241" s="80"/>
      <c r="X241" s="80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</row>
    <row r="242" spans="3:44" x14ac:dyDescent="0.25"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2"/>
      <c r="O242" s="82"/>
      <c r="P242" s="82"/>
      <c r="Q242" s="82"/>
      <c r="R242" s="82"/>
      <c r="S242" s="82"/>
      <c r="T242" s="82"/>
      <c r="U242" s="82"/>
      <c r="V242" s="82"/>
      <c r="W242" s="80"/>
      <c r="X242" s="80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</row>
    <row r="243" spans="3:44" x14ac:dyDescent="0.25"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2"/>
      <c r="O243" s="82"/>
      <c r="P243" s="82"/>
      <c r="Q243" s="82"/>
      <c r="R243" s="82"/>
      <c r="S243" s="82"/>
      <c r="T243" s="82"/>
      <c r="U243" s="82"/>
      <c r="V243" s="82"/>
      <c r="W243" s="80"/>
      <c r="X243" s="80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</row>
    <row r="244" spans="3:44" x14ac:dyDescent="0.25"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2"/>
      <c r="O244" s="82"/>
      <c r="P244" s="82"/>
      <c r="Q244" s="82"/>
      <c r="R244" s="82"/>
      <c r="S244" s="82"/>
      <c r="T244" s="82"/>
      <c r="U244" s="82"/>
      <c r="V244" s="82"/>
      <c r="W244" s="80"/>
      <c r="X244" s="80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</row>
    <row r="245" spans="3:44" x14ac:dyDescent="0.25"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2"/>
      <c r="O245" s="82"/>
      <c r="P245" s="82"/>
      <c r="Q245" s="82"/>
      <c r="R245" s="82"/>
      <c r="S245" s="82"/>
      <c r="T245" s="82"/>
      <c r="U245" s="82"/>
      <c r="V245" s="82"/>
      <c r="W245" s="80"/>
      <c r="X245" s="80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</row>
    <row r="246" spans="3:44" x14ac:dyDescent="0.25"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2"/>
      <c r="O246" s="82"/>
      <c r="P246" s="82"/>
      <c r="Q246" s="82"/>
      <c r="R246" s="82"/>
      <c r="S246" s="82"/>
      <c r="T246" s="82"/>
      <c r="U246" s="82"/>
      <c r="V246" s="82"/>
      <c r="W246" s="80"/>
      <c r="X246" s="80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</row>
    <row r="247" spans="3:44" x14ac:dyDescent="0.25"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2"/>
      <c r="O247" s="82"/>
      <c r="P247" s="82"/>
      <c r="Q247" s="82"/>
      <c r="R247" s="82"/>
      <c r="S247" s="82"/>
      <c r="T247" s="82"/>
      <c r="U247" s="82"/>
      <c r="V247" s="82"/>
      <c r="W247" s="80"/>
      <c r="X247" s="80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</row>
    <row r="248" spans="3:44" x14ac:dyDescent="0.25"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</row>
    <row r="249" spans="3:44" x14ac:dyDescent="0.25"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</row>
    <row r="250" spans="3:44" x14ac:dyDescent="0.25"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</row>
    <row r="251" spans="3:44" x14ac:dyDescent="0.25"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</row>
    <row r="252" spans="3:44" x14ac:dyDescent="0.25"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</row>
    <row r="253" spans="3:44" x14ac:dyDescent="0.25"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</row>
    <row r="254" spans="3:44" x14ac:dyDescent="0.25"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</row>
    <row r="255" spans="3:44" x14ac:dyDescent="0.25"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</row>
    <row r="256" spans="3:44" x14ac:dyDescent="0.25"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</row>
    <row r="257" spans="3:44" x14ac:dyDescent="0.25"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</row>
    <row r="258" spans="3:44" x14ac:dyDescent="0.25"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</row>
    <row r="259" spans="3:44" x14ac:dyDescent="0.25"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</row>
    <row r="260" spans="3:44" x14ac:dyDescent="0.25"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</row>
    <row r="261" spans="3:44" x14ac:dyDescent="0.25"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</row>
    <row r="262" spans="3:44" x14ac:dyDescent="0.25"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</row>
    <row r="263" spans="3:44" x14ac:dyDescent="0.25"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</row>
    <row r="264" spans="3:44" x14ac:dyDescent="0.25"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</row>
    <row r="265" spans="3:44" x14ac:dyDescent="0.25"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</row>
    <row r="266" spans="3:44" x14ac:dyDescent="0.25"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</row>
    <row r="267" spans="3:44" x14ac:dyDescent="0.25"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</row>
    <row r="268" spans="3:44" x14ac:dyDescent="0.25"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</row>
    <row r="269" spans="3:44" x14ac:dyDescent="0.25"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</row>
    <row r="270" spans="3:44" x14ac:dyDescent="0.25"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</row>
    <row r="271" spans="3:44" x14ac:dyDescent="0.25"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</row>
    <row r="272" spans="3:44" x14ac:dyDescent="0.25"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</row>
    <row r="273" spans="3:44" x14ac:dyDescent="0.25"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</row>
    <row r="274" spans="3:44" x14ac:dyDescent="0.25"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</row>
    <row r="275" spans="3:44" x14ac:dyDescent="0.25"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</row>
    <row r="276" spans="3:44" x14ac:dyDescent="0.25"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</row>
    <row r="277" spans="3:44" x14ac:dyDescent="0.25"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</row>
    <row r="278" spans="3:44" x14ac:dyDescent="0.25"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</row>
    <row r="279" spans="3:44" x14ac:dyDescent="0.25"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</row>
    <row r="280" spans="3:44" x14ac:dyDescent="0.25"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</row>
    <row r="281" spans="3:44" x14ac:dyDescent="0.25"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</row>
    <row r="282" spans="3:44" x14ac:dyDescent="0.25"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</row>
    <row r="283" spans="3:44" x14ac:dyDescent="0.25"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</row>
    <row r="284" spans="3:44" x14ac:dyDescent="0.25"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</row>
    <row r="285" spans="3:44" x14ac:dyDescent="0.25"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</row>
    <row r="286" spans="3:44" x14ac:dyDescent="0.25"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</row>
    <row r="287" spans="3:44" x14ac:dyDescent="0.25"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</row>
    <row r="288" spans="3:44" x14ac:dyDescent="0.25"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</row>
    <row r="289" spans="3:44" x14ac:dyDescent="0.25"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</row>
    <row r="290" spans="3:44" x14ac:dyDescent="0.25"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</row>
    <row r="291" spans="3:44" x14ac:dyDescent="0.25"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</row>
    <row r="292" spans="3:44" x14ac:dyDescent="0.25"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</row>
    <row r="293" spans="3:44" x14ac:dyDescent="0.25"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</row>
    <row r="294" spans="3:44" x14ac:dyDescent="0.25"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</row>
    <row r="295" spans="3:44" x14ac:dyDescent="0.25"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</row>
    <row r="296" spans="3:44" x14ac:dyDescent="0.25"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</row>
    <row r="297" spans="3:44" x14ac:dyDescent="0.25"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</row>
    <row r="298" spans="3:44" x14ac:dyDescent="0.25"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</row>
    <row r="299" spans="3:44" x14ac:dyDescent="0.25"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</row>
    <row r="300" spans="3:44" x14ac:dyDescent="0.25"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</row>
    <row r="301" spans="3:44" x14ac:dyDescent="0.25"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</row>
    <row r="302" spans="3:44" x14ac:dyDescent="0.25"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</row>
    <row r="303" spans="3:44" x14ac:dyDescent="0.25"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</row>
    <row r="304" spans="3:44" x14ac:dyDescent="0.25"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</row>
    <row r="305" spans="3:44" x14ac:dyDescent="0.25"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</row>
    <row r="306" spans="3:44" x14ac:dyDescent="0.25"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</row>
    <row r="307" spans="3:44" x14ac:dyDescent="0.25"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</row>
    <row r="308" spans="3:44" x14ac:dyDescent="0.25"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</row>
    <row r="309" spans="3:44" x14ac:dyDescent="0.25"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</row>
    <row r="310" spans="3:44" x14ac:dyDescent="0.25"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</row>
    <row r="311" spans="3:44" x14ac:dyDescent="0.25"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</row>
    <row r="312" spans="3:44" x14ac:dyDescent="0.25"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</row>
    <row r="313" spans="3:44" x14ac:dyDescent="0.25"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</row>
    <row r="314" spans="3:44" x14ac:dyDescent="0.25"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</row>
    <row r="315" spans="3:44" x14ac:dyDescent="0.25"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</row>
    <row r="316" spans="3:44" x14ac:dyDescent="0.25"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</row>
    <row r="317" spans="3:44" x14ac:dyDescent="0.25"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</row>
    <row r="318" spans="3:44" x14ac:dyDescent="0.25"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</row>
    <row r="319" spans="3:44" x14ac:dyDescent="0.25"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</row>
    <row r="320" spans="3:44" x14ac:dyDescent="0.25"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</row>
    <row r="321" spans="3:44" x14ac:dyDescent="0.25"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</row>
    <row r="322" spans="3:44" x14ac:dyDescent="0.25"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</row>
    <row r="323" spans="3:44" x14ac:dyDescent="0.25"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</row>
    <row r="324" spans="3:44" x14ac:dyDescent="0.25"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</row>
    <row r="325" spans="3:44" x14ac:dyDescent="0.25"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</row>
    <row r="326" spans="3:44" x14ac:dyDescent="0.25"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</row>
    <row r="327" spans="3:44" x14ac:dyDescent="0.25"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</row>
    <row r="328" spans="3:44" x14ac:dyDescent="0.25"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</row>
    <row r="329" spans="3:44" x14ac:dyDescent="0.25"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</row>
    <row r="330" spans="3:44" x14ac:dyDescent="0.25"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</row>
    <row r="331" spans="3:44" x14ac:dyDescent="0.25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</row>
    <row r="332" spans="3:44" x14ac:dyDescent="0.25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</row>
    <row r="333" spans="3:44" x14ac:dyDescent="0.25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</row>
    <row r="334" spans="3:44" x14ac:dyDescent="0.25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</row>
    <row r="335" spans="3:44" x14ac:dyDescent="0.25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</row>
    <row r="336" spans="3:44" x14ac:dyDescent="0.25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</row>
    <row r="337" spans="3:44" x14ac:dyDescent="0.25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</row>
    <row r="338" spans="3:44" x14ac:dyDescent="0.25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</row>
    <row r="339" spans="3:44" x14ac:dyDescent="0.25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</row>
    <row r="340" spans="3:44" x14ac:dyDescent="0.25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</row>
    <row r="341" spans="3:44" x14ac:dyDescent="0.25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</row>
    <row r="342" spans="3:44" x14ac:dyDescent="0.25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</row>
    <row r="343" spans="3:44" x14ac:dyDescent="0.25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</row>
    <row r="344" spans="3:44" x14ac:dyDescent="0.25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</row>
    <row r="345" spans="3:44" x14ac:dyDescent="0.25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</row>
    <row r="346" spans="3:44" x14ac:dyDescent="0.25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</row>
    <row r="347" spans="3:44" x14ac:dyDescent="0.25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</row>
    <row r="348" spans="3:44" x14ac:dyDescent="0.25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</row>
    <row r="349" spans="3:44" x14ac:dyDescent="0.25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</row>
    <row r="350" spans="3:44" x14ac:dyDescent="0.25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</row>
    <row r="351" spans="3:44" x14ac:dyDescent="0.25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</row>
    <row r="352" spans="3:44" x14ac:dyDescent="0.25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</row>
    <row r="353" spans="3:44" x14ac:dyDescent="0.25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</row>
    <row r="354" spans="3:44" x14ac:dyDescent="0.25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</row>
    <row r="355" spans="3:44" x14ac:dyDescent="0.25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</row>
    <row r="356" spans="3:44" x14ac:dyDescent="0.25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</row>
    <row r="357" spans="3:44" x14ac:dyDescent="0.25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</row>
    <row r="358" spans="3:44" x14ac:dyDescent="0.25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</row>
    <row r="359" spans="3:44" x14ac:dyDescent="0.25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</row>
    <row r="360" spans="3:44" x14ac:dyDescent="0.25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</row>
    <row r="361" spans="3:44" x14ac:dyDescent="0.25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</row>
    <row r="362" spans="3:44" x14ac:dyDescent="0.25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</row>
    <row r="363" spans="3:44" x14ac:dyDescent="0.25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</row>
    <row r="364" spans="3:44" x14ac:dyDescent="0.25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</row>
    <row r="365" spans="3:44" x14ac:dyDescent="0.25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</row>
    <row r="366" spans="3:44" x14ac:dyDescent="0.25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</row>
    <row r="367" spans="3:44" x14ac:dyDescent="0.25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</row>
    <row r="368" spans="3:44" x14ac:dyDescent="0.25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</row>
    <row r="369" spans="3:44" x14ac:dyDescent="0.25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</row>
    <row r="370" spans="3:44" x14ac:dyDescent="0.25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</row>
    <row r="371" spans="3:44" x14ac:dyDescent="0.25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</row>
    <row r="372" spans="3:44" x14ac:dyDescent="0.25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</row>
    <row r="373" spans="3:44" x14ac:dyDescent="0.25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</row>
    <row r="374" spans="3:44" x14ac:dyDescent="0.25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</row>
    <row r="375" spans="3:44" x14ac:dyDescent="0.25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</row>
    <row r="376" spans="3:44" x14ac:dyDescent="0.25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</row>
    <row r="377" spans="3:44" x14ac:dyDescent="0.25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</row>
    <row r="378" spans="3:44" x14ac:dyDescent="0.25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</row>
    <row r="379" spans="3:44" x14ac:dyDescent="0.25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</row>
    <row r="380" spans="3:44" x14ac:dyDescent="0.25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</row>
    <row r="381" spans="3:44" x14ac:dyDescent="0.25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</row>
    <row r="382" spans="3:44" x14ac:dyDescent="0.25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</row>
    <row r="383" spans="3:44" x14ac:dyDescent="0.25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</row>
    <row r="384" spans="3:44" x14ac:dyDescent="0.25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</row>
    <row r="385" spans="3:44" x14ac:dyDescent="0.25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</row>
    <row r="386" spans="3:44" x14ac:dyDescent="0.25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</row>
    <row r="387" spans="3:44" x14ac:dyDescent="0.25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</row>
    <row r="388" spans="3:44" x14ac:dyDescent="0.25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</row>
    <row r="389" spans="3:44" x14ac:dyDescent="0.25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</row>
    <row r="390" spans="3:44" x14ac:dyDescent="0.25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</row>
    <row r="391" spans="3:44" x14ac:dyDescent="0.25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</row>
    <row r="392" spans="3:44" x14ac:dyDescent="0.25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</row>
    <row r="393" spans="3:44" x14ac:dyDescent="0.25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</row>
    <row r="394" spans="3:44" x14ac:dyDescent="0.25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</row>
    <row r="395" spans="3:44" x14ac:dyDescent="0.25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</row>
    <row r="396" spans="3:44" x14ac:dyDescent="0.25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</row>
    <row r="397" spans="3:44" x14ac:dyDescent="0.25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</row>
    <row r="398" spans="3:44" x14ac:dyDescent="0.25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</row>
    <row r="399" spans="3:44" x14ac:dyDescent="0.25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</row>
    <row r="400" spans="3:44" x14ac:dyDescent="0.25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</row>
    <row r="401" spans="3:44" x14ac:dyDescent="0.25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</row>
    <row r="402" spans="3:44" x14ac:dyDescent="0.25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</row>
    <row r="403" spans="3:44" x14ac:dyDescent="0.25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</row>
    <row r="404" spans="3:44" x14ac:dyDescent="0.25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</row>
    <row r="405" spans="3:44" x14ac:dyDescent="0.25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</row>
    <row r="406" spans="3:44" x14ac:dyDescent="0.25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</row>
    <row r="407" spans="3:44" x14ac:dyDescent="0.25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</row>
    <row r="408" spans="3:44" x14ac:dyDescent="0.25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</row>
    <row r="409" spans="3:44" x14ac:dyDescent="0.25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</row>
    <row r="410" spans="3:44" x14ac:dyDescent="0.25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</row>
    <row r="411" spans="3:44" x14ac:dyDescent="0.25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</row>
    <row r="412" spans="3:44" x14ac:dyDescent="0.25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</row>
    <row r="413" spans="3:44" x14ac:dyDescent="0.25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</row>
    <row r="414" spans="3:44" x14ac:dyDescent="0.25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</row>
    <row r="415" spans="3:44" x14ac:dyDescent="0.25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</row>
    <row r="416" spans="3:44" x14ac:dyDescent="0.25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</row>
    <row r="417" spans="3:44" x14ac:dyDescent="0.25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</row>
    <row r="418" spans="3:44" x14ac:dyDescent="0.25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</row>
    <row r="419" spans="3:44" x14ac:dyDescent="0.25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</row>
    <row r="420" spans="3:44" x14ac:dyDescent="0.25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</row>
    <row r="421" spans="3:44" x14ac:dyDescent="0.25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</row>
    <row r="422" spans="3:44" x14ac:dyDescent="0.25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</row>
    <row r="423" spans="3:44" x14ac:dyDescent="0.25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</row>
    <row r="424" spans="3:44" x14ac:dyDescent="0.25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</row>
    <row r="425" spans="3:44" x14ac:dyDescent="0.25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</row>
    <row r="426" spans="3:44" x14ac:dyDescent="0.25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</row>
    <row r="427" spans="3:44" x14ac:dyDescent="0.25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</row>
    <row r="428" spans="3:44" x14ac:dyDescent="0.25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</row>
    <row r="429" spans="3:44" x14ac:dyDescent="0.25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</row>
    <row r="430" spans="3:44" x14ac:dyDescent="0.25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</row>
    <row r="431" spans="3:44" x14ac:dyDescent="0.25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</row>
    <row r="432" spans="3:44" x14ac:dyDescent="0.25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</row>
    <row r="433" spans="3:44" x14ac:dyDescent="0.25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</row>
    <row r="434" spans="3:44" x14ac:dyDescent="0.25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</row>
    <row r="435" spans="3:44" x14ac:dyDescent="0.25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</row>
    <row r="436" spans="3:44" x14ac:dyDescent="0.25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</row>
    <row r="437" spans="3:44" x14ac:dyDescent="0.25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</row>
    <row r="438" spans="3:44" x14ac:dyDescent="0.25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</row>
    <row r="439" spans="3:44" x14ac:dyDescent="0.25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</row>
    <row r="440" spans="3:44" x14ac:dyDescent="0.25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</row>
    <row r="441" spans="3:44" x14ac:dyDescent="0.25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</row>
    <row r="442" spans="3:44" x14ac:dyDescent="0.25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AD442" s="7"/>
      <c r="AE442" s="7"/>
      <c r="AF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</row>
    <row r="443" spans="3:44" x14ac:dyDescent="0.25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AD443" s="7"/>
      <c r="AE443" s="7"/>
      <c r="AF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</row>
    <row r="444" spans="3:44" x14ac:dyDescent="0.25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</row>
    <row r="445" spans="3:44" x14ac:dyDescent="0.25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</row>
    <row r="446" spans="3:44" x14ac:dyDescent="0.25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</row>
    <row r="447" spans="3:44" x14ac:dyDescent="0.25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</row>
    <row r="448" spans="3:44" x14ac:dyDescent="0.25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</row>
    <row r="449" spans="3:44" x14ac:dyDescent="0.25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</row>
    <row r="450" spans="3:44" x14ac:dyDescent="0.25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</row>
    <row r="451" spans="3:44" x14ac:dyDescent="0.25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</row>
    <row r="452" spans="3:44" x14ac:dyDescent="0.25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</row>
    <row r="453" spans="3:44" x14ac:dyDescent="0.25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</row>
    <row r="454" spans="3:44" x14ac:dyDescent="0.25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AK454" s="7"/>
      <c r="AL454" s="7"/>
      <c r="AM454" s="7"/>
      <c r="AN454" s="7"/>
      <c r="AO454" s="7"/>
      <c r="AP454" s="7"/>
      <c r="AQ454" s="7"/>
      <c r="AR454" s="7"/>
    </row>
    <row r="455" spans="3:44" x14ac:dyDescent="0.25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AK455" s="7"/>
      <c r="AL455" s="7"/>
      <c r="AM455" s="7"/>
      <c r="AN455" s="7"/>
      <c r="AO455" s="7"/>
      <c r="AP455" s="7"/>
      <c r="AQ455" s="7"/>
      <c r="AR455" s="7"/>
    </row>
    <row r="456" spans="3:44" x14ac:dyDescent="0.25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AK456" s="7"/>
      <c r="AL456" s="7"/>
      <c r="AM456" s="7"/>
      <c r="AN456" s="7"/>
      <c r="AO456" s="7"/>
      <c r="AP456" s="7"/>
      <c r="AQ456" s="7"/>
      <c r="AR456" s="7"/>
    </row>
    <row r="457" spans="3:44" x14ac:dyDescent="0.25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AK457" s="7"/>
      <c r="AL457" s="7"/>
      <c r="AM457" s="7"/>
      <c r="AN457" s="7"/>
      <c r="AO457" s="7"/>
      <c r="AP457" s="7"/>
      <c r="AQ457" s="7"/>
      <c r="AR457" s="7"/>
    </row>
    <row r="458" spans="3:44" x14ac:dyDescent="0.25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AK458" s="7"/>
      <c r="AL458" s="7"/>
      <c r="AM458" s="7"/>
      <c r="AN458" s="7"/>
      <c r="AO458" s="7"/>
      <c r="AP458" s="7"/>
      <c r="AQ458" s="7"/>
      <c r="AR458" s="7"/>
    </row>
    <row r="459" spans="3:44" x14ac:dyDescent="0.25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AK459" s="7"/>
      <c r="AL459" s="7"/>
      <c r="AM459" s="7"/>
      <c r="AN459" s="7"/>
      <c r="AO459" s="7"/>
      <c r="AP459" s="7"/>
      <c r="AQ459" s="7"/>
      <c r="AR459" s="7"/>
    </row>
    <row r="460" spans="3:44" x14ac:dyDescent="0.25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AK460" s="7"/>
      <c r="AL460" s="7"/>
      <c r="AM460" s="7"/>
      <c r="AN460" s="7"/>
      <c r="AO460" s="7"/>
      <c r="AP460" s="7"/>
      <c r="AQ460" s="7"/>
    </row>
    <row r="461" spans="3:44" x14ac:dyDescent="0.25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AK461" s="7"/>
      <c r="AL461" s="7"/>
      <c r="AM461" s="7"/>
      <c r="AN461" s="7"/>
      <c r="AO461" s="7"/>
      <c r="AP461" s="7"/>
      <c r="AQ461" s="7"/>
    </row>
    <row r="462" spans="3:44" x14ac:dyDescent="0.25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</row>
    <row r="463" spans="3:44" x14ac:dyDescent="0.25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</row>
    <row r="464" spans="3:44" x14ac:dyDescent="0.25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</row>
    <row r="465" spans="3:21" x14ac:dyDescent="0.25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</row>
    <row r="466" spans="3:21" x14ac:dyDescent="0.25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</row>
    <row r="467" spans="3:21" x14ac:dyDescent="0.25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</row>
    <row r="468" spans="3:21" x14ac:dyDescent="0.25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</row>
    <row r="469" spans="3:21" x14ac:dyDescent="0.25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</row>
    <row r="470" spans="3:21" x14ac:dyDescent="0.25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</row>
    <row r="471" spans="3:21" x14ac:dyDescent="0.25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</row>
    <row r="472" spans="3:21" x14ac:dyDescent="0.25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</row>
    <row r="473" spans="3:21" x14ac:dyDescent="0.25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</row>
    <row r="474" spans="3:21" x14ac:dyDescent="0.25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</row>
    <row r="475" spans="3:21" x14ac:dyDescent="0.25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</row>
    <row r="476" spans="3:21" x14ac:dyDescent="0.25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</row>
    <row r="477" spans="3:21" x14ac:dyDescent="0.25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</row>
    <row r="478" spans="3:21" x14ac:dyDescent="0.25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</row>
    <row r="479" spans="3:21" x14ac:dyDescent="0.25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</row>
    <row r="480" spans="3:21" x14ac:dyDescent="0.25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</row>
    <row r="481" spans="3:21" x14ac:dyDescent="0.25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</row>
    <row r="482" spans="3:21" x14ac:dyDescent="0.25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</row>
    <row r="483" spans="3:21" x14ac:dyDescent="0.25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</row>
    <row r="484" spans="3:21" x14ac:dyDescent="0.25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</row>
    <row r="485" spans="3:21" x14ac:dyDescent="0.25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</row>
    <row r="486" spans="3:21" x14ac:dyDescent="0.25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</row>
    <row r="487" spans="3:21" x14ac:dyDescent="0.25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</row>
    <row r="488" spans="3:21" x14ac:dyDescent="0.25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</row>
    <row r="489" spans="3:21" x14ac:dyDescent="0.25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</row>
    <row r="490" spans="3:21" x14ac:dyDescent="0.25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</row>
    <row r="491" spans="3:21" x14ac:dyDescent="0.25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</row>
    <row r="492" spans="3:21" x14ac:dyDescent="0.25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</row>
    <row r="493" spans="3:21" x14ac:dyDescent="0.25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</row>
    <row r="494" spans="3:21" x14ac:dyDescent="0.25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</row>
    <row r="495" spans="3:21" x14ac:dyDescent="0.25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</row>
    <row r="496" spans="3:21" x14ac:dyDescent="0.25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</row>
    <row r="497" spans="3:21" x14ac:dyDescent="0.25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</row>
    <row r="498" spans="3:21" x14ac:dyDescent="0.25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</row>
    <row r="499" spans="3:21" x14ac:dyDescent="0.25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</row>
    <row r="500" spans="3:21" x14ac:dyDescent="0.25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</row>
    <row r="501" spans="3:21" x14ac:dyDescent="0.25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</row>
    <row r="502" spans="3:21" x14ac:dyDescent="0.25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</row>
    <row r="503" spans="3:21" x14ac:dyDescent="0.25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</row>
    <row r="504" spans="3:21" x14ac:dyDescent="0.25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</row>
    <row r="505" spans="3:21" x14ac:dyDescent="0.25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</row>
    <row r="506" spans="3:21" x14ac:dyDescent="0.25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pans="3:21" x14ac:dyDescent="0.25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</row>
    <row r="508" spans="3:21" x14ac:dyDescent="0.25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</row>
    <row r="509" spans="3:21" x14ac:dyDescent="0.25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</row>
    <row r="510" spans="3:21" x14ac:dyDescent="0.25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</row>
    <row r="511" spans="3:21" x14ac:dyDescent="0.25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</row>
    <row r="512" spans="3:21" x14ac:dyDescent="0.25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</row>
    <row r="513" spans="3:21" x14ac:dyDescent="0.25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</row>
    <row r="514" spans="3:21" x14ac:dyDescent="0.25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</row>
    <row r="515" spans="3:21" x14ac:dyDescent="0.25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</row>
    <row r="516" spans="3:21" x14ac:dyDescent="0.25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</row>
    <row r="517" spans="3:21" x14ac:dyDescent="0.25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</row>
    <row r="518" spans="3:21" x14ac:dyDescent="0.25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</row>
    <row r="519" spans="3:21" x14ac:dyDescent="0.25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</row>
    <row r="520" spans="3:21" x14ac:dyDescent="0.25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</row>
    <row r="521" spans="3:21" x14ac:dyDescent="0.25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</row>
    <row r="522" spans="3:21" x14ac:dyDescent="0.25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</row>
    <row r="523" spans="3:21" x14ac:dyDescent="0.25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</row>
    <row r="524" spans="3:21" x14ac:dyDescent="0.25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</row>
    <row r="525" spans="3:21" x14ac:dyDescent="0.25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</row>
    <row r="526" spans="3:21" x14ac:dyDescent="0.25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</row>
    <row r="527" spans="3:21" x14ac:dyDescent="0.25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</row>
    <row r="528" spans="3:21" x14ac:dyDescent="0.25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</row>
    <row r="529" spans="3:21" x14ac:dyDescent="0.25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</row>
    <row r="530" spans="3:21" x14ac:dyDescent="0.25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</row>
    <row r="531" spans="3:21" x14ac:dyDescent="0.25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</row>
    <row r="532" spans="3:21" x14ac:dyDescent="0.25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</row>
    <row r="533" spans="3:21" x14ac:dyDescent="0.25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</row>
    <row r="534" spans="3:21" x14ac:dyDescent="0.25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</row>
    <row r="535" spans="3:21" x14ac:dyDescent="0.25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</row>
    <row r="536" spans="3:21" x14ac:dyDescent="0.25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</row>
    <row r="537" spans="3:21" x14ac:dyDescent="0.25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</row>
    <row r="538" spans="3:21" x14ac:dyDescent="0.25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</row>
    <row r="539" spans="3:21" x14ac:dyDescent="0.25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</row>
    <row r="540" spans="3:21" x14ac:dyDescent="0.25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</row>
    <row r="541" spans="3:21" x14ac:dyDescent="0.25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</row>
    <row r="542" spans="3:21" x14ac:dyDescent="0.25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</row>
    <row r="543" spans="3:21" x14ac:dyDescent="0.25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</row>
    <row r="544" spans="3:21" x14ac:dyDescent="0.25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</row>
    <row r="545" spans="3:21" x14ac:dyDescent="0.25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</row>
    <row r="546" spans="3:21" x14ac:dyDescent="0.25">
      <c r="N546" s="7"/>
      <c r="O546" s="7"/>
      <c r="P546" s="7"/>
      <c r="Q546" s="7"/>
      <c r="R546" s="7"/>
      <c r="S546" s="7"/>
      <c r="T546" s="7"/>
      <c r="U546" s="7"/>
    </row>
    <row r="547" spans="3:21" x14ac:dyDescent="0.25">
      <c r="N547" s="7"/>
      <c r="O547" s="7"/>
      <c r="P547" s="7"/>
      <c r="Q547" s="7"/>
      <c r="R547" s="7"/>
      <c r="S547" s="7"/>
      <c r="T547" s="7"/>
      <c r="U547" s="7"/>
    </row>
    <row r="548" spans="3:21" x14ac:dyDescent="0.25">
      <c r="N548" s="7"/>
      <c r="O548" s="7"/>
      <c r="P548" s="7"/>
      <c r="Q548" s="7"/>
      <c r="R548" s="7"/>
      <c r="S548" s="7"/>
      <c r="T548" s="7"/>
      <c r="U548" s="7"/>
    </row>
    <row r="549" spans="3:21" x14ac:dyDescent="0.25">
      <c r="N549" s="7"/>
      <c r="O549" s="7"/>
      <c r="P549" s="7"/>
      <c r="Q549" s="7"/>
      <c r="R549" s="7"/>
      <c r="S549" s="7"/>
      <c r="T549" s="7"/>
      <c r="U549" s="7"/>
    </row>
    <row r="550" spans="3:21" x14ac:dyDescent="0.25">
      <c r="N550" s="7"/>
      <c r="O550" s="7"/>
      <c r="P550" s="7"/>
      <c r="Q550" s="7"/>
      <c r="R550" s="7"/>
      <c r="S550" s="7"/>
      <c r="T550" s="7"/>
      <c r="U550" s="7"/>
    </row>
    <row r="551" spans="3:21" x14ac:dyDescent="0.25">
      <c r="N551" s="7"/>
      <c r="O551" s="7"/>
      <c r="P551" s="7"/>
      <c r="Q551" s="7"/>
      <c r="R551" s="7"/>
      <c r="S551" s="7"/>
      <c r="T551" s="7"/>
      <c r="U551" s="7"/>
    </row>
    <row r="552" spans="3:21" x14ac:dyDescent="0.25">
      <c r="N552" s="7"/>
      <c r="O552" s="7"/>
      <c r="P552" s="7"/>
      <c r="Q552" s="7"/>
      <c r="R552" s="7"/>
      <c r="S552" s="7"/>
      <c r="T552" s="7"/>
      <c r="U552" s="7"/>
    </row>
    <row r="553" spans="3:21" x14ac:dyDescent="0.25">
      <c r="N553" s="7"/>
      <c r="O553" s="7"/>
      <c r="P553" s="7"/>
      <c r="Q553" s="7"/>
      <c r="R553" s="7"/>
      <c r="S553" s="7"/>
      <c r="T553" s="7"/>
      <c r="U553" s="7"/>
    </row>
    <row r="554" spans="3:21" x14ac:dyDescent="0.25">
      <c r="N554" s="7"/>
      <c r="O554" s="7"/>
      <c r="P554" s="7"/>
      <c r="Q554" s="7"/>
      <c r="R554" s="7"/>
      <c r="S554" s="7"/>
      <c r="T554" s="7"/>
      <c r="U554" s="7"/>
    </row>
    <row r="555" spans="3:21" x14ac:dyDescent="0.25">
      <c r="N555" s="7"/>
      <c r="O555" s="7"/>
      <c r="P555" s="7"/>
      <c r="Q555" s="7"/>
      <c r="R555" s="7"/>
      <c r="S555" s="7"/>
      <c r="T555" s="7"/>
      <c r="U555" s="7"/>
    </row>
    <row r="556" spans="3:21" x14ac:dyDescent="0.25">
      <c r="O556" s="7"/>
      <c r="P556" s="7"/>
      <c r="Q556" s="7"/>
      <c r="R556" s="7"/>
      <c r="S556" s="7"/>
      <c r="T556" s="7"/>
      <c r="U556" s="7"/>
    </row>
  </sheetData>
  <dataConsolidate link="1"/>
  <mergeCells count="31">
    <mergeCell ref="S34:Y34"/>
    <mergeCell ref="T35:Y35"/>
    <mergeCell ref="O53:V53"/>
    <mergeCell ref="O44:V44"/>
    <mergeCell ref="C53:I53"/>
    <mergeCell ref="D54:I54"/>
    <mergeCell ref="C34:I34"/>
    <mergeCell ref="D35:I35"/>
    <mergeCell ref="K34:Q34"/>
    <mergeCell ref="L35:Q35"/>
    <mergeCell ref="D25:G25"/>
    <mergeCell ref="J25:M25"/>
    <mergeCell ref="C44:I44"/>
    <mergeCell ref="D45:I45"/>
    <mergeCell ref="D4:I4"/>
    <mergeCell ref="Y26:AE26"/>
    <mergeCell ref="AK26:AQ26"/>
    <mergeCell ref="Z27:AE27"/>
    <mergeCell ref="P25:S25"/>
    <mergeCell ref="Y16:AE16"/>
    <mergeCell ref="AK16:AQ16"/>
    <mergeCell ref="Z17:AE17"/>
    <mergeCell ref="P4:U4"/>
    <mergeCell ref="Z4:AE4"/>
    <mergeCell ref="AL4:AQ4"/>
    <mergeCell ref="C1:V1"/>
    <mergeCell ref="Y1:AR1"/>
    <mergeCell ref="O3:V3"/>
    <mergeCell ref="Y3:AE3"/>
    <mergeCell ref="AK3:AQ3"/>
    <mergeCell ref="C3:I3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0CA3-7FD0-4608-8A08-A46A382DE8D1}">
  <dimension ref="A1:V6001"/>
  <sheetViews>
    <sheetView zoomScale="85" zoomScaleNormal="85" workbookViewId="0">
      <selection activeCell="I7" sqref="I7"/>
    </sheetView>
  </sheetViews>
  <sheetFormatPr defaultRowHeight="15" x14ac:dyDescent="0.2"/>
  <cols>
    <col min="1" max="1" width="4.140625" style="127" customWidth="1"/>
    <col min="2" max="2" width="10.7109375" style="127" bestFit="1" customWidth="1"/>
    <col min="3" max="3" width="10.85546875" style="127" bestFit="1" customWidth="1"/>
    <col min="4" max="4" width="13.5703125" style="127" bestFit="1" customWidth="1"/>
    <col min="5" max="5" width="10.7109375" style="127" bestFit="1" customWidth="1"/>
    <col min="6" max="6" width="10.85546875" style="127" bestFit="1" customWidth="1"/>
    <col min="7" max="7" width="13.5703125" style="127" bestFit="1" customWidth="1"/>
    <col min="8" max="8" width="2.85546875" style="127" customWidth="1"/>
    <col min="9" max="9" width="8.85546875" style="127" bestFit="1" customWidth="1"/>
    <col min="10" max="10" width="8.5703125" style="127" customWidth="1"/>
    <col min="11" max="13" width="9.140625" style="127"/>
    <col min="14" max="14" width="13.140625" style="127" bestFit="1" customWidth="1"/>
    <col min="15" max="15" width="9.140625" style="127"/>
    <col min="16" max="16" width="11.42578125" style="127" bestFit="1" customWidth="1"/>
    <col min="17" max="17" width="13.140625" style="127" bestFit="1" customWidth="1"/>
    <col min="18" max="18" width="9.140625" style="127"/>
    <col min="19" max="19" width="9.85546875" style="127" bestFit="1" customWidth="1"/>
    <col min="20" max="20" width="12.5703125" style="127" bestFit="1" customWidth="1"/>
    <col min="21" max="21" width="4.140625" style="127" customWidth="1"/>
    <col min="22" max="16384" width="9.140625" style="127"/>
  </cols>
  <sheetData>
    <row r="1" spans="2:21" s="131" customFormat="1" x14ac:dyDescent="0.2">
      <c r="B1" s="186" t="s">
        <v>123</v>
      </c>
      <c r="C1" s="186"/>
      <c r="D1" s="186"/>
      <c r="E1" s="186"/>
      <c r="F1" s="186"/>
      <c r="G1" s="186"/>
      <c r="I1" s="69" t="s">
        <v>110</v>
      </c>
    </row>
    <row r="2" spans="2:21" ht="15.75" x14ac:dyDescent="0.25">
      <c r="B2" s="185" t="s">
        <v>0</v>
      </c>
      <c r="C2" s="185"/>
      <c r="D2" s="185"/>
      <c r="E2" s="185"/>
      <c r="F2" s="185"/>
      <c r="G2" s="185"/>
      <c r="I2" s="127" t="s">
        <v>20</v>
      </c>
      <c r="K2" s="127" t="s">
        <v>226</v>
      </c>
      <c r="L2" s="127" t="s">
        <v>225</v>
      </c>
      <c r="N2" s="117" t="s">
        <v>208</v>
      </c>
      <c r="S2" s="112" t="s">
        <v>210</v>
      </c>
      <c r="T2" s="112" t="s">
        <v>228</v>
      </c>
    </row>
    <row r="3" spans="2:21" x14ac:dyDescent="0.2">
      <c r="B3" s="42">
        <v>430.85055140571427</v>
      </c>
      <c r="C3" s="42">
        <v>0</v>
      </c>
      <c r="D3" s="42">
        <v>483.10464000000002</v>
      </c>
      <c r="E3" s="42">
        <v>-426.98571428571427</v>
      </c>
      <c r="F3" s="42">
        <v>0</v>
      </c>
      <c r="G3" s="42">
        <v>0</v>
      </c>
      <c r="I3" s="127">
        <v>0</v>
      </c>
      <c r="K3" s="127">
        <v>1</v>
      </c>
      <c r="L3" s="127">
        <v>1</v>
      </c>
      <c r="N3" s="117">
        <v>0</v>
      </c>
      <c r="P3" s="127" t="str">
        <f>CONCATENATE("X1","(m",K3,")")</f>
        <v>X1(m1)</v>
      </c>
      <c r="Q3" s="129">
        <f>(($L$3*($I$3-($C$3*N4+$D$3*N5+$E$3*N6+F3*N7+G3*N8))/$B$3))+((1-$L$3)*N3)</f>
        <v>0</v>
      </c>
      <c r="S3" s="130" t="e">
        <f>ABS((Q3-N3)/Q3)*100</f>
        <v>#DIV/0!</v>
      </c>
      <c r="T3" s="130" t="e">
        <f>MAX(S3:S6)</f>
        <v>#DIV/0!</v>
      </c>
      <c r="U3" s="127" t="s">
        <v>229</v>
      </c>
    </row>
    <row r="4" spans="2:21" x14ac:dyDescent="0.2">
      <c r="B4" s="42">
        <v>0</v>
      </c>
      <c r="C4" s="42">
        <v>1195.7360585422739</v>
      </c>
      <c r="D4" s="42">
        <v>61.620489795918367</v>
      </c>
      <c r="E4" s="42">
        <v>0</v>
      </c>
      <c r="F4" s="42">
        <v>-0.17605854227405249</v>
      </c>
      <c r="G4" s="42">
        <v>61.620489795918367</v>
      </c>
      <c r="I4" s="127">
        <v>0</v>
      </c>
      <c r="N4" s="118">
        <v>0</v>
      </c>
      <c r="P4" s="127" t="str">
        <f>CONCATENATE("X2","(m",K3,")")</f>
        <v>X2(m1)</v>
      </c>
      <c r="Q4" s="129">
        <f>(($L$3*($I$4-($B$4*Q3+$D$4*N5+$E$4*N6+F4*N7+G4*N8))/$C$4))+((1-$L$3)*N4)</f>
        <v>0</v>
      </c>
      <c r="S4" s="130" t="e">
        <f t="shared" ref="S4:S8" si="0">ABS((Q4-N4)/Q4)*100</f>
        <v>#DIV/0!</v>
      </c>
    </row>
    <row r="5" spans="2:21" x14ac:dyDescent="0.2">
      <c r="B5" s="42">
        <v>483.10464000000002</v>
      </c>
      <c r="C5" s="42">
        <v>61.620489795918367</v>
      </c>
      <c r="D5" s="42">
        <v>109273.66857142857</v>
      </c>
      <c r="E5" s="42">
        <v>0</v>
      </c>
      <c r="F5" s="42">
        <v>-61.620489795918367</v>
      </c>
      <c r="G5" s="42">
        <v>14378.114285714286</v>
      </c>
      <c r="I5" s="127">
        <v>0</v>
      </c>
      <c r="N5" s="118">
        <v>0</v>
      </c>
      <c r="P5" s="127" t="str">
        <f>CONCATENATE("X3","(m",K3,")")</f>
        <v>X3(m1)</v>
      </c>
      <c r="Q5" s="129">
        <f>(($L$3*($I$5-($B$5*Q3+$C$5*Q4+$E$5*N6+F5*N7+G5*N8))/$D$5))+((1-$L$3)*N5)</f>
        <v>0</v>
      </c>
      <c r="S5" s="130" t="e">
        <f t="shared" si="0"/>
        <v>#DIV/0!</v>
      </c>
    </row>
    <row r="6" spans="2:21" x14ac:dyDescent="0.2">
      <c r="B6" s="42">
        <v>-426.98571428571427</v>
      </c>
      <c r="C6" s="42">
        <v>0</v>
      </c>
      <c r="D6" s="42">
        <v>0</v>
      </c>
      <c r="E6" s="42">
        <v>430.85055140571427</v>
      </c>
      <c r="F6" s="42">
        <v>0</v>
      </c>
      <c r="G6" s="42">
        <v>483.10464000000002</v>
      </c>
      <c r="I6" s="127">
        <v>1</v>
      </c>
      <c r="N6" s="118">
        <v>0</v>
      </c>
      <c r="P6" s="127" t="str">
        <f>CONCATENATE("X4","(m",K3,")")</f>
        <v>X4(m1)</v>
      </c>
      <c r="Q6" s="129">
        <f>(($L$3*($I$6-($B$6*Q3+$C$6*Q4+$D$6*Q5+F6*N7+G6*N8))/$E$6))+((1-$L$3)*N6)</f>
        <v>2.3209904147443948E-3</v>
      </c>
      <c r="S6" s="130">
        <f t="shared" si="0"/>
        <v>100</v>
      </c>
    </row>
    <row r="7" spans="2:21" x14ac:dyDescent="0.2">
      <c r="B7" s="42">
        <v>0</v>
      </c>
      <c r="C7" s="42">
        <v>-0.17605854227405249</v>
      </c>
      <c r="D7" s="42">
        <v>-61.620489795918367</v>
      </c>
      <c r="E7" s="42">
        <v>0</v>
      </c>
      <c r="F7" s="42">
        <v>1195.7360585422739</v>
      </c>
      <c r="G7" s="42">
        <v>-61.620489795918367</v>
      </c>
      <c r="I7" s="127">
        <v>0</v>
      </c>
      <c r="N7" s="118">
        <v>0</v>
      </c>
      <c r="P7" s="127" t="str">
        <f>CONCATENATE("X5","(m",K3,")")</f>
        <v>X5(m1)</v>
      </c>
      <c r="Q7" s="129">
        <f>(($L$3*($I$7-($B$7*Q3+$C$7*Q4+$D$7*Q5+$E$7*Q6+$G$7*N8))/$F$7))+((1-$L$3)*N7)</f>
        <v>0</v>
      </c>
      <c r="S7" s="130" t="e">
        <f t="shared" si="0"/>
        <v>#DIV/0!</v>
      </c>
    </row>
    <row r="8" spans="2:21" s="1" customFormat="1" ht="15.75" x14ac:dyDescent="0.25">
      <c r="B8" s="42">
        <v>0</v>
      </c>
      <c r="C8" s="42">
        <v>61.620489795918367</v>
      </c>
      <c r="D8" s="42">
        <v>14378.114285714286</v>
      </c>
      <c r="E8" s="42">
        <v>483.10464000000002</v>
      </c>
      <c r="F8" s="42">
        <v>-61.620489795918367</v>
      </c>
      <c r="G8" s="42">
        <v>109273.66857142857</v>
      </c>
      <c r="I8" s="127">
        <v>0</v>
      </c>
      <c r="J8" s="127"/>
      <c r="N8" s="119">
        <v>0</v>
      </c>
      <c r="P8" s="127" t="str">
        <f>CONCATENATE("X6","(m",K3,")")</f>
        <v>X6(m1)</v>
      </c>
      <c r="Q8" s="129">
        <f>(($L$3*($I$8-($B$8*Q3+$C$8*Q4+$D$8*Q5+$E$8*Q6+$F$8*Q7))/$G$8))+((1-$L$3)*N8)</f>
        <v>-1.026122078097522E-5</v>
      </c>
      <c r="S8" s="130">
        <f t="shared" si="0"/>
        <v>100</v>
      </c>
    </row>
    <row r="9" spans="2:21" s="131" customFormat="1" x14ac:dyDescent="0.2"/>
    <row r="10" spans="2:21" ht="15.75" x14ac:dyDescent="0.25">
      <c r="K10" s="127" t="s">
        <v>226</v>
      </c>
      <c r="N10" s="117" t="s">
        <v>227</v>
      </c>
      <c r="S10" s="112" t="s">
        <v>210</v>
      </c>
      <c r="T10" s="112" t="s">
        <v>228</v>
      </c>
    </row>
    <row r="11" spans="2:21" x14ac:dyDescent="0.2">
      <c r="K11" s="127">
        <v>2</v>
      </c>
      <c r="N11" s="124">
        <f>Q3</f>
        <v>0</v>
      </c>
      <c r="P11" s="127" t="str">
        <f t="shared" ref="P11" si="1">CONCATENATE("X1","(m",K11,")")</f>
        <v>X1(m2)</v>
      </c>
      <c r="Q11" s="59">
        <f>(($L$3*($I$3-($C$3*N12+$D$3*N13+$E$3*N14+$F$3*N15+$G$3*N16))/$B$3))+((1-$L$3)*N11)</f>
        <v>2.3001705506852646E-3</v>
      </c>
      <c r="S11" s="129">
        <f t="shared" ref="S11:S16" si="2">ABS((Q11-N11)/Q11)*100</f>
        <v>100</v>
      </c>
      <c r="T11" s="133">
        <f t="shared" ref="T11" si="3">MAX(S11:S14)</f>
        <v>100</v>
      </c>
      <c r="U11" s="127" t="s">
        <v>229</v>
      </c>
    </row>
    <row r="12" spans="2:21" x14ac:dyDescent="0.2">
      <c r="N12" s="125">
        <f t="shared" ref="N12:N16" si="4">Q4</f>
        <v>0</v>
      </c>
      <c r="P12" s="127" t="str">
        <f t="shared" ref="P12" si="5">CONCATENATE("X2","(m",K11,")")</f>
        <v>X2(m2)</v>
      </c>
      <c r="Q12" s="59">
        <f>(($L$3*($I$4-($B$4*Q11+$D$4*N13+$E$4*N14+$F$4*N15+$G$4*N16))/$C$4))+((1-$L$3)*N12)</f>
        <v>5.2879684100067201E-7</v>
      </c>
      <c r="S12" s="129">
        <f t="shared" si="2"/>
        <v>100</v>
      </c>
    </row>
    <row r="13" spans="2:21" x14ac:dyDescent="0.2">
      <c r="N13" s="125">
        <f t="shared" si="4"/>
        <v>0</v>
      </c>
      <c r="P13" s="127" t="str">
        <f t="shared" ref="P13" si="6">CONCATENATE("X3","(m",K11,")")</f>
        <v>X3(m2)</v>
      </c>
      <c r="Q13" s="59">
        <f>(($L$3*($I$5-($B$5*Q11+$C$5*Q12+$E$5*N14+$F$5*N15+$G$5*N16))/$D$5))+((1-$L$3)*N13)</f>
        <v>-8.8193126308191307E-6</v>
      </c>
      <c r="S13" s="129">
        <f t="shared" si="2"/>
        <v>100</v>
      </c>
    </row>
    <row r="14" spans="2:21" x14ac:dyDescent="0.2">
      <c r="N14" s="125">
        <f t="shared" si="4"/>
        <v>2.3209904147443948E-3</v>
      </c>
      <c r="P14" s="127" t="str">
        <f t="shared" ref="P14" si="7">CONCATENATE("X4","(m",K11,")")</f>
        <v>X4(m2)</v>
      </c>
      <c r="Q14" s="59">
        <f>(($L$3*($I$6-($B$6*Q11+$C$6*Q12+$D$6*Q13+$F$6*N15+$G$6*N16))/$E$6))+((1-$L$3)*N14)</f>
        <v>4.6120335751026996E-3</v>
      </c>
      <c r="S14" s="129">
        <f t="shared" si="2"/>
        <v>49.675335685458194</v>
      </c>
    </row>
    <row r="15" spans="2:21" x14ac:dyDescent="0.2">
      <c r="N15" s="125">
        <f t="shared" si="4"/>
        <v>0</v>
      </c>
      <c r="P15" s="127" t="str">
        <f t="shared" ref="P15" si="8">CONCATENATE("X5","(m",K11,")")</f>
        <v>X5(m2)</v>
      </c>
      <c r="Q15" s="59">
        <f t="shared" ref="Q15" si="9">(($L$3*($I$7-($B$7*Q11+$C$7*Q12+$D$7*Q13+$E$7*Q14+$G$7*N16))/$F$7))+((1-$L$3)*N15)</f>
        <v>-9.8320921812328495E-7</v>
      </c>
      <c r="S15" s="129">
        <f t="shared" si="2"/>
        <v>100</v>
      </c>
    </row>
    <row r="16" spans="2:21" ht="15.75" x14ac:dyDescent="0.25">
      <c r="K16" s="1"/>
      <c r="N16" s="126">
        <f t="shared" si="4"/>
        <v>-1.026122078097522E-5</v>
      </c>
      <c r="P16" s="127" t="str">
        <f t="shared" ref="P16" si="10">CONCATENATE("X6","(m",K11,")")</f>
        <v>X6(m2)</v>
      </c>
      <c r="Q16" s="59">
        <f t="shared" ref="Q16" si="11">(($L$3*($I$8-($B$8*Q11+$C$8*Q12+$D$8*Q13+$E$8*Q14+$F$8*Q15))/$G$8))+((1-$L$3)*N16)</f>
        <v>-1.9230459936657798E-5</v>
      </c>
      <c r="R16" s="1"/>
      <c r="S16" s="129">
        <f t="shared" si="2"/>
        <v>46.640793747138048</v>
      </c>
      <c r="T16" s="1"/>
      <c r="U16" s="1"/>
    </row>
    <row r="17" spans="1:22" s="131" customFormat="1" x14ac:dyDescent="0.2"/>
    <row r="18" spans="1:22" ht="15.75" x14ac:dyDescent="0.25">
      <c r="K18" s="127" t="s">
        <v>226</v>
      </c>
      <c r="N18" s="117" t="s">
        <v>230</v>
      </c>
      <c r="S18" s="112" t="s">
        <v>210</v>
      </c>
      <c r="T18" s="112" t="s">
        <v>228</v>
      </c>
    </row>
    <row r="19" spans="1:22" x14ac:dyDescent="0.2">
      <c r="K19" s="127">
        <v>3</v>
      </c>
      <c r="N19" s="124">
        <f t="shared" ref="N19:N80" si="12">Q11</f>
        <v>2.3001705506852646E-3</v>
      </c>
      <c r="P19" s="127" t="str">
        <f t="shared" ref="P19" si="13">CONCATENATE("X1","(m",K19,")")</f>
        <v>X1(m3)</v>
      </c>
      <c r="Q19" s="59">
        <f>(($L$3*($I$3-($C$3*N20+$D$3*N21+$E$3*N22+$F$3*N23+$G$3*N24))/$B$3))+((1-$L$3)*N19)</f>
        <v>4.5805514111320863E-3</v>
      </c>
      <c r="S19" s="129">
        <f t="shared" ref="S19:S24" si="14">ABS((Q19-N19)/Q19)*100</f>
        <v>49.78398135440257</v>
      </c>
      <c r="T19" s="133">
        <f t="shared" ref="T19" si="15">MAX(S19:S22)</f>
        <v>63.41414706733044</v>
      </c>
      <c r="U19" s="127" t="s">
        <v>229</v>
      </c>
    </row>
    <row r="20" spans="1:22" x14ac:dyDescent="0.2">
      <c r="N20" s="125">
        <f t="shared" si="12"/>
        <v>5.2879684100067201E-7</v>
      </c>
      <c r="P20" s="127" t="str">
        <f t="shared" ref="P20" si="16">CONCATENATE("X2","(m",K19,")")</f>
        <v>X2(m3)</v>
      </c>
      <c r="Q20" s="59">
        <f>(($L$3*($I$4-($B$4*Q19+$D$4*N21+$E$4*N22+$F$4*N23+$G$4*N24))/$C$4))+((1-$L$3)*N20)</f>
        <v>1.445358789294426E-6</v>
      </c>
      <c r="S20" s="129">
        <f t="shared" si="14"/>
        <v>63.41414706733044</v>
      </c>
    </row>
    <row r="21" spans="1:22" x14ac:dyDescent="0.2">
      <c r="N21" s="125">
        <f t="shared" si="12"/>
        <v>-8.8193126308191307E-6</v>
      </c>
      <c r="P21" s="127" t="str">
        <f t="shared" ref="P21" si="17">CONCATENATE("X3","(m",K19,")")</f>
        <v>X3(m3)</v>
      </c>
      <c r="Q21" s="59">
        <f>(($L$3*($I$5-($B$5*Q19+$C$5*Q20+$E$5*N22+$F$5*N23+$G$5*N24))/$D$5))+((1-$L$3)*N21)</f>
        <v>-1.7721904687629412E-5</v>
      </c>
      <c r="S21" s="129">
        <f t="shared" si="14"/>
        <v>50.23496183807287</v>
      </c>
    </row>
    <row r="22" spans="1:22" x14ac:dyDescent="0.2">
      <c r="N22" s="125">
        <f t="shared" si="12"/>
        <v>4.6120335751026996E-3</v>
      </c>
      <c r="P22" s="127" t="str">
        <f t="shared" ref="P22" si="18">CONCATENATE("X4","(m",K19,")")</f>
        <v>X4(m3)</v>
      </c>
      <c r="Q22" s="59">
        <f>(($L$3*($I$6-($B$6*Q19+$C$6*Q20+$D$6*Q21+$F$6*N23+$G$6*N24))/$E$6))+((1-$L$3)*N22)</f>
        <v>6.8820158889323817E-3</v>
      </c>
      <c r="S22" s="129">
        <f t="shared" si="14"/>
        <v>32.984264356033449</v>
      </c>
    </row>
    <row r="23" spans="1:22" x14ac:dyDescent="0.2">
      <c r="N23" s="125">
        <f t="shared" si="12"/>
        <v>-9.8320921812328495E-7</v>
      </c>
      <c r="P23" s="127" t="str">
        <f t="shared" ref="P23" si="19">CONCATENATE("X5","(m",K19,")")</f>
        <v>X5(m3)</v>
      </c>
      <c r="Q23" s="59">
        <f t="shared" ref="Q23" si="20">(($L$3*($I$7-($B$7*Q19+$C$7*Q20+$D$7*Q21+$E$7*Q22+$G$7*N24))/$F$7))+((1-$L$3)*N23)</f>
        <v>-1.9040726615538007E-6</v>
      </c>
      <c r="S23" s="129">
        <f t="shared" si="14"/>
        <v>48.362831000317698</v>
      </c>
    </row>
    <row r="24" spans="1:22" ht="15.75" x14ac:dyDescent="0.25">
      <c r="K24" s="1"/>
      <c r="N24" s="126">
        <f t="shared" si="12"/>
        <v>-1.9230459936657798E-5</v>
      </c>
      <c r="P24" s="127" t="str">
        <f t="shared" ref="P24" si="21">CONCATENATE("X6","(m",K19,")")</f>
        <v>X6(m3)</v>
      </c>
      <c r="Q24" s="59">
        <f t="shared" ref="Q24" si="22">(($L$3*($I$8-($B$8*Q19+$C$8*Q20+$D$8*Q21+$E$8*Q22+$F$8*Q23))/$G$8))+((1-$L$3)*N24)</f>
        <v>-2.809581366930481E-5</v>
      </c>
      <c r="R24" s="1"/>
      <c r="S24" s="129">
        <f t="shared" si="14"/>
        <v>31.554002446750896</v>
      </c>
      <c r="T24" s="1"/>
      <c r="U24" s="1"/>
    </row>
    <row r="25" spans="1:22" x14ac:dyDescent="0.2">
      <c r="A25" s="131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</row>
    <row r="26" spans="1:22" ht="15.75" x14ac:dyDescent="0.25">
      <c r="K26" s="127" t="s">
        <v>226</v>
      </c>
      <c r="N26" s="117" t="s">
        <v>231</v>
      </c>
      <c r="S26" s="112" t="s">
        <v>210</v>
      </c>
      <c r="T26" s="112" t="s">
        <v>228</v>
      </c>
    </row>
    <row r="27" spans="1:22" x14ac:dyDescent="0.2">
      <c r="K27" s="127">
        <v>4</v>
      </c>
      <c r="N27" s="124">
        <f t="shared" ref="N27" si="23">Q19</f>
        <v>4.5805514111320863E-3</v>
      </c>
      <c r="P27" s="127" t="str">
        <f t="shared" ref="P27" si="24">CONCATENATE("X1","(m",K27,")")</f>
        <v>X1(m4)</v>
      </c>
      <c r="Q27" s="59">
        <f t="shared" ref="Q27" si="25">(($L$3*($I$3-($C$3*N28+$D$3*N29+$E$3*N30+$F$3*N31+$G$3*N32))/$B$3))+((1-$L$3)*N27)</f>
        <v>6.8401537257649029E-3</v>
      </c>
      <c r="S27" s="129">
        <f t="shared" ref="S27:S32" si="26">ABS((Q27-N27)/Q27)*100</f>
        <v>33.034379126912619</v>
      </c>
      <c r="T27" s="133">
        <f t="shared" ref="T27:T83" si="27">MAX(S27:S30)</f>
        <v>38.778501023545779</v>
      </c>
      <c r="U27" s="127" t="s">
        <v>229</v>
      </c>
    </row>
    <row r="28" spans="1:22" x14ac:dyDescent="0.2">
      <c r="N28" s="125">
        <f t="shared" si="12"/>
        <v>1.445358789294426E-6</v>
      </c>
      <c r="P28" s="127" t="str">
        <f t="shared" ref="P28" si="28">CONCATENATE("X2","(m",K27,")")</f>
        <v>X2(m4)</v>
      </c>
      <c r="Q28" s="59">
        <f t="shared" ref="Q28" si="29">(($L$3*($I$4-($B$4*Q27+$D$4*N29+$E$4*N30+$F$4*N31+$G$4*N32))/$C$4))+((1-$L$3)*N28)</f>
        <v>2.3608680177045498E-6</v>
      </c>
      <c r="S28" s="129">
        <f t="shared" si="26"/>
        <v>38.778501023545779</v>
      </c>
    </row>
    <row r="29" spans="1:22" x14ac:dyDescent="0.2">
      <c r="N29" s="125">
        <f t="shared" si="12"/>
        <v>-1.7721904687629412E-5</v>
      </c>
      <c r="P29" s="127" t="str">
        <f t="shared" ref="P29" si="30">CONCATENATE("X3","(m",K27,")")</f>
        <v>X3(m4)</v>
      </c>
      <c r="Q29" s="59">
        <f t="shared" ref="Q29" si="31">(($L$3*($I$5-($B$5*Q27+$C$5*Q28+$E$5*N30+$F$5*N31+$G$5*N32))/$D$5))+((1-$L$3)*N29)</f>
        <v>-2.6546267083367466E-5</v>
      </c>
      <c r="S29" s="129">
        <f t="shared" si="26"/>
        <v>33.24144358235192</v>
      </c>
    </row>
    <row r="30" spans="1:22" x14ac:dyDescent="0.2">
      <c r="N30" s="125">
        <f t="shared" si="12"/>
        <v>6.8820158889323817E-3</v>
      </c>
      <c r="P30" s="127" t="str">
        <f t="shared" ref="P30" si="32">CONCATENATE("X4","(m",K27,")")</f>
        <v>X4(m4)</v>
      </c>
      <c r="Q30" s="59">
        <f t="shared" ref="Q30" si="33">(($L$3*($I$6-($B$6*Q27+$C$6*Q28+$D$6*Q29+$F$6*N31+$G$6*N32))/$E$6))+((1-$L$3)*N30)</f>
        <v>9.1312895609209493E-3</v>
      </c>
      <c r="S30" s="129">
        <f t="shared" si="26"/>
        <v>24.632596053187847</v>
      </c>
    </row>
    <row r="31" spans="1:22" x14ac:dyDescent="0.2">
      <c r="N31" s="125">
        <f t="shared" si="12"/>
        <v>-1.9040726615538007E-6</v>
      </c>
      <c r="P31" s="127" t="str">
        <f t="shared" ref="P31" si="34">CONCATENATE("X5","(m",K27,")")</f>
        <v>X5(m4)</v>
      </c>
      <c r="Q31" s="59">
        <f t="shared" ref="Q31" si="35">(($L$3*($I$7-($B$7*Q27+$C$7*Q28+$D$7*Q29+$E$7*Q30+$G$7*N32))/$F$7))+((1-$L$3)*N31)</f>
        <v>-2.8155512283960005E-6</v>
      </c>
      <c r="S31" s="129">
        <f t="shared" si="26"/>
        <v>32.373005955265917</v>
      </c>
    </row>
    <row r="32" spans="1:22" ht="15.75" x14ac:dyDescent="0.25">
      <c r="K32" s="1"/>
      <c r="N32" s="126">
        <f t="shared" si="12"/>
        <v>-2.809581366930481E-5</v>
      </c>
      <c r="P32" s="127" t="str">
        <f t="shared" ref="P32" si="36">CONCATENATE("X6","(m",K27,")")</f>
        <v>X6(m4)</v>
      </c>
      <c r="Q32" s="59">
        <f t="shared" ref="Q32" si="37">(($L$3*($I$8-($B$8*Q27+$C$8*Q28+$D$8*Q29+$E$8*Q30+$F$8*Q31))/$G$8))+((1-$L$3)*N32)</f>
        <v>-3.6879900897037929E-5</v>
      </c>
      <c r="R32" s="1"/>
      <c r="S32" s="129">
        <f t="shared" si="26"/>
        <v>23.818087939706555</v>
      </c>
      <c r="T32" s="1"/>
      <c r="U32" s="1"/>
    </row>
    <row r="33" spans="1:22" x14ac:dyDescent="0.2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1:22" ht="15.75" x14ac:dyDescent="0.25">
      <c r="K34" s="127" t="s">
        <v>226</v>
      </c>
      <c r="N34" s="117" t="s">
        <v>232</v>
      </c>
      <c r="S34" s="112" t="s">
        <v>210</v>
      </c>
      <c r="T34" s="112" t="s">
        <v>228</v>
      </c>
    </row>
    <row r="35" spans="1:22" x14ac:dyDescent="0.2">
      <c r="K35" s="127">
        <v>5</v>
      </c>
      <c r="N35" s="124">
        <f t="shared" ref="N35" si="38">Q27</f>
        <v>6.8401537257649029E-3</v>
      </c>
      <c r="P35" s="127" t="str">
        <f t="shared" ref="P35" si="39">CONCATENATE("X1","(m",K35,")")</f>
        <v>X1(m5)</v>
      </c>
      <c r="Q35" s="59">
        <f t="shared" ref="Q35" si="40">(($L$3*($I$3-($C$3*N36+$D$3*N37+$E$3*N38+$F$3*N39+$G$3*N40))/$B$3))+((1-$L$3)*N35)</f>
        <v>9.0791454427979444E-3</v>
      </c>
      <c r="S35" s="129">
        <f t="shared" ref="S35:S40" si="41">ABS((Q35-N35)/Q35)*100</f>
        <v>24.66082002033713</v>
      </c>
      <c r="T35" s="133">
        <f t="shared" si="27"/>
        <v>27.761536314739622</v>
      </c>
      <c r="U35" s="127" t="s">
        <v>229</v>
      </c>
    </row>
    <row r="36" spans="1:22" x14ac:dyDescent="0.2">
      <c r="N36" s="125">
        <f t="shared" si="12"/>
        <v>2.3608680177045498E-6</v>
      </c>
      <c r="P36" s="127" t="str">
        <f t="shared" ref="P36" si="42">CONCATENATE("X2","(m",K35,")")</f>
        <v>X2(m5)</v>
      </c>
      <c r="Q36" s="59">
        <f t="shared" ref="Q36" si="43">(($L$3*($I$4-($B$4*Q35+$D$4*N37+$E$4*N38+$F$4*N39+$G$4*N40))/$C$4))+((1-$L$3)*N36)</f>
        <v>3.2681592288434341E-6</v>
      </c>
      <c r="S36" s="129">
        <f t="shared" si="41"/>
        <v>27.761536314739622</v>
      </c>
    </row>
    <row r="37" spans="1:22" x14ac:dyDescent="0.2">
      <c r="N37" s="125">
        <f t="shared" si="12"/>
        <v>-2.6546267083367466E-5</v>
      </c>
      <c r="P37" s="127" t="str">
        <f t="shared" ref="P37" si="44">CONCATENATE("X3","(m",K35,")")</f>
        <v>X3(m5)</v>
      </c>
      <c r="Q37" s="59">
        <f t="shared" ref="Q37" si="45">(($L$3*($I$5-($B$5*Q35+$C$5*Q36+$E$5*N38+$F$5*N39+$G$5*N40))/$D$5))+((1-$L$3)*N37)</f>
        <v>-3.5290191977077602E-5</v>
      </c>
      <c r="S37" s="129">
        <f t="shared" si="41"/>
        <v>24.777209768055858</v>
      </c>
    </row>
    <row r="38" spans="1:22" x14ac:dyDescent="0.2">
      <c r="N38" s="125">
        <f t="shared" si="12"/>
        <v>9.1312895609209493E-3</v>
      </c>
      <c r="P38" s="127" t="str">
        <f t="shared" ref="P38" si="46">CONCATENATE("X4","(m",K35,")")</f>
        <v>X4(m5)</v>
      </c>
      <c r="Q38" s="59">
        <f t="shared" ref="Q38" si="47">(($L$3*($I$6-($B$6*Q35+$C$6*Q36+$D$6*Q37+$F$6*N39+$G$6*N40))/$E$6))+((1-$L$3)*N38)</f>
        <v>1.1360046394913708E-2</v>
      </c>
      <c r="S38" s="129">
        <f t="shared" si="41"/>
        <v>19.619258201187026</v>
      </c>
    </row>
    <row r="39" spans="1:22" x14ac:dyDescent="0.2">
      <c r="N39" s="125">
        <f t="shared" si="12"/>
        <v>-2.8155512283960005E-6</v>
      </c>
      <c r="P39" s="127" t="str">
        <f t="shared" ref="P39" si="48">CONCATENATE("X5","(m",K35,")")</f>
        <v>X5(m5)</v>
      </c>
      <c r="Q39" s="59">
        <f t="shared" ref="Q39" si="49">(($L$3*($I$7-($B$7*Q35+$C$7*Q36+$D$7*Q37+$E$7*Q38+$G$7*N40))/$F$7))+((1-$L$3)*N39)</f>
        <v>-3.7186978283409886E-6</v>
      </c>
      <c r="S39" s="129">
        <f t="shared" si="41"/>
        <v>24.286635850375241</v>
      </c>
    </row>
    <row r="40" spans="1:22" ht="15.75" x14ac:dyDescent="0.25">
      <c r="K40" s="1"/>
      <c r="N40" s="126">
        <f t="shared" si="12"/>
        <v>-3.6879900897037929E-5</v>
      </c>
      <c r="P40" s="127" t="str">
        <f t="shared" ref="P40" si="50">CONCATENATE("X6","(m",K35,")")</f>
        <v>X6(m5)</v>
      </c>
      <c r="Q40" s="59">
        <f t="shared" ref="Q40" si="51">(($L$3*($I$8-($B$8*Q35+$C$8*Q36+$D$8*Q37+$E$8*Q38+$F$8*Q39))/$G$8))+((1-$L$3)*N40)</f>
        <v>-4.5583856653305943E-5</v>
      </c>
      <c r="R40" s="1"/>
      <c r="S40" s="129">
        <f t="shared" si="41"/>
        <v>19.09438208018927</v>
      </c>
      <c r="T40" s="1"/>
      <c r="U40" s="1"/>
    </row>
    <row r="41" spans="1:22" x14ac:dyDescent="0.2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1:22" ht="15.75" x14ac:dyDescent="0.25">
      <c r="K42" s="127" t="s">
        <v>226</v>
      </c>
      <c r="N42" s="117" t="s">
        <v>233</v>
      </c>
      <c r="S42" s="112" t="s">
        <v>210</v>
      </c>
      <c r="T42" s="112" t="s">
        <v>228</v>
      </c>
    </row>
    <row r="43" spans="1:22" x14ac:dyDescent="0.2">
      <c r="K43" s="127">
        <v>6</v>
      </c>
      <c r="N43" s="124">
        <f t="shared" ref="N43" si="52">Q35</f>
        <v>9.0791454427979444E-3</v>
      </c>
      <c r="P43" s="127" t="str">
        <f t="shared" ref="P43" si="53">CONCATENATE("X1","(m",K43,")")</f>
        <v>X1(m6)</v>
      </c>
      <c r="Q43" s="59">
        <f t="shared" ref="Q43" si="54">(($L$3*($I$3-($C$3*N44+$D$3*N45+$E$3*N46+$F$3*N47+$G$3*N48))/$B$3))+((1-$L$3)*N43)</f>
        <v>1.1297714169937445E-2</v>
      </c>
      <c r="S43" s="129">
        <f t="shared" ref="S43:S48" si="55">ABS((Q43-N43)/Q43)*100</f>
        <v>19.63732392029338</v>
      </c>
      <c r="T43" s="133">
        <f t="shared" si="27"/>
        <v>21.573783814426577</v>
      </c>
      <c r="U43" s="127" t="s">
        <v>229</v>
      </c>
    </row>
    <row r="44" spans="1:22" x14ac:dyDescent="0.2">
      <c r="N44" s="125">
        <f t="shared" si="12"/>
        <v>3.2681592288434341E-6</v>
      </c>
      <c r="P44" s="127" t="str">
        <f t="shared" ref="P44" si="56">CONCATENATE("X2","(m",K43,")")</f>
        <v>X2(m6)</v>
      </c>
      <c r="Q44" s="59">
        <f t="shared" ref="Q44" si="57">(($L$3*($I$4-($B$4*Q43+$D$4*N45+$E$4*N46+$F$4*N47+$G$4*N48))/$C$4))+((1-$L$3)*N44)</f>
        <v>4.1671769821334503E-6</v>
      </c>
      <c r="S44" s="129">
        <f t="shared" si="55"/>
        <v>21.573783814426577</v>
      </c>
    </row>
    <row r="45" spans="1:22" x14ac:dyDescent="0.2">
      <c r="N45" s="125">
        <f t="shared" si="12"/>
        <v>-3.5290191977077602E-5</v>
      </c>
      <c r="P45" s="127" t="str">
        <f t="shared" ref="P45" si="58">CONCATENATE("X3","(m",K43,")")</f>
        <v>X3(m6)</v>
      </c>
      <c r="Q45" s="59">
        <f t="shared" ref="Q45" si="59">(($L$3*($I$5-($B$5*Q43+$C$5*Q44+$E$5*N46+$F$5*N47+$G$5*N48))/$D$5))+((1-$L$3)*N45)</f>
        <v>-4.3954360008279318E-5</v>
      </c>
      <c r="S45" s="129">
        <f t="shared" si="55"/>
        <v>19.711737423931819</v>
      </c>
    </row>
    <row r="46" spans="1:22" x14ac:dyDescent="0.2">
      <c r="N46" s="125">
        <f t="shared" si="12"/>
        <v>1.1360046394913708E-2</v>
      </c>
      <c r="P46" s="127" t="str">
        <f t="shared" ref="P46" si="60">CONCATENATE("X4","(m",K43,")")</f>
        <v>X4(m6)</v>
      </c>
      <c r="Q46" s="59">
        <f t="shared" ref="Q46" si="61">(($L$3*($I$6-($B$6*Q43+$C$6*Q44+$D$6*Q45+$F$6*N47+$G$6*N48))/$E$6))+((1-$L$3)*N46)</f>
        <v>1.3568473588420591E-2</v>
      </c>
      <c r="S46" s="129">
        <f t="shared" si="55"/>
        <v>16.276165326301456</v>
      </c>
    </row>
    <row r="47" spans="1:22" x14ac:dyDescent="0.2">
      <c r="N47" s="125">
        <f t="shared" si="12"/>
        <v>-3.7186978283409886E-6</v>
      </c>
      <c r="P47" s="127" t="str">
        <f t="shared" ref="P47" si="62">CONCATENATE("X5","(m",K43,")")</f>
        <v>X5(m6)</v>
      </c>
      <c r="Q47" s="59">
        <f t="shared" ref="Q47" si="63">(($L$3*($I$7-($B$7*Q43+$C$7*Q44+$D$7*Q45+$E$7*Q46+$G$7*N48))/$F$7))+((1-$L$3)*N47)</f>
        <v>-4.6136060375735802E-6</v>
      </c>
      <c r="S47" s="129">
        <f t="shared" si="55"/>
        <v>19.397152724883458</v>
      </c>
    </row>
    <row r="48" spans="1:22" ht="15.75" x14ac:dyDescent="0.25">
      <c r="K48" s="1"/>
      <c r="N48" s="126">
        <f t="shared" si="12"/>
        <v>-4.5583856653305943E-5</v>
      </c>
      <c r="P48" s="127" t="str">
        <f t="shared" ref="P48" si="64">CONCATENATE("X6","(m",K43,")")</f>
        <v>X6(m6)</v>
      </c>
      <c r="Q48" s="59">
        <f t="shared" ref="Q48" si="65">(($L$3*($I$8-($B$8*Q43+$C$8*Q44+$D$8*Q45+$E$8*Q46+$F$8*Q47))/$G$8))+((1-$L$3)*N48)</f>
        <v>-5.4208419011826294E-5</v>
      </c>
      <c r="R48" s="1"/>
      <c r="S48" s="129">
        <f t="shared" si="55"/>
        <v>15.910005338172262</v>
      </c>
      <c r="T48" s="1"/>
      <c r="U48" s="1"/>
    </row>
    <row r="49" spans="1:22" x14ac:dyDescent="0.2">
      <c r="A49" s="131"/>
      <c r="B49" s="131"/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1:22" ht="15.75" x14ac:dyDescent="0.25">
      <c r="K50" s="127" t="s">
        <v>226</v>
      </c>
      <c r="N50" s="117" t="s">
        <v>234</v>
      </c>
      <c r="S50" s="112" t="s">
        <v>210</v>
      </c>
      <c r="T50" s="112" t="s">
        <v>228</v>
      </c>
    </row>
    <row r="51" spans="1:22" x14ac:dyDescent="0.2">
      <c r="K51" s="127">
        <v>7</v>
      </c>
      <c r="N51" s="124">
        <f t="shared" ref="N51" si="66">Q43</f>
        <v>1.1297714169937445E-2</v>
      </c>
      <c r="P51" s="127" t="str">
        <f t="shared" ref="P51" si="67">CONCATENATE("X1","(m",K51,")")</f>
        <v>X1(m7)</v>
      </c>
      <c r="Q51" s="59">
        <f t="shared" ref="Q51" si="68">(($L$3*($I$3-($C$3*N52+$D$3*N53+$E$3*N54+$F$3*N55+$G$3*N56))/$B$3))+((1-$L$3)*N51)</f>
        <v>1.3496046188673219E-2</v>
      </c>
      <c r="S51" s="129">
        <f t="shared" ref="S51:S56" si="69">ABS((Q51-N51)/Q51)*100</f>
        <v>16.288711434470052</v>
      </c>
      <c r="T51" s="133">
        <f t="shared" si="27"/>
        <v>17.612067687146148</v>
      </c>
      <c r="U51" s="127" t="s">
        <v>229</v>
      </c>
    </row>
    <row r="52" spans="1:22" x14ac:dyDescent="0.2">
      <c r="N52" s="125">
        <f t="shared" si="12"/>
        <v>4.1671769821334503E-6</v>
      </c>
      <c r="P52" s="127" t="str">
        <f t="shared" ref="P52" si="70">CONCATENATE("X2","(m",K51,")")</f>
        <v>X2(m7)</v>
      </c>
      <c r="Q52" s="59">
        <f t="shared" ref="Q52" si="71">(($L$3*($I$4-($B$4*Q51+$D$4*N53+$E$4*N54+$F$4*N55+$G$4*N56))/$C$4))+((1-$L$3)*N52)</f>
        <v>5.0579943750855649E-6</v>
      </c>
      <c r="S52" s="129">
        <f t="shared" si="69"/>
        <v>17.612067687146148</v>
      </c>
    </row>
    <row r="53" spans="1:22" x14ac:dyDescent="0.2">
      <c r="N53" s="125">
        <f t="shared" si="12"/>
        <v>-4.3954360008279318E-5</v>
      </c>
      <c r="P53" s="127" t="str">
        <f t="shared" ref="P53" si="72">CONCATENATE("X3","(m",K51,")")</f>
        <v>X3(m7)</v>
      </c>
      <c r="Q53" s="59">
        <f t="shared" ref="Q53" si="73">(($L$3*($I$5-($B$5*Q51+$C$5*Q52+$E$5*N54+$F$5*N55+$G$5*N56))/$D$5))+((1-$L$3)*N53)</f>
        <v>-5.2539497716269498E-5</v>
      </c>
      <c r="S53" s="129">
        <f t="shared" si="69"/>
        <v>16.340349796171893</v>
      </c>
    </row>
    <row r="54" spans="1:22" x14ac:dyDescent="0.2">
      <c r="N54" s="125">
        <f t="shared" si="12"/>
        <v>1.3568473588420591E-2</v>
      </c>
      <c r="P54" s="127" t="str">
        <f t="shared" ref="P54" si="74">CONCATENATE("X4","(m",K51,")")</f>
        <v>X4(m7)</v>
      </c>
      <c r="Q54" s="59">
        <f t="shared" ref="Q54" si="75">(($L$3*($I$6-($B$6*Q51+$C$6*Q52+$D$6*Q53+$F$6*N55+$G$6*N56))/$E$6))+((1-$L$3)*N54)</f>
        <v>1.5756756579528113E-2</v>
      </c>
      <c r="S54" s="129">
        <f t="shared" si="69"/>
        <v>13.887902501144417</v>
      </c>
    </row>
    <row r="55" spans="1:22" x14ac:dyDescent="0.2">
      <c r="N55" s="125">
        <f t="shared" si="12"/>
        <v>-4.6136060375735802E-6</v>
      </c>
      <c r="P55" s="127" t="str">
        <f t="shared" ref="P55" si="76">CONCATENATE("X5","(m",K51,")")</f>
        <v>X5(m7)</v>
      </c>
      <c r="Q55" s="59">
        <f t="shared" ref="Q55" si="77">(($L$3*($I$7-($B$7*Q51+$C$7*Q52+$D$7*Q53+$E$7*Q54+$G$7*N56))/$F$7))+((1-$L$3)*N55)</f>
        <v>-5.5003513219971532E-6</v>
      </c>
      <c r="S55" s="129">
        <f t="shared" si="69"/>
        <v>16.12161173918614</v>
      </c>
    </row>
    <row r="56" spans="1:22" ht="15.75" x14ac:dyDescent="0.25">
      <c r="K56" s="1"/>
      <c r="N56" s="126">
        <f t="shared" si="12"/>
        <v>-5.4208419011826294E-5</v>
      </c>
      <c r="P56" s="127" t="str">
        <f t="shared" ref="P56" si="78">CONCATENATE("X6","(m",K51,")")</f>
        <v>X6(m7)</v>
      </c>
      <c r="Q56" s="59">
        <f t="shared" ref="Q56" si="79">(($L$3*($I$8-($B$8*Q51+$C$8*Q52+$D$8*Q53+$E$8*Q54+$F$8*Q55))/$G$8))+((1-$L$3)*N56)</f>
        <v>-6.2754312290639829E-5</v>
      </c>
      <c r="R56" s="1"/>
      <c r="S56" s="129">
        <f t="shared" si="69"/>
        <v>13.618017578193117</v>
      </c>
      <c r="T56" s="1"/>
      <c r="U56" s="1"/>
    </row>
    <row r="57" spans="1:22" x14ac:dyDescent="0.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</row>
    <row r="58" spans="1:22" ht="15.75" x14ac:dyDescent="0.25">
      <c r="K58" s="127" t="s">
        <v>226</v>
      </c>
      <c r="N58" s="117" t="s">
        <v>235</v>
      </c>
      <c r="S58" s="112" t="s">
        <v>210</v>
      </c>
      <c r="T58" s="112" t="s">
        <v>228</v>
      </c>
    </row>
    <row r="59" spans="1:22" x14ac:dyDescent="0.2">
      <c r="K59" s="127">
        <v>8</v>
      </c>
      <c r="N59" s="124">
        <f t="shared" ref="N59" si="80">Q51</f>
        <v>1.3496046188673219E-2</v>
      </c>
      <c r="P59" s="127" t="str">
        <f t="shared" ref="P59" si="81">CONCATENATE("X1","(m",K59,")")</f>
        <v>X1(m8)</v>
      </c>
      <c r="Q59" s="59">
        <f t="shared" ref="Q59" si="82">(($L$3*($I$3-($C$3*N60+$D$3*N61+$E$3*N62+$F$3*N63+$G$3*N64))/$B$3))+((1-$L$3)*N59)</f>
        <v>1.5674326088320683E-2</v>
      </c>
      <c r="S59" s="129">
        <f t="shared" ref="S59:S64" si="83">ABS((Q59-N59)/Q59)*100</f>
        <v>13.897119961479893</v>
      </c>
      <c r="T59" s="133">
        <f t="shared" si="27"/>
        <v>14.858414749858104</v>
      </c>
      <c r="U59" s="127" t="s">
        <v>229</v>
      </c>
    </row>
    <row r="60" spans="1:22" x14ac:dyDescent="0.2">
      <c r="N60" s="125">
        <f t="shared" si="12"/>
        <v>5.0579943750855649E-6</v>
      </c>
      <c r="P60" s="127" t="str">
        <f t="shared" ref="P60" si="84">CONCATENATE("X2","(m",K59,")")</f>
        <v>X2(m8)</v>
      </c>
      <c r="Q60" s="59">
        <f t="shared" ref="Q60" si="85">(($L$3*($I$4-($B$4*Q59+$D$4*N61+$E$4*N62+$F$4*N63+$G$4*N64))/$C$4))+((1-$L$3)*N60)</f>
        <v>5.940686164375986E-6</v>
      </c>
      <c r="S60" s="129">
        <f t="shared" si="83"/>
        <v>14.858414749858104</v>
      </c>
    </row>
    <row r="61" spans="1:22" x14ac:dyDescent="0.2">
      <c r="N61" s="125">
        <f t="shared" si="12"/>
        <v>-5.2539497716269498E-5</v>
      </c>
      <c r="P61" s="127" t="str">
        <f t="shared" ref="P61" si="86">CONCATENATE("X3","(m",K59,")")</f>
        <v>X3(m8)</v>
      </c>
      <c r="Q61" s="59">
        <f t="shared" ref="Q61" si="87">(($L$3*($I$5-($B$5*Q59+$C$5*Q60+$E$5*N62+$F$5*N63+$G$5*N64))/$D$5))+((1-$L$3)*N61)</f>
        <v>-6.1046325959833396E-5</v>
      </c>
      <c r="S61" s="129">
        <f t="shared" si="83"/>
        <v>13.935037219375216</v>
      </c>
    </row>
    <row r="62" spans="1:22" x14ac:dyDescent="0.2">
      <c r="N62" s="125">
        <f t="shared" si="12"/>
        <v>1.5756756579528113E-2</v>
      </c>
      <c r="P62" s="127" t="str">
        <f t="shared" ref="P62" si="88">CONCATENATE("X4","(m",K59,")")</f>
        <v>X4(m8)</v>
      </c>
      <c r="Q62" s="59">
        <f t="shared" ref="Q62" si="89">(($L$3*($I$6-($B$6*Q59+$C$6*Q60+$D$6*Q61+$F$6*N63+$G$6*N64))/$E$6))+((1-$L$3)*N62)</f>
        <v>1.7925079113903626E-2</v>
      </c>
      <c r="S62" s="129">
        <f t="shared" si="83"/>
        <v>12.096585574864486</v>
      </c>
    </row>
    <row r="63" spans="1:22" x14ac:dyDescent="0.2">
      <c r="N63" s="125">
        <f t="shared" si="12"/>
        <v>-5.5003513219971532E-6</v>
      </c>
      <c r="P63" s="127" t="str">
        <f t="shared" ref="P63" si="90">CONCATENATE("X5","(m",K59,")")</f>
        <v>X5(m8)</v>
      </c>
      <c r="Q63" s="59">
        <f t="shared" ref="Q63" si="91">(($L$3*($I$7-($B$7*Q59+$C$7*Q60+$D$7*Q61+$E$7*Q62+$G$7*N64))/$F$7))+((1-$L$3)*N63)</f>
        <v>-6.3790081456555769E-6</v>
      </c>
      <c r="S63" s="129">
        <f t="shared" si="83"/>
        <v>13.774191905630859</v>
      </c>
    </row>
    <row r="64" spans="1:22" ht="15.75" x14ac:dyDescent="0.25">
      <c r="K64" s="1"/>
      <c r="N64" s="126">
        <f t="shared" si="12"/>
        <v>-6.2754312290639829E-5</v>
      </c>
      <c r="P64" s="127" t="str">
        <f t="shared" ref="P64" si="92">CONCATENATE("X6","(m",K59,")")</f>
        <v>X6(m8)</v>
      </c>
      <c r="Q64" s="59">
        <f t="shared" ref="Q64" si="93">(($L$3*($I$8-($B$8*Q59+$C$8*Q60+$D$8*Q61+$E$8*Q62+$F$8*Q63))/$G$8))+((1-$L$3)*N64)</f>
        <v>-7.1222254073319556E-5</v>
      </c>
      <c r="R64" s="1"/>
      <c r="S64" s="129">
        <f t="shared" si="83"/>
        <v>11.889460524462518</v>
      </c>
      <c r="T64" s="1"/>
      <c r="U64" s="1"/>
    </row>
    <row r="65" spans="1:22" x14ac:dyDescent="0.2">
      <c r="A65" s="131"/>
      <c r="B65" s="131"/>
      <c r="C65" s="131"/>
      <c r="D65" s="131"/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</row>
    <row r="66" spans="1:22" ht="15.75" x14ac:dyDescent="0.25">
      <c r="K66" s="127" t="s">
        <v>226</v>
      </c>
      <c r="N66" s="117" t="s">
        <v>236</v>
      </c>
      <c r="S66" s="112" t="s">
        <v>210</v>
      </c>
      <c r="T66" s="112" t="s">
        <v>228</v>
      </c>
    </row>
    <row r="67" spans="1:22" x14ac:dyDescent="0.2">
      <c r="K67" s="127">
        <v>9</v>
      </c>
      <c r="N67" s="124">
        <f t="shared" ref="N67" si="94">Q59</f>
        <v>1.5674326088320683E-2</v>
      </c>
      <c r="P67" s="127" t="str">
        <f t="shared" ref="P67" si="95">CONCATENATE("X1","(m",K67,")")</f>
        <v>X1(m9)</v>
      </c>
      <c r="Q67" s="59">
        <f t="shared" ref="Q67" si="96">(($L$3*($I$3-($C$3*N68+$D$3*N69+$E$3*N70+$F$3*N71+$G$3*N72))/$B$3))+((1-$L$3)*N67)</f>
        <v>1.7832736774588066E-2</v>
      </c>
      <c r="S67" s="129">
        <f t="shared" ref="S67:S72" si="97">ABS((Q67-N67)/Q67)*100</f>
        <v>12.103642382829047</v>
      </c>
      <c r="T67" s="133">
        <f t="shared" si="27"/>
        <v>12.833432219199349</v>
      </c>
      <c r="U67" s="127" t="s">
        <v>229</v>
      </c>
    </row>
    <row r="68" spans="1:22" x14ac:dyDescent="0.2">
      <c r="N68" s="125">
        <f t="shared" si="12"/>
        <v>5.940686164375986E-6</v>
      </c>
      <c r="P68" s="127" t="str">
        <f t="shared" ref="P68" si="98">CONCATENATE("X2","(m",K67,")")</f>
        <v>X2(m9)</v>
      </c>
      <c r="Q68" s="59">
        <f t="shared" ref="Q68" si="99">(($L$3*($I$4-($B$4*Q67+$D$4*N69+$E$4*N70+$F$4*N71+$G$4*N72))/$C$4))+((1-$L$3)*N68)</f>
        <v>6.8153264670408238E-6</v>
      </c>
      <c r="S68" s="129">
        <f t="shared" si="97"/>
        <v>12.833432219199349</v>
      </c>
    </row>
    <row r="69" spans="1:22" x14ac:dyDescent="0.2">
      <c r="N69" s="125">
        <f t="shared" si="12"/>
        <v>-6.1046325959833396E-5</v>
      </c>
      <c r="P69" s="127" t="str">
        <f t="shared" ref="P69" si="100">CONCATENATE("X3","(m",K67,")")</f>
        <v>X3(m9)</v>
      </c>
      <c r="Q69" s="59">
        <f t="shared" ref="Q69" si="101">(($L$3*($I$5-($B$5*Q67+$C$5*Q68+$E$5*N70+$F$5*N71+$G$5*N72))/$D$5))+((1-$L$3)*N69)</f>
        <v>-6.9475559039628888E-5</v>
      </c>
      <c r="S69" s="129">
        <f t="shared" si="97"/>
        <v>12.13265959470359</v>
      </c>
    </row>
    <row r="70" spans="1:22" x14ac:dyDescent="0.2">
      <c r="N70" s="125">
        <f t="shared" si="12"/>
        <v>1.7925079113903626E-2</v>
      </c>
      <c r="P70" s="127" t="str">
        <f t="shared" ref="P70" si="102">CONCATENATE("X4","(m",K67,")")</f>
        <v>X4(m9)</v>
      </c>
      <c r="Q70" s="59">
        <f t="shared" ref="Q70" si="103">(($L$3*($I$6-($B$6*Q67+$C$6*Q68+$D$6*Q69+$F$6*N71+$G$6*N72))/$E$6))+((1-$L$3)*N70)</f>
        <v>2.0073623261158448E-2</v>
      </c>
      <c r="S70" s="129">
        <f t="shared" si="97"/>
        <v>10.703320069835909</v>
      </c>
    </row>
    <row r="71" spans="1:22" x14ac:dyDescent="0.2">
      <c r="N71" s="125">
        <f t="shared" si="12"/>
        <v>-6.3790081456555769E-6</v>
      </c>
      <c r="P71" s="127" t="str">
        <f t="shared" ref="P71" si="104">CONCATENATE("X5","(m",K67,")")</f>
        <v>X5(m9)</v>
      </c>
      <c r="Q71" s="59">
        <f t="shared" ref="Q71" si="105">(($L$3*($I$7-($B$7*Q67+$C$7*Q68+$D$7*Q69+$E$7*Q70+$G$7*N72))/$F$7))+((1-$L$3)*N71)</f>
        <v>-7.2496502876726526E-6</v>
      </c>
      <c r="S71" s="129">
        <f t="shared" si="97"/>
        <v>12.009436420643912</v>
      </c>
    </row>
    <row r="72" spans="1:22" ht="15.75" x14ac:dyDescent="0.25">
      <c r="K72" s="1"/>
      <c r="N72" s="126">
        <f t="shared" si="12"/>
        <v>-7.1222254073319556E-5</v>
      </c>
      <c r="P72" s="127" t="str">
        <f t="shared" ref="P72" si="106">CONCATENATE("X6","(m",K67,")")</f>
        <v>X6(m9)</v>
      </c>
      <c r="Q72" s="59">
        <f t="shared" ref="Q72" si="107">(($L$3*($I$8-($B$8*Q67+$C$8*Q68+$D$8*Q69+$E$8*Q70+$F$8*Q71))/$G$8))+((1-$L$3)*N72)</f>
        <v>-7.9612955395671169E-5</v>
      </c>
      <c r="R72" s="1"/>
      <c r="S72" s="129">
        <f t="shared" si="97"/>
        <v>10.539366715693918</v>
      </c>
      <c r="T72" s="1"/>
      <c r="U72" s="1"/>
    </row>
    <row r="73" spans="1:22" x14ac:dyDescent="0.2">
      <c r="A73" s="131"/>
      <c r="B73" s="131"/>
      <c r="C73" s="131"/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</row>
    <row r="74" spans="1:22" ht="15.75" x14ac:dyDescent="0.25">
      <c r="K74" s="127" t="s">
        <v>226</v>
      </c>
      <c r="N74" s="117" t="s">
        <v>237</v>
      </c>
      <c r="S74" s="112" t="s">
        <v>210</v>
      </c>
      <c r="T74" s="112" t="s">
        <v>228</v>
      </c>
    </row>
    <row r="75" spans="1:22" x14ac:dyDescent="0.2">
      <c r="K75" s="127">
        <v>10</v>
      </c>
      <c r="N75" s="124">
        <f t="shared" ref="N75" si="108">Q67</f>
        <v>1.7832736774588066E-2</v>
      </c>
      <c r="P75" s="127" t="str">
        <f t="shared" ref="P75" si="109">CONCATENATE("X1","(m",K75,")")</f>
        <v>X1(m10)</v>
      </c>
      <c r="Q75" s="59">
        <f t="shared" ref="Q75" si="110">(($L$3*($I$3-($C$3*N76+$D$3*N77+$E$3*N78+$F$3*N79+$G$3*N80))/$B$3))+((1-$L$3)*N75)</f>
        <v>1.9971459484808694E-2</v>
      </c>
      <c r="S75" s="129">
        <f t="shared" ref="S75:S80" si="111">ABS((Q75-N75)/Q75)*100</f>
        <v>10.708895420725005</v>
      </c>
      <c r="T75" s="133">
        <f t="shared" si="27"/>
        <v>11.281743423844258</v>
      </c>
      <c r="U75" s="127" t="s">
        <v>229</v>
      </c>
    </row>
    <row r="76" spans="1:22" x14ac:dyDescent="0.2">
      <c r="N76" s="125">
        <f t="shared" si="12"/>
        <v>6.8153264670408238E-6</v>
      </c>
      <c r="P76" s="127" t="str">
        <f t="shared" ref="P76" si="112">CONCATENATE("X2","(m",K75,")")</f>
        <v>X2(m10)</v>
      </c>
      <c r="Q76" s="59">
        <f t="shared" ref="Q76" si="113">(($L$3*($I$4-($B$4*Q75+$D$4*N77+$E$4*N78+$F$4*N79+$G$4*N80))/$C$4))+((1-$L$3)*N76)</f>
        <v>7.6819887248241271E-6</v>
      </c>
      <c r="S76" s="129">
        <f t="shared" si="111"/>
        <v>11.281743423844258</v>
      </c>
    </row>
    <row r="77" spans="1:22" x14ac:dyDescent="0.2">
      <c r="N77" s="125">
        <f t="shared" si="12"/>
        <v>-6.9475559039628888E-5</v>
      </c>
      <c r="P77" s="127" t="str">
        <f t="shared" ref="P77" si="114">CONCATENATE("X3","(m",K75,")")</f>
        <v>X3(m10)</v>
      </c>
      <c r="Q77" s="59">
        <f t="shared" ref="Q77" si="115">(($L$3*($I$5-($B$5*Q75+$C$5*Q76+$E$5*N78+$F$5*N79+$G$5*N80))/$D$5))+((1-$L$3)*N77)</f>
        <v>-7.7827904741121836E-5</v>
      </c>
      <c r="S77" s="129">
        <f t="shared" si="111"/>
        <v>10.73181364611481</v>
      </c>
    </row>
    <row r="78" spans="1:22" x14ac:dyDescent="0.2">
      <c r="N78" s="125">
        <f t="shared" si="12"/>
        <v>2.0073623261158448E-2</v>
      </c>
      <c r="P78" s="127" t="str">
        <f t="shared" ref="P78" si="116">CONCATENATE("X4","(m",K75,")")</f>
        <v>X4(m10)</v>
      </c>
      <c r="Q78" s="59">
        <f t="shared" ref="Q78" si="117">(($L$3*($I$6-($B$6*Q75+$C$6*Q76+$D$6*Q77+$F$6*N79+$G$6*N80))/$E$6))+((1-$L$3)*N78)</f>
        <v>2.2202569430152835E-2</v>
      </c>
      <c r="S78" s="129">
        <f t="shared" si="111"/>
        <v>9.5887378066392213</v>
      </c>
    </row>
    <row r="79" spans="1:22" x14ac:dyDescent="0.2">
      <c r="N79" s="125">
        <f t="shared" si="12"/>
        <v>-7.2496502876726526E-6</v>
      </c>
      <c r="P79" s="127" t="str">
        <f t="shared" ref="P79" si="118">CONCATENATE("X5","(m",K75,")")</f>
        <v>X5(m10)</v>
      </c>
      <c r="Q79" s="59">
        <f t="shared" ref="Q79" si="119">(($L$3*($I$7-($B$7*Q75+$C$7*Q76+$D$7*Q77+$E$7*Q78+$G$7*N80))/$F$7))+((1-$L$3)*N79)</f>
        <v>-8.1123508540913206E-6</v>
      </c>
      <c r="S79" s="129">
        <f t="shared" si="111"/>
        <v>10.634408964000617</v>
      </c>
    </row>
    <row r="80" spans="1:22" ht="15.75" x14ac:dyDescent="0.25">
      <c r="K80" s="1"/>
      <c r="N80" s="126">
        <f t="shared" si="12"/>
        <v>-7.9612955395671169E-5</v>
      </c>
      <c r="P80" s="127" t="str">
        <f t="shared" ref="P80" si="120">CONCATENATE("X6","(m",K75,")")</f>
        <v>X6(m10)</v>
      </c>
      <c r="Q80" s="59">
        <f t="shared" ref="Q80" si="121">(($L$3*($I$8-($B$8*Q75+$C$8*Q76+$D$8*Q77+$E$8*Q78+$F$8*Q79))/$G$8))+((1-$L$3)*N80)</f>
        <v>-8.7927120807734259E-5</v>
      </c>
      <c r="R80" s="1"/>
      <c r="S80" s="129">
        <f t="shared" si="111"/>
        <v>9.455746231294496</v>
      </c>
      <c r="T80" s="1"/>
      <c r="U80" s="1"/>
    </row>
    <row r="81" spans="1:22" x14ac:dyDescent="0.2">
      <c r="A81" s="131"/>
      <c r="B81" s="131"/>
      <c r="C81" s="131"/>
      <c r="D81" s="131"/>
      <c r="E81" s="131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</row>
    <row r="82" spans="1:22" ht="15.75" x14ac:dyDescent="0.25">
      <c r="K82" s="127" t="s">
        <v>226</v>
      </c>
      <c r="N82" s="117" t="s">
        <v>238</v>
      </c>
      <c r="S82" s="112" t="s">
        <v>210</v>
      </c>
      <c r="T82" s="112" t="s">
        <v>228</v>
      </c>
    </row>
    <row r="83" spans="1:22" x14ac:dyDescent="0.2">
      <c r="K83" s="127">
        <v>11</v>
      </c>
      <c r="N83" s="124">
        <f t="shared" ref="N83:N144" si="122">Q75</f>
        <v>1.9971459484808694E-2</v>
      </c>
      <c r="P83" s="127" t="str">
        <f t="shared" ref="P83" si="123">CONCATENATE("X1","(m",K83,")")</f>
        <v>X1(m11)</v>
      </c>
      <c r="Q83" s="59">
        <f t="shared" ref="Q83" si="124">(($L$3*($I$3-($C$3*N84+$D$3*N85+$E$3*N86+$F$3*N87+$G$3*N88))/$B$3))+((1-$L$3)*N83)</f>
        <v>2.2090673803156827E-2</v>
      </c>
      <c r="S83" s="129">
        <f t="shared" ref="S83:S88" si="125">ABS((Q83-N83)/Q83)*100</f>
        <v>9.5932534119683179</v>
      </c>
      <c r="T83" s="133">
        <f t="shared" si="27"/>
        <v>10.054824414174151</v>
      </c>
      <c r="U83" s="127" t="s">
        <v>229</v>
      </c>
    </row>
    <row r="84" spans="1:22" x14ac:dyDescent="0.2">
      <c r="N84" s="125">
        <f t="shared" si="122"/>
        <v>7.6819887248241271E-6</v>
      </c>
      <c r="P84" s="127" t="str">
        <f t="shared" ref="P84" si="126">CONCATENATE("X2","(m",K83,")")</f>
        <v>X2(m11)</v>
      </c>
      <c r="Q84" s="59">
        <f t="shared" ref="Q84" si="127">(($L$3*($I$4-($B$4*Q83+$D$4*N85+$E$4*N86+$F$4*N87+$G$4*N88))/$C$4))+((1-$L$3)*N84)</f>
        <v>8.5407457095839004E-6</v>
      </c>
      <c r="S84" s="129">
        <f t="shared" si="125"/>
        <v>10.054824414174151</v>
      </c>
    </row>
    <row r="85" spans="1:22" x14ac:dyDescent="0.2">
      <c r="N85" s="125">
        <f t="shared" si="122"/>
        <v>-7.7827904741121836E-5</v>
      </c>
      <c r="P85" s="127" t="str">
        <f t="shared" ref="P85" si="128">CONCATENATE("X3","(m",K83,")")</f>
        <v>X3(m11)</v>
      </c>
      <c r="Q85" s="59">
        <f t="shared" ref="Q85" si="129">(($L$3*($I$5-($B$5*Q83+$C$5*Q84+$E$5*N86+$F$5*N87+$G$5*N88))/$D$5))+((1-$L$3)*N85)</f>
        <v>-8.6104064393707828E-5</v>
      </c>
      <c r="S85" s="129">
        <f t="shared" si="125"/>
        <v>9.6118106745153646</v>
      </c>
    </row>
    <row r="86" spans="1:22" x14ac:dyDescent="0.2">
      <c r="N86" s="125">
        <f t="shared" si="122"/>
        <v>2.2202569430152835E-2</v>
      </c>
      <c r="P86" s="127" t="str">
        <f t="shared" ref="P86" si="130">CONCATENATE("X4","(m",K83,")")</f>
        <v>X4(m11)</v>
      </c>
      <c r="Q86" s="59">
        <f t="shared" ref="Q86" si="131">(($L$3*($I$6-($B$6*Q83+$C$6*Q84+$D$6*Q85+$F$6*N87+$G$6*N88))/$E$6))+((1-$L$3)*N86)</f>
        <v>2.431209638414487E-2</v>
      </c>
      <c r="S86" s="129">
        <f t="shared" si="125"/>
        <v>8.6768615945754597</v>
      </c>
    </row>
    <row r="87" spans="1:22" x14ac:dyDescent="0.2">
      <c r="N87" s="125">
        <f t="shared" si="122"/>
        <v>-8.1123508540913206E-6</v>
      </c>
      <c r="P87" s="127" t="str">
        <f t="shared" ref="P87" si="132">CONCATENATE("X5","(m",K83,")")</f>
        <v>X5(m11)</v>
      </c>
      <c r="Q87" s="59">
        <f t="shared" ref="Q87" si="133">(($L$3*($I$7-($B$7*Q83+$C$7*Q84+$D$7*Q85+$E$7*Q86+$G$7*N88))/$F$7))+((1-$L$3)*N87)</f>
        <v>-8.9671822841147526E-6</v>
      </c>
      <c r="S87" s="129">
        <f t="shared" si="125"/>
        <v>9.5328878452460462</v>
      </c>
    </row>
    <row r="88" spans="1:22" ht="15.75" x14ac:dyDescent="0.25">
      <c r="K88" s="1"/>
      <c r="N88" s="126">
        <f t="shared" si="122"/>
        <v>-8.7927120807734259E-5</v>
      </c>
      <c r="P88" s="127" t="str">
        <f t="shared" ref="P88" si="134">CONCATENATE("X6","(m",K83,")")</f>
        <v>X6(m11)</v>
      </c>
      <c r="Q88" s="59">
        <f t="shared" ref="Q88" si="135">(($L$3*($I$8-($B$8*Q83+$C$8*Q84+$D$8*Q85+$E$8*Q86+$F$8*Q87))/$G$8))+((1-$L$3)*N88)</f>
        <v>-9.6165448432983629E-5</v>
      </c>
      <c r="R88" s="1"/>
      <c r="S88" s="129">
        <f t="shared" si="125"/>
        <v>8.5668270251872709</v>
      </c>
      <c r="T88" s="1"/>
      <c r="U88" s="1"/>
    </row>
    <row r="89" spans="1:22" x14ac:dyDescent="0.2">
      <c r="A89" s="131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</row>
    <row r="90" spans="1:22" ht="15.75" x14ac:dyDescent="0.25">
      <c r="K90" s="127" t="s">
        <v>226</v>
      </c>
      <c r="N90" s="117" t="s">
        <v>239</v>
      </c>
      <c r="S90" s="112" t="s">
        <v>210</v>
      </c>
      <c r="T90" s="112" t="s">
        <v>228</v>
      </c>
    </row>
    <row r="91" spans="1:22" x14ac:dyDescent="0.2">
      <c r="K91" s="127">
        <v>12</v>
      </c>
      <c r="N91" s="124">
        <f t="shared" ref="N91" si="136">Q83</f>
        <v>2.2090673803156827E-2</v>
      </c>
      <c r="P91" s="127" t="str">
        <f t="shared" ref="P91" si="137">CONCATENATE("X1","(m",K91,")")</f>
        <v>X1(m12)</v>
      </c>
      <c r="Q91" s="59">
        <f t="shared" ref="Q91" si="138">(($L$3*($I$3-($C$3*N92+$D$3*N93+$E$3*N94+$F$3*N95+$G$3*N96))/$B$3))+((1-$L$3)*N91)</f>
        <v>2.4190557675726941E-2</v>
      </c>
      <c r="S91" s="129">
        <f t="shared" ref="S91:S96" si="139">ABS((Q91-N91)/Q91)*100</f>
        <v>8.6805930674229934</v>
      </c>
      <c r="T91" s="133">
        <f t="shared" ref="T91:T147" si="140">MAX(S91:S94)</f>
        <v>9.0604105813362725</v>
      </c>
      <c r="U91" s="127" t="s">
        <v>229</v>
      </c>
    </row>
    <row r="92" spans="1:22" x14ac:dyDescent="0.2">
      <c r="N92" s="125">
        <f t="shared" si="122"/>
        <v>8.5407457095839004E-6</v>
      </c>
      <c r="P92" s="127" t="str">
        <f t="shared" ref="P92" si="141">CONCATENATE("X2","(m",K91,")")</f>
        <v>X2(m12)</v>
      </c>
      <c r="Q92" s="59">
        <f t="shared" ref="Q92" si="142">(($L$3*($I$4-($B$4*Q91+$D$4*N93+$E$4*N94+$F$4*N95+$G$4*N96))/$C$4))+((1-$L$3)*N92)</f>
        <v>9.3916695293887755E-6</v>
      </c>
      <c r="S92" s="129">
        <f t="shared" si="139"/>
        <v>9.0604105813362725</v>
      </c>
    </row>
    <row r="93" spans="1:22" x14ac:dyDescent="0.2">
      <c r="N93" s="125">
        <f t="shared" si="122"/>
        <v>-8.6104064393707828E-5</v>
      </c>
      <c r="P93" s="127" t="str">
        <f t="shared" ref="P93" si="143">CONCATENATE("X3","(m",K91,")")</f>
        <v>X3(m12)</v>
      </c>
      <c r="Q93" s="59">
        <f t="shared" ref="Q93" si="144">(($L$3*($I$5-($B$5*Q91+$C$5*Q92+$E$5*N94+$F$5*N95+$G$5*N96))/$D$5))+((1-$L$3)*N93)</f>
        <v>-9.4304732929595796E-5</v>
      </c>
      <c r="S93" s="129">
        <f t="shared" si="139"/>
        <v>8.6959246700908039</v>
      </c>
    </row>
    <row r="94" spans="1:22" x14ac:dyDescent="0.2">
      <c r="N94" s="125">
        <f t="shared" si="122"/>
        <v>2.431209638414487E-2</v>
      </c>
      <c r="P94" s="127" t="str">
        <f t="shared" ref="P94" si="145">CONCATENATE("X4","(m",K91,")")</f>
        <v>X4(m12)</v>
      </c>
      <c r="Q94" s="59">
        <f t="shared" ref="Q94" si="146">(($L$3*($I$6-($B$6*Q91+$C$6*Q92+$D$6*Q93+$F$6*N95+$G$6*N96))/$E$6))+((1-$L$3)*N94)</f>
        <v>2.6402381255800852E-2</v>
      </c>
      <c r="S94" s="129">
        <f t="shared" si="139"/>
        <v>7.9170316169747981</v>
      </c>
    </row>
    <row r="95" spans="1:22" x14ac:dyDescent="0.2">
      <c r="N95" s="125">
        <f t="shared" si="122"/>
        <v>-8.9671822841147526E-6</v>
      </c>
      <c r="P95" s="127" t="str">
        <f t="shared" ref="P95" si="147">CONCATENATE("X5","(m",K91,")")</f>
        <v>X5(m12)</v>
      </c>
      <c r="Q95" s="59">
        <f t="shared" ref="Q95" si="148">(($L$3*($I$7-($B$7*Q91+$C$7*Q92+$D$7*Q93+$E$7*Q94+$G$7*N96))/$F$7))+((1-$L$3)*N95)</f>
        <v>-9.8142163561907819E-6</v>
      </c>
      <c r="S95" s="129">
        <f t="shared" si="139"/>
        <v>8.6306847264654234</v>
      </c>
    </row>
    <row r="96" spans="1:22" ht="15.75" x14ac:dyDescent="0.25">
      <c r="K96" s="1"/>
      <c r="N96" s="126">
        <f t="shared" si="122"/>
        <v>-9.6165448432983629E-5</v>
      </c>
      <c r="P96" s="127" t="str">
        <f t="shared" ref="P96" si="149">CONCATENATE("X6","(m",K91,")")</f>
        <v>X6(m12)</v>
      </c>
      <c r="Q96" s="59">
        <f t="shared" ref="Q96" si="150">(($L$3*($I$8-($B$8*Q91+$C$8*Q92+$D$8*Q93+$E$8*Q94+$F$8*Q95))/$G$8))+((1-$L$3)*N96)</f>
        <v>-1.0432863002695032E-4</v>
      </c>
      <c r="R96" s="1"/>
      <c r="S96" s="129">
        <f t="shared" si="139"/>
        <v>7.8244884379848267</v>
      </c>
      <c r="T96" s="1"/>
      <c r="U96" s="1"/>
    </row>
    <row r="97" spans="1:22" x14ac:dyDescent="0.2">
      <c r="A97" s="131"/>
      <c r="B97" s="131"/>
      <c r="C97" s="131"/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</row>
    <row r="98" spans="1:22" ht="15.75" x14ac:dyDescent="0.25">
      <c r="K98" s="127" t="s">
        <v>226</v>
      </c>
      <c r="N98" s="117" t="s">
        <v>240</v>
      </c>
      <c r="S98" s="112" t="s">
        <v>210</v>
      </c>
      <c r="T98" s="112" t="s">
        <v>228</v>
      </c>
    </row>
    <row r="99" spans="1:22" x14ac:dyDescent="0.2">
      <c r="K99" s="127">
        <v>13</v>
      </c>
      <c r="N99" s="124">
        <f t="shared" ref="N99" si="151">Q91</f>
        <v>2.4190557675726941E-2</v>
      </c>
      <c r="P99" s="127" t="str">
        <f t="shared" ref="P99" si="152">CONCATENATE("X1","(m",K99,")")</f>
        <v>X1(m13)</v>
      </c>
      <c r="Q99" s="59">
        <f t="shared" ref="Q99" si="153">(($L$3*($I$3-($C$3*N100+$D$3*N101+$E$3*N102+$F$3*N103+$G$3*N104))/$B$3))+((1-$L$3)*N99)</f>
        <v>2.6271287425475503E-2</v>
      </c>
      <c r="S99" s="129">
        <f t="shared" ref="S99:S104" si="154">ABS((Q99-N99)/Q99)*100</f>
        <v>7.9201666673208395</v>
      </c>
      <c r="T99" s="133">
        <f t="shared" si="140"/>
        <v>8.2381629252760309</v>
      </c>
      <c r="U99" s="127" t="s">
        <v>229</v>
      </c>
    </row>
    <row r="100" spans="1:22" x14ac:dyDescent="0.2">
      <c r="N100" s="125">
        <f t="shared" si="122"/>
        <v>9.3916695293887755E-6</v>
      </c>
      <c r="P100" s="127" t="str">
        <f t="shared" ref="P100" si="155">CONCATENATE("X2","(m",K99,")")</f>
        <v>X2(m13)</v>
      </c>
      <c r="Q100" s="59">
        <f t="shared" ref="Q100" si="156">(($L$3*($I$4-($B$4*Q99+$D$4*N101+$E$4*N102+$F$4*N103+$G$4*N104))/$C$4))+((1-$L$3)*N100)</f>
        <v>1.0234831634572554E-5</v>
      </c>
      <c r="S100" s="129">
        <f t="shared" si="154"/>
        <v>8.2381629252760309</v>
      </c>
    </row>
    <row r="101" spans="1:22" x14ac:dyDescent="0.2">
      <c r="N101" s="125">
        <f t="shared" si="122"/>
        <v>-9.4304732929595796E-5</v>
      </c>
      <c r="P101" s="127" t="str">
        <f t="shared" ref="P101" si="157">CONCATENATE("X3","(m",K99,")")</f>
        <v>X3(m13)</v>
      </c>
      <c r="Q101" s="59">
        <f t="shared" ref="Q101" si="158">(($L$3*($I$5-($B$5*Q99+$C$5*Q100+$E$5*N102+$F$5*N103+$G$5*N104))/$D$5))+((1-$L$3)*N101)</f>
        <v>-1.0243059894215994E-4</v>
      </c>
      <c r="S101" s="129">
        <f t="shared" si="154"/>
        <v>7.9330454927366221</v>
      </c>
    </row>
    <row r="102" spans="1:22" x14ac:dyDescent="0.2">
      <c r="N102" s="125">
        <f t="shared" si="122"/>
        <v>2.6402381255800852E-2</v>
      </c>
      <c r="P102" s="127" t="str">
        <f t="shared" ref="P102" si="159">CONCATENATE("X4","(m",K99,")")</f>
        <v>X4(m13)</v>
      </c>
      <c r="Q102" s="59">
        <f t="shared" ref="Q102" si="160">(($L$3*($I$6-($B$6*Q99+$C$6*Q100+$D$6*Q101+$F$6*N103+$G$6*N104))/$E$6))+((1-$L$3)*N102)</f>
        <v>2.8473599562068748E-2</v>
      </c>
      <c r="S102" s="129">
        <f t="shared" si="154"/>
        <v>7.2741709447479916</v>
      </c>
    </row>
    <row r="103" spans="1:22" x14ac:dyDescent="0.2">
      <c r="N103" s="125">
        <f t="shared" si="122"/>
        <v>-9.8142163561907819E-6</v>
      </c>
      <c r="P103" s="127" t="str">
        <f t="shared" ref="P103" si="161">CONCATENATE("X5","(m",K99,")")</f>
        <v>X5(m13)</v>
      </c>
      <c r="Q103" s="59">
        <f t="shared" ref="Q103" si="162">(($L$3*($I$7-($B$7*Q99+$C$7*Q100+$D$7*Q101+$E$7*Q102+$G$7*N104))/$F$7))+((1-$L$3)*N103)</f>
        <v>-1.0653524194039047E-5</v>
      </c>
      <c r="S103" s="129">
        <f t="shared" si="154"/>
        <v>7.8782177856026498</v>
      </c>
    </row>
    <row r="104" spans="1:22" ht="15.75" x14ac:dyDescent="0.25">
      <c r="K104" s="1"/>
      <c r="N104" s="126">
        <f t="shared" si="122"/>
        <v>-1.0432863002695032E-4</v>
      </c>
      <c r="P104" s="127" t="str">
        <f t="shared" ref="P104" si="163">CONCATENATE("X6","(m",K99,")")</f>
        <v>X6(m13)</v>
      </c>
      <c r="Q104" s="59">
        <f t="shared" ref="Q104" si="164">(($L$3*($I$8-($B$8*Q99+$C$8*Q100+$D$8*Q101+$E$8*Q102+$F$8*Q103))/$G$8))+((1-$L$3)*N104)</f>
        <v>-1.1241735103530655E-4</v>
      </c>
      <c r="R104" s="1"/>
      <c r="S104" s="129">
        <f t="shared" si="154"/>
        <v>7.1952602813206585</v>
      </c>
      <c r="T104" s="1"/>
      <c r="U104" s="1"/>
    </row>
    <row r="105" spans="1:22" x14ac:dyDescent="0.2">
      <c r="A105" s="131"/>
      <c r="B105" s="131"/>
      <c r="C105" s="131"/>
      <c r="D105" s="131"/>
      <c r="E105" s="131"/>
      <c r="F105" s="131"/>
      <c r="G105" s="131"/>
      <c r="H105" s="131"/>
      <c r="I105" s="131"/>
      <c r="J105" s="131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</row>
    <row r="106" spans="1:22" ht="15.75" x14ac:dyDescent="0.25">
      <c r="K106" s="127" t="s">
        <v>226</v>
      </c>
      <c r="N106" s="117" t="s">
        <v>241</v>
      </c>
      <c r="S106" s="112" t="s">
        <v>210</v>
      </c>
      <c r="T106" s="112" t="s">
        <v>228</v>
      </c>
    </row>
    <row r="107" spans="1:22" x14ac:dyDescent="0.2">
      <c r="K107" s="127">
        <v>14</v>
      </c>
      <c r="N107" s="124">
        <f t="shared" ref="N107" si="165">Q99</f>
        <v>2.6271287425475503E-2</v>
      </c>
      <c r="P107" s="127" t="str">
        <f t="shared" ref="P107" si="166">CONCATENATE("X1","(m",K107,")")</f>
        <v>X1(m14)</v>
      </c>
      <c r="Q107" s="59">
        <f t="shared" ref="Q107" si="167">(($L$3*($I$3-($C$3*N108+$D$3*N109+$E$3*N110+$F$3*N111+$G$3*N112))/$B$3))+((1-$L$3)*N107)</f>
        <v>2.8333037767026423E-2</v>
      </c>
      <c r="S107" s="129">
        <f t="shared" ref="S107:S112" si="168">ABS((Q107-N107)/Q107)*100</f>
        <v>7.2768418215654789</v>
      </c>
      <c r="T107" s="133">
        <f t="shared" si="140"/>
        <v>7.5469587640366678</v>
      </c>
      <c r="U107" s="127" t="s">
        <v>229</v>
      </c>
    </row>
    <row r="108" spans="1:22" x14ac:dyDescent="0.2">
      <c r="N108" s="125">
        <f t="shared" si="122"/>
        <v>1.0234831634572554E-5</v>
      </c>
      <c r="P108" s="127" t="str">
        <f t="shared" ref="P108" si="169">CONCATENATE("X2","(m",K107,")")</f>
        <v>X2(m14)</v>
      </c>
      <c r="Q108" s="59">
        <f t="shared" ref="Q108" si="170">(($L$3*($I$4-($B$4*Q107+$D$4*N109+$E$4*N110+$F$4*N111+$G$4*N112))/$C$4))+((1-$L$3)*N108)</f>
        <v>1.1070302823733726E-5</v>
      </c>
      <c r="S108" s="129">
        <f t="shared" si="168"/>
        <v>7.5469587640366678</v>
      </c>
    </row>
    <row r="109" spans="1:22" x14ac:dyDescent="0.2">
      <c r="N109" s="125">
        <f t="shared" si="122"/>
        <v>-1.0243059894215994E-4</v>
      </c>
      <c r="P109" s="127" t="str">
        <f t="shared" ref="P109" si="171">CONCATENATE("X3","(m",K107,")")</f>
        <v>X3(m14)</v>
      </c>
      <c r="Q109" s="59">
        <f t="shared" ref="Q109" si="172">(($L$3*($I$5-($B$5*Q107+$C$5*Q108+$E$5*N110+$F$5*N111+$G$5*N112))/$D$5))+((1-$L$3)*N109)</f>
        <v>-1.1048234474375945E-4</v>
      </c>
      <c r="S109" s="129">
        <f t="shared" si="168"/>
        <v>7.2878122022788707</v>
      </c>
    </row>
    <row r="110" spans="1:22" x14ac:dyDescent="0.2">
      <c r="N110" s="125">
        <f t="shared" si="122"/>
        <v>2.8473599562068748E-2</v>
      </c>
      <c r="P110" s="127" t="str">
        <f t="shared" ref="P110" si="173">CONCATENATE("X4","(m",K107,")")</f>
        <v>X4(m14)</v>
      </c>
      <c r="Q110" s="59">
        <f t="shared" ref="Q110" si="174">(($L$3*($I$6-($B$6*Q107+$C$6*Q108+$D$6*Q109+$F$6*N111+$G$6*N112))/$E$6))+((1-$L$3)*N110)</f>
        <v>3.0525925218916013E-2</v>
      </c>
      <c r="S110" s="129">
        <f t="shared" si="168"/>
        <v>6.7232217930465854</v>
      </c>
    </row>
    <row r="111" spans="1:22" x14ac:dyDescent="0.2">
      <c r="N111" s="125">
        <f t="shared" si="122"/>
        <v>-1.0653524194039047E-5</v>
      </c>
      <c r="P111" s="127" t="str">
        <f t="shared" ref="P111" si="175">CONCATENATE("X5","(m",K107,")")</f>
        <v>X5(m14)</v>
      </c>
      <c r="Q111" s="59">
        <f t="shared" ref="Q111" si="176">(($L$3*($I$7-($B$7*Q107+$C$7*Q108+$D$7*Q109+$E$7*Q110+$G$7*N112))/$F$7))+((1-$L$3)*N111)</f>
        <v>-1.1485176272623081E-5</v>
      </c>
      <c r="S111" s="129">
        <f t="shared" si="168"/>
        <v>7.2410911146955677</v>
      </c>
    </row>
    <row r="112" spans="1:22" ht="15.75" x14ac:dyDescent="0.25">
      <c r="K112" s="1"/>
      <c r="N112" s="126">
        <f t="shared" si="122"/>
        <v>-1.1241735103530655E-4</v>
      </c>
      <c r="P112" s="127" t="str">
        <f t="shared" ref="P112" si="177">CONCATENATE("X6","(m",K107,")")</f>
        <v>X6(m14)</v>
      </c>
      <c r="Q112" s="59">
        <f t="shared" ref="Q112" si="178">(($L$3*($I$8-($B$8*Q107+$C$8*Q108+$D$8*Q109+$E$8*Q110+$F$8*Q111))/$G$8))+((1-$L$3)*N112)</f>
        <v>-1.2043229065142144E-4</v>
      </c>
      <c r="R112" s="1"/>
      <c r="S112" s="129">
        <f t="shared" si="168"/>
        <v>6.6551417171938434</v>
      </c>
      <c r="T112" s="1"/>
      <c r="U112" s="1"/>
    </row>
    <row r="113" spans="1:22" x14ac:dyDescent="0.2">
      <c r="A113" s="131"/>
      <c r="B113" s="131"/>
      <c r="C113" s="131"/>
      <c r="D113" s="131"/>
      <c r="E113" s="131"/>
      <c r="F113" s="131"/>
      <c r="G113" s="131"/>
      <c r="H113" s="131"/>
      <c r="I113" s="13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</row>
    <row r="114" spans="1:22" ht="15.75" x14ac:dyDescent="0.25">
      <c r="K114" s="127" t="s">
        <v>226</v>
      </c>
      <c r="N114" s="117" t="s">
        <v>242</v>
      </c>
      <c r="S114" s="112" t="s">
        <v>210</v>
      </c>
      <c r="T114" s="112" t="s">
        <v>228</v>
      </c>
    </row>
    <row r="115" spans="1:22" x14ac:dyDescent="0.2">
      <c r="K115" s="127">
        <v>15</v>
      </c>
      <c r="N115" s="124">
        <f t="shared" ref="N115" si="179">Q107</f>
        <v>2.8333037767026423E-2</v>
      </c>
      <c r="P115" s="127" t="str">
        <f t="shared" ref="P115" si="180">CONCATENATE("X1","(m",K115,")")</f>
        <v>X1(m15)</v>
      </c>
      <c r="Q115" s="59">
        <f t="shared" ref="Q115" si="181">(($L$3*($I$3-($C$3*N116+$D$3*N117+$E$3*N118+$F$3*N119+$G$3*N120))/$B$3))+((1-$L$3)*N115)</f>
        <v>3.0375981821341512E-2</v>
      </c>
      <c r="S115" s="129">
        <f t="shared" ref="S115:S120" si="182">ABS((Q115-N115)/Q115)*100</f>
        <v>6.7255243512154061</v>
      </c>
      <c r="T115" s="133">
        <f t="shared" si="140"/>
        <v>6.9578060441337142</v>
      </c>
      <c r="U115" s="127" t="s">
        <v>229</v>
      </c>
    </row>
    <row r="116" spans="1:22" x14ac:dyDescent="0.2">
      <c r="N116" s="125">
        <f t="shared" si="122"/>
        <v>1.1070302823733726E-5</v>
      </c>
      <c r="P116" s="127" t="str">
        <f t="shared" ref="P116" si="183">CONCATENATE("X2","(m",K115,")")</f>
        <v>X2(m15)</v>
      </c>
      <c r="Q116" s="59">
        <f t="shared" ref="Q116" si="184">(($L$3*($I$4-($B$4*Q115+$D$4*N117+$E$4*N118+$F$4*N119+$G$4*N120))/$C$4))+((1-$L$3)*N116)</f>
        <v>1.1898153249680272E-5</v>
      </c>
      <c r="S116" s="129">
        <f t="shared" si="182"/>
        <v>6.9578060441337142</v>
      </c>
    </row>
    <row r="117" spans="1:22" x14ac:dyDescent="0.2">
      <c r="N117" s="125">
        <f t="shared" si="122"/>
        <v>-1.1048234474375945E-4</v>
      </c>
      <c r="P117" s="127" t="str">
        <f t="shared" ref="P117" si="185">CONCATENATE("X3","(m",K115,")")</f>
        <v>X3(m15)</v>
      </c>
      <c r="Q117" s="59">
        <f t="shared" ref="Q117" si="186">(($L$3*($I$5-($B$5*Q115+$C$5*Q116+$E$5*N118+$F$5*N119+$G$5*N120))/$D$5))+((1-$L$3)*N117)</f>
        <v>-1.1846064642303087E-4</v>
      </c>
      <c r="S117" s="129">
        <f t="shared" si="182"/>
        <v>6.7349807047146868</v>
      </c>
    </row>
    <row r="118" spans="1:22" x14ac:dyDescent="0.2">
      <c r="N118" s="125">
        <f t="shared" si="122"/>
        <v>3.0525925218916013E-2</v>
      </c>
      <c r="P118" s="127" t="str">
        <f t="shared" ref="P118" si="187">CONCATENATE("X4","(m",K115,")")</f>
        <v>X4(m15)</v>
      </c>
      <c r="Q118" s="59">
        <f t="shared" ref="Q118" si="188">(($L$3*($I$6-($B$6*Q115+$C$6*Q116+$D$6*Q117+$F$6*N119+$G$6*N120))/$E$6))+((1-$L$3)*N118)</f>
        <v>3.2559530555932935E-2</v>
      </c>
      <c r="S118" s="129">
        <f t="shared" si="182"/>
        <v>6.2458066879172573</v>
      </c>
    </row>
    <row r="119" spans="1:22" x14ac:dyDescent="0.2">
      <c r="N119" s="125">
        <f t="shared" si="122"/>
        <v>-1.1485176272623081E-5</v>
      </c>
      <c r="P119" s="127" t="str">
        <f t="shared" ref="P119" si="189">CONCATENATE("X5","(m",K115,")")</f>
        <v>X5(m15)</v>
      </c>
      <c r="Q119" s="59">
        <f t="shared" ref="Q119" si="190">(($L$3*($I$7-($B$7*Q115+$C$7*Q116+$D$7*Q117+$E$7*Q118+$G$7*N120))/$F$7))+((1-$L$3)*N119)</f>
        <v>-1.2309242424067959E-5</v>
      </c>
      <c r="S119" s="129">
        <f t="shared" si="182"/>
        <v>6.69469430412388</v>
      </c>
    </row>
    <row r="120" spans="1:22" ht="15.75" x14ac:dyDescent="0.25">
      <c r="K120" s="1"/>
      <c r="N120" s="126">
        <f t="shared" si="122"/>
        <v>-1.2043229065142144E-4</v>
      </c>
      <c r="P120" s="127" t="str">
        <f t="shared" ref="P120" si="191">CONCATENATE("X6","(m",K115,")")</f>
        <v>X6(m15)</v>
      </c>
      <c r="Q120" s="59">
        <f t="shared" ref="Q120" si="192">(($L$3*($I$8-($B$8*Q115+$C$8*Q116+$D$8*Q117+$E$8*Q118+$F$8*Q119))/$G$8))+((1-$L$3)*N120)</f>
        <v>-1.283741218733914E-4</v>
      </c>
      <c r="R120" s="1"/>
      <c r="S120" s="129">
        <f t="shared" si="182"/>
        <v>6.1864736491070698</v>
      </c>
      <c r="T120" s="1"/>
      <c r="U120" s="1"/>
    </row>
    <row r="121" spans="1:22" x14ac:dyDescent="0.2">
      <c r="A121" s="131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  <c r="S121" s="131"/>
      <c r="T121" s="131"/>
      <c r="U121" s="131"/>
      <c r="V121" s="131"/>
    </row>
    <row r="122" spans="1:22" ht="15.75" x14ac:dyDescent="0.25">
      <c r="K122" s="127" t="s">
        <v>226</v>
      </c>
      <c r="N122" s="117" t="s">
        <v>243</v>
      </c>
      <c r="S122" s="112" t="s">
        <v>210</v>
      </c>
      <c r="T122" s="112" t="s">
        <v>228</v>
      </c>
    </row>
    <row r="123" spans="1:22" x14ac:dyDescent="0.2">
      <c r="K123" s="127">
        <v>16</v>
      </c>
      <c r="N123" s="124">
        <f t="shared" ref="N123" si="193">Q115</f>
        <v>3.0375981821341512E-2</v>
      </c>
      <c r="P123" s="127" t="str">
        <f t="shared" ref="P123" si="194">CONCATENATE("X1","(m",K123,")")</f>
        <v>X1(m16)</v>
      </c>
      <c r="Q123" s="59">
        <f t="shared" ref="Q123" si="195">(($L$3*($I$3-($C$3*N124+$D$3*N125+$E$3*N126+$F$3*N127+$G$3*N128))/$B$3))+((1-$L$3)*N123)</f>
        <v>3.240029113025706E-2</v>
      </c>
      <c r="S123" s="129">
        <f t="shared" ref="S123:S128" si="196">ABS((Q123-N123)/Q123)*100</f>
        <v>6.2478120976670599</v>
      </c>
      <c r="T123" s="133">
        <f t="shared" si="140"/>
        <v>6.4496775881861428</v>
      </c>
      <c r="U123" s="127" t="s">
        <v>229</v>
      </c>
    </row>
    <row r="124" spans="1:22" x14ac:dyDescent="0.2">
      <c r="N124" s="125">
        <f t="shared" si="122"/>
        <v>1.1898153249680272E-5</v>
      </c>
      <c r="P124" s="127" t="str">
        <f t="shared" ref="P124" si="197">CONCATENATE("X2","(m",K123,")")</f>
        <v>X2(m16)</v>
      </c>
      <c r="Q124" s="59">
        <f t="shared" ref="Q124" si="198">(($L$3*($I$4-($B$4*Q123+$D$4*N125+$E$4*N126+$F$4*N127+$G$4*N128))/$C$4))+((1-$L$3)*N124)</f>
        <v>1.271845242532027E-5</v>
      </c>
      <c r="S124" s="129">
        <f t="shared" si="196"/>
        <v>6.4496775881861428</v>
      </c>
    </row>
    <row r="125" spans="1:22" x14ac:dyDescent="0.2">
      <c r="N125" s="125">
        <f t="shared" si="122"/>
        <v>-1.1846064642303087E-4</v>
      </c>
      <c r="P125" s="127" t="str">
        <f t="shared" ref="P125" si="199">CONCATENATE("X3","(m",K123,")")</f>
        <v>X3(m16)</v>
      </c>
      <c r="Q125" s="59">
        <f t="shared" ref="Q125" si="200">(($L$3*($I$5-($B$5*Q123+$C$5*Q124+$E$5*N126+$F$5*N127+$G$5*N128))/$D$5))+((1-$L$3)*N125)</f>
        <v>-1.2636617390165796E-4</v>
      </c>
      <c r="S125" s="129">
        <f t="shared" si="196"/>
        <v>6.2560471956517514</v>
      </c>
    </row>
    <row r="126" spans="1:22" x14ac:dyDescent="0.2">
      <c r="N126" s="125">
        <f t="shared" si="122"/>
        <v>3.2559530555932935E-2</v>
      </c>
      <c r="P126" s="127" t="str">
        <f t="shared" ref="P126" si="201">CONCATENATE("X4","(m",K123,")")</f>
        <v>X4(m16)</v>
      </c>
      <c r="Q126" s="59">
        <f t="shared" ref="Q126" si="202">(($L$3*($I$6-($B$6*Q123+$C$6*Q124+$D$6*Q125+$F$6*N127+$G$6*N128))/$E$6))+((1-$L$3)*N126)</f>
        <v>3.4574586330802813E-2</v>
      </c>
      <c r="S126" s="129">
        <f t="shared" si="196"/>
        <v>5.8281413856704534</v>
      </c>
    </row>
    <row r="127" spans="1:22" x14ac:dyDescent="0.2">
      <c r="N127" s="125">
        <f t="shared" si="122"/>
        <v>-1.2309242424067959E-5</v>
      </c>
      <c r="P127" s="127" t="str">
        <f t="shared" ref="P127" si="203">CONCATENATE("X5","(m",K123,")")</f>
        <v>X5(m16)</v>
      </c>
      <c r="Q127" s="59">
        <f t="shared" ref="Q127" si="204">(($L$3*($I$7-($B$7*Q123+$C$7*Q124+$D$7*Q125+$E$7*Q126+$G$7*N128))/$F$7))+((1-$L$3)*N127)</f>
        <v>-1.3125791843523965E-5</v>
      </c>
      <c r="S127" s="129">
        <f t="shared" si="196"/>
        <v>6.220953594193082</v>
      </c>
    </row>
    <row r="128" spans="1:22" ht="15.75" x14ac:dyDescent="0.25">
      <c r="K128" s="1"/>
      <c r="N128" s="126">
        <f t="shared" si="122"/>
        <v>-1.283741218733914E-4</v>
      </c>
      <c r="P128" s="127" t="str">
        <f t="shared" ref="P128" si="205">CONCATENATE("X6","(m",K123,")")</f>
        <v>X6(m16)</v>
      </c>
      <c r="Q128" s="59">
        <f t="shared" ref="Q128" si="206">(($L$3*($I$8-($B$8*Q123+$C$8*Q124+$D$8*Q125+$E$8*Q126+$F$8*Q127))/$G$8))+((1-$L$3)*N128)</f>
        <v>-1.3624351156055041E-4</v>
      </c>
      <c r="R128" s="1"/>
      <c r="S128" s="129">
        <f t="shared" si="196"/>
        <v>5.7759739139295689</v>
      </c>
      <c r="T128" s="1"/>
      <c r="U128" s="1"/>
    </row>
    <row r="129" spans="1:22" x14ac:dyDescent="0.2">
      <c r="A129" s="131"/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  <c r="L129" s="131"/>
      <c r="M129" s="131"/>
      <c r="N129" s="131"/>
      <c r="O129" s="131"/>
      <c r="P129" s="131"/>
      <c r="Q129" s="131"/>
      <c r="R129" s="131"/>
      <c r="S129" s="131"/>
      <c r="T129" s="131"/>
      <c r="U129" s="131"/>
      <c r="V129" s="131"/>
    </row>
    <row r="130" spans="1:22" ht="15.75" x14ac:dyDescent="0.25">
      <c r="K130" s="127" t="s">
        <v>226</v>
      </c>
      <c r="N130" s="117" t="s">
        <v>244</v>
      </c>
      <c r="S130" s="112" t="s">
        <v>210</v>
      </c>
      <c r="T130" s="112" t="s">
        <v>228</v>
      </c>
    </row>
    <row r="131" spans="1:22" x14ac:dyDescent="0.2">
      <c r="K131" s="127">
        <v>17</v>
      </c>
      <c r="N131" s="124">
        <f t="shared" ref="N131" si="207">Q123</f>
        <v>3.240029113025706E-2</v>
      </c>
      <c r="P131" s="127" t="str">
        <f t="shared" ref="P131" si="208">CONCATENATE("X1","(m",K131,")")</f>
        <v>X1(m17)</v>
      </c>
      <c r="Q131" s="59">
        <f t="shared" ref="Q131" si="209">(($L$3*($I$3-($C$3*N132+$D$3*N133+$E$3*N134+$F$3*N135+$G$3*N136))/$B$3))+((1-$L$3)*N131)</f>
        <v>3.4406135670887905E-2</v>
      </c>
      <c r="S131" s="129">
        <f t="shared" ref="S131:S136" si="210">ABS((Q131-N131)/Q131)*100</f>
        <v>5.8299035957358392</v>
      </c>
      <c r="T131" s="133">
        <f t="shared" si="140"/>
        <v>6.0069516790523814</v>
      </c>
      <c r="U131" s="127" t="s">
        <v>229</v>
      </c>
    </row>
    <row r="132" spans="1:22" x14ac:dyDescent="0.2">
      <c r="N132" s="125">
        <f t="shared" si="122"/>
        <v>1.271845242532027E-5</v>
      </c>
      <c r="P132" s="127" t="str">
        <f t="shared" ref="P132" si="211">CONCATENATE("X2","(m",K131,")")</f>
        <v>X2(m17)</v>
      </c>
      <c r="Q132" s="59">
        <f t="shared" ref="Q132" si="212">(($L$3*($I$4-($B$4*Q131+$D$4*N133+$E$4*N134+$F$4*N135+$G$4*N136))/$C$4))+((1-$L$3)*N132)</f>
        <v>1.3531269229498743E-5</v>
      </c>
      <c r="S132" s="129">
        <f t="shared" si="210"/>
        <v>6.0069516790523814</v>
      </c>
    </row>
    <row r="133" spans="1:22" x14ac:dyDescent="0.2">
      <c r="N133" s="125">
        <f t="shared" si="122"/>
        <v>-1.2636617390165796E-4</v>
      </c>
      <c r="P133" s="127" t="str">
        <f t="shared" ref="P133" si="213">CONCATENATE("X3","(m",K131,")")</f>
        <v>X3(m17)</v>
      </c>
      <c r="Q133" s="59">
        <f t="shared" ref="Q133" si="214">(($L$3*($I$5-($B$5*Q131+$C$5*Q132+$E$5*N134+$F$5*N135+$G$5*N136))/$D$5))+((1-$L$3)*N133)</f>
        <v>-1.3419959099062359E-4</v>
      </c>
      <c r="S133" s="129">
        <f t="shared" si="210"/>
        <v>5.8371393169990746</v>
      </c>
    </row>
    <row r="134" spans="1:22" x14ac:dyDescent="0.2">
      <c r="N134" s="125">
        <f t="shared" si="122"/>
        <v>3.4574586330802813E-2</v>
      </c>
      <c r="P134" s="127" t="str">
        <f t="shared" ref="P134" si="215">CONCATENATE("X4","(m",K131,")")</f>
        <v>X4(m17)</v>
      </c>
      <c r="Q134" s="59">
        <f t="shared" ref="Q134" si="216">(($L$3*($I$6-($B$6*Q131+$C$6*Q132+$D$6*Q133+$F$6*N135+$G$6*N136))/$E$6))+((1-$L$3)*N134)</f>
        <v>3.6571261743640143E-2</v>
      </c>
      <c r="S134" s="129">
        <f t="shared" si="210"/>
        <v>5.4596842374041366</v>
      </c>
    </row>
    <row r="135" spans="1:22" x14ac:dyDescent="0.2">
      <c r="N135" s="125">
        <f t="shared" si="122"/>
        <v>-1.3125791843523965E-5</v>
      </c>
      <c r="P135" s="127" t="str">
        <f t="shared" ref="P135" si="217">CONCATENATE("X5","(m",K131,")")</f>
        <v>X5(m17)</v>
      </c>
      <c r="Q135" s="59">
        <f t="shared" ref="Q135" si="218">(($L$3*($I$7-($B$7*Q131+$C$7*Q132+$D$7*Q133+$E$7*Q134+$G$7*N136))/$F$7))+((1-$L$3)*N135)</f>
        <v>-1.3934893094976759E-5</v>
      </c>
      <c r="S135" s="129">
        <f t="shared" si="210"/>
        <v>5.8062967970989199</v>
      </c>
    </row>
    <row r="136" spans="1:22" ht="15.75" x14ac:dyDescent="0.25">
      <c r="K136" s="1"/>
      <c r="N136" s="126">
        <f t="shared" si="122"/>
        <v>-1.3624351156055041E-4</v>
      </c>
      <c r="P136" s="127" t="str">
        <f t="shared" ref="P136" si="219">CONCATENATE("X6","(m",K131,")")</f>
        <v>X6(m17)</v>
      </c>
      <c r="Q136" s="59">
        <f t="shared" ref="Q136" si="220">(($L$3*($I$8-($B$8*Q131+$C$8*Q132+$D$8*Q133+$E$8*Q134+$F$8*Q135))/$G$8))+((1-$L$3)*N136)</f>
        <v>-1.4404112048946487E-4</v>
      </c>
      <c r="R136" s="1"/>
      <c r="S136" s="129">
        <f t="shared" si="210"/>
        <v>5.4134603385599016</v>
      </c>
      <c r="T136" s="1"/>
      <c r="U136" s="1"/>
    </row>
    <row r="137" spans="1:22" x14ac:dyDescent="0.2">
      <c r="A137" s="131"/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  <c r="L137" s="131"/>
      <c r="M137" s="131"/>
      <c r="N137" s="131"/>
      <c r="O137" s="131"/>
      <c r="P137" s="131"/>
      <c r="Q137" s="131"/>
      <c r="R137" s="131"/>
      <c r="S137" s="131"/>
      <c r="T137" s="131"/>
      <c r="U137" s="131"/>
      <c r="V137" s="131"/>
    </row>
    <row r="138" spans="1:22" ht="15.75" x14ac:dyDescent="0.25">
      <c r="K138" s="127" t="s">
        <v>226</v>
      </c>
      <c r="N138" s="117" t="s">
        <v>245</v>
      </c>
      <c r="S138" s="112" t="s">
        <v>210</v>
      </c>
      <c r="T138" s="112" t="s">
        <v>228</v>
      </c>
    </row>
    <row r="139" spans="1:22" x14ac:dyDescent="0.2">
      <c r="K139" s="127">
        <v>18</v>
      </c>
      <c r="N139" s="124">
        <f t="shared" ref="N139" si="221">Q131</f>
        <v>3.4406135670887905E-2</v>
      </c>
      <c r="P139" s="127" t="str">
        <f t="shared" ref="P139" si="222">CONCATENATE("X1","(m",K139,")")</f>
        <v>X1(m18)</v>
      </c>
      <c r="Q139" s="59">
        <f t="shared" ref="Q139" si="223">(($L$3*($I$3-($C$3*N140+$D$3*N141+$E$3*N142+$F$3*N143+$G$3*N144))/$B$3))+((1-$L$3)*N139)</f>
        <v>3.639368386990003E-2</v>
      </c>
      <c r="S139" s="129">
        <f t="shared" ref="S139:S144" si="224">ABS((Q139-N139)/Q139)*100</f>
        <v>5.4612448855609204</v>
      </c>
      <c r="T139" s="133">
        <f t="shared" si="140"/>
        <v>5.6177799714068408</v>
      </c>
      <c r="U139" s="127" t="s">
        <v>229</v>
      </c>
    </row>
    <row r="140" spans="1:22" x14ac:dyDescent="0.2">
      <c r="N140" s="125">
        <f t="shared" si="122"/>
        <v>1.3531269229498743E-5</v>
      </c>
      <c r="P140" s="127" t="str">
        <f t="shared" ref="P140" si="225">CONCATENATE("X2","(m",K139,")")</f>
        <v>X2(m18)</v>
      </c>
      <c r="Q140" s="59">
        <f t="shared" ref="Q140" si="226">(($L$3*($I$4-($B$4*Q139+$D$4*N141+$E$4*N142+$F$4*N143+$G$4*N144))/$C$4))+((1-$L$3)*N140)</f>
        <v>1.433667191278128E-5</v>
      </c>
      <c r="S140" s="129">
        <f t="shared" si="224"/>
        <v>5.6177799714068408</v>
      </c>
    </row>
    <row r="141" spans="1:22" x14ac:dyDescent="0.2">
      <c r="N141" s="125">
        <f t="shared" si="122"/>
        <v>-1.3419959099062359E-4</v>
      </c>
      <c r="P141" s="127" t="str">
        <f t="shared" ref="P141" si="227">CONCATENATE("X3","(m",K139,")")</f>
        <v>X3(m18)</v>
      </c>
      <c r="Q141" s="59">
        <f t="shared" ref="Q141" si="228">(($L$3*($I$5-($B$5*Q139+$C$5*Q140+$E$5*N142+$F$5*N143+$G$5*N144))/$D$5))+((1-$L$3)*N141)</f>
        <v>-1.4196155544594861E-4</v>
      </c>
      <c r="S141" s="129">
        <f t="shared" si="224"/>
        <v>5.4676524436084826</v>
      </c>
    </row>
    <row r="142" spans="1:22" x14ac:dyDescent="0.2">
      <c r="N142" s="125">
        <f t="shared" si="122"/>
        <v>3.6571261743640143E-2</v>
      </c>
      <c r="P142" s="127" t="str">
        <f t="shared" ref="P142" si="229">CONCATENATE("X4","(m",K139,")")</f>
        <v>X4(m18)</v>
      </c>
      <c r="Q142" s="59">
        <f t="shared" ref="Q142" si="230">(($L$3*($I$6-($B$6*Q139+$C$6*Q140+$D$6*Q141+$F$6*N143+$G$6*N144))/$E$6))+((1-$L$3)*N142)</f>
        <v>3.8549724451197996E-2</v>
      </c>
      <c r="S142" s="129">
        <f t="shared" si="224"/>
        <v>5.1322356663339752</v>
      </c>
    </row>
    <row r="143" spans="1:22" x14ac:dyDescent="0.2">
      <c r="N143" s="125">
        <f t="shared" si="122"/>
        <v>-1.3934893094976759E-5</v>
      </c>
      <c r="P143" s="127" t="str">
        <f t="shared" ref="P143" si="231">CONCATENATE("X5","(m",K139,")")</f>
        <v>X5(m18)</v>
      </c>
      <c r="Q143" s="59">
        <f t="shared" ref="Q143" si="232">(($L$3*($I$7-($B$7*Q139+$C$7*Q140+$D$7*Q141+$E$7*Q142+$G$7*N144))/$F$7))+((1-$L$3)*N143)</f>
        <v>-1.4736614117004561E-5</v>
      </c>
      <c r="S143" s="129">
        <f t="shared" si="224"/>
        <v>5.4403339577352234</v>
      </c>
    </row>
    <row r="144" spans="1:22" ht="15.75" x14ac:dyDescent="0.25">
      <c r="K144" s="1"/>
      <c r="N144" s="126">
        <f t="shared" si="122"/>
        <v>-1.4404112048946487E-4</v>
      </c>
      <c r="P144" s="127" t="str">
        <f t="shared" ref="P144" si="233">CONCATENATE("X6","(m",K139,")")</f>
        <v>X6(m18)</v>
      </c>
      <c r="Q144" s="59">
        <f t="shared" ref="Q144" si="234">(($L$3*($I$8-($B$8*Q139+$C$8*Q140+$D$8*Q141+$E$8*Q142+$F$8*Q143))/$G$8))+((1-$L$3)*N144)</f>
        <v>-1.5176760340941773E-4</v>
      </c>
      <c r="R144" s="1"/>
      <c r="S144" s="129">
        <f t="shared" si="224"/>
        <v>5.0909961983845919</v>
      </c>
      <c r="T144" s="1"/>
      <c r="U144" s="1"/>
    </row>
    <row r="145" spans="1:22" x14ac:dyDescent="0.2">
      <c r="A145" s="131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  <c r="S145" s="131"/>
      <c r="T145" s="131"/>
      <c r="U145" s="131"/>
      <c r="V145" s="131"/>
    </row>
    <row r="146" spans="1:22" ht="15.75" x14ac:dyDescent="0.25">
      <c r="K146" s="127" t="s">
        <v>226</v>
      </c>
      <c r="N146" s="117" t="s">
        <v>246</v>
      </c>
      <c r="S146" s="112" t="s">
        <v>210</v>
      </c>
      <c r="T146" s="112" t="s">
        <v>228</v>
      </c>
    </row>
    <row r="147" spans="1:22" x14ac:dyDescent="0.2">
      <c r="K147" s="127">
        <v>19</v>
      </c>
      <c r="N147" s="124">
        <f t="shared" ref="N147:N208" si="235">Q139</f>
        <v>3.639368386990003E-2</v>
      </c>
      <c r="P147" s="127" t="str">
        <f t="shared" ref="P147" si="236">CONCATENATE("X1","(m",K147,")")</f>
        <v>X1(m19)</v>
      </c>
      <c r="Q147" s="59">
        <f t="shared" ref="Q147" si="237">(($L$3*($I$3-($C$3*N148+$D$3*N149+$E$3*N150+$F$3*N151+$G$3*N152))/$B$3))+((1-$L$3)*N147)</f>
        <v>3.8363102617653001E-2</v>
      </c>
      <c r="S147" s="129">
        <f t="shared" ref="S147:S152" si="238">ABS((Q147-N147)/Q147)*100</f>
        <v>5.1336274007377387</v>
      </c>
      <c r="T147" s="133">
        <f t="shared" si="140"/>
        <v>5.2730130661262162</v>
      </c>
      <c r="U147" s="127" t="s">
        <v>229</v>
      </c>
    </row>
    <row r="148" spans="1:22" x14ac:dyDescent="0.2">
      <c r="N148" s="125">
        <f t="shared" si="235"/>
        <v>1.433667191278128E-5</v>
      </c>
      <c r="P148" s="127" t="str">
        <f t="shared" ref="P148" si="239">CONCATENATE("X2","(m",K147,")")</f>
        <v>X2(m19)</v>
      </c>
      <c r="Q148" s="59">
        <f t="shared" ref="Q148" si="240">(($L$3*($I$4-($B$4*Q147+$D$4*N149+$E$4*N150+$F$4*N151+$G$4*N152))/$C$4))+((1-$L$3)*N148)</f>
        <v>1.5134728103184896E-5</v>
      </c>
      <c r="S148" s="129">
        <f t="shared" si="238"/>
        <v>5.2730130661262162</v>
      </c>
    </row>
    <row r="149" spans="1:22" x14ac:dyDescent="0.2">
      <c r="N149" s="125">
        <f t="shared" si="235"/>
        <v>-1.4196155544594861E-4</v>
      </c>
      <c r="P149" s="127" t="str">
        <f t="shared" ref="P149" si="241">CONCATENATE("X3","(m",K147,")")</f>
        <v>X3(m19)</v>
      </c>
      <c r="Q149" s="59">
        <f t="shared" ref="Q149" si="242">(($L$3*($I$5-($B$5*Q147+$C$5*Q148+$E$5*N150+$F$5*N151+$G$5*N152))/$D$5))+((1-$L$3)*N149)</f>
        <v>-1.4965271902392231E-4</v>
      </c>
      <c r="S149" s="129">
        <f t="shared" si="238"/>
        <v>5.1393410210904653</v>
      </c>
    </row>
    <row r="150" spans="1:22" x14ac:dyDescent="0.2">
      <c r="N150" s="125">
        <f t="shared" si="235"/>
        <v>3.8549724451197996E-2</v>
      </c>
      <c r="P150" s="127" t="str">
        <f t="shared" ref="P150" si="243">CONCATENATE("X4","(m",K147,")")</f>
        <v>X4(m19)</v>
      </c>
      <c r="Q150" s="59">
        <f t="shared" ref="Q150" si="244">(($L$3*($I$6-($B$6*Q147+$C$6*Q148+$D$6*Q149+$F$6*N151+$G$6*N152))/$E$6))+((1-$L$3)*N150)</f>
        <v>4.0510140580945771E-2</v>
      </c>
      <c r="S150" s="129">
        <f t="shared" si="238"/>
        <v>4.8393219614494996</v>
      </c>
    </row>
    <row r="151" spans="1:22" x14ac:dyDescent="0.2">
      <c r="N151" s="125">
        <f t="shared" si="235"/>
        <v>-1.4736614117004561E-5</v>
      </c>
      <c r="P151" s="127" t="str">
        <f t="shared" ref="P151" si="245">CONCATENATE("X5","(m",K147,")")</f>
        <v>X5(m19)</v>
      </c>
      <c r="Q151" s="59">
        <f t="shared" ref="Q151" si="246">(($L$3*($I$7-($B$7*Q147+$C$7*Q148+$D$7*Q149+$E$7*Q150+$G$7*N152))/$F$7))+((1-$L$3)*N151)</f>
        <v>-1.5531022228482822E-5</v>
      </c>
      <c r="S151" s="129">
        <f t="shared" si="238"/>
        <v>5.1149763344061876</v>
      </c>
    </row>
    <row r="152" spans="1:22" ht="15.75" x14ac:dyDescent="0.25">
      <c r="K152" s="1"/>
      <c r="N152" s="126">
        <f t="shared" si="235"/>
        <v>-1.5176760340941773E-4</v>
      </c>
      <c r="P152" s="127" t="str">
        <f t="shared" ref="P152" si="247">CONCATENATE("X6","(m",K147,")")</f>
        <v>X6(m19)</v>
      </c>
      <c r="Q152" s="59">
        <f t="shared" ref="Q152" si="248">(($L$3*($I$8-($B$8*Q147+$C$8*Q148+$D$8*Q149+$E$8*Q150+$F$8*Q151))/$G$8))+((1-$L$3)*N152)</f>
        <v>-1.5942360909738612E-4</v>
      </c>
      <c r="R152" s="1"/>
      <c r="S152" s="129">
        <f t="shared" si="238"/>
        <v>4.8023035805767087</v>
      </c>
      <c r="T152" s="1"/>
      <c r="U152" s="1"/>
    </row>
    <row r="153" spans="1:22" x14ac:dyDescent="0.2">
      <c r="A153" s="131"/>
      <c r="B153" s="131"/>
      <c r="C153" s="131"/>
      <c r="D153" s="131"/>
      <c r="E153" s="131"/>
      <c r="F153" s="131"/>
      <c r="G153" s="131"/>
      <c r="H153" s="131"/>
      <c r="I153" s="131"/>
      <c r="J153" s="131"/>
      <c r="K153" s="131"/>
      <c r="L153" s="131"/>
      <c r="M153" s="131"/>
      <c r="N153" s="131"/>
      <c r="O153" s="131"/>
      <c r="P153" s="131"/>
      <c r="Q153" s="131"/>
      <c r="R153" s="131"/>
      <c r="S153" s="131"/>
      <c r="T153" s="131"/>
      <c r="U153" s="131"/>
      <c r="V153" s="131"/>
    </row>
    <row r="154" spans="1:22" ht="15.75" x14ac:dyDescent="0.25">
      <c r="K154" s="127" t="s">
        <v>226</v>
      </c>
      <c r="N154" s="117" t="s">
        <v>247</v>
      </c>
      <c r="S154" s="112" t="s">
        <v>210</v>
      </c>
      <c r="T154" s="112" t="s">
        <v>228</v>
      </c>
    </row>
    <row r="155" spans="1:22" x14ac:dyDescent="0.2">
      <c r="K155" s="127">
        <v>20</v>
      </c>
      <c r="N155" s="124">
        <f t="shared" ref="N155" si="249">Q147</f>
        <v>3.8363102617653001E-2</v>
      </c>
      <c r="P155" s="127" t="str">
        <f t="shared" ref="P155" si="250">CONCATENATE("X1","(m",K155,")")</f>
        <v>X1(m20)</v>
      </c>
      <c r="Q155" s="59">
        <f t="shared" ref="Q155" si="251">(($L$3*($I$3-($C$3*N156+$D$3*N157+$E$3*N158+$F$3*N159+$G$3*N160))/$B$3))+((1-$L$3)*N155)</f>
        <v>4.0314557282213413E-2</v>
      </c>
      <c r="S155" s="129">
        <f t="shared" ref="S155:S160" si="252">ABS((Q155-N155)/Q155)*100</f>
        <v>4.8405707419770776</v>
      </c>
      <c r="T155" s="133">
        <f t="shared" ref="T155:T211" si="253">MAX(S155:S158)</f>
        <v>4.9654734214953633</v>
      </c>
      <c r="U155" s="127" t="s">
        <v>229</v>
      </c>
    </row>
    <row r="156" spans="1:22" x14ac:dyDescent="0.2">
      <c r="N156" s="125">
        <f t="shared" si="235"/>
        <v>1.5134728103184896E-5</v>
      </c>
      <c r="P156" s="127" t="str">
        <f t="shared" ref="P156" si="254">CONCATENATE("X2","(m",K155,")")</f>
        <v>X2(m20)</v>
      </c>
      <c r="Q156" s="59">
        <f t="shared" ref="Q156" si="255">(($L$3*($I$4-($B$4*Q155+$D$4*N157+$E$4*N158+$F$4*N159+$G$4*N160))/$C$4))+((1-$L$3)*N156)</f>
        <v>1.59255048118566E-5</v>
      </c>
      <c r="S156" s="129">
        <f t="shared" si="252"/>
        <v>4.9654734214953633</v>
      </c>
    </row>
    <row r="157" spans="1:22" x14ac:dyDescent="0.2">
      <c r="N157" s="125">
        <f t="shared" si="235"/>
        <v>-1.4965271902392231E-4</v>
      </c>
      <c r="P157" s="127" t="str">
        <f t="shared" ref="P157" si="256">CONCATENATE("X3","(m",K155,")")</f>
        <v>X3(m20)</v>
      </c>
      <c r="Q157" s="59">
        <f t="shared" ref="Q157" si="257">(($L$3*($I$5-($B$5*Q155+$C$5*Q156+$E$5*N158+$F$5*N159+$G$5*N160))/$D$5))+((1-$L$3)*N157)</f>
        <v>-1.5727372753582901E-4</v>
      </c>
      <c r="S157" s="129">
        <f t="shared" si="252"/>
        <v>4.8456971366501991</v>
      </c>
    </row>
    <row r="158" spans="1:22" x14ac:dyDescent="0.2">
      <c r="N158" s="125">
        <f t="shared" si="235"/>
        <v>4.0510140580945771E-2</v>
      </c>
      <c r="P158" s="127" t="str">
        <f t="shared" ref="P158" si="258">CONCATENATE("X4","(m",K155,")")</f>
        <v>X4(m20)</v>
      </c>
      <c r="Q158" s="59">
        <f t="shared" ref="Q158" si="259">(($L$3*($I$6-($B$6*Q155+$C$6*Q156+$D$6*Q157+$F$6*N159+$G$6*N160))/$E$6))+((1-$L$3)*N158)</f>
        <v>4.2452674745018668E-2</v>
      </c>
      <c r="S158" s="129">
        <f t="shared" si="252"/>
        <v>4.5757638964805887</v>
      </c>
    </row>
    <row r="159" spans="1:22" x14ac:dyDescent="0.2">
      <c r="N159" s="125">
        <f t="shared" si="235"/>
        <v>-1.5531022228482822E-5</v>
      </c>
      <c r="P159" s="127" t="str">
        <f t="shared" ref="P159" si="260">CONCATENATE("X5","(m",K155,")")</f>
        <v>X5(m20)</v>
      </c>
      <c r="Q159" s="59">
        <f t="shared" ref="Q159" si="261">(($L$3*($I$7-($B$7*Q155+$C$7*Q156+$D$7*Q157+$E$7*Q158+$G$7*N160))/$F$7))+((1-$L$3)*N159)</f>
        <v>-1.6318184134236821E-5</v>
      </c>
      <c r="S159" s="129">
        <f t="shared" si="252"/>
        <v>4.823832721083666</v>
      </c>
    </row>
    <row r="160" spans="1:22" ht="15.75" x14ac:dyDescent="0.25">
      <c r="K160" s="1"/>
      <c r="N160" s="126">
        <f t="shared" si="235"/>
        <v>-1.5942360909738612E-4</v>
      </c>
      <c r="P160" s="127" t="str">
        <f t="shared" ref="P160" si="262">CONCATENATE("X6","(m",K155,")")</f>
        <v>X6(m20)</v>
      </c>
      <c r="Q160" s="59">
        <f t="shared" ref="Q160" si="263">(($L$3*($I$8-($B$8*Q155+$C$8*Q156+$D$8*Q157+$E$8*Q158+$F$8*Q159))/$G$8))+((1-$L$3)*N160)</f>
        <v>-1.6700978041251827E-4</v>
      </c>
      <c r="R160" s="1"/>
      <c r="S160" s="129">
        <f t="shared" si="252"/>
        <v>4.5423515295895402</v>
      </c>
      <c r="T160" s="1"/>
      <c r="U160" s="1"/>
    </row>
    <row r="161" spans="1:22" x14ac:dyDescent="0.2">
      <c r="A161" s="131"/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</row>
    <row r="162" spans="1:22" ht="15.75" x14ac:dyDescent="0.25">
      <c r="K162" s="127" t="s">
        <v>226</v>
      </c>
      <c r="N162" s="117" t="s">
        <v>248</v>
      </c>
      <c r="S162" s="112" t="s">
        <v>210</v>
      </c>
      <c r="T162" s="112" t="s">
        <v>228</v>
      </c>
    </row>
    <row r="163" spans="1:22" x14ac:dyDescent="0.2">
      <c r="K163" s="127">
        <v>21</v>
      </c>
      <c r="N163" s="124">
        <f t="shared" ref="N163" si="264">Q155</f>
        <v>4.0314557282213413E-2</v>
      </c>
      <c r="P163" s="127" t="str">
        <f t="shared" ref="P163" si="265">CONCATENATE("X1","(m",K163,")")</f>
        <v>X1(m21)</v>
      </c>
      <c r="Q163" s="59">
        <f t="shared" ref="Q163" si="266">(($L$3*($I$3-($C$3*N164+$D$3*N165+$E$3*N166+$F$3*N167+$G$3*N168))/$B$3))+((1-$L$3)*N163)</f>
        <v>4.2248211723240559E-2</v>
      </c>
      <c r="S163" s="129">
        <f t="shared" ref="S163:S168" si="267">ABS((Q163-N163)/Q163)*100</f>
        <v>4.576890623665026</v>
      </c>
      <c r="T163" s="133">
        <f t="shared" si="253"/>
        <v>4.6894512983667997</v>
      </c>
      <c r="U163" s="127" t="s">
        <v>229</v>
      </c>
    </row>
    <row r="164" spans="1:22" x14ac:dyDescent="0.2">
      <c r="N164" s="125">
        <f t="shared" si="235"/>
        <v>1.59255048118566E-5</v>
      </c>
      <c r="P164" s="127" t="str">
        <f t="shared" ref="P164" si="268">CONCATENATE("X2","(m",K163,")")</f>
        <v>X2(m21)</v>
      </c>
      <c r="Q164" s="59">
        <f t="shared" ref="Q164" si="269">(($L$3*($I$4-($B$4*Q163+$D$4*N165+$E$4*N166+$F$4*N167+$G$4*N168))/$C$4))+((1-$L$3)*N164)</f>
        <v>1.6709068438700225E-5</v>
      </c>
      <c r="S164" s="129">
        <f t="shared" si="267"/>
        <v>4.6894512983667997</v>
      </c>
    </row>
    <row r="165" spans="1:22" x14ac:dyDescent="0.2">
      <c r="N165" s="125">
        <f t="shared" si="235"/>
        <v>-1.5727372753582901E-4</v>
      </c>
      <c r="P165" s="127" t="str">
        <f t="shared" ref="P165" si="270">CONCATENATE("X3","(m",K163,")")</f>
        <v>X3(m21)</v>
      </c>
      <c r="Q165" s="59">
        <f t="shared" ref="Q165" si="271">(($L$3*($I$5-($B$5*Q163+$C$5*Q164+$E$5*N166+$F$5*N167+$G$5*N168))/$D$5))+((1-$L$3)*N165)</f>
        <v>-1.6482522090217555E-4</v>
      </c>
      <c r="S165" s="129">
        <f t="shared" si="267"/>
        <v>4.5815156958463179</v>
      </c>
    </row>
    <row r="166" spans="1:22" x14ac:dyDescent="0.2">
      <c r="N166" s="125">
        <f t="shared" si="235"/>
        <v>4.2452674745018668E-2</v>
      </c>
      <c r="P166" s="127" t="str">
        <f t="shared" ref="P166" si="272">CONCATENATE("X4","(m",K163,")")</f>
        <v>X4(m21)</v>
      </c>
      <c r="Q166" s="59">
        <f t="shared" ref="Q166" si="273">(($L$3*($I$6-($B$6*Q163+$C$6*Q164+$D$6*Q165+$F$6*N167+$G$6*N168))/$E$6))+((1-$L$3)*N166)</f>
        <v>4.4377490054039744E-2</v>
      </c>
      <c r="S166" s="129">
        <f t="shared" si="267"/>
        <v>4.3373685773512047</v>
      </c>
    </row>
    <row r="167" spans="1:22" x14ac:dyDescent="0.2">
      <c r="N167" s="125">
        <f t="shared" si="235"/>
        <v>-1.6318184134236821E-5</v>
      </c>
      <c r="P167" s="127" t="str">
        <f t="shared" ref="P167" si="274">CONCATENATE("X5","(m",K163,")")</f>
        <v>X5(m21)</v>
      </c>
      <c r="Q167" s="59">
        <f t="shared" ref="Q167" si="275">(($L$3*($I$7-($B$7*Q163+$C$7*Q164+$D$7*Q165+$E$7*Q166+$G$7*N168))/$F$7))+((1-$L$3)*N167)</f>
        <v>-1.7098165930642769E-5</v>
      </c>
      <c r="S167" s="129">
        <f t="shared" si="267"/>
        <v>4.56178633176141</v>
      </c>
    </row>
    <row r="168" spans="1:22" ht="15.75" x14ac:dyDescent="0.25">
      <c r="K168" s="1"/>
      <c r="N168" s="126">
        <f t="shared" si="235"/>
        <v>-1.6700978041251827E-4</v>
      </c>
      <c r="P168" s="127" t="str">
        <f t="shared" ref="P168" si="276">CONCATENATE("X6","(m",K163,")")</f>
        <v>X6(m21)</v>
      </c>
      <c r="Q168" s="59">
        <f t="shared" ref="Q168" si="277">(($L$3*($I$8-($B$8*Q163+$C$8*Q164+$D$8*Q165+$E$8*Q166+$F$8*Q167))/$G$8))+((1-$L$3)*N168)</f>
        <v>-1.7452675435011283E-4</v>
      </c>
      <c r="R168" s="1"/>
      <c r="S168" s="129">
        <f t="shared" si="267"/>
        <v>4.3070610953521671</v>
      </c>
      <c r="T168" s="1"/>
      <c r="U168" s="1"/>
    </row>
    <row r="169" spans="1:22" x14ac:dyDescent="0.2">
      <c r="A169" s="131"/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  <c r="L169" s="131"/>
      <c r="M169" s="131"/>
      <c r="N169" s="131"/>
      <c r="O169" s="131"/>
      <c r="P169" s="131"/>
      <c r="Q169" s="131"/>
      <c r="R169" s="131"/>
      <c r="S169" s="131"/>
      <c r="T169" s="131"/>
      <c r="U169" s="131"/>
      <c r="V169" s="131"/>
    </row>
    <row r="170" spans="1:22" ht="15.75" x14ac:dyDescent="0.25">
      <c r="K170" s="127" t="s">
        <v>226</v>
      </c>
      <c r="N170" s="117" t="s">
        <v>249</v>
      </c>
      <c r="S170" s="112" t="s">
        <v>210</v>
      </c>
      <c r="T170" s="112" t="s">
        <v>228</v>
      </c>
    </row>
    <row r="171" spans="1:22" x14ac:dyDescent="0.2">
      <c r="K171" s="127">
        <v>22</v>
      </c>
      <c r="N171" s="124">
        <f t="shared" ref="N171" si="278">Q163</f>
        <v>4.2248211723240559E-2</v>
      </c>
      <c r="P171" s="127" t="str">
        <f t="shared" ref="P171" si="279">CONCATENATE("X1","(m",K171,")")</f>
        <v>X1(m22)</v>
      </c>
      <c r="Q171" s="59">
        <f t="shared" ref="Q171" si="280">(($L$3*($I$3-($C$3*N172+$D$3*N173+$E$3*N174+$F$3*N175+$G$3*N176))/$B$3))+((1-$L$3)*N171)</f>
        <v>4.4164228305745276E-2</v>
      </c>
      <c r="S171" s="129">
        <f t="shared" ref="S171:S176" si="281">ABS((Q171-N171)/Q171)*100</f>
        <v>4.3383902674361128</v>
      </c>
      <c r="T171" s="133">
        <f t="shared" si="253"/>
        <v>4.4403478033999768</v>
      </c>
      <c r="U171" s="127" t="s">
        <v>229</v>
      </c>
    </row>
    <row r="172" spans="1:22" x14ac:dyDescent="0.2">
      <c r="N172" s="125">
        <f t="shared" si="235"/>
        <v>1.6709068438700225E-5</v>
      </c>
      <c r="P172" s="127" t="str">
        <f t="shared" ref="P172" si="282">CONCATENATE("X2","(m",K171,")")</f>
        <v>X2(m22)</v>
      </c>
      <c r="Q172" s="59">
        <f t="shared" ref="Q172" si="283">(($L$3*($I$4-($B$4*Q171+$D$4*N173+$E$4*N174+$F$4*N175+$G$4*N176))/$C$4))+((1-$L$3)*N172)</f>
        <v>1.7485484777951847E-5</v>
      </c>
      <c r="S172" s="129">
        <f t="shared" si="281"/>
        <v>4.4403478033999768</v>
      </c>
    </row>
    <row r="173" spans="1:22" x14ac:dyDescent="0.2">
      <c r="N173" s="125">
        <f t="shared" si="235"/>
        <v>-1.6482522090217555E-4</v>
      </c>
      <c r="P173" s="127" t="str">
        <f t="shared" ref="P173" si="284">CONCATENATE("X3","(m",K171,")")</f>
        <v>X3(m22)</v>
      </c>
      <c r="Q173" s="59">
        <f t="shared" ref="Q173" si="285">(($L$3*($I$5-($B$5*Q171+$C$5*Q172+$E$5*N174+$F$5*N175+$G$5*N176))/$D$5))+((1-$L$3)*N173)</f>
        <v>-1.7230783320642404E-4</v>
      </c>
      <c r="S173" s="129">
        <f t="shared" si="281"/>
        <v>4.3425839470016161</v>
      </c>
    </row>
    <row r="174" spans="1:22" x14ac:dyDescent="0.2">
      <c r="N174" s="125">
        <f t="shared" si="235"/>
        <v>4.4377490054039744E-2</v>
      </c>
      <c r="P174" s="127" t="str">
        <f t="shared" ref="P174" si="286">CONCATENATE("X4","(m",K171,")")</f>
        <v>X4(m22)</v>
      </c>
      <c r="Q174" s="59">
        <f t="shared" ref="Q174" si="287">(($L$3*($I$6-($B$6*Q171+$C$6*Q172+$D$6*Q173+$F$6*N175+$G$6*N176))/$E$6))+((1-$L$3)*N174)</f>
        <v>4.6284748130816025E-2</v>
      </c>
      <c r="S174" s="129">
        <f t="shared" si="281"/>
        <v>4.1207053161135043</v>
      </c>
    </row>
    <row r="175" spans="1:22" x14ac:dyDescent="0.2">
      <c r="N175" s="125">
        <f t="shared" si="235"/>
        <v>-1.7098165930642769E-5</v>
      </c>
      <c r="P175" s="127" t="str">
        <f t="shared" ref="P175" si="288">CONCATENATE("X5","(m",K171,")")</f>
        <v>X5(m22)</v>
      </c>
      <c r="Q175" s="59">
        <f t="shared" ref="Q175" si="289">(($L$3*($I$7-($B$7*Q171+$C$7*Q172+$D$7*Q173+$E$7*Q174+$G$7*N176))/$F$7))+((1-$L$3)*N175)</f>
        <v>-1.7871033111177766E-5</v>
      </c>
      <c r="S175" s="129">
        <f t="shared" si="281"/>
        <v>4.3246922308682469</v>
      </c>
    </row>
    <row r="176" spans="1:22" ht="15.75" x14ac:dyDescent="0.25">
      <c r="K176" s="1"/>
      <c r="N176" s="126">
        <f t="shared" si="235"/>
        <v>-1.7452675435011283E-4</v>
      </c>
      <c r="P176" s="127" t="str">
        <f t="shared" ref="P176" si="290">CONCATENATE("X6","(m",K171,")")</f>
        <v>X6(m22)</v>
      </c>
      <c r="Q176" s="59">
        <f t="shared" ref="Q176" si="291">(($L$3*($I$8-($B$8*Q171+$C$8*Q172+$D$8*Q173+$E$8*Q174+$F$8*Q175))/$G$8))+((1-$L$3)*N176)</f>
        <v>-1.8197516209510594E-4</v>
      </c>
      <c r="R176" s="1"/>
      <c r="S176" s="129">
        <f t="shared" si="281"/>
        <v>4.0930903202604867</v>
      </c>
      <c r="T176" s="1"/>
      <c r="U176" s="1"/>
    </row>
    <row r="177" spans="1:22" x14ac:dyDescent="0.2">
      <c r="A177" s="131"/>
      <c r="B177" s="131"/>
      <c r="C177" s="131"/>
      <c r="D177" s="131"/>
      <c r="E177" s="131"/>
      <c r="F177" s="131"/>
      <c r="G177" s="131"/>
      <c r="H177" s="131"/>
      <c r="I177" s="131"/>
      <c r="J177" s="131"/>
      <c r="K177" s="131"/>
      <c r="L177" s="131"/>
      <c r="M177" s="131"/>
      <c r="N177" s="131"/>
      <c r="O177" s="131"/>
      <c r="P177" s="131"/>
      <c r="Q177" s="131"/>
      <c r="R177" s="131"/>
      <c r="S177" s="131"/>
      <c r="T177" s="131"/>
      <c r="U177" s="131"/>
      <c r="V177" s="131"/>
    </row>
    <row r="178" spans="1:22" ht="15.75" x14ac:dyDescent="0.25">
      <c r="K178" s="127" t="s">
        <v>226</v>
      </c>
      <c r="N178" s="117" t="s">
        <v>250</v>
      </c>
      <c r="S178" s="112" t="s">
        <v>210</v>
      </c>
      <c r="T178" s="112" t="s">
        <v>228</v>
      </c>
    </row>
    <row r="179" spans="1:22" x14ac:dyDescent="0.2">
      <c r="K179" s="127">
        <v>23</v>
      </c>
      <c r="N179" s="124">
        <f t="shared" ref="N179" si="292">Q171</f>
        <v>4.4164228305745276E-2</v>
      </c>
      <c r="P179" s="127" t="str">
        <f t="shared" ref="P179" si="293">CONCATENATE("X1","(m",K179,")")</f>
        <v>X1(m23)</v>
      </c>
      <c r="Q179" s="59">
        <f t="shared" ref="Q179" si="294">(($L$3*($I$3-($C$3*N180+$D$3*N181+$E$3*N182+$F$3*N183+$G$3*N184))/$B$3))+((1-$L$3)*N179)</f>
        <v>4.6062767913723539E-2</v>
      </c>
      <c r="S179" s="129">
        <f t="shared" ref="S179:S184" si="295">ABS((Q179-N179)/Q179)*100</f>
        <v>4.1216359632019168</v>
      </c>
      <c r="T179" s="133">
        <f t="shared" si="253"/>
        <v>4.2144172711521568</v>
      </c>
      <c r="U179" s="127" t="s">
        <v>229</v>
      </c>
    </row>
    <row r="180" spans="1:22" x14ac:dyDescent="0.2">
      <c r="N180" s="125">
        <f t="shared" si="235"/>
        <v>1.7485484777951847E-5</v>
      </c>
      <c r="P180" s="127" t="str">
        <f t="shared" ref="P180" si="296">CONCATENATE("X2","(m",K179,")")</f>
        <v>X2(m23)</v>
      </c>
      <c r="Q180" s="59">
        <f t="shared" ref="Q180" si="297">(($L$3*($I$4-($B$4*Q179+$D$4*N181+$E$4*N182+$F$4*N183+$G$4*N184))/$C$4))+((1-$L$3)*N180)</f>
        <v>1.8254819023704416E-5</v>
      </c>
      <c r="S180" s="129">
        <f t="shared" si="295"/>
        <v>4.2144172711521568</v>
      </c>
    </row>
    <row r="181" spans="1:22" x14ac:dyDescent="0.2">
      <c r="N181" s="125">
        <f t="shared" si="235"/>
        <v>-1.7230783320642404E-4</v>
      </c>
      <c r="P181" s="127" t="str">
        <f t="shared" ref="P181" si="298">CONCATENATE("X3","(m",K179,")")</f>
        <v>X3(m23)</v>
      </c>
      <c r="Q181" s="59">
        <f t="shared" ref="Q181" si="299">(($L$3*($I$5-($B$5*Q179+$C$5*Q180+$E$5*N182+$F$5*N183+$G$5*N184))/$D$5))+((1-$L$3)*N181)</f>
        <v>-1.7972219274823463E-4</v>
      </c>
      <c r="S181" s="129">
        <f t="shared" si="295"/>
        <v>4.1254557539240944</v>
      </c>
    </row>
    <row r="182" spans="1:22" x14ac:dyDescent="0.2">
      <c r="N182" s="125">
        <f t="shared" si="235"/>
        <v>4.6284748130816025E-2</v>
      </c>
      <c r="P182" s="127" t="str">
        <f t="shared" ref="P182" si="300">CONCATENATE("X4","(m",K179,")")</f>
        <v>X4(m23)</v>
      </c>
      <c r="Q182" s="59">
        <f t="shared" ref="Q182" si="301">(($L$3*($I$6-($B$6*Q179+$C$6*Q180+$D$6*Q181+$F$6*N183+$G$6*N184))/$E$6))+((1-$L$3)*N182)</f>
        <v>4.817460912390964E-2</v>
      </c>
      <c r="S182" s="129">
        <f t="shared" si="295"/>
        <v>3.9229399624866983</v>
      </c>
    </row>
    <row r="183" spans="1:22" x14ac:dyDescent="0.2">
      <c r="N183" s="125">
        <f t="shared" si="235"/>
        <v>-1.7871033111177766E-5</v>
      </c>
      <c r="P183" s="127" t="str">
        <f t="shared" ref="P183" si="302">CONCATENATE("X5","(m",K179,")")</f>
        <v>X5(m23)</v>
      </c>
      <c r="Q183" s="59">
        <f t="shared" ref="Q183" si="303">(($L$3*($I$7-($B$7*Q179+$C$7*Q180+$D$7*Q181+$E$7*Q182+$G$7*N184))/$F$7))+((1-$L$3)*N183)</f>
        <v>-1.8636850571919164E-5</v>
      </c>
      <c r="S183" s="129">
        <f t="shared" si="295"/>
        <v>4.1091570584103083</v>
      </c>
    </row>
    <row r="184" spans="1:22" ht="15.75" x14ac:dyDescent="0.25">
      <c r="K184" s="1"/>
      <c r="N184" s="126">
        <f t="shared" si="235"/>
        <v>-1.8197516209510594E-4</v>
      </c>
      <c r="P184" s="127" t="str">
        <f t="shared" ref="P184" si="304">CONCATENATE("X6","(m",K179,")")</f>
        <v>X6(m23)</v>
      </c>
      <c r="Q184" s="59">
        <f t="shared" ref="Q184" si="305">(($L$3*($I$8-($B$8*Q179+$C$8*Q180+$D$8*Q181+$E$8*Q182+$F$8*Q183))/$G$8))+((1-$L$3)*N184)</f>
        <v>-1.8935562907507097E-4</v>
      </c>
      <c r="R184" s="1"/>
      <c r="S184" s="129">
        <f t="shared" si="295"/>
        <v>3.8976749812063995</v>
      </c>
      <c r="T184" s="1"/>
      <c r="U184" s="1"/>
    </row>
    <row r="185" spans="1:22" x14ac:dyDescent="0.2">
      <c r="A185" s="131"/>
      <c r="B185" s="131"/>
      <c r="C185" s="131"/>
      <c r="D185" s="131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1"/>
      <c r="P185" s="131"/>
      <c r="Q185" s="131"/>
      <c r="R185" s="131"/>
      <c r="S185" s="131"/>
      <c r="T185" s="131"/>
      <c r="U185" s="131"/>
      <c r="V185" s="131"/>
    </row>
    <row r="186" spans="1:22" ht="15.75" x14ac:dyDescent="0.25">
      <c r="K186" s="127" t="s">
        <v>226</v>
      </c>
      <c r="N186" s="117" t="s">
        <v>251</v>
      </c>
      <c r="S186" s="112" t="s">
        <v>210</v>
      </c>
      <c r="T186" s="112" t="s">
        <v>228</v>
      </c>
    </row>
    <row r="187" spans="1:22" x14ac:dyDescent="0.2">
      <c r="K187" s="127">
        <v>24</v>
      </c>
      <c r="N187" s="124">
        <f t="shared" ref="N187" si="306">Q179</f>
        <v>4.6062767913723539E-2</v>
      </c>
      <c r="P187" s="127" t="str">
        <f t="shared" ref="P187" si="307">CONCATENATE("X1","(m",K187,")")</f>
        <v>X1(m24)</v>
      </c>
      <c r="Q187" s="59">
        <f t="shared" ref="Q187" si="308">(($L$3*($I$3-($C$3*N188+$D$3*N189+$E$3*N190+$F$3*N191+$G$3*N192))/$B$3))+((1-$L$3)*N187)</f>
        <v>4.7943989963665452E-2</v>
      </c>
      <c r="S187" s="129">
        <f t="shared" ref="S187:S192" si="309">ABS((Q187-N187)/Q187)*100</f>
        <v>3.923791180849999</v>
      </c>
      <c r="T187" s="133">
        <f t="shared" si="253"/>
        <v>4.0085781617250182</v>
      </c>
      <c r="U187" s="127" t="s">
        <v>229</v>
      </c>
    </row>
    <row r="188" spans="1:22" x14ac:dyDescent="0.2">
      <c r="N188" s="125">
        <f t="shared" si="235"/>
        <v>1.8254819023704416E-5</v>
      </c>
      <c r="P188" s="127" t="str">
        <f t="shared" ref="P188" si="310">CONCATENATE("X2","(m",K187,")")</f>
        <v>X2(m24)</v>
      </c>
      <c r="Q188" s="59">
        <f t="shared" ref="Q188" si="311">(($L$3*($I$4-($B$4*Q187+$D$4*N189+$E$4*N190+$F$4*N191+$G$4*N192))/$C$4))+((1-$L$3)*N188)</f>
        <v>1.9017135775381973E-5</v>
      </c>
      <c r="S188" s="129">
        <f t="shared" si="309"/>
        <v>4.0085781617250182</v>
      </c>
    </row>
    <row r="189" spans="1:22" x14ac:dyDescent="0.2">
      <c r="N189" s="125">
        <f t="shared" si="235"/>
        <v>-1.7972219274823463E-4</v>
      </c>
      <c r="P189" s="127" t="str">
        <f t="shared" ref="P189" si="312">CONCATENATE("X3","(m",K187,")")</f>
        <v>X3(m24)</v>
      </c>
      <c r="Q189" s="59">
        <f t="shared" ref="Q189" si="313">(($L$3*($I$5-($B$5*Q187+$C$5*Q188+$E$5*N190+$F$5*N191+$G$5*N192))/$D$5))+((1-$L$3)*N189)</f>
        <v>-1.8706892209622249E-4</v>
      </c>
      <c r="S189" s="129">
        <f t="shared" si="309"/>
        <v>3.9272848026616223</v>
      </c>
    </row>
    <row r="190" spans="1:22" x14ac:dyDescent="0.2">
      <c r="N190" s="125">
        <f t="shared" si="235"/>
        <v>4.817460912390964E-2</v>
      </c>
      <c r="P190" s="127" t="str">
        <f t="shared" ref="P190" si="314">CONCATENATE("X4","(m",K187,")")</f>
        <v>X4(m24)</v>
      </c>
      <c r="Q190" s="59">
        <f t="shared" ref="Q190" si="315">(($L$3*($I$6-($B$6*Q187+$C$6*Q188+$D$6*Q189+$F$6*N191+$G$6*N192))/$E$6))+((1-$L$3)*N190)</f>
        <v>5.0047231721085154E-2</v>
      </c>
      <c r="S190" s="129">
        <f t="shared" si="309"/>
        <v>3.7417106456790679</v>
      </c>
    </row>
    <row r="191" spans="1:22" x14ac:dyDescent="0.2">
      <c r="N191" s="125">
        <f t="shared" si="235"/>
        <v>-1.8636850571919164E-5</v>
      </c>
      <c r="P191" s="127" t="str">
        <f t="shared" ref="P191" si="316">CONCATENATE("X5","(m",K187,")")</f>
        <v>X5(m24)</v>
      </c>
      <c r="Q191" s="59">
        <f t="shared" ref="Q191" si="317">(($L$3*($I$7-($B$7*Q187+$C$7*Q188+$D$7*Q189+$E$7*Q190+$G$7*N192))/$F$7))+((1-$L$3)*N191)</f>
        <v>-1.9395682616993746E-5</v>
      </c>
      <c r="S191" s="129">
        <f t="shared" si="309"/>
        <v>3.9123760687325455</v>
      </c>
    </row>
    <row r="192" spans="1:22" ht="15.75" x14ac:dyDescent="0.25">
      <c r="K192" s="1"/>
      <c r="N192" s="126">
        <f t="shared" si="235"/>
        <v>-1.8935562907507097E-4</v>
      </c>
      <c r="P192" s="127" t="str">
        <f t="shared" ref="P192" si="318">CONCATENATE("X6","(m",K187,")")</f>
        <v>X6(m24)</v>
      </c>
      <c r="Q192" s="59">
        <f t="shared" ref="Q192" si="319">(($L$3*($I$8-($B$8*Q187+$C$8*Q188+$D$8*Q189+$E$8*Q190+$F$8*Q191))/$G$8))+((1-$L$3)*N192)</f>
        <v>-1.9666877501273389E-4</v>
      </c>
      <c r="R192" s="1"/>
      <c r="S192" s="129">
        <f t="shared" si="309"/>
        <v>3.7185089179456203</v>
      </c>
      <c r="T192" s="1"/>
      <c r="U192" s="1"/>
    </row>
    <row r="193" spans="1:22" x14ac:dyDescent="0.2">
      <c r="A193" s="131"/>
      <c r="B193" s="131"/>
      <c r="C193" s="131"/>
      <c r="D193" s="131"/>
      <c r="E193" s="131"/>
      <c r="F193" s="131"/>
      <c r="G193" s="131"/>
      <c r="H193" s="131"/>
      <c r="I193" s="131"/>
      <c r="J193" s="131"/>
      <c r="K193" s="131"/>
      <c r="L193" s="131"/>
      <c r="M193" s="131"/>
      <c r="N193" s="131"/>
      <c r="O193" s="131"/>
      <c r="P193" s="131"/>
      <c r="Q193" s="131"/>
      <c r="R193" s="131"/>
      <c r="S193" s="131"/>
      <c r="T193" s="131"/>
      <c r="U193" s="131"/>
      <c r="V193" s="131"/>
    </row>
    <row r="194" spans="1:22" ht="15.75" x14ac:dyDescent="0.25">
      <c r="K194" s="127" t="s">
        <v>226</v>
      </c>
      <c r="N194" s="117" t="s">
        <v>252</v>
      </c>
      <c r="S194" s="112" t="s">
        <v>210</v>
      </c>
      <c r="T194" s="112" t="s">
        <v>228</v>
      </c>
    </row>
    <row r="195" spans="1:22" x14ac:dyDescent="0.2">
      <c r="K195" s="127">
        <v>25</v>
      </c>
      <c r="N195" s="124">
        <f t="shared" ref="N195" si="320">Q187</f>
        <v>4.7943989963665452E-2</v>
      </c>
      <c r="P195" s="127" t="str">
        <f t="shared" ref="P195" si="321">CONCATENATE("X1","(m",K195,")")</f>
        <v>X1(m25)</v>
      </c>
      <c r="Q195" s="59">
        <f t="shared" ref="Q195" si="322">(($L$3*($I$3-($C$3*N196+$D$3*N197+$E$3*N198+$F$3*N199+$G$3*N200))/$B$3))+((1-$L$3)*N195)</f>
        <v>4.9808052417941201E-2</v>
      </c>
      <c r="S195" s="129">
        <f t="shared" ref="S195:S200" si="323">ABS((Q195-N195)/Q195)*100</f>
        <v>3.7424921549518375</v>
      </c>
      <c r="T195" s="133">
        <f t="shared" si="253"/>
        <v>3.8202721170093907</v>
      </c>
      <c r="U195" s="127" t="s">
        <v>229</v>
      </c>
    </row>
    <row r="196" spans="1:22" x14ac:dyDescent="0.2">
      <c r="N196" s="125">
        <f t="shared" si="235"/>
        <v>1.9017135775381973E-5</v>
      </c>
      <c r="P196" s="127" t="str">
        <f t="shared" ref="P196" si="324">CONCATENATE("X2","(m",K195,")")</f>
        <v>X2(m25)</v>
      </c>
      <c r="Q196" s="59">
        <f t="shared" ref="Q196" si="325">(($L$3*($I$4-($B$4*Q195+$D$4*N197+$E$4*N198+$F$4*N199+$G$4*N200))/$C$4))+((1-$L$3)*N196)</f>
        <v>1.9772499043163913E-5</v>
      </c>
      <c r="S196" s="129">
        <f t="shared" si="323"/>
        <v>3.8202721170093907</v>
      </c>
    </row>
    <row r="197" spans="1:22" x14ac:dyDescent="0.2">
      <c r="N197" s="125">
        <f t="shared" si="235"/>
        <v>-1.8706892209622249E-4</v>
      </c>
      <c r="P197" s="127" t="str">
        <f t="shared" ref="P197" si="326">CONCATENATE("X3","(m",K195,")")</f>
        <v>X3(m25)</v>
      </c>
      <c r="Q197" s="59">
        <f t="shared" ref="Q197" si="327">(($L$3*($I$5-($B$5*Q195+$C$5*Q196+$E$5*N198+$F$5*N199+$G$5*N200))/$D$5))+((1-$L$3)*N197)</f>
        <v>-1.943486381402338E-4</v>
      </c>
      <c r="S197" s="129">
        <f t="shared" si="323"/>
        <v>3.7456995395864694</v>
      </c>
    </row>
    <row r="198" spans="1:22" x14ac:dyDescent="0.2">
      <c r="N198" s="125">
        <f t="shared" si="235"/>
        <v>5.0047231721085154E-2</v>
      </c>
      <c r="P198" s="127" t="str">
        <f t="shared" ref="P198" si="328">CONCATENATE("X4","(m",K195,")")</f>
        <v>X4(m25)</v>
      </c>
      <c r="Q198" s="59">
        <f t="shared" ref="Q198" si="329">(($L$3*($I$6-($B$6*Q195+$C$6*Q196+$D$6*Q197+$F$6*N199+$G$6*N200))/$E$6))+((1-$L$3)*N198)</f>
        <v>5.190277316263428E-2</v>
      </c>
      <c r="S198" s="129">
        <f t="shared" si="323"/>
        <v>3.5750333334500186</v>
      </c>
    </row>
    <row r="199" spans="1:22" x14ac:dyDescent="0.2">
      <c r="N199" s="125">
        <f t="shared" si="235"/>
        <v>-1.9395682616993746E-5</v>
      </c>
      <c r="P199" s="127" t="str">
        <f t="shared" ref="P199" si="330">CONCATENATE("X5","(m",K195,")")</f>
        <v>X5(m25)</v>
      </c>
      <c r="Q199" s="59">
        <f t="shared" ref="Q199" si="331">(($L$3*($I$7-($B$7*Q195+$C$7*Q196+$D$7*Q197+$E$7*Q198+$G$7*N200))/$F$7))+((1-$L$3)*N199)</f>
        <v>-2.0147592963977235E-5</v>
      </c>
      <c r="S199" s="129">
        <f t="shared" si="323"/>
        <v>3.7320108080794676</v>
      </c>
    </row>
    <row r="200" spans="1:22" ht="15.75" x14ac:dyDescent="0.25">
      <c r="K200" s="1"/>
      <c r="N200" s="126">
        <f t="shared" si="235"/>
        <v>-1.9666877501273389E-4</v>
      </c>
      <c r="P200" s="127" t="str">
        <f t="shared" ref="P200" si="332">CONCATENATE("X6","(m",K195,")")</f>
        <v>X6(m25)</v>
      </c>
      <c r="Q200" s="59">
        <f t="shared" ref="Q200" si="333">(($L$3*($I$8-($B$8*Q195+$C$8*Q196+$D$8*Q197+$E$8*Q198+$F$8*Q199))/$G$8))+((1-$L$3)*N200)</f>
        <v>-2.0391521397801056E-4</v>
      </c>
      <c r="R200" s="1"/>
      <c r="S200" s="129">
        <f t="shared" si="323"/>
        <v>3.5536529246209674</v>
      </c>
      <c r="T200" s="1"/>
      <c r="U200" s="1"/>
    </row>
    <row r="201" spans="1:22" x14ac:dyDescent="0.2">
      <c r="A201" s="131"/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</row>
    <row r="202" spans="1:22" ht="15.75" x14ac:dyDescent="0.25">
      <c r="K202" s="127" t="s">
        <v>226</v>
      </c>
      <c r="N202" s="117" t="s">
        <v>253</v>
      </c>
      <c r="S202" s="112" t="s">
        <v>210</v>
      </c>
      <c r="T202" s="112" t="s">
        <v>228</v>
      </c>
    </row>
    <row r="203" spans="1:22" x14ac:dyDescent="0.2">
      <c r="K203" s="127">
        <v>26</v>
      </c>
      <c r="N203" s="124">
        <f t="shared" ref="N203" si="334">Q195</f>
        <v>4.9808052417941201E-2</v>
      </c>
      <c r="P203" s="127" t="str">
        <f t="shared" ref="P203" si="335">CONCATENATE("X1","(m",K203,")")</f>
        <v>X1(m26)</v>
      </c>
      <c r="Q203" s="59">
        <f t="shared" ref="Q203" si="336">(($L$3*($I$3-($C$3*N204+$D$3*N205+$E$3*N206+$F$3*N207+$G$3*N208))/$B$3))+((1-$L$3)*N203)</f>
        <v>5.1655111798064784E-2</v>
      </c>
      <c r="S203" s="129">
        <f t="shared" ref="S203:S208" si="337">ABS((Q203-N203)/Q203)*100</f>
        <v>3.5757533297852278</v>
      </c>
      <c r="T203" s="133">
        <f t="shared" si="253"/>
        <v>3.6473574495154546</v>
      </c>
      <c r="U203" s="127" t="s">
        <v>229</v>
      </c>
    </row>
    <row r="204" spans="1:22" x14ac:dyDescent="0.2">
      <c r="N204" s="125">
        <f t="shared" si="235"/>
        <v>1.9772499043163913E-5</v>
      </c>
      <c r="P204" s="127" t="str">
        <f t="shared" ref="P204" si="338">CONCATENATE("X2","(m",K203,")")</f>
        <v>X2(m26)</v>
      </c>
      <c r="Q204" s="59">
        <f t="shared" ref="Q204" si="339">(($L$3*($I$4-($B$4*Q203+$D$4*N205+$E$4*N206+$F$4*N207+$G$4*N208))/$C$4))+((1-$L$3)*N204)</f>
        <v>2.0520972253359832E-5</v>
      </c>
      <c r="S204" s="129">
        <f t="shared" si="337"/>
        <v>3.6473574495154546</v>
      </c>
    </row>
    <row r="205" spans="1:22" x14ac:dyDescent="0.2">
      <c r="N205" s="125">
        <f t="shared" si="235"/>
        <v>-1.943486381402338E-4</v>
      </c>
      <c r="P205" s="127" t="str">
        <f t="shared" ref="P205" si="340">CONCATENATE("X3","(m",K203,")")</f>
        <v>X3(m26)</v>
      </c>
      <c r="Q205" s="59">
        <f t="shared" ref="Q205" si="341">(($L$3*($I$5-($B$5*Q203+$C$5*Q204+$E$5*N206+$F$5*N207+$G$5*N208))/$D$5))+((1-$L$3)*N205)</f>
        <v>-2.0156195214314444E-4</v>
      </c>
      <c r="S205" s="129">
        <f t="shared" si="337"/>
        <v>3.5787081471546376</v>
      </c>
    </row>
    <row r="206" spans="1:22" x14ac:dyDescent="0.2">
      <c r="N206" s="125">
        <f t="shared" si="235"/>
        <v>5.190277316263428E-2</v>
      </c>
      <c r="P206" s="127" t="str">
        <f t="shared" ref="P206" si="342">CONCATENATE("X4","(m",K203,")")</f>
        <v>X4(m26)</v>
      </c>
      <c r="Q206" s="59">
        <f t="shared" ref="Q206" si="343">(($L$3*($I$6-($B$6*Q203+$C$6*Q204+$D$6*Q205+$F$6*N207+$G$6*N208))/$E$6))+((1-$L$3)*N206)</f>
        <v>5.3741389254578997E-2</v>
      </c>
      <c r="S206" s="129">
        <f t="shared" si="337"/>
        <v>3.421229181915983</v>
      </c>
    </row>
    <row r="207" spans="1:22" x14ac:dyDescent="0.2">
      <c r="N207" s="125">
        <f t="shared" si="235"/>
        <v>-2.0147592963977235E-5</v>
      </c>
      <c r="P207" s="127" t="str">
        <f t="shared" ref="P207" si="344">CONCATENATE("X5","(m",K203,")")</f>
        <v>X5(m26)</v>
      </c>
      <c r="Q207" s="59">
        <f t="shared" ref="Q207" si="345">(($L$3*($I$7-($B$7*Q203+$C$7*Q204+$D$7*Q205+$E$7*Q206+$G$7*N208))/$F$7))+((1-$L$3)*N207)</f>
        <v>-2.0892644749244502E-5</v>
      </c>
      <c r="S207" s="129">
        <f t="shared" si="337"/>
        <v>3.5660960793114009</v>
      </c>
    </row>
    <row r="208" spans="1:22" ht="15.75" x14ac:dyDescent="0.25">
      <c r="K208" s="1"/>
      <c r="N208" s="126">
        <f t="shared" si="235"/>
        <v>-2.0391521397801056E-4</v>
      </c>
      <c r="P208" s="127" t="str">
        <f t="shared" ref="P208" si="346">CONCATENATE("X6","(m",K203,")")</f>
        <v>X6(m26)</v>
      </c>
      <c r="Q208" s="59">
        <f t="shared" ref="Q208" si="347">(($L$3*($I$8-($B$8*Q203+$C$8*Q204+$D$8*Q205+$E$8*Q206+$F$8*Q207))/$G$8))+((1-$L$3)*N208)</f>
        <v>-2.1109555443956857E-4</v>
      </c>
      <c r="R208" s="1"/>
      <c r="S208" s="129">
        <f t="shared" si="337"/>
        <v>3.401464555054643</v>
      </c>
      <c r="T208" s="1"/>
      <c r="U208" s="1"/>
    </row>
    <row r="209" spans="1:22" x14ac:dyDescent="0.2">
      <c r="A209" s="131"/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</row>
    <row r="210" spans="1:22" ht="15.75" x14ac:dyDescent="0.25">
      <c r="K210" s="127" t="s">
        <v>226</v>
      </c>
      <c r="N210" s="117" t="s">
        <v>254</v>
      </c>
      <c r="S210" s="112" t="s">
        <v>210</v>
      </c>
      <c r="T210" s="112" t="s">
        <v>228</v>
      </c>
    </row>
    <row r="211" spans="1:22" x14ac:dyDescent="0.2">
      <c r="K211" s="127">
        <v>27</v>
      </c>
      <c r="N211" s="124">
        <f t="shared" ref="N211:N272" si="348">Q203</f>
        <v>5.1655111798064784E-2</v>
      </c>
      <c r="P211" s="127" t="str">
        <f t="shared" ref="P211" si="349">CONCATENATE("X1","(m",K211,")")</f>
        <v>X1(m27)</v>
      </c>
      <c r="Q211" s="59">
        <f t="shared" ref="Q211" si="350">(($L$3*($I$3-($C$3*N212+$D$3*N213+$E$3*N214+$F$3*N215+$G$3*N216))/$B$3))+((1-$L$3)*N211)</f>
        <v>5.3485323197836818E-2</v>
      </c>
      <c r="S211" s="129">
        <f t="shared" ref="S211:S216" si="351">ABS((Q211-N211)/Q211)*100</f>
        <v>3.4218946251895415</v>
      </c>
      <c r="T211" s="133">
        <f t="shared" si="253"/>
        <v>3.4880276338739287</v>
      </c>
      <c r="U211" s="127" t="s">
        <v>229</v>
      </c>
    </row>
    <row r="212" spans="1:22" x14ac:dyDescent="0.2">
      <c r="N212" s="125">
        <f t="shared" si="348"/>
        <v>2.0520972253359832E-5</v>
      </c>
      <c r="P212" s="127" t="str">
        <f t="shared" ref="P212" si="352">CONCATENATE("X2","(m",K211,")")</f>
        <v>X2(m27)</v>
      </c>
      <c r="Q212" s="59">
        <f t="shared" ref="Q212" si="353">(($L$3*($I$4-($B$4*Q211+$D$4*N213+$E$4*N214+$F$4*N215+$G$4*N216))/$C$4))+((1-$L$3)*N212)</f>
        <v>2.1262618253735239E-5</v>
      </c>
      <c r="S212" s="129">
        <f t="shared" si="351"/>
        <v>3.4880276338739287</v>
      </c>
    </row>
    <row r="213" spans="1:22" x14ac:dyDescent="0.2">
      <c r="N213" s="125">
        <f t="shared" si="348"/>
        <v>-2.0156195214314444E-4</v>
      </c>
      <c r="P213" s="127" t="str">
        <f t="shared" ref="P213" si="354">CONCATENATE("X3","(m",K211,")")</f>
        <v>X3(m27)</v>
      </c>
      <c r="Q213" s="59">
        <f t="shared" ref="Q213" si="355">(($L$3*($I$5-($B$5*Q211+$C$5*Q212+$E$5*N214+$F$5*N215+$G$5*N216))/$D$5))+((1-$L$3)*N213)</f>
        <v>-2.0870946979218664E-4</v>
      </c>
      <c r="S213" s="129">
        <f t="shared" si="351"/>
        <v>3.4246254643639422</v>
      </c>
    </row>
    <row r="214" spans="1:22" x14ac:dyDescent="0.2">
      <c r="N214" s="125">
        <f t="shared" si="348"/>
        <v>5.3741389254578997E-2</v>
      </c>
      <c r="P214" s="127" t="str">
        <f t="shared" ref="P214" si="356">CONCATENATE("X4","(m",K211,")")</f>
        <v>X4(m27)</v>
      </c>
      <c r="Q214" s="59">
        <f t="shared" ref="Q214" si="357">(($L$3*($I$6-($B$6*Q211+$C$6*Q212+$D$6*Q213+$F$6*N215+$G$6*N216))/$E$6))+((1-$L$3)*N214)</f>
        <v>5.5563234381754263E-2</v>
      </c>
      <c r="S214" s="129">
        <f t="shared" si="351"/>
        <v>3.2788680274766717</v>
      </c>
    </row>
    <row r="215" spans="1:22" x14ac:dyDescent="0.2">
      <c r="N215" s="125">
        <f t="shared" si="348"/>
        <v>-2.0892644749244502E-5</v>
      </c>
      <c r="P215" s="127" t="str">
        <f t="shared" ref="P215" si="358">CONCATENATE("X5","(m",K211,")")</f>
        <v>X5(m27)</v>
      </c>
      <c r="Q215" s="59">
        <f t="shared" ref="Q215" si="359">(($L$3*($I$7-($B$7*Q211+$C$7*Q212+$D$7*Q213+$E$7*Q214+$G$7*N216))/$F$7))+((1-$L$3)*N215)</f>
        <v>-2.1630900533271015E-5</v>
      </c>
      <c r="S215" s="129">
        <f t="shared" si="351"/>
        <v>3.4129683269126208</v>
      </c>
    </row>
    <row r="216" spans="1:22" ht="15.75" x14ac:dyDescent="0.25">
      <c r="K216" s="1"/>
      <c r="N216" s="126">
        <f t="shared" si="348"/>
        <v>-2.1109555443956857E-4</v>
      </c>
      <c r="P216" s="127" t="str">
        <f t="shared" ref="P216" si="360">CONCATENATE("X6","(m",K211,")")</f>
        <v>X6(m27)</v>
      </c>
      <c r="Q216" s="59">
        <f t="shared" ref="Q216" si="361">(($L$3*($I$8-($B$8*Q211+$C$8*Q212+$D$8*Q213+$E$8*Q214+$F$8*Q215))/$G$8))+((1-$L$3)*N216)</f>
        <v>-2.1821039931591929E-4</v>
      </c>
      <c r="R216" s="1"/>
      <c r="S216" s="129">
        <f t="shared" si="351"/>
        <v>3.2605434473588213</v>
      </c>
      <c r="T216" s="1"/>
      <c r="U216" s="1"/>
    </row>
    <row r="217" spans="1:22" x14ac:dyDescent="0.2">
      <c r="A217" s="131"/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</row>
    <row r="218" spans="1:22" ht="15.75" x14ac:dyDescent="0.25">
      <c r="K218" s="127" t="s">
        <v>226</v>
      </c>
      <c r="N218" s="117" t="s">
        <v>255</v>
      </c>
      <c r="S218" s="112" t="s">
        <v>210</v>
      </c>
      <c r="T218" s="112" t="s">
        <v>228</v>
      </c>
    </row>
    <row r="219" spans="1:22" x14ac:dyDescent="0.2">
      <c r="K219" s="127">
        <v>28</v>
      </c>
      <c r="N219" s="124">
        <f t="shared" ref="N219" si="362">Q211</f>
        <v>5.3485323197836818E-2</v>
      </c>
      <c r="P219" s="127" t="str">
        <f t="shared" ref="P219" si="363">CONCATENATE("X1","(m",K219,")")</f>
        <v>X1(m28)</v>
      </c>
      <c r="Q219" s="59">
        <f t="shared" ref="Q219" si="364">(($L$3*($I$3-($C$3*N220+$D$3*N221+$E$3*N222+$F$3*N223+$G$3*N224))/$B$3))+((1-$L$3)*N219)</f>
        <v>5.5298840296367446E-2</v>
      </c>
      <c r="S219" s="129">
        <f t="shared" ref="S219:S224" si="365">ABS((Q219-N219)/Q219)*100</f>
        <v>3.2794848658874276</v>
      </c>
      <c r="T219" s="133">
        <f t="shared" ref="T219:T275" si="366">MAX(S219:S222)</f>
        <v>3.3407482114381986</v>
      </c>
      <c r="U219" s="127" t="s">
        <v>229</v>
      </c>
    </row>
    <row r="220" spans="1:22" x14ac:dyDescent="0.2">
      <c r="N220" s="125">
        <f t="shared" si="348"/>
        <v>2.1262618253735239E-5</v>
      </c>
      <c r="P220" s="127" t="str">
        <f t="shared" ref="P220" si="367">CONCATENATE("X2","(m",K219,")")</f>
        <v>X2(m28)</v>
      </c>
      <c r="Q220" s="59">
        <f t="shared" ref="Q220" si="368">(($L$3*($I$4-($B$4*Q219+$D$4*N221+$E$4*N222+$F$4*N223+$G$4*N224))/$C$4))+((1-$L$3)*N220)</f>
        <v>2.1997499318788806E-5</v>
      </c>
      <c r="S220" s="129">
        <f t="shared" si="365"/>
        <v>3.3407482114381986</v>
      </c>
    </row>
    <row r="221" spans="1:22" x14ac:dyDescent="0.2">
      <c r="N221" s="125">
        <f t="shared" si="348"/>
        <v>-2.0870946979218664E-4</v>
      </c>
      <c r="P221" s="127" t="str">
        <f t="shared" ref="P221" si="369">CONCATENATE("X3","(m",K219,")")</f>
        <v>X3(m28)</v>
      </c>
      <c r="Q221" s="59">
        <f t="shared" ref="Q221" si="370">(($L$3*($I$5-($B$5*Q219+$C$5*Q220+$E$5*N222+$F$5*N223+$G$5*N224))/$D$5))+((1-$L$3)*N221)</f>
        <v>-2.1579179124980733E-4</v>
      </c>
      <c r="S221" s="129">
        <f t="shared" si="365"/>
        <v>3.2820161585395877</v>
      </c>
    </row>
    <row r="222" spans="1:22" x14ac:dyDescent="0.2">
      <c r="N222" s="125">
        <f t="shared" si="348"/>
        <v>5.5563234381754263E-2</v>
      </c>
      <c r="P222" s="127" t="str">
        <f t="shared" ref="P222" si="371">CONCATENATE("X4","(m",K219,")")</f>
        <v>X4(m28)</v>
      </c>
      <c r="Q222" s="59">
        <f t="shared" ref="Q222" si="372">(($L$3*($I$6-($B$6*Q219+$C$6*Q220+$D$6*Q221+$F$6*N223+$G$6*N224))/$E$6))+((1-$L$3)*N222)</f>
        <v>5.7368461520771408E-2</v>
      </c>
      <c r="S222" s="129">
        <f t="shared" si="365"/>
        <v>3.1467239859021245</v>
      </c>
    </row>
    <row r="223" spans="1:22" x14ac:dyDescent="0.2">
      <c r="N223" s="125">
        <f t="shared" si="348"/>
        <v>-2.1630900533271015E-5</v>
      </c>
      <c r="P223" s="127" t="str">
        <f t="shared" ref="P223" si="373">CONCATENATE("X5","(m",K219,")")</f>
        <v>X5(m28)</v>
      </c>
      <c r="Q223" s="59">
        <f t="shared" ref="Q223" si="374">(($L$3*($I$7-($B$7*Q219+$C$7*Q220+$D$7*Q221+$E$7*Q222+$G$7*N224))/$F$7))+((1-$L$3)*N223)</f>
        <v>-2.2362422305885903E-5</v>
      </c>
      <c r="S223" s="129">
        <f t="shared" si="365"/>
        <v>3.2712099011847546</v>
      </c>
    </row>
    <row r="224" spans="1:22" ht="15.75" x14ac:dyDescent="0.25">
      <c r="K224" s="1"/>
      <c r="N224" s="126">
        <f t="shared" si="348"/>
        <v>-2.1821039931591929E-4</v>
      </c>
      <c r="P224" s="127" t="str">
        <f t="shared" ref="P224" si="375">CONCATENATE("X6","(m",K219,")")</f>
        <v>X6(m28)</v>
      </c>
      <c r="Q224" s="59">
        <f t="shared" ref="Q224" si="376">(($L$3*($I$8-($B$8*Q219+$C$8*Q220+$D$8*Q221+$E$8*Q222+$F$8*Q223))/$G$8))+((1-$L$3)*N224)</f>
        <v>-2.252603460260437E-4</v>
      </c>
      <c r="R224" s="1"/>
      <c r="S224" s="129">
        <f t="shared" si="365"/>
        <v>3.1296883071063548</v>
      </c>
      <c r="T224" s="1"/>
      <c r="U224" s="1"/>
    </row>
    <row r="225" spans="1:22" x14ac:dyDescent="0.2">
      <c r="A225" s="131"/>
      <c r="B225" s="131"/>
      <c r="C225" s="131"/>
      <c r="D225" s="131"/>
      <c r="E225" s="131"/>
      <c r="F225" s="131"/>
      <c r="G225" s="131"/>
      <c r="H225" s="131"/>
      <c r="I225" s="131"/>
      <c r="J225" s="131"/>
      <c r="K225" s="131"/>
      <c r="L225" s="131"/>
      <c r="M225" s="131"/>
      <c r="N225" s="131"/>
      <c r="O225" s="131"/>
      <c r="P225" s="131"/>
      <c r="Q225" s="131"/>
      <c r="R225" s="131"/>
      <c r="S225" s="131"/>
      <c r="T225" s="131"/>
      <c r="U225" s="131"/>
      <c r="V225" s="131"/>
    </row>
    <row r="226" spans="1:22" ht="15.75" x14ac:dyDescent="0.25">
      <c r="K226" s="127" t="s">
        <v>226</v>
      </c>
      <c r="N226" s="117" t="s">
        <v>256</v>
      </c>
      <c r="S226" s="112" t="s">
        <v>210</v>
      </c>
      <c r="T226" s="112" t="s">
        <v>228</v>
      </c>
    </row>
    <row r="227" spans="1:22" x14ac:dyDescent="0.2">
      <c r="K227" s="127">
        <v>29</v>
      </c>
      <c r="N227" s="124">
        <f t="shared" ref="N227" si="377">Q219</f>
        <v>5.5298840296367446E-2</v>
      </c>
      <c r="P227" s="127" t="str">
        <f t="shared" ref="P227" si="378">CONCATENATE("X1","(m",K227,")")</f>
        <v>X1(m29)</v>
      </c>
      <c r="Q227" s="59">
        <f t="shared" ref="Q227" si="379">(($L$3*($I$3-($C$3*N228+$D$3*N229+$E$3*N230+$F$3*N231+$G$3*N232))/$B$3))+((1-$L$3)*N227)</f>
        <v>5.7095815370980456E-2</v>
      </c>
      <c r="S227" s="129">
        <f t="shared" ref="S227:S232" si="380">ABS((Q227-N227)/Q227)*100</f>
        <v>3.1472973333284608</v>
      </c>
      <c r="T227" s="133">
        <f t="shared" si="366"/>
        <v>3.2042074312095581</v>
      </c>
      <c r="U227" s="127" t="s">
        <v>229</v>
      </c>
    </row>
    <row r="228" spans="1:22" x14ac:dyDescent="0.2">
      <c r="N228" s="125">
        <f t="shared" si="348"/>
        <v>2.1997499318788806E-5</v>
      </c>
      <c r="P228" s="127" t="str">
        <f t="shared" ref="P228" si="381">CONCATENATE("X2","(m",K227,")")</f>
        <v>X2(m29)</v>
      </c>
      <c r="Q228" s="59">
        <f t="shared" ref="Q228" si="382">(($L$3*($I$4-($B$4*Q227+$D$4*N229+$E$4*N230+$F$4*N231+$G$4*N232))/$C$4))+((1-$L$3)*N228)</f>
        <v>2.2725677154981414E-5</v>
      </c>
      <c r="S228" s="129">
        <f t="shared" si="380"/>
        <v>3.2042074312095581</v>
      </c>
    </row>
    <row r="229" spans="1:22" x14ac:dyDescent="0.2">
      <c r="N229" s="125">
        <f t="shared" si="348"/>
        <v>-2.1579179124980733E-4</v>
      </c>
      <c r="P229" s="127" t="str">
        <f t="shared" ref="P229" si="383">CONCATENATE("X3","(m",K227,")")</f>
        <v>X3(m29)</v>
      </c>
      <c r="Q229" s="59">
        <f t="shared" ref="Q229" si="384">(($L$3*($I$5-($B$5*Q227+$C$5*Q228+$E$5*N230+$F$5*N231+$G$5*N232))/$D$5))+((1-$L$3)*N229)</f>
        <v>-2.2280951120406248E-4</v>
      </c>
      <c r="S229" s="129">
        <f t="shared" si="380"/>
        <v>3.1496500828584009</v>
      </c>
    </row>
    <row r="230" spans="1:22" x14ac:dyDescent="0.2">
      <c r="N230" s="125">
        <f t="shared" si="348"/>
        <v>5.7368461520771408E-2</v>
      </c>
      <c r="P230" s="127" t="str">
        <f t="shared" ref="P230" si="385">CONCATENATE("X4","(m",K227,")")</f>
        <v>X4(m29)</v>
      </c>
      <c r="Q230" s="59">
        <f t="shared" ref="Q230" si="386">(($L$3*($I$6-($B$6*Q227+$C$6*Q228+$D$6*Q229+$F$6*N231+$G$6*N232))/$E$6))+((1-$L$3)*N230)</f>
        <v>5.9157222252863295E-2</v>
      </c>
      <c r="S230" s="129">
        <f t="shared" si="380"/>
        <v>3.0237402365614097</v>
      </c>
    </row>
    <row r="231" spans="1:22" x14ac:dyDescent="0.2">
      <c r="N231" s="125">
        <f t="shared" si="348"/>
        <v>-2.2362422305885903E-5</v>
      </c>
      <c r="P231" s="127" t="str">
        <f t="shared" ref="P231" si="387">CONCATENATE("X5","(m",K227,")")</f>
        <v>X5(m29)</v>
      </c>
      <c r="Q231" s="59">
        <f t="shared" ref="Q231" si="388">(($L$3*($I$7-($B$7*Q227+$C$7*Q228+$D$7*Q229+$E$7*Q230+$G$7*N232))/$F$7))+((1-$L$3)*N231)</f>
        <v>-2.3087271491477121E-5</v>
      </c>
      <c r="S231" s="129">
        <f t="shared" si="380"/>
        <v>3.1396052403108916</v>
      </c>
    </row>
    <row r="232" spans="1:22" ht="15.75" x14ac:dyDescent="0.25">
      <c r="K232" s="1"/>
      <c r="N232" s="126">
        <f t="shared" si="348"/>
        <v>-2.252603460260437E-4</v>
      </c>
      <c r="P232" s="127" t="str">
        <f t="shared" ref="P232" si="389">CONCATENATE("X6","(m",K227,")")</f>
        <v>X6(m29)</v>
      </c>
      <c r="Q232" s="59">
        <f t="shared" ref="Q232" si="390">(($L$3*($I$8-($B$8*Q227+$C$8*Q228+$D$8*Q229+$E$8*Q230+$F$8*Q231))/$G$8))+((1-$L$3)*N232)</f>
        <v>-2.3224598653955649E-4</v>
      </c>
      <c r="R232" s="1"/>
      <c r="S232" s="129">
        <f t="shared" si="380"/>
        <v>3.007862748286068</v>
      </c>
      <c r="T232" s="1"/>
      <c r="U232" s="1"/>
    </row>
    <row r="233" spans="1:22" x14ac:dyDescent="0.2">
      <c r="A233" s="131"/>
      <c r="B233" s="131"/>
      <c r="C233" s="131"/>
      <c r="D233" s="131"/>
      <c r="E233" s="131"/>
      <c r="F233" s="131"/>
      <c r="G233" s="131"/>
      <c r="H233" s="131"/>
      <c r="I233" s="131"/>
      <c r="J233" s="131"/>
      <c r="K233" s="131"/>
      <c r="L233" s="131"/>
      <c r="M233" s="131"/>
      <c r="N233" s="131"/>
      <c r="O233" s="131"/>
      <c r="P233" s="131"/>
      <c r="Q233" s="131"/>
      <c r="R233" s="131"/>
      <c r="S233" s="131"/>
      <c r="T233" s="131"/>
      <c r="U233" s="131"/>
      <c r="V233" s="131"/>
    </row>
    <row r="234" spans="1:22" ht="15.75" x14ac:dyDescent="0.25">
      <c r="K234" s="127" t="s">
        <v>226</v>
      </c>
      <c r="N234" s="117" t="s">
        <v>257</v>
      </c>
      <c r="S234" s="112" t="s">
        <v>210</v>
      </c>
      <c r="T234" s="112" t="s">
        <v>228</v>
      </c>
    </row>
    <row r="235" spans="1:22" x14ac:dyDescent="0.2">
      <c r="K235" s="127">
        <v>30</v>
      </c>
      <c r="N235" s="124">
        <f t="shared" ref="N235" si="391">Q227</f>
        <v>5.7095815370980456E-2</v>
      </c>
      <c r="P235" s="127" t="str">
        <f t="shared" ref="P235" si="392">CONCATENATE("X1","(m",K235,")")</f>
        <v>X1(m30)</v>
      </c>
      <c r="Q235" s="59">
        <f t="shared" ref="Q235" si="393">(($L$3*($I$3-($C$3*N236+$D$3*N237+$E$3*N238+$F$3*N239+$G$3*N240))/$B$3))+((1-$L$3)*N235)</f>
        <v>5.887639930999973E-2</v>
      </c>
      <c r="S235" s="129">
        <f t="shared" ref="S235:S240" si="394">ABS((Q235-N235)/Q235)*100</f>
        <v>3.0242745138744498</v>
      </c>
      <c r="T235" s="133">
        <f t="shared" si="366"/>
        <v>3.0772772603348848</v>
      </c>
      <c r="U235" s="127" t="s">
        <v>229</v>
      </c>
    </row>
    <row r="236" spans="1:22" x14ac:dyDescent="0.2">
      <c r="N236" s="125">
        <f t="shared" si="348"/>
        <v>2.2725677154981414E-5</v>
      </c>
      <c r="P236" s="127" t="str">
        <f t="shared" ref="P236" si="395">CONCATENATE("X2","(m",K235,")")</f>
        <v>X2(m30)</v>
      </c>
      <c r="Q236" s="59">
        <f t="shared" ref="Q236" si="396">(($L$3*($I$4-($B$4*Q235+$D$4*N237+$E$4*N238+$F$4*N239+$G$4*N240))/$C$4))+((1-$L$3)*N236)</f>
        <v>2.344721290591752E-5</v>
      </c>
      <c r="S236" s="129">
        <f t="shared" si="394"/>
        <v>3.0772772603348848</v>
      </c>
    </row>
    <row r="237" spans="1:22" x14ac:dyDescent="0.2">
      <c r="N237" s="125">
        <f t="shared" si="348"/>
        <v>-2.2280951120406248E-4</v>
      </c>
      <c r="P237" s="127" t="str">
        <f t="shared" ref="P237" si="397">CONCATENATE("X3","(m",K235,")")</f>
        <v>X3(m30)</v>
      </c>
      <c r="Q237" s="59">
        <f t="shared" ref="Q237" si="398">(($L$3*($I$5-($B$5*Q235+$C$5*Q236+$E$5*N238+$F$5*N239+$G$5*N240))/$D$5))+((1-$L$3)*N237)</f>
        <v>-2.2976321891855195E-4</v>
      </c>
      <c r="S237" s="129">
        <f t="shared" si="394"/>
        <v>3.0264668762994948</v>
      </c>
    </row>
    <row r="238" spans="1:22" x14ac:dyDescent="0.2">
      <c r="N238" s="125">
        <f t="shared" si="348"/>
        <v>5.9157222252863295E-2</v>
      </c>
      <c r="P238" s="127" t="str">
        <f t="shared" ref="P238" si="399">CONCATENATE("X4","(m",K235,")")</f>
        <v>X4(m30)</v>
      </c>
      <c r="Q238" s="59">
        <f t="shared" ref="Q238" si="400">(($L$3*($I$6-($B$6*Q235+$C$6*Q236+$D$6*Q237+$F$6*N239+$G$6*N240))/$E$6))+((1-$L$3)*N238)</f>
        <v>6.0929666776612233E-2</v>
      </c>
      <c r="S238" s="129">
        <f t="shared" si="394"/>
        <v>2.9090008488759511</v>
      </c>
    </row>
    <row r="239" spans="1:22" x14ac:dyDescent="0.2">
      <c r="N239" s="125">
        <f t="shared" si="348"/>
        <v>-2.3087271491477121E-5</v>
      </c>
      <c r="P239" s="127" t="str">
        <f t="shared" ref="P239" si="401">CONCATENATE("X5","(m",K235,")")</f>
        <v>X5(m30)</v>
      </c>
      <c r="Q239" s="59">
        <f t="shared" ref="Q239" si="402">(($L$3*($I$7-($B$7*Q235+$C$7*Q236+$D$7*Q237+$E$7*Q238+$G$7*N240))/$F$7))+((1-$L$3)*N239)</f>
        <v>-2.3805508954149153E-5</v>
      </c>
      <c r="S239" s="129">
        <f t="shared" si="394"/>
        <v>3.0171060994973944</v>
      </c>
    </row>
    <row r="240" spans="1:22" ht="15.75" x14ac:dyDescent="0.25">
      <c r="K240" s="1"/>
      <c r="N240" s="126">
        <f t="shared" si="348"/>
        <v>-2.3224598653955649E-4</v>
      </c>
      <c r="P240" s="127" t="str">
        <f t="shared" ref="P240" si="403">CONCATENATE("X6","(m",K235,")")</f>
        <v>X6(m30)</v>
      </c>
      <c r="Q240" s="59">
        <f t="shared" ref="Q240" si="404">(($L$3*($I$8-($B$8*Q235+$C$8*Q236+$D$8*Q237+$E$8*Q238+$F$8*Q239))/$G$8))+((1-$L$3)*N240)</f>
        <v>-2.3916790742641234E-4</v>
      </c>
      <c r="R240" s="1"/>
      <c r="S240" s="129">
        <f t="shared" si="394"/>
        <v>2.8941679347115579</v>
      </c>
      <c r="T240" s="1"/>
      <c r="U240" s="1"/>
    </row>
    <row r="241" spans="1:22" x14ac:dyDescent="0.2">
      <c r="A241" s="131"/>
      <c r="B241" s="131"/>
      <c r="C241" s="131"/>
      <c r="D241" s="131"/>
      <c r="E241" s="131"/>
      <c r="F241" s="131"/>
      <c r="G241" s="131"/>
      <c r="H241" s="131"/>
      <c r="I241" s="131"/>
      <c r="J241" s="131"/>
      <c r="K241" s="131"/>
      <c r="L241" s="131"/>
      <c r="M241" s="131"/>
      <c r="N241" s="131"/>
      <c r="O241" s="131"/>
      <c r="P241" s="131"/>
      <c r="Q241" s="131"/>
      <c r="R241" s="131"/>
      <c r="S241" s="131"/>
      <c r="T241" s="131"/>
      <c r="U241" s="131"/>
      <c r="V241" s="131"/>
    </row>
    <row r="242" spans="1:22" ht="15.75" x14ac:dyDescent="0.25">
      <c r="K242" s="127" t="s">
        <v>226</v>
      </c>
      <c r="N242" s="117" t="s">
        <v>258</v>
      </c>
      <c r="S242" s="112" t="s">
        <v>210</v>
      </c>
      <c r="T242" s="112" t="s">
        <v>228</v>
      </c>
    </row>
    <row r="243" spans="1:22" x14ac:dyDescent="0.2">
      <c r="K243" s="127">
        <v>31</v>
      </c>
      <c r="N243" s="124">
        <f t="shared" ref="N243" si="405">Q235</f>
        <v>5.887639930999973E-2</v>
      </c>
      <c r="P243" s="127" t="str">
        <f t="shared" ref="P243" si="406">CONCATENATE("X1","(m",K243,")")</f>
        <v>X1(m31)</v>
      </c>
      <c r="Q243" s="59">
        <f t="shared" ref="Q243" si="407">(($L$3*($I$3-($C$3*N244+$D$3*N245+$E$3*N246+$F$3*N247+$G$3*N248))/$B$3))+((1-$L$3)*N243)</f>
        <v>6.0640741625418972E-2</v>
      </c>
      <c r="S243" s="129">
        <f t="shared" ref="S243:S248" si="408">ABS((Q243-N243)/Q243)*100</f>
        <v>2.9094998974743351</v>
      </c>
      <c r="T243" s="133">
        <f t="shared" si="366"/>
        <v>2.9589823085899041</v>
      </c>
      <c r="U243" s="127" t="s">
        <v>229</v>
      </c>
    </row>
    <row r="244" spans="1:22" x14ac:dyDescent="0.2">
      <c r="N244" s="125">
        <f t="shared" si="348"/>
        <v>2.344721290591752E-5</v>
      </c>
      <c r="P244" s="127" t="str">
        <f t="shared" ref="P244" si="409">CONCATENATE("X2","(m",K243,")")</f>
        <v>X2(m31)</v>
      </c>
      <c r="Q244" s="59">
        <f t="shared" ref="Q244" si="410">(($L$3*($I$4-($B$4*Q243+$D$4*N245+$E$4*N246+$F$4*N247+$G$4*N248))/$C$4))+((1-$L$3)*N244)</f>
        <v>2.4162167157479251E-5</v>
      </c>
      <c r="S244" s="129">
        <f t="shared" si="408"/>
        <v>2.9589823085899041</v>
      </c>
    </row>
    <row r="245" spans="1:22" x14ac:dyDescent="0.2">
      <c r="N245" s="125">
        <f t="shared" si="348"/>
        <v>-2.2976321891855195E-4</v>
      </c>
      <c r="P245" s="127" t="str">
        <f t="shared" ref="P245" si="411">CONCATENATE("X3","(m",K243,")")</f>
        <v>X3(m31)</v>
      </c>
      <c r="Q245" s="59">
        <f t="shared" ref="Q245" si="412">(($L$3*($I$5-($B$5*Q243+$C$5*Q244+$E$5*N246+$F$5*N247+$G$5*N248))/$D$5))+((1-$L$3)*N245)</f>
        <v>-2.3665349828189862E-4</v>
      </c>
      <c r="S245" s="129">
        <f t="shared" si="408"/>
        <v>2.9115476480888787</v>
      </c>
    </row>
    <row r="246" spans="1:22" x14ac:dyDescent="0.2">
      <c r="N246" s="125">
        <f t="shared" si="348"/>
        <v>6.0929666776612233E-2</v>
      </c>
      <c r="P246" s="127" t="str">
        <f t="shared" ref="P246" si="413">CONCATENATE("X4","(m",K243,")")</f>
        <v>X4(m31)</v>
      </c>
      <c r="Q246" s="59">
        <f t="shared" ref="Q246" si="414">(($L$3*($I$6-($B$6*Q243+$C$6*Q244+$D$6*Q245+$F$6*N247+$G$6*N248))/$E$6))+((1-$L$3)*N246)</f>
        <v>6.2685943920561843E-2</v>
      </c>
      <c r="S246" s="129">
        <f t="shared" si="408"/>
        <v>2.8017080610211997</v>
      </c>
    </row>
    <row r="247" spans="1:22" x14ac:dyDescent="0.2">
      <c r="N247" s="125">
        <f t="shared" si="348"/>
        <v>-2.3805508954149153E-5</v>
      </c>
      <c r="P247" s="127" t="str">
        <f t="shared" ref="P247" si="415">CONCATENATE("X5","(m",K243,")")</f>
        <v>X5(m31)</v>
      </c>
      <c r="Q247" s="59">
        <f t="shared" ref="Q247" si="416">(($L$3*($I$7-($B$7*Q243+$C$7*Q244+$D$7*Q245+$E$7*Q246+$G$7*N248))/$F$7))+((1-$L$3)*N247)</f>
        <v>-2.4517195002833599E-5</v>
      </c>
      <c r="S247" s="129">
        <f t="shared" si="408"/>
        <v>2.9028037204182273</v>
      </c>
    </row>
    <row r="248" spans="1:22" ht="15.75" x14ac:dyDescent="0.25">
      <c r="K248" s="1"/>
      <c r="N248" s="126">
        <f t="shared" si="348"/>
        <v>-2.3916790742641234E-4</v>
      </c>
      <c r="P248" s="127" t="str">
        <f t="shared" ref="P248" si="417">CONCATENATE("X6","(m",K243,")")</f>
        <v>X6(m31)</v>
      </c>
      <c r="Q248" s="59">
        <f t="shared" ref="Q248" si="418">(($L$3*($I$8-($B$8*Q243+$C$8*Q244+$D$8*Q245+$E$8*Q246+$F$8*Q247))/$G$8))+((1-$L$3)*N248)</f>
        <v>-2.460266899061591E-4</v>
      </c>
      <c r="R248" s="1"/>
      <c r="S248" s="129">
        <f t="shared" si="408"/>
        <v>2.7878204931192134</v>
      </c>
      <c r="T248" s="1"/>
      <c r="U248" s="1"/>
    </row>
    <row r="249" spans="1:22" x14ac:dyDescent="0.2">
      <c r="A249" s="131"/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  <c r="L249" s="131"/>
      <c r="M249" s="131"/>
      <c r="N249" s="131"/>
      <c r="O249" s="131"/>
      <c r="P249" s="131"/>
      <c r="Q249" s="131"/>
      <c r="R249" s="131"/>
      <c r="S249" s="131"/>
      <c r="T249" s="131"/>
      <c r="U249" s="131"/>
      <c r="V249" s="131"/>
    </row>
    <row r="250" spans="1:22" ht="15.75" x14ac:dyDescent="0.25">
      <c r="K250" s="127" t="s">
        <v>226</v>
      </c>
      <c r="N250" s="117" t="s">
        <v>259</v>
      </c>
      <c r="S250" s="112" t="s">
        <v>210</v>
      </c>
      <c r="T250" s="112" t="s">
        <v>228</v>
      </c>
    </row>
    <row r="251" spans="1:22" x14ac:dyDescent="0.2">
      <c r="K251" s="127">
        <v>32</v>
      </c>
      <c r="N251" s="124">
        <f t="shared" ref="N251" si="419">Q243</f>
        <v>6.0640741625418972E-2</v>
      </c>
      <c r="P251" s="127" t="str">
        <f t="shared" ref="P251" si="420">CONCATENATE("X1","(m",K251,")")</f>
        <v>X1(m32)</v>
      </c>
      <c r="Q251" s="59">
        <f t="shared" ref="Q251" si="421">(($L$3*($I$3-($C$3*N252+$D$3*N253+$E$3*N254+$F$3*N255+$G$3*N256))/$B$3))+((1-$L$3)*N251)</f>
        <v>6.2388990465455943E-2</v>
      </c>
      <c r="S251" s="129">
        <f t="shared" ref="S251:S256" si="422">ABS((Q251-N251)/Q251)*100</f>
        <v>2.8021752347554916</v>
      </c>
      <c r="T251" s="133">
        <f t="shared" si="366"/>
        <v>2.8484748540868714</v>
      </c>
      <c r="U251" s="127" t="s">
        <v>229</v>
      </c>
    </row>
    <row r="252" spans="1:22" x14ac:dyDescent="0.2">
      <c r="N252" s="125">
        <f t="shared" si="348"/>
        <v>2.4162167157479251E-5</v>
      </c>
      <c r="P252" s="127" t="str">
        <f t="shared" ref="P252" si="423">CONCATENATE("X2","(m",K251,")")</f>
        <v>X2(m32)</v>
      </c>
      <c r="Q252" s="59">
        <f t="shared" ref="Q252" si="424">(($L$3*($I$4-($B$4*Q251+$D$4*N253+$E$4*N254+$F$4*N255+$G$4*N256))/$C$4))+((1-$L$3)*N252)</f>
        <v>2.4870599942913691E-5</v>
      </c>
      <c r="S252" s="129">
        <f t="shared" si="422"/>
        <v>2.8484748540868714</v>
      </c>
    </row>
    <row r="253" spans="1:22" x14ac:dyDescent="0.2">
      <c r="N253" s="125">
        <f t="shared" si="348"/>
        <v>-2.3665349828189862E-4</v>
      </c>
      <c r="P253" s="127" t="str">
        <f t="shared" ref="P253" si="425">CONCATENATE("X3","(m",K251,")")</f>
        <v>X3(m32)</v>
      </c>
      <c r="Q253" s="59">
        <f t="shared" ref="Q253" si="426">(($L$3*($I$5-($B$5*Q251+$C$5*Q252+$E$5*N254+$F$5*N255+$G$5*N256))/$D$5))+((1-$L$3)*N253)</f>
        <v>-2.4348092785677627E-4</v>
      </c>
      <c r="S253" s="129">
        <f t="shared" si="422"/>
        <v>2.8040921459334052</v>
      </c>
    </row>
    <row r="254" spans="1:22" x14ac:dyDescent="0.2">
      <c r="N254" s="125">
        <f t="shared" si="348"/>
        <v>6.2685943920561843E-2</v>
      </c>
      <c r="P254" s="127" t="str">
        <f t="shared" ref="P254" si="427">CONCATENATE("X4","(m",K251,")")</f>
        <v>X4(m32)</v>
      </c>
      <c r="Q254" s="59">
        <f t="shared" ref="Q254" si="428">(($L$3*($I$6-($B$6*Q251+$C$6*Q252+$D$6*Q253+$F$6*N255+$G$6*N256))/$E$6))+((1-$L$3)*N254)</f>
        <v>6.4426201155713972E-2</v>
      </c>
      <c r="S254" s="129">
        <f t="shared" si="422"/>
        <v>2.7011638183447126</v>
      </c>
    </row>
    <row r="255" spans="1:22" x14ac:dyDescent="0.2">
      <c r="N255" s="125">
        <f t="shared" si="348"/>
        <v>-2.4517195002833599E-5</v>
      </c>
      <c r="P255" s="127" t="str">
        <f t="shared" ref="P255" si="429">CONCATENATE("X5","(m",K251,")")</f>
        <v>X5(m32)</v>
      </c>
      <c r="Q255" s="59">
        <f t="shared" ref="Q255" si="430">(($L$3*($I$7-($B$7*Q251+$C$7*Q252+$D$7*Q253+$E$7*Q254+$G$7*N256))/$F$7))+((1-$L$3)*N255)</f>
        <v>-2.5222389396353215E-5</v>
      </c>
      <c r="S255" s="129">
        <f t="shared" si="422"/>
        <v>2.7959063768224004</v>
      </c>
    </row>
    <row r="256" spans="1:22" ht="15.75" x14ac:dyDescent="0.25">
      <c r="K256" s="1"/>
      <c r="N256" s="126">
        <f t="shared" si="348"/>
        <v>-2.460266899061591E-4</v>
      </c>
      <c r="P256" s="127" t="str">
        <f t="shared" ref="P256" si="431">CONCATENATE("X6","(m",K251,")")</f>
        <v>X6(m32)</v>
      </c>
      <c r="Q256" s="59">
        <f t="shared" ref="Q256" si="432">(($L$3*($I$8-($B$8*Q251+$C$8*Q252+$D$8*Q253+$E$8*Q254+$F$8*Q255))/$G$8))+((1-$L$3)*N256)</f>
        <v>-2.5282290989674192E-4</v>
      </c>
      <c r="R256" s="1"/>
      <c r="S256" s="129">
        <f t="shared" si="422"/>
        <v>2.6881345497362306</v>
      </c>
      <c r="T256" s="1"/>
      <c r="U256" s="1"/>
    </row>
    <row r="257" spans="1:22" x14ac:dyDescent="0.2">
      <c r="A257" s="131"/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  <c r="L257" s="131"/>
      <c r="M257" s="131"/>
      <c r="N257" s="131"/>
      <c r="O257" s="131"/>
      <c r="P257" s="131"/>
      <c r="Q257" s="131"/>
      <c r="R257" s="131"/>
      <c r="S257" s="131"/>
      <c r="T257" s="131"/>
      <c r="U257" s="131"/>
      <c r="V257" s="131"/>
    </row>
    <row r="258" spans="1:22" ht="15.75" x14ac:dyDescent="0.25">
      <c r="K258" s="127" t="s">
        <v>226</v>
      </c>
      <c r="N258" s="117" t="s">
        <v>260</v>
      </c>
      <c r="S258" s="112" t="s">
        <v>210</v>
      </c>
      <c r="T258" s="112" t="s">
        <v>228</v>
      </c>
    </row>
    <row r="259" spans="1:22" x14ac:dyDescent="0.2">
      <c r="K259" s="127">
        <v>33</v>
      </c>
      <c r="N259" s="124">
        <f t="shared" ref="N259" si="433">Q251</f>
        <v>6.2388990465455943E-2</v>
      </c>
      <c r="P259" s="127" t="str">
        <f t="shared" ref="P259" si="434">CONCATENATE("X1","(m",K259,")")</f>
        <v>X1(m33)</v>
      </c>
      <c r="Q259" s="59">
        <f t="shared" ref="Q259" si="435">(($L$3*($I$3-($C$3*N260+$D$3*N261+$E$3*N262+$F$3*N263+$G$3*N264))/$B$3))+((1-$L$3)*N259)</f>
        <v>6.4121292626992205E-2</v>
      </c>
      <c r="S259" s="129">
        <f t="shared" ref="S259:S264" si="436">ABS((Q259-N259)/Q259)*100</f>
        <v>2.7016020584822704</v>
      </c>
      <c r="T259" s="133">
        <f t="shared" si="366"/>
        <v>2.7450146169540659</v>
      </c>
      <c r="U259" s="127" t="s">
        <v>229</v>
      </c>
    </row>
    <row r="260" spans="1:22" x14ac:dyDescent="0.2">
      <c r="N260" s="125">
        <f t="shared" si="348"/>
        <v>2.4870599942913691E-5</v>
      </c>
      <c r="P260" s="127" t="str">
        <f t="shared" ref="P260" si="437">CONCATENATE("X2","(m",K259,")")</f>
        <v>X2(m33)</v>
      </c>
      <c r="Q260" s="59">
        <f t="shared" ref="Q260" si="438">(($L$3*($I$4-($B$4*Q259+$D$4*N261+$E$4*N262+$F$4*N263+$G$4*N264))/$C$4))+((1-$L$3)*N260)</f>
        <v>2.5572570747873745E-5</v>
      </c>
      <c r="S260" s="129">
        <f t="shared" si="436"/>
        <v>2.7450146169540659</v>
      </c>
    </row>
    <row r="261" spans="1:22" x14ac:dyDescent="0.2">
      <c r="N261" s="125">
        <f t="shared" si="348"/>
        <v>-2.4348092785677627E-4</v>
      </c>
      <c r="P261" s="127" t="str">
        <f t="shared" ref="P261" si="439">CONCATENATE("X3","(m",K259,")")</f>
        <v>X3(m33)</v>
      </c>
      <c r="Q261" s="59">
        <f t="shared" ref="Q261" si="440">(($L$3*($I$5-($B$5*Q259+$C$5*Q260+$E$5*N262+$F$5*N263+$G$5*N264))/$D$5))+((1-$L$3)*N261)</f>
        <v>-2.5024608092849061E-4</v>
      </c>
      <c r="S261" s="129">
        <f t="shared" si="436"/>
        <v>2.7034002077529142</v>
      </c>
    </row>
    <row r="262" spans="1:22" x14ac:dyDescent="0.2">
      <c r="N262" s="125">
        <f t="shared" si="348"/>
        <v>6.4426201155713972E-2</v>
      </c>
      <c r="P262" s="127" t="str">
        <f t="shared" ref="P262" si="441">CONCATENATE("X4","(m",K259,")")</f>
        <v>X4(m33)</v>
      </c>
      <c r="Q262" s="59">
        <f t="shared" ref="Q262" si="442">(($L$3*($I$6-($B$6*Q259+$C$6*Q260+$D$6*Q261+$F$6*N263+$G$6*N264))/$E$6))+((1-$L$3)*N262)</f>
        <v>6.6150584607911414E-2</v>
      </c>
      <c r="S262" s="129">
        <f t="shared" si="436"/>
        <v>2.6067546680323836</v>
      </c>
    </row>
    <row r="263" spans="1:22" x14ac:dyDescent="0.2">
      <c r="N263" s="125">
        <f t="shared" si="348"/>
        <v>-2.5222389396353215E-5</v>
      </c>
      <c r="P263" s="127" t="str">
        <f t="shared" ref="P263" si="443">CONCATENATE("X5","(m",K259,")")</f>
        <v>X5(m33)</v>
      </c>
      <c r="Q263" s="59">
        <f t="shared" ref="Q263" si="444">(($L$3*($I$7-($B$7*Q259+$C$7*Q260+$D$7*Q261+$E$7*Q262+$G$7*N264))/$F$7))+((1-$L$3)*N263)</f>
        <v>-2.592115134843977E-5</v>
      </c>
      <c r="S263" s="129">
        <f t="shared" si="436"/>
        <v>2.6957211224670945</v>
      </c>
    </row>
    <row r="264" spans="1:22" ht="15.75" x14ac:dyDescent="0.25">
      <c r="K264" s="1"/>
      <c r="N264" s="126">
        <f t="shared" si="348"/>
        <v>-2.5282290989674192E-4</v>
      </c>
      <c r="P264" s="127" t="str">
        <f t="shared" ref="P264" si="445">CONCATENATE("X6","(m",K259,")")</f>
        <v>X6(m33)</v>
      </c>
      <c r="Q264" s="59">
        <f t="shared" ref="Q264" si="446">(($L$3*($I$8-($B$8*Q259+$C$8*Q260+$D$8*Q261+$E$8*Q262+$F$8*Q263))/$G$8))+((1-$L$3)*N264)</f>
        <v>-2.5955713806286127E-4</v>
      </c>
      <c r="R264" s="1"/>
      <c r="S264" s="129">
        <f t="shared" si="436"/>
        <v>2.5945070192939199</v>
      </c>
      <c r="T264" s="1"/>
      <c r="U264" s="1"/>
    </row>
    <row r="265" spans="1:22" x14ac:dyDescent="0.2">
      <c r="A265" s="131"/>
      <c r="B265" s="131"/>
      <c r="C265" s="131"/>
      <c r="D265" s="131"/>
      <c r="E265" s="131"/>
      <c r="F265" s="131"/>
      <c r="G265" s="131"/>
      <c r="H265" s="131"/>
      <c r="I265" s="131"/>
      <c r="J265" s="131"/>
      <c r="K265" s="131"/>
      <c r="L265" s="131"/>
      <c r="M265" s="131"/>
      <c r="N265" s="131"/>
      <c r="O265" s="131"/>
      <c r="P265" s="131"/>
      <c r="Q265" s="131"/>
      <c r="R265" s="131"/>
      <c r="S265" s="131"/>
      <c r="T265" s="131"/>
      <c r="U265" s="131"/>
      <c r="V265" s="131"/>
    </row>
    <row r="266" spans="1:22" ht="15.75" x14ac:dyDescent="0.25">
      <c r="K266" s="127" t="s">
        <v>226</v>
      </c>
      <c r="N266" s="117" t="s">
        <v>261</v>
      </c>
      <c r="S266" s="112" t="s">
        <v>210</v>
      </c>
      <c r="T266" s="112" t="s">
        <v>228</v>
      </c>
    </row>
    <row r="267" spans="1:22" x14ac:dyDescent="0.2">
      <c r="K267" s="127">
        <v>34</v>
      </c>
      <c r="N267" s="124">
        <f t="shared" ref="N267" si="447">Q259</f>
        <v>6.4121292626992205E-2</v>
      </c>
      <c r="P267" s="127" t="str">
        <f t="shared" ref="P267" si="448">CONCATENATE("X1","(m",K267,")")</f>
        <v>X1(m34)</v>
      </c>
      <c r="Q267" s="59">
        <f t="shared" ref="Q267" si="449">(($L$3*($I$3-($C$3*N268+$D$3*N269+$E$3*N270+$F$3*N271+$G$3*N272))/$B$3))+((1-$L$3)*N267)</f>
        <v>6.5837793567899303E-2</v>
      </c>
      <c r="S267" s="129">
        <f t="shared" ref="S267:S272" si="450">ABS((Q267-N267)/Q267)*100</f>
        <v>2.6071665648042264</v>
      </c>
      <c r="T267" s="133">
        <f t="shared" si="366"/>
        <v>2.6479522602301722</v>
      </c>
      <c r="U267" s="127" t="s">
        <v>229</v>
      </c>
    </row>
    <row r="268" spans="1:22" x14ac:dyDescent="0.2">
      <c r="N268" s="125">
        <f t="shared" si="348"/>
        <v>2.5572570747873745E-5</v>
      </c>
      <c r="P268" s="127" t="str">
        <f t="shared" ref="P268" si="451">CONCATENATE("X2","(m",K267,")")</f>
        <v>X2(m34)</v>
      </c>
      <c r="Q268" s="59">
        <f t="shared" ref="Q268" si="452">(($L$3*($I$4-($B$4*Q267+$D$4*N269+$E$4*N270+$F$4*N271+$G$4*N272))/$C$4))+((1-$L$3)*N268)</f>
        <v>2.6268138515413017E-5</v>
      </c>
      <c r="S268" s="129">
        <f t="shared" si="450"/>
        <v>2.6479522602301722</v>
      </c>
    </row>
    <row r="269" spans="1:22" x14ac:dyDescent="0.2">
      <c r="N269" s="125">
        <f t="shared" si="348"/>
        <v>-2.5024608092849061E-4</v>
      </c>
      <c r="P269" s="127" t="str">
        <f t="shared" ref="P269" si="453">CONCATENATE("X3","(m",K267,")")</f>
        <v>X3(m34)</v>
      </c>
      <c r="Q269" s="59">
        <f t="shared" ref="Q269" si="454">(($L$3*($I$5-($B$5*Q267+$C$5*Q268+$E$5*N270+$F$5*N271+$G$5*N272))/$D$5))+((1-$L$3)*N269)</f>
        <v>-2.5694952555311657E-4</v>
      </c>
      <c r="S269" s="129">
        <f t="shared" si="450"/>
        <v>2.608856587765997</v>
      </c>
    </row>
    <row r="270" spans="1:22" x14ac:dyDescent="0.2">
      <c r="N270" s="125">
        <f t="shared" si="348"/>
        <v>6.6150584607911414E-2</v>
      </c>
      <c r="P270" s="127" t="str">
        <f t="shared" ref="P270" si="455">CONCATENATE("X4","(m",K267,")")</f>
        <v>X4(m34)</v>
      </c>
      <c r="Q270" s="59">
        <f t="shared" ref="Q270" si="456">(($L$3*($I$6-($B$6*Q267+$C$6*Q268+$D$6*Q269+$F$6*N271+$G$6*N272))/$E$6))+((1-$L$3)*N270)</f>
        <v>6.7859239070107893E-2</v>
      </c>
      <c r="S270" s="129">
        <f t="shared" si="450"/>
        <v>2.5179393191120303</v>
      </c>
    </row>
    <row r="271" spans="1:22" x14ac:dyDescent="0.2">
      <c r="N271" s="125">
        <f t="shared" si="348"/>
        <v>-2.592115134843977E-5</v>
      </c>
      <c r="P271" s="127" t="str">
        <f t="shared" ref="P271" si="457">CONCATENATE("X5","(m",K267,")")</f>
        <v>X5(m34)</v>
      </c>
      <c r="Q271" s="59">
        <f t="shared" ref="Q271" si="458">(($L$3*($I$7-($B$7*Q267+$C$7*Q268+$D$7*Q269+$E$7*Q270+$G$7*N272))/$F$7))+((1-$L$3)*N271)</f>
        <v>-2.6613539532706053E-5</v>
      </c>
      <c r="S271" s="129">
        <f t="shared" si="450"/>
        <v>2.6016388515905189</v>
      </c>
    </row>
    <row r="272" spans="1:22" ht="15.75" x14ac:dyDescent="0.25">
      <c r="K272" s="1"/>
      <c r="N272" s="126">
        <f t="shared" si="348"/>
        <v>-2.5955713806286127E-4</v>
      </c>
      <c r="P272" s="127" t="str">
        <f t="shared" ref="P272" si="459">CONCATENATE("X6","(m",K267,")")</f>
        <v>X6(m34)</v>
      </c>
      <c r="Q272" s="59">
        <f t="shared" ref="Q272" si="460">(($L$3*($I$8-($B$8*Q267+$C$8*Q268+$D$8*Q269+$E$8*Q270+$F$8*Q271))/$G$8))+((1-$L$3)*N272)</f>
        <v>-2.6622993986389108E-4</v>
      </c>
      <c r="R272" s="1"/>
      <c r="S272" s="129">
        <f t="shared" si="450"/>
        <v>2.5064054795795121</v>
      </c>
      <c r="T272" s="1"/>
      <c r="U272" s="1"/>
    </row>
    <row r="273" spans="1:22" x14ac:dyDescent="0.2">
      <c r="A273" s="131"/>
      <c r="B273" s="131"/>
      <c r="C273" s="131"/>
      <c r="D273" s="131"/>
      <c r="E273" s="131"/>
      <c r="F273" s="131"/>
      <c r="G273" s="131"/>
      <c r="H273" s="131"/>
      <c r="I273" s="131"/>
      <c r="J273" s="131"/>
      <c r="K273" s="131"/>
      <c r="L273" s="131"/>
      <c r="M273" s="131"/>
      <c r="N273" s="131"/>
      <c r="O273" s="131"/>
      <c r="P273" s="131"/>
      <c r="Q273" s="131"/>
      <c r="R273" s="131"/>
      <c r="S273" s="131"/>
      <c r="T273" s="131"/>
      <c r="U273" s="131"/>
      <c r="V273" s="131"/>
    </row>
    <row r="274" spans="1:22" ht="15.75" x14ac:dyDescent="0.25">
      <c r="K274" s="127" t="s">
        <v>226</v>
      </c>
      <c r="N274" s="117" t="s">
        <v>262</v>
      </c>
      <c r="S274" s="112" t="s">
        <v>210</v>
      </c>
      <c r="T274" s="112" t="s">
        <v>228</v>
      </c>
    </row>
    <row r="275" spans="1:22" x14ac:dyDescent="0.2">
      <c r="K275" s="127">
        <v>35</v>
      </c>
      <c r="N275" s="124">
        <f t="shared" ref="N275:N336" si="461">Q267</f>
        <v>6.5837793567899303E-2</v>
      </c>
      <c r="P275" s="127" t="str">
        <f t="shared" ref="P275" si="462">CONCATENATE("X1","(m",K275,")")</f>
        <v>X1(m35)</v>
      </c>
      <c r="Q275" s="59">
        <f t="shared" ref="Q275" si="463">(($L$3*($I$3-($C$3*N276+$D$3*N277+$E$3*N278+$F$3*N279+$G$3*N280))/$B$3))+((1-$L$3)*N275)</f>
        <v>6.7538637419252562E-2</v>
      </c>
      <c r="S275" s="129">
        <f t="shared" ref="S275:S280" si="464">ABS((Q275-N275)/Q275)*100</f>
        <v>2.5183271625619392</v>
      </c>
      <c r="T275" s="133">
        <f t="shared" si="366"/>
        <v>2.5567158405438435</v>
      </c>
      <c r="U275" s="127" t="s">
        <v>229</v>
      </c>
    </row>
    <row r="276" spans="1:22" x14ac:dyDescent="0.2">
      <c r="N276" s="125">
        <f t="shared" si="461"/>
        <v>2.6268138515413017E-5</v>
      </c>
      <c r="P276" s="127" t="str">
        <f t="shared" ref="P276" si="465">CONCATENATE("X2","(m",K275,")")</f>
        <v>X2(m35)</v>
      </c>
      <c r="Q276" s="59">
        <f t="shared" ref="Q276" si="466">(($L$3*($I$4-($B$4*Q275+$D$4*N277+$E$4*N278+$F$4*N279+$G$4*N280))/$C$4))+((1-$L$3)*N276)</f>
        <v>2.6957361650935168E-5</v>
      </c>
      <c r="S276" s="129">
        <f t="shared" si="464"/>
        <v>2.5567158405438435</v>
      </c>
    </row>
    <row r="277" spans="1:22" x14ac:dyDescent="0.2">
      <c r="N277" s="125">
        <f t="shared" si="461"/>
        <v>-2.5694952555311657E-4</v>
      </c>
      <c r="P277" s="127" t="str">
        <f t="shared" ref="P277" si="467">CONCATENATE("X3","(m",K275,")")</f>
        <v>X3(m35)</v>
      </c>
      <c r="Q277" s="59">
        <f t="shared" ref="Q277" si="468">(($L$3*($I$5-($B$5*Q275+$C$5*Q276+$E$5*N278+$F$5*N279+$G$5*N280))/$D$5))+((1-$L$3)*N277)</f>
        <v>-2.6359182460519687E-4</v>
      </c>
      <c r="S277" s="129">
        <f t="shared" si="464"/>
        <v>2.5199184618221846</v>
      </c>
    </row>
    <row r="278" spans="1:22" x14ac:dyDescent="0.2">
      <c r="N278" s="125">
        <f t="shared" si="461"/>
        <v>6.7859239070107893E-2</v>
      </c>
      <c r="P278" s="127" t="str">
        <f t="shared" ref="P278" si="469">CONCATENATE("X4","(m",K275,")")</f>
        <v>X4(m35)</v>
      </c>
      <c r="Q278" s="59">
        <f t="shared" ref="Q278" si="470">(($L$3*($I$6-($B$6*Q275+$C$6*Q276+$D$6*Q277+$F$6*N279+$G$6*N280))/$E$6))+((1-$L$3)*N278)</f>
        <v>6.9552308014525957E-2</v>
      </c>
      <c r="S278" s="129">
        <f t="shared" si="464"/>
        <v>2.4342383347860532</v>
      </c>
    </row>
    <row r="279" spans="1:22" x14ac:dyDescent="0.2">
      <c r="N279" s="125">
        <f t="shared" si="461"/>
        <v>-2.6613539532706053E-5</v>
      </c>
      <c r="P279" s="127" t="str">
        <f t="shared" ref="P279" si="471">CONCATENATE("X5","(m",K275,")")</f>
        <v>X5(m35)</v>
      </c>
      <c r="Q279" s="59">
        <f t="shared" ref="Q279" si="472">(($L$3*($I$7-($B$7*Q275+$C$7*Q276+$D$7*Q277+$E$7*Q278+$G$7*N280))/$F$7))+((1-$L$3)*N279)</f>
        <v>-2.72996120875726E-5</v>
      </c>
      <c r="S279" s="129">
        <f t="shared" si="464"/>
        <v>2.5131219911321114</v>
      </c>
    </row>
    <row r="280" spans="1:22" ht="15.75" x14ac:dyDescent="0.25">
      <c r="K280" s="1"/>
      <c r="N280" s="126">
        <f t="shared" si="461"/>
        <v>-2.6622993986389108E-4</v>
      </c>
      <c r="P280" s="127" t="str">
        <f t="shared" ref="P280" si="473">CONCATENATE("X6","(m",K275,")")</f>
        <v>X6(m35)</v>
      </c>
      <c r="Q280" s="59">
        <f t="shared" ref="Q280" si="474">(($L$3*($I$8-($B$8*Q275+$C$8*Q276+$D$8*Q277+$E$8*Q278+$F$8*Q279))/$G$8))+((1-$L$3)*N280)</f>
        <v>-2.7284187560135868E-4</v>
      </c>
      <c r="R280" s="1"/>
      <c r="S280" s="129">
        <f t="shared" si="464"/>
        <v>2.4233581164528113</v>
      </c>
      <c r="T280" s="1"/>
      <c r="U280" s="1"/>
    </row>
    <row r="281" spans="1:22" x14ac:dyDescent="0.2">
      <c r="A281" s="131"/>
      <c r="B281" s="131"/>
      <c r="C281" s="131"/>
      <c r="D281" s="131"/>
      <c r="E281" s="131"/>
      <c r="F281" s="131"/>
      <c r="G281" s="131"/>
      <c r="H281" s="131"/>
      <c r="I281" s="131"/>
      <c r="J281" s="131"/>
      <c r="K281" s="131"/>
      <c r="L281" s="131"/>
      <c r="M281" s="131"/>
      <c r="N281" s="131"/>
      <c r="O281" s="131"/>
      <c r="P281" s="131"/>
      <c r="Q281" s="131"/>
      <c r="R281" s="131"/>
      <c r="S281" s="131"/>
      <c r="T281" s="131"/>
      <c r="U281" s="131"/>
      <c r="V281" s="131"/>
    </row>
    <row r="282" spans="1:22" ht="15.75" x14ac:dyDescent="0.25">
      <c r="K282" s="127" t="s">
        <v>226</v>
      </c>
      <c r="N282" s="117" t="s">
        <v>263</v>
      </c>
      <c r="S282" s="112" t="s">
        <v>210</v>
      </c>
      <c r="T282" s="112" t="s">
        <v>228</v>
      </c>
    </row>
    <row r="283" spans="1:22" x14ac:dyDescent="0.2">
      <c r="K283" s="127">
        <v>36</v>
      </c>
      <c r="N283" s="124">
        <f t="shared" ref="N283" si="475">Q275</f>
        <v>6.7538637419252562E-2</v>
      </c>
      <c r="P283" s="127" t="str">
        <f t="shared" ref="P283" si="476">CONCATENATE("X1","(m",K283,")")</f>
        <v>X1(m36)</v>
      </c>
      <c r="Q283" s="59">
        <f t="shared" ref="Q283" si="477">(($L$3*($I$3-($C$3*N284+$D$3*N285+$E$3*N286+$F$3*N287+$G$3*N288))/$B$3))+((1-$L$3)*N283)</f>
        <v>6.922396699743355E-2</v>
      </c>
      <c r="S283" s="129">
        <f t="shared" ref="S283:S288" si="478">ABS((Q283-N283)/Q283)*100</f>
        <v>2.4346041570305723</v>
      </c>
      <c r="T283" s="133">
        <f t="shared" ref="T283:T339" si="479">MAX(S283:S286)</f>
        <v>2.470799611108883</v>
      </c>
      <c r="U283" s="127" t="s">
        <v>229</v>
      </c>
    </row>
    <row r="284" spans="1:22" x14ac:dyDescent="0.2">
      <c r="N284" s="125">
        <f t="shared" si="461"/>
        <v>2.6957361650935168E-5</v>
      </c>
      <c r="P284" s="127" t="str">
        <f t="shared" ref="P284" si="480">CONCATENATE("X2","(m",K283,")")</f>
        <v>X2(m36)</v>
      </c>
      <c r="Q284" s="59">
        <f t="shared" ref="Q284" si="481">(($L$3*($I$4-($B$4*Q283+$D$4*N285+$E$4*N286+$F$4*N287+$G$4*N288))/$C$4))+((1-$L$3)*N284)</f>
        <v>2.7640298027098042E-5</v>
      </c>
      <c r="S284" s="129">
        <f t="shared" si="478"/>
        <v>2.470799611108883</v>
      </c>
    </row>
    <row r="285" spans="1:22" x14ac:dyDescent="0.2">
      <c r="N285" s="125">
        <f t="shared" si="461"/>
        <v>-2.6359182460519687E-4</v>
      </c>
      <c r="P285" s="127" t="str">
        <f t="shared" ref="P285" si="482">CONCATENATE("X3","(m",K283,")")</f>
        <v>X3(m36)</v>
      </c>
      <c r="Q285" s="59">
        <f t="shared" ref="Q285" si="483">(($L$3*($I$5-($B$5*Q283+$C$5*Q284+$E$5*N286+$F$5*N287+$G$5*N288))/$D$5))+((1-$L$3)*N285)</f>
        <v>-2.7017353582500569E-4</v>
      </c>
      <c r="S285" s="129">
        <f t="shared" si="478"/>
        <v>2.4361050758397984</v>
      </c>
    </row>
    <row r="286" spans="1:22" x14ac:dyDescent="0.2">
      <c r="N286" s="125">
        <f t="shared" si="461"/>
        <v>6.9552308014525957E-2</v>
      </c>
      <c r="P286" s="127" t="str">
        <f t="shared" ref="P286" si="484">CONCATENATE("X4","(m",K283,")")</f>
        <v>X4(m36)</v>
      </c>
      <c r="Q286" s="59">
        <f t="shared" ref="Q286" si="485">(($L$3*($I$6-($B$6*Q283+$C$6*Q284+$D$6*Q285+$F$6*N287+$G$6*N288))/$E$6))+((1-$L$3)*N286)</f>
        <v>7.1229933604704143E-2</v>
      </c>
      <c r="S286" s="129">
        <f t="shared" si="478"/>
        <v>2.3552255425202206</v>
      </c>
    </row>
    <row r="287" spans="1:22" x14ac:dyDescent="0.2">
      <c r="N287" s="125">
        <f t="shared" si="461"/>
        <v>-2.72996120875726E-5</v>
      </c>
      <c r="P287" s="127" t="str">
        <f t="shared" ref="P287" si="486">CONCATENATE("X5","(m",K283,")")</f>
        <v>X5(m36)</v>
      </c>
      <c r="Q287" s="59">
        <f t="shared" ref="Q287" si="487">(($L$3*($I$7-($B$7*Q283+$C$7*Q284+$D$7*Q285+$E$7*Q286+$G$7*N288))/$F$7))+((1-$L$3)*N287)</f>
        <v>-2.797942662114946E-5</v>
      </c>
      <c r="S287" s="129">
        <f t="shared" si="478"/>
        <v>2.4296942992498374</v>
      </c>
    </row>
    <row r="288" spans="1:22" ht="15.75" x14ac:dyDescent="0.25">
      <c r="K288" s="1"/>
      <c r="N288" s="126">
        <f t="shared" si="461"/>
        <v>-2.7284187560135868E-4</v>
      </c>
      <c r="P288" s="127" t="str">
        <f t="shared" ref="P288" si="488">CONCATENATE("X6","(m",K283,")")</f>
        <v>X6(m36)</v>
      </c>
      <c r="Q288" s="59">
        <f t="shared" ref="Q288" si="489">(($L$3*($I$8-($B$8*Q283+$C$8*Q284+$D$8*Q285+$E$8*Q286+$F$8*Q287))/$G$8))+((1-$L$3)*N288)</f>
        <v>-2.7939350046599288E-4</v>
      </c>
      <c r="R288" s="1"/>
      <c r="S288" s="129">
        <f t="shared" si="478"/>
        <v>2.3449453382798517</v>
      </c>
      <c r="T288" s="1"/>
      <c r="U288" s="1"/>
    </row>
    <row r="289" spans="1:22" x14ac:dyDescent="0.2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  <c r="U289" s="131"/>
      <c r="V289" s="131"/>
    </row>
    <row r="290" spans="1:22" ht="15.75" x14ac:dyDescent="0.25">
      <c r="K290" s="127" t="s">
        <v>226</v>
      </c>
      <c r="N290" s="117" t="s">
        <v>264</v>
      </c>
      <c r="S290" s="112" t="s">
        <v>210</v>
      </c>
      <c r="T290" s="112" t="s">
        <v>228</v>
      </c>
    </row>
    <row r="291" spans="1:22" x14ac:dyDescent="0.2">
      <c r="K291" s="127">
        <v>37</v>
      </c>
      <c r="N291" s="124">
        <f t="shared" ref="N291" si="490">Q283</f>
        <v>6.922396699743355E-2</v>
      </c>
      <c r="P291" s="127" t="str">
        <f t="shared" ref="P291" si="491">CONCATENATE("X1","(m",K291,")")</f>
        <v>X1(m37)</v>
      </c>
      <c r="Q291" s="59">
        <f t="shared" ref="Q291" si="492">(($L$3*($I$3-($C$3*N292+$D$3*N293+$E$3*N294+$F$3*N295+$G$3*N296))/$B$3))+((1-$L$3)*N291)</f>
        <v>7.0893923816122001E-2</v>
      </c>
      <c r="S291" s="129">
        <f t="shared" ref="S291:S296" si="493">ABS((Q291-N291)/Q291)*100</f>
        <v>2.3555711530650041</v>
      </c>
      <c r="T291" s="133">
        <f t="shared" si="479"/>
        <v>2.3897547139813522</v>
      </c>
      <c r="U291" s="127" t="s">
        <v>229</v>
      </c>
    </row>
    <row r="292" spans="1:22" x14ac:dyDescent="0.2">
      <c r="N292" s="125">
        <f t="shared" si="461"/>
        <v>2.7640298027098042E-5</v>
      </c>
      <c r="P292" s="127" t="str">
        <f t="shared" ref="P292" si="494">CONCATENATE("X2","(m",K291,")")</f>
        <v>X2(m37)</v>
      </c>
      <c r="Q292" s="59">
        <f t="shared" ref="Q292" si="495">(($L$3*($I$4-($B$4*Q291+$D$4*N293+$E$4*N294+$F$4*N295+$G$4*N296))/$C$4))+((1-$L$3)*N292)</f>
        <v>2.8317004988673195E-5</v>
      </c>
      <c r="S292" s="129">
        <f t="shared" si="493"/>
        <v>2.3897547139813522</v>
      </c>
    </row>
    <row r="293" spans="1:22" x14ac:dyDescent="0.2">
      <c r="N293" s="125">
        <f t="shared" si="461"/>
        <v>-2.7017353582500569E-4</v>
      </c>
      <c r="P293" s="127" t="str">
        <f t="shared" ref="P293" si="496">CONCATENATE("X3","(m",K291,")")</f>
        <v>X3(m37)</v>
      </c>
      <c r="Q293" s="59">
        <f t="shared" ref="Q293" si="497">(($L$3*($I$5-($B$5*Q291+$C$5*Q292+$E$5*N294+$F$5*N295+$G$5*N296))/$D$5))+((1-$L$3)*N293)</f>
        <v>-2.7669521186538042E-4</v>
      </c>
      <c r="S293" s="129">
        <f t="shared" si="493"/>
        <v>2.3569891204144482</v>
      </c>
    </row>
    <row r="294" spans="1:22" x14ac:dyDescent="0.2">
      <c r="N294" s="125">
        <f t="shared" si="461"/>
        <v>7.1229933604704143E-2</v>
      </c>
      <c r="P294" s="127" t="str">
        <f t="shared" ref="P294" si="498">CONCATENATE("X4","(m",K291,")")</f>
        <v>X4(m37)</v>
      </c>
      <c r="Q294" s="59">
        <f t="shared" ref="Q294" si="499">(($L$3*($I$6-($B$6*Q291+$C$6*Q292+$D$6*Q293+$F$6*N295+$G$6*N296))/$E$6))+((1-$L$3)*N294)</f>
        <v>7.2892256707434031E-2</v>
      </c>
      <c r="S294" s="129">
        <f t="shared" si="493"/>
        <v>2.2805208369414536</v>
      </c>
    </row>
    <row r="295" spans="1:22" x14ac:dyDescent="0.2">
      <c r="N295" s="125">
        <f t="shared" si="461"/>
        <v>-2.797942662114946E-5</v>
      </c>
      <c r="P295" s="127" t="str">
        <f t="shared" ref="P295" si="500">CONCATENATE("X5","(m",K291,")")</f>
        <v>X5(m37)</v>
      </c>
      <c r="Q295" s="59">
        <f t="shared" ref="Q295" si="501">(($L$3*($I$7-($B$7*Q291+$C$7*Q292+$D$7*Q293+$E$7*Q294+$G$7*N296))/$F$7))+((1-$L$3)*N295)</f>
        <v>-2.8653040216073423E-5</v>
      </c>
      <c r="S295" s="129">
        <f t="shared" si="493"/>
        <v>2.350932361258085</v>
      </c>
    </row>
    <row r="296" spans="1:22" ht="15.75" x14ac:dyDescent="0.25">
      <c r="K296" s="1"/>
      <c r="N296" s="126">
        <f t="shared" si="461"/>
        <v>-2.7939350046599288E-4</v>
      </c>
      <c r="P296" s="127" t="str">
        <f t="shared" ref="P296" si="502">CONCATENATE("X6","(m",K291,")")</f>
        <v>X6(m37)</v>
      </c>
      <c r="Q296" s="59">
        <f t="shared" ref="Q296" si="503">(($L$3*($I$8-($B$8*Q291+$C$8*Q292+$D$8*Q293+$E$8*Q294+$F$8*Q295))/$G$8))+((1-$L$3)*N296)</f>
        <v>-2.8588536458434144E-4</v>
      </c>
      <c r="R296" s="1"/>
      <c r="S296" s="129">
        <f t="shared" si="493"/>
        <v>2.2707927451226144</v>
      </c>
      <c r="T296" s="1"/>
      <c r="U296" s="1"/>
    </row>
    <row r="297" spans="1:22" x14ac:dyDescent="0.2">
      <c r="A297" s="131"/>
      <c r="B297" s="131"/>
      <c r="C297" s="131"/>
      <c r="D297" s="131"/>
      <c r="E297" s="131"/>
      <c r="F297" s="131"/>
      <c r="G297" s="131"/>
      <c r="H297" s="131"/>
      <c r="I297" s="131"/>
      <c r="J297" s="131"/>
      <c r="K297" s="131"/>
      <c r="L297" s="131"/>
      <c r="M297" s="131"/>
      <c r="N297" s="131"/>
      <c r="O297" s="131"/>
      <c r="P297" s="131"/>
      <c r="Q297" s="131"/>
      <c r="R297" s="131"/>
      <c r="S297" s="131"/>
      <c r="T297" s="131"/>
      <c r="U297" s="131"/>
      <c r="V297" s="131"/>
    </row>
    <row r="298" spans="1:22" ht="15.75" x14ac:dyDescent="0.25">
      <c r="K298" s="127" t="s">
        <v>226</v>
      </c>
      <c r="N298" s="117" t="s">
        <v>265</v>
      </c>
      <c r="S298" s="112" t="s">
        <v>210</v>
      </c>
      <c r="T298" s="112" t="s">
        <v>228</v>
      </c>
    </row>
    <row r="299" spans="1:22" x14ac:dyDescent="0.2">
      <c r="K299" s="127">
        <v>38</v>
      </c>
      <c r="N299" s="124">
        <f t="shared" ref="N299" si="504">Q291</f>
        <v>7.0893923816122001E-2</v>
      </c>
      <c r="P299" s="127" t="str">
        <f t="shared" ref="P299" si="505">CONCATENATE("X1","(m",K299,")")</f>
        <v>X1(m38)</v>
      </c>
      <c r="Q299" s="59">
        <f t="shared" ref="Q299" si="506">(($L$3*($I$3-($C$3*N300+$D$3*N301+$E$3*N302+$F$3*N303+$G$3*N304))/$B$3))+((1-$L$3)*N299)</f>
        <v>7.2548648098178459E-2</v>
      </c>
      <c r="S299" s="129">
        <f t="shared" ref="S299:S304" si="507">ABS((Q299-N299)/Q299)*100</f>
        <v>2.2808478523502691</v>
      </c>
      <c r="T299" s="133">
        <f t="shared" si="479"/>
        <v>2.3131813998467723</v>
      </c>
      <c r="U299" s="127" t="s">
        <v>229</v>
      </c>
    </row>
    <row r="300" spans="1:22" x14ac:dyDescent="0.2">
      <c r="N300" s="125">
        <f t="shared" si="461"/>
        <v>2.8317004988673195E-5</v>
      </c>
      <c r="P300" s="127" t="str">
        <f t="shared" ref="P300" si="508">CONCATENATE("X2","(m",K299,")")</f>
        <v>X2(m38)</v>
      </c>
      <c r="Q300" s="59">
        <f t="shared" ref="Q300" si="509">(($L$3*($I$4-($B$4*Q299+$D$4*N301+$E$4*N302+$F$4*N303+$G$4*N304))/$C$4))+((1-$L$3)*N300)</f>
        <v>2.898753935736093E-5</v>
      </c>
      <c r="S300" s="129">
        <f t="shared" si="507"/>
        <v>2.3131813998467723</v>
      </c>
    </row>
    <row r="301" spans="1:22" x14ac:dyDescent="0.2">
      <c r="N301" s="125">
        <f t="shared" si="461"/>
        <v>-2.7669521186538042E-4</v>
      </c>
      <c r="P301" s="127" t="str">
        <f t="shared" ref="P301" si="510">CONCATENATE("X3","(m",K299,")")</f>
        <v>X3(m38)</v>
      </c>
      <c r="Q301" s="59">
        <f t="shared" ref="Q301" si="511">(($L$3*($I$5-($B$5*Q299+$C$5*Q300+$E$5*N302+$F$5*N303+$G$5*N304))/$D$5))+((1-$L$3)*N301)</f>
        <v>-2.8315740033812758E-4</v>
      </c>
      <c r="S301" s="129">
        <f t="shared" si="507"/>
        <v>2.2821895048585894</v>
      </c>
    </row>
    <row r="302" spans="1:22" x14ac:dyDescent="0.2">
      <c r="N302" s="125">
        <f t="shared" si="461"/>
        <v>7.2892256707434031E-2</v>
      </c>
      <c r="P302" s="127" t="str">
        <f t="shared" ref="P302" si="512">CONCATENATE("X4","(m",K299,")")</f>
        <v>X4(m38)</v>
      </c>
      <c r="Q302" s="59">
        <f t="shared" ref="Q302" si="513">(($L$3*($I$6-($B$6*Q299+$C$6*Q300+$D$6*Q301+$F$6*N303+$G$6*N304))/$E$6))+((1-$L$3)*N302)</f>
        <v>7.4539416904588637E-2</v>
      </c>
      <c r="S302" s="129">
        <f t="shared" si="507"/>
        <v>2.2097841190024226</v>
      </c>
    </row>
    <row r="303" spans="1:22" x14ac:dyDescent="0.2">
      <c r="N303" s="125">
        <f t="shared" si="461"/>
        <v>-2.8653040216073423E-5</v>
      </c>
      <c r="P303" s="127" t="str">
        <f t="shared" ref="P303" si="514">CONCATENATE("X5","(m",K299,")")</f>
        <v>X5(m38)</v>
      </c>
      <c r="Q303" s="59">
        <f t="shared" ref="Q303" si="515">(($L$3*($I$7-($B$7*Q299+$C$7*Q300+$D$7*Q301+$E$7*Q302+$G$7*N304))/$F$7))+((1-$L$3)*N303)</f>
        <v>-2.9320509434301144E-5</v>
      </c>
      <c r="S303" s="129">
        <f t="shared" si="507"/>
        <v>2.2764584623719708</v>
      </c>
    </row>
    <row r="304" spans="1:22" ht="15.75" x14ac:dyDescent="0.25">
      <c r="K304" s="1"/>
      <c r="N304" s="126">
        <f t="shared" si="461"/>
        <v>-2.8588536458434144E-4</v>
      </c>
      <c r="P304" s="127" t="str">
        <f t="shared" ref="P304" si="516">CONCATENATE("X6","(m",K299,")")</f>
        <v>X6(m38)</v>
      </c>
      <c r="Q304" s="59">
        <f t="shared" ref="Q304" si="517">(($L$3*($I$8-($B$8*Q299+$C$8*Q300+$D$8*Q301+$E$8*Q302+$F$8*Q303))/$G$8))+((1-$L$3)*N304)</f>
        <v>-2.9231801306496438E-4</v>
      </c>
      <c r="R304" s="1"/>
      <c r="S304" s="129">
        <f t="shared" si="507"/>
        <v>2.2005652040311858</v>
      </c>
      <c r="T304" s="1"/>
      <c r="U304" s="1"/>
    </row>
    <row r="305" spans="1:22" x14ac:dyDescent="0.2">
      <c r="A305" s="13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/>
      <c r="S305" s="131"/>
      <c r="T305" s="131"/>
      <c r="U305" s="131"/>
      <c r="V305" s="131"/>
    </row>
    <row r="306" spans="1:22" ht="15.75" x14ac:dyDescent="0.25">
      <c r="K306" s="127" t="s">
        <v>226</v>
      </c>
      <c r="N306" s="117" t="s">
        <v>266</v>
      </c>
      <c r="S306" s="112" t="s">
        <v>210</v>
      </c>
      <c r="T306" s="112" t="s">
        <v>228</v>
      </c>
    </row>
    <row r="307" spans="1:22" x14ac:dyDescent="0.2">
      <c r="K307" s="127">
        <v>39</v>
      </c>
      <c r="N307" s="124">
        <f t="shared" ref="N307" si="518">Q299</f>
        <v>7.2548648098178459E-2</v>
      </c>
      <c r="P307" s="127" t="str">
        <f t="shared" ref="P307" si="519">CONCATENATE("X1","(m",K307,")")</f>
        <v>X1(m39)</v>
      </c>
      <c r="Q307" s="59">
        <f t="shared" ref="Q307" si="520">(($L$3*($I$3-($C$3*N308+$D$3*N309+$E$3*N310+$F$3*N311+$G$3*N312))/$B$3))+((1-$L$3)*N307)</f>
        <v>7.4188278787418488E-2</v>
      </c>
      <c r="S307" s="129">
        <f t="shared" ref="S307:S312" si="521">ABS((Q307-N307)/Q307)*100</f>
        <v>2.210093987944215</v>
      </c>
      <c r="T307" s="133">
        <f t="shared" si="479"/>
        <v>2.2407224906555161</v>
      </c>
      <c r="U307" s="127" t="s">
        <v>229</v>
      </c>
    </row>
    <row r="308" spans="1:22" x14ac:dyDescent="0.2">
      <c r="N308" s="125">
        <f t="shared" si="461"/>
        <v>2.898753935736093E-5</v>
      </c>
      <c r="P308" s="127" t="str">
        <f t="shared" ref="P308" si="522">CONCATENATE("X2","(m",K307,")")</f>
        <v>X2(m39)</v>
      </c>
      <c r="Q308" s="59">
        <f t="shared" ref="Q308" si="523">(($L$3*($I$4-($B$4*Q307+$D$4*N309+$E$4*N310+$F$4*N311+$G$4*N312))/$C$4))+((1-$L$3)*N308)</f>
        <v>2.9651957436561566E-5</v>
      </c>
      <c r="S308" s="129">
        <f t="shared" si="521"/>
        <v>2.2407224906555161</v>
      </c>
    </row>
    <row r="309" spans="1:22" x14ac:dyDescent="0.2">
      <c r="N309" s="125">
        <f t="shared" si="461"/>
        <v>-2.8315740033812758E-4</v>
      </c>
      <c r="P309" s="127" t="str">
        <f t="shared" ref="P309" si="524">CONCATENATE("X3","(m",K307,")")</f>
        <v>X3(m39)</v>
      </c>
      <c r="Q309" s="59">
        <f t="shared" ref="Q309" si="525">(($L$3*($I$5-($B$5*Q307+$C$5*Q308+$E$5*N310+$F$5*N311+$G$5*N312))/$D$5))+((1-$L$3)*N309)</f>
        <v>-2.895606438600039E-4</v>
      </c>
      <c r="S309" s="129">
        <f t="shared" si="521"/>
        <v>2.2113652727516868</v>
      </c>
    </row>
    <row r="310" spans="1:22" x14ac:dyDescent="0.2">
      <c r="N310" s="125">
        <f t="shared" si="461"/>
        <v>7.4539416904588637E-2</v>
      </c>
      <c r="P310" s="127" t="str">
        <f t="shared" ref="P310" si="526">CONCATENATE("X4","(m",K307,")")</f>
        <v>X4(m39)</v>
      </c>
      <c r="Q310" s="59">
        <f t="shared" ref="Q310" si="527">(($L$3*($I$6-($B$6*Q307+$C$6*Q308+$D$6*Q309+$F$6*N311+$G$6*N312))/$E$6))+((1-$L$3)*N310)</f>
        <v>7.6171552504842838E-2</v>
      </c>
      <c r="S310" s="129">
        <f t="shared" si="521"/>
        <v>2.1427101674873072</v>
      </c>
    </row>
    <row r="311" spans="1:22" x14ac:dyDescent="0.2">
      <c r="N311" s="125">
        <f t="shared" si="461"/>
        <v>-2.9320509434301144E-5</v>
      </c>
      <c r="P311" s="127" t="str">
        <f t="shared" ref="P311" si="528">CONCATENATE("X5","(m",K307,")")</f>
        <v>X5(m39)</v>
      </c>
      <c r="Q311" s="59">
        <f t="shared" ref="Q311" si="529">(($L$3*($I$7-($B$7*Q307+$C$7*Q308+$D$7*Q309+$E$7*Q310+$G$7*N312))/$F$7))+((1-$L$3)*N311)</f>
        <v>-2.9981890321858504E-5</v>
      </c>
      <c r="S311" s="129">
        <f t="shared" si="521"/>
        <v>2.2059345840351368</v>
      </c>
    </row>
    <row r="312" spans="1:22" ht="15.75" x14ac:dyDescent="0.25">
      <c r="K312" s="1"/>
      <c r="N312" s="126">
        <f t="shared" si="461"/>
        <v>-2.9231801306496438E-4</v>
      </c>
      <c r="P312" s="127" t="str">
        <f t="shared" ref="P312" si="530">CONCATENATE("X6","(m",K307,")")</f>
        <v>X6(m39)</v>
      </c>
      <c r="Q312" s="59">
        <f t="shared" ref="Q312" si="531">(($L$3*($I$8-($B$8*Q307+$C$8*Q308+$D$8*Q309+$E$8*Q310+$F$8*Q311))/$G$8))+((1-$L$3)*N312)</f>
        <v>-2.9869198604420605E-4</v>
      </c>
      <c r="R312" s="1"/>
      <c r="S312" s="129">
        <f t="shared" si="521"/>
        <v>2.1339618326078309</v>
      </c>
      <c r="T312" s="1"/>
      <c r="U312" s="1"/>
    </row>
    <row r="313" spans="1:22" x14ac:dyDescent="0.2">
      <c r="A313" s="131"/>
      <c r="B313" s="131"/>
      <c r="C313" s="131"/>
      <c r="D313" s="131"/>
      <c r="E313" s="131"/>
      <c r="F313" s="131"/>
      <c r="G313" s="131"/>
      <c r="H313" s="131"/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</row>
    <row r="314" spans="1:22" ht="15.75" x14ac:dyDescent="0.25">
      <c r="K314" s="127" t="s">
        <v>226</v>
      </c>
      <c r="N314" s="117" t="s">
        <v>267</v>
      </c>
      <c r="S314" s="112" t="s">
        <v>210</v>
      </c>
      <c r="T314" s="112" t="s">
        <v>228</v>
      </c>
    </row>
    <row r="315" spans="1:22" x14ac:dyDescent="0.2">
      <c r="K315" s="127">
        <v>40</v>
      </c>
      <c r="N315" s="124">
        <f t="shared" ref="N315" si="532">Q307</f>
        <v>7.4188278787418488E-2</v>
      </c>
      <c r="P315" s="127" t="str">
        <f t="shared" ref="P315" si="533">CONCATENATE("X1","(m",K315,")")</f>
        <v>X1(m40)</v>
      </c>
      <c r="Q315" s="59">
        <f t="shared" ref="Q315" si="534">(($L$3*($I$3-($C$3*N316+$D$3*N317+$E$3*N318+$F$3*N319+$G$3*N320))/$B$3))+((1-$L$3)*N315)</f>
        <v>7.5812953560279575E-2</v>
      </c>
      <c r="S315" s="129">
        <f t="shared" ref="S315:S320" si="535">ABS((Q315-N315)/Q315)*100</f>
        <v>2.1430041919805873</v>
      </c>
      <c r="T315" s="133">
        <f t="shared" si="479"/>
        <v>2.1720578594837181</v>
      </c>
      <c r="U315" s="127" t="s">
        <v>229</v>
      </c>
    </row>
    <row r="316" spans="1:22" x14ac:dyDescent="0.2">
      <c r="N316" s="125">
        <f t="shared" si="461"/>
        <v>2.9651957436561566E-5</v>
      </c>
      <c r="P316" s="127" t="str">
        <f t="shared" ref="P316" si="536">CONCATENATE("X2","(m",K315,")")</f>
        <v>X2(m40)</v>
      </c>
      <c r="Q316" s="59">
        <f t="shared" ref="Q316" si="537">(($L$3*($I$4-($B$4*Q315+$D$4*N317+$E$4*N318+$F$4*N319+$G$4*N320))/$C$4))+((1-$L$3)*N316)</f>
        <v>3.0310315016103107E-5</v>
      </c>
      <c r="S316" s="129">
        <f t="shared" si="535"/>
        <v>2.1720578594837181</v>
      </c>
    </row>
    <row r="317" spans="1:22" x14ac:dyDescent="0.2">
      <c r="N317" s="125">
        <f t="shared" si="461"/>
        <v>-2.895606438600039E-4</v>
      </c>
      <c r="P317" s="127" t="str">
        <f t="shared" ref="P317" si="538">CONCATENATE("X3","(m",K315,")")</f>
        <v>X3(m40)</v>
      </c>
      <c r="Q317" s="59">
        <f t="shared" ref="Q317" si="539">(($L$3*($I$5-($B$5*Q315+$C$5*Q316+$E$5*N318+$F$5*N319+$G$5*N320))/$D$5))+((1-$L$3)*N317)</f>
        <v>-2.9590548009827923E-4</v>
      </c>
      <c r="S317" s="129">
        <f t="shared" si="535"/>
        <v>2.1442104540166049</v>
      </c>
    </row>
    <row r="318" spans="1:22" x14ac:dyDescent="0.2">
      <c r="N318" s="125">
        <f t="shared" si="461"/>
        <v>7.6171552504842838E-2</v>
      </c>
      <c r="P318" s="127" t="str">
        <f t="shared" ref="P318" si="540">CONCATENATE("X4","(m",K315,")")</f>
        <v>X4(m40)</v>
      </c>
      <c r="Q318" s="59">
        <f t="shared" ref="Q318" si="541">(($L$3*($I$6-($B$6*Q315+$C$6*Q316+$D$6*Q317+$F$6*N319+$G$6*N320))/$E$6))+((1-$L$3)*N318)</f>
        <v>7.7788800555286752E-2</v>
      </c>
      <c r="S318" s="129">
        <f t="shared" si="535"/>
        <v>2.079024279715548</v>
      </c>
    </row>
    <row r="319" spans="1:22" x14ac:dyDescent="0.2">
      <c r="N319" s="125">
        <f t="shared" si="461"/>
        <v>-2.9981890321858504E-5</v>
      </c>
      <c r="P319" s="127" t="str">
        <f t="shared" ref="P319" si="542">CONCATENATE("X5","(m",K315,")")</f>
        <v>X5(m40)</v>
      </c>
      <c r="Q319" s="59">
        <f t="shared" ref="Q319" si="543">(($L$3*($I$7-($B$7*Q315+$C$7*Q316+$D$7*Q317+$E$7*Q318+$G$7*N320))/$F$7))+((1-$L$3)*N319)</f>
        <v>-3.0637238413546743E-5</v>
      </c>
      <c r="S319" s="129">
        <f t="shared" si="535"/>
        <v>2.1390573224722034</v>
      </c>
    </row>
    <row r="320" spans="1:22" ht="15.75" x14ac:dyDescent="0.25">
      <c r="K320" s="1"/>
      <c r="N320" s="126">
        <f t="shared" si="461"/>
        <v>-2.9869198604420605E-4</v>
      </c>
      <c r="P320" s="127" t="str">
        <f t="shared" ref="P320" si="544">CONCATENATE("X6","(m",K315,")")</f>
        <v>X6(m40)</v>
      </c>
      <c r="Q320" s="59">
        <f t="shared" ref="Q320" si="545">(($L$3*($I$8-($B$8*Q315+$C$8*Q316+$D$8*Q317+$E$8*Q318+$F$8*Q319))/$G$8))+((1-$L$3)*N320)</f>
        <v>-3.0500781873154848E-4</v>
      </c>
      <c r="R320" s="1"/>
      <c r="S320" s="129">
        <f t="shared" si="535"/>
        <v>2.0707117324429261</v>
      </c>
      <c r="T320" s="1"/>
      <c r="U320" s="1"/>
    </row>
    <row r="321" spans="1:22" x14ac:dyDescent="0.2">
      <c r="A321" s="131"/>
      <c r="B321" s="131"/>
      <c r="C321" s="131"/>
      <c r="D321" s="131"/>
      <c r="E321" s="131"/>
      <c r="F321" s="131"/>
      <c r="G321" s="131"/>
      <c r="H321" s="131"/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</row>
    <row r="322" spans="1:22" ht="15.75" x14ac:dyDescent="0.25">
      <c r="K322" s="127" t="s">
        <v>226</v>
      </c>
      <c r="N322" s="117" t="s">
        <v>268</v>
      </c>
      <c r="S322" s="112" t="s">
        <v>210</v>
      </c>
      <c r="T322" s="112" t="s">
        <v>228</v>
      </c>
    </row>
    <row r="323" spans="1:22" x14ac:dyDescent="0.2">
      <c r="K323" s="127">
        <v>41</v>
      </c>
      <c r="N323" s="124">
        <f t="shared" ref="N323" si="546">Q315</f>
        <v>7.5812953560279575E-2</v>
      </c>
      <c r="P323" s="127" t="str">
        <f t="shared" ref="P323" si="547">CONCATENATE("X1","(m",K323,")")</f>
        <v>X1(m41)</v>
      </c>
      <c r="Q323" s="59">
        <f t="shared" ref="Q323" si="548">(($L$3*($I$3-($C$3*N324+$D$3*N325+$E$3*N326+$F$3*N327+$G$3*N328))/$B$3))+((1-$L$3)*N323)</f>
        <v>7.742280883738141E-2</v>
      </c>
      <c r="S323" s="129">
        <f t="shared" ref="S323:S328" si="549">ABS((Q323-N323)/Q323)*100</f>
        <v>2.0793036332267008</v>
      </c>
      <c r="T323" s="133">
        <f t="shared" si="479"/>
        <v>2.1068997476257478</v>
      </c>
      <c r="U323" s="127" t="s">
        <v>229</v>
      </c>
    </row>
    <row r="324" spans="1:22" x14ac:dyDescent="0.2">
      <c r="N324" s="125">
        <f t="shared" si="461"/>
        <v>3.0310315016103107E-5</v>
      </c>
      <c r="P324" s="127" t="str">
        <f t="shared" ref="P324" si="550">CONCATENATE("X2","(m",K323,")")</f>
        <v>X2(m41)</v>
      </c>
      <c r="Q324" s="59">
        <f t="shared" ref="Q324" si="551">(($L$3*($I$4-($B$4*Q323+$D$4*N325+$E$4*N326+$F$4*N327+$G$4*N328))/$C$4))+((1-$L$3)*N324)</f>
        <v>3.0962667376925756E-5</v>
      </c>
      <c r="S324" s="129">
        <f t="shared" si="549"/>
        <v>2.1068997476257478</v>
      </c>
    </row>
    <row r="325" spans="1:22" x14ac:dyDescent="0.2">
      <c r="N325" s="125">
        <f t="shared" si="461"/>
        <v>-2.9590548009827923E-4</v>
      </c>
      <c r="P325" s="127" t="str">
        <f t="shared" ref="P325" si="552">CONCATENATE("X3","(m",K323,")")</f>
        <v>X3(m41)</v>
      </c>
      <c r="Q325" s="59">
        <f t="shared" ref="Q325" si="553">(($L$3*($I$5-($B$5*Q323+$C$5*Q324+$E$5*N326+$F$5*N327+$G$5*N328))/$D$5))+((1-$L$3)*N325)</f>
        <v>-3.0219244181588315E-4</v>
      </c>
      <c r="S325" s="129">
        <f t="shared" si="549"/>
        <v>2.0804496895506017</v>
      </c>
    </row>
    <row r="326" spans="1:22" x14ac:dyDescent="0.2">
      <c r="N326" s="125">
        <f t="shared" si="461"/>
        <v>7.7788800555286752E-2</v>
      </c>
      <c r="P326" s="127" t="str">
        <f t="shared" ref="P326" si="554">CONCATENATE("X4","(m",K323,")")</f>
        <v>X4(m41)</v>
      </c>
      <c r="Q326" s="59">
        <f t="shared" ref="Q326" si="555">(($L$3*($I$6-($B$6*Q323+$C$6*Q324+$D$6*Q325+$F$6*N327+$G$6*N328))/$E$6))+((1-$L$3)*N326)</f>
        <v>7.9391296852933377E-2</v>
      </c>
      <c r="S326" s="129">
        <f t="shared" si="549"/>
        <v>2.0184785501301641</v>
      </c>
    </row>
    <row r="327" spans="1:22" x14ac:dyDescent="0.2">
      <c r="N327" s="125">
        <f t="shared" si="461"/>
        <v>-3.0637238413546743E-5</v>
      </c>
      <c r="P327" s="127" t="str">
        <f t="shared" ref="P327" si="556">CONCATENATE("X5","(m",K323,")")</f>
        <v>X5(m41)</v>
      </c>
      <c r="Q327" s="59">
        <f t="shared" ref="Q327" si="557">(($L$3*($I$7-($B$7*Q323+$C$7*Q324+$D$7*Q325+$E$7*Q326+$G$7*N328))/$F$7))+((1-$L$3)*N327)</f>
        <v>-3.1286608737605521E-5</v>
      </c>
      <c r="S327" s="129">
        <f t="shared" si="549"/>
        <v>2.0755535683170923</v>
      </c>
    </row>
    <row r="328" spans="1:22" ht="15.75" x14ac:dyDescent="0.25">
      <c r="K328" s="1"/>
      <c r="N328" s="126">
        <f t="shared" si="461"/>
        <v>-3.0500781873154848E-4</v>
      </c>
      <c r="P328" s="127" t="str">
        <f t="shared" ref="P328" si="558">CONCATENATE("X6","(m",K323,")")</f>
        <v>X6(m41)</v>
      </c>
      <c r="Q328" s="59">
        <f t="shared" ref="Q328" si="559">(($L$3*($I$8-($B$8*Q323+$C$8*Q324+$D$8*Q325+$E$8*Q326+$F$8*Q327))/$G$8))+((1-$L$3)*N328)</f>
        <v>-3.1126604145455234E-4</v>
      </c>
      <c r="R328" s="1"/>
      <c r="S328" s="129">
        <f t="shared" si="549"/>
        <v>2.0105703448275523</v>
      </c>
      <c r="T328" s="1"/>
      <c r="U328" s="1"/>
    </row>
    <row r="329" spans="1:22" x14ac:dyDescent="0.2">
      <c r="A329" s="131"/>
      <c r="B329" s="131"/>
      <c r="C329" s="131"/>
      <c r="D329" s="131"/>
      <c r="E329" s="131"/>
      <c r="F329" s="131"/>
      <c r="G329" s="131"/>
      <c r="H329" s="131"/>
      <c r="I329" s="131"/>
      <c r="J329" s="131"/>
      <c r="K329" s="131"/>
      <c r="L329" s="131"/>
      <c r="M329" s="131"/>
      <c r="N329" s="131"/>
      <c r="O329" s="131"/>
      <c r="P329" s="131"/>
      <c r="Q329" s="131"/>
      <c r="R329" s="131"/>
      <c r="S329" s="131"/>
      <c r="T329" s="131"/>
      <c r="U329" s="131"/>
      <c r="V329" s="131"/>
    </row>
    <row r="330" spans="1:22" ht="15.75" x14ac:dyDescent="0.25">
      <c r="K330" s="127" t="s">
        <v>226</v>
      </c>
      <c r="N330" s="117" t="s">
        <v>269</v>
      </c>
      <c r="S330" s="112" t="s">
        <v>210</v>
      </c>
      <c r="T330" s="112" t="s">
        <v>228</v>
      </c>
    </row>
    <row r="331" spans="1:22" x14ac:dyDescent="0.2">
      <c r="K331" s="127">
        <v>42</v>
      </c>
      <c r="N331" s="124">
        <f t="shared" ref="N331" si="560">Q323</f>
        <v>7.742280883738141E-2</v>
      </c>
      <c r="P331" s="127" t="str">
        <f t="shared" ref="P331" si="561">CONCATENATE("X1","(m",K331,")")</f>
        <v>X1(m42)</v>
      </c>
      <c r="Q331" s="59">
        <f t="shared" ref="Q331" si="562">(($L$3*($I$3-($C$3*N332+$D$3*N333+$E$3*N334+$F$3*N335+$G$3*N336))/$B$3))+((1-$L$3)*N331)</f>
        <v>7.901797979498093E-2</v>
      </c>
      <c r="S331" s="129">
        <f t="shared" ref="S331:S336" si="563">ABS((Q331-N331)/Q331)*100</f>
        <v>2.0187442930562525</v>
      </c>
      <c r="T331" s="133">
        <f t="shared" si="479"/>
        <v>2.0449887744258759</v>
      </c>
      <c r="U331" s="127" t="s">
        <v>229</v>
      </c>
    </row>
    <row r="332" spans="1:22" x14ac:dyDescent="0.2">
      <c r="N332" s="125">
        <f t="shared" si="461"/>
        <v>3.0962667376925756E-5</v>
      </c>
      <c r="P332" s="127" t="str">
        <f t="shared" ref="P332" si="564">CONCATENATE("X2","(m",K331,")")</f>
        <v>X2(m42)</v>
      </c>
      <c r="Q332" s="59">
        <f t="shared" ref="Q332" si="565">(($L$3*($I$4-($B$4*Q331+$D$4*N333+$E$4*N334+$F$4*N335+$G$4*N336))/$C$4))+((1-$L$3)*N332)</f>
        <v>3.1609069295723804E-5</v>
      </c>
      <c r="S332" s="129">
        <f t="shared" si="563"/>
        <v>2.0449887744258759</v>
      </c>
    </row>
    <row r="333" spans="1:22" x14ac:dyDescent="0.2">
      <c r="N333" s="125">
        <f t="shared" si="461"/>
        <v>-3.0219244181588315E-4</v>
      </c>
      <c r="P333" s="127" t="str">
        <f t="shared" ref="P333" si="566">CONCATENATE("X3","(m",K331,")")</f>
        <v>X3(m42)</v>
      </c>
      <c r="Q333" s="59">
        <f t="shared" ref="Q333" si="567">(($L$3*($I$5-($B$5*Q331+$C$5*Q332+$E$5*N334+$F$5*N335+$G$5*N336))/$D$5))+((1-$L$3)*N333)</f>
        <v>-3.0842205691614002E-4</v>
      </c>
      <c r="S333" s="129">
        <f t="shared" si="563"/>
        <v>2.0198344964513044</v>
      </c>
    </row>
    <row r="334" spans="1:22" x14ac:dyDescent="0.2">
      <c r="N334" s="125">
        <f t="shared" si="461"/>
        <v>7.9391296852933377E-2</v>
      </c>
      <c r="P334" s="127" t="str">
        <f t="shared" ref="P334" si="568">CONCATENATE("X4","(m",K331,")")</f>
        <v>X4(m42)</v>
      </c>
      <c r="Q334" s="59">
        <f t="shared" ref="Q334" si="569">(($L$3*($I$6-($B$6*Q331+$C$6*Q332+$D$6*Q333+$F$6*N335+$G$6*N336))/$E$6))+((1-$L$3)*N334)</f>
        <v>8.0979175956121252E-2</v>
      </c>
      <c r="S334" s="129">
        <f t="shared" si="563"/>
        <v>1.9608486804660388</v>
      </c>
    </row>
    <row r="335" spans="1:22" x14ac:dyDescent="0.2">
      <c r="N335" s="125">
        <f t="shared" si="461"/>
        <v>-3.1286608737605521E-5</v>
      </c>
      <c r="P335" s="127" t="str">
        <f t="shared" ref="P335" si="570">CONCATENATE("X5","(m",K331,")")</f>
        <v>X5(m42)</v>
      </c>
      <c r="Q335" s="59">
        <f t="shared" ref="Q335" si="571">(($L$3*($I$7-($B$7*Q331+$C$7*Q332+$D$7*Q333+$E$7*Q334+$G$7*N336))/$F$7))+((1-$L$3)*N335)</f>
        <v>-3.1930055820333572E-5</v>
      </c>
      <c r="S335" s="129">
        <f t="shared" si="563"/>
        <v>2.015176817568523</v>
      </c>
    </row>
    <row r="336" spans="1:22" ht="15.75" x14ac:dyDescent="0.25">
      <c r="K336" s="1"/>
      <c r="N336" s="126">
        <f t="shared" si="461"/>
        <v>-3.1126604145455234E-4</v>
      </c>
      <c r="P336" s="127" t="str">
        <f t="shared" ref="P336" si="572">CONCATENATE("X6","(m",K331,")")</f>
        <v>X6(m42)</v>
      </c>
      <c r="Q336" s="59">
        <f t="shared" ref="Q336" si="573">(($L$3*($I$8-($B$8*Q331+$C$8*Q332+$D$8*Q333+$E$8*Q334+$F$8*Q335))/$G$8))+((1-$L$3)*N336)</f>
        <v>-3.1746717970338758E-4</v>
      </c>
      <c r="R336" s="1"/>
      <c r="S336" s="129">
        <f t="shared" si="563"/>
        <v>1.9533163253691339</v>
      </c>
      <c r="T336" s="1"/>
      <c r="U336" s="1"/>
    </row>
    <row r="337" spans="1:22" x14ac:dyDescent="0.2">
      <c r="A337" s="131"/>
      <c r="B337" s="131"/>
      <c r="C337" s="131"/>
      <c r="D337" s="131"/>
      <c r="E337" s="131"/>
      <c r="F337" s="131"/>
      <c r="G337" s="131"/>
      <c r="H337" s="131"/>
      <c r="I337" s="131"/>
      <c r="J337" s="131"/>
      <c r="K337" s="131"/>
      <c r="L337" s="131"/>
      <c r="M337" s="131"/>
      <c r="N337" s="131"/>
      <c r="O337" s="131"/>
      <c r="P337" s="131"/>
      <c r="Q337" s="131"/>
      <c r="R337" s="131"/>
      <c r="S337" s="131"/>
      <c r="T337" s="131"/>
      <c r="U337" s="131"/>
      <c r="V337" s="131"/>
    </row>
    <row r="338" spans="1:22" ht="15.75" x14ac:dyDescent="0.25">
      <c r="K338" s="127" t="s">
        <v>226</v>
      </c>
      <c r="N338" s="117" t="s">
        <v>270</v>
      </c>
      <c r="S338" s="112" t="s">
        <v>210</v>
      </c>
      <c r="T338" s="112" t="s">
        <v>228</v>
      </c>
    </row>
    <row r="339" spans="1:22" x14ac:dyDescent="0.2">
      <c r="K339" s="127">
        <v>43</v>
      </c>
      <c r="N339" s="124">
        <f t="shared" ref="N339:N400" si="574">Q331</f>
        <v>7.901797979498093E-2</v>
      </c>
      <c r="P339" s="127" t="str">
        <f t="shared" ref="P339" si="575">CONCATENATE("X1","(m",K339,")")</f>
        <v>X1(m43)</v>
      </c>
      <c r="Q339" s="59">
        <f t="shared" ref="Q339" si="576">(($L$3*($I$3-($C$3*N340+$D$3*N341+$E$3*N342+$F$3*N343+$G$3*N344))/$B$3))+((1-$L$3)*N339)</f>
        <v>8.059860037632284E-2</v>
      </c>
      <c r="S339" s="129">
        <f t="shared" ref="S339:S344" si="577">ABS((Q339-N339)/Q339)*100</f>
        <v>1.9611017734325857</v>
      </c>
      <c r="T339" s="133">
        <f t="shared" si="479"/>
        <v>1.9860905231689399</v>
      </c>
      <c r="U339" s="127" t="s">
        <v>229</v>
      </c>
    </row>
    <row r="340" spans="1:22" x14ac:dyDescent="0.2">
      <c r="N340" s="125">
        <f t="shared" si="574"/>
        <v>3.1609069295723804E-5</v>
      </c>
      <c r="P340" s="127" t="str">
        <f t="shared" ref="P340" si="578">CONCATENATE("X2","(m",K339,")")</f>
        <v>X2(m43)</v>
      </c>
      <c r="Q340" s="59">
        <f t="shared" ref="Q340" si="579">(($L$3*($I$4-($B$4*Q339+$D$4*N341+$E$4*N342+$F$4*N343+$G$4*N344))/$C$4))+((1-$L$3)*N340)</f>
        <v>3.2249575049545073E-5</v>
      </c>
      <c r="S340" s="129">
        <f t="shared" si="577"/>
        <v>1.9860905231689399</v>
      </c>
    </row>
    <row r="341" spans="1:22" x14ac:dyDescent="0.2">
      <c r="N341" s="125">
        <f t="shared" si="574"/>
        <v>-3.0842205691614002E-4</v>
      </c>
      <c r="P341" s="127" t="str">
        <f t="shared" ref="P341" si="580">CONCATENATE("X3","(m",K339,")")</f>
        <v>X3(m43)</v>
      </c>
      <c r="Q341" s="59">
        <f t="shared" ref="Q341" si="581">(($L$3*($I$5-($B$5*Q339+$C$5*Q340+$E$5*N342+$F$5*N343+$G$5*N344))/$D$5))+((1-$L$3)*N341)</f>
        <v>-3.1459484848709608E-4</v>
      </c>
      <c r="S341" s="129">
        <f t="shared" si="577"/>
        <v>1.9621400670231426</v>
      </c>
    </row>
    <row r="342" spans="1:22" x14ac:dyDescent="0.2">
      <c r="N342" s="125">
        <f t="shared" si="574"/>
        <v>8.0979175956121252E-2</v>
      </c>
      <c r="P342" s="127" t="str">
        <f t="shared" ref="P342" si="582">CONCATENATE("X4","(m",K339,")")</f>
        <v>X4(m43)</v>
      </c>
      <c r="Q342" s="59">
        <f t="shared" ref="Q342" si="583">(($L$3*($I$6-($B$6*Q339+$C$6*Q340+$D$6*Q341+$F$6*N343+$G$6*N344))/$E$6))+((1-$L$3)*N342)</f>
        <v>8.2552571195812885E-2</v>
      </c>
      <c r="S342" s="129">
        <f t="shared" si="577"/>
        <v>1.9059312349697428</v>
      </c>
    </row>
    <row r="343" spans="1:22" x14ac:dyDescent="0.2">
      <c r="N343" s="125">
        <f t="shared" si="574"/>
        <v>-3.1930055820333572E-5</v>
      </c>
      <c r="P343" s="127" t="str">
        <f t="shared" ref="P343" si="584">CONCATENATE("X5","(m",K339,")")</f>
        <v>X5(m43)</v>
      </c>
      <c r="Q343" s="59">
        <f t="shared" ref="Q343" si="585">(($L$3*($I$7-($B$7*Q339+$C$7*Q340+$D$7*Q341+$E$7*Q342+$G$7*N344))/$F$7))+((1-$L$3)*N343)</f>
        <v>-3.2567633690667216E-5</v>
      </c>
      <c r="S343" s="129">
        <f t="shared" si="577"/>
        <v>1.9577040088004676</v>
      </c>
    </row>
    <row r="344" spans="1:22" ht="15.75" x14ac:dyDescent="0.25">
      <c r="K344" s="1"/>
      <c r="N344" s="126">
        <f t="shared" si="574"/>
        <v>-3.1746717970338758E-4</v>
      </c>
      <c r="P344" s="127" t="str">
        <f t="shared" ref="P344" si="586">CONCATENATE("X6","(m",K339,")")</f>
        <v>X6(m43)</v>
      </c>
      <c r="Q344" s="59">
        <f t="shared" ref="Q344" si="587">(($L$3*($I$8-($B$8*Q339+$C$8*Q340+$D$8*Q341+$E$8*Q342+$F$8*Q343))/$G$8))+((1-$L$3)*N344)</f>
        <v>-3.2361175417495726E-4</v>
      </c>
      <c r="R344" s="1"/>
      <c r="S344" s="129">
        <f t="shared" si="577"/>
        <v>1.8987488533088577</v>
      </c>
      <c r="T344" s="1"/>
      <c r="U344" s="1"/>
    </row>
    <row r="345" spans="1:22" x14ac:dyDescent="0.2">
      <c r="A345" s="13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  <c r="U345" s="131"/>
      <c r="V345" s="131"/>
    </row>
    <row r="346" spans="1:22" ht="15.75" x14ac:dyDescent="0.25">
      <c r="K346" s="127" t="s">
        <v>226</v>
      </c>
      <c r="N346" s="117" t="s">
        <v>271</v>
      </c>
      <c r="S346" s="112" t="s">
        <v>210</v>
      </c>
      <c r="T346" s="112" t="s">
        <v>228</v>
      </c>
    </row>
    <row r="347" spans="1:22" x14ac:dyDescent="0.2">
      <c r="K347" s="127">
        <v>44</v>
      </c>
      <c r="N347" s="124">
        <f t="shared" ref="N347" si="588">Q339</f>
        <v>8.059860037632284E-2</v>
      </c>
      <c r="P347" s="127" t="str">
        <f t="shared" ref="P347" si="589">CONCATENATE("X1","(m",K347,")")</f>
        <v>X1(m44)</v>
      </c>
      <c r="Q347" s="59">
        <f t="shared" ref="Q347" si="590">(($L$3*($I$3-($C$3*N348+$D$3*N349+$E$3*N350+$F$3*N351+$G$3*N352))/$B$3))+((1-$L$3)*N347)</f>
        <v>8.2164803302886405E-2</v>
      </c>
      <c r="S347" s="129">
        <f t="shared" ref="S347:S352" si="591">ABS((Q347-N347)/Q347)*100</f>
        <v>1.9061725502950784</v>
      </c>
      <c r="T347" s="133">
        <f t="shared" ref="T347:T403" si="592">MAX(S347:S350)</f>
        <v>1.929992608284566</v>
      </c>
      <c r="U347" s="127" t="s">
        <v>229</v>
      </c>
    </row>
    <row r="348" spans="1:22" x14ac:dyDescent="0.2">
      <c r="N348" s="125">
        <f t="shared" si="574"/>
        <v>3.2249575049545073E-5</v>
      </c>
      <c r="P348" s="127" t="str">
        <f t="shared" ref="P348" si="593">CONCATENATE("X2","(m",K347,")")</f>
        <v>X2(m44)</v>
      </c>
      <c r="Q348" s="59">
        <f t="shared" ref="Q348" si="594">(($L$3*($I$4-($B$4*Q347+$D$4*N349+$E$4*N350+$F$4*N351+$G$4*N352))/$C$4))+((1-$L$3)*N348)</f>
        <v>3.2884238420348472E-5</v>
      </c>
      <c r="S348" s="129">
        <f t="shared" si="591"/>
        <v>1.929992608284566</v>
      </c>
    </row>
    <row r="349" spans="1:22" x14ac:dyDescent="0.2">
      <c r="N349" s="125">
        <f t="shared" si="574"/>
        <v>-3.1459484848709608E-4</v>
      </c>
      <c r="P349" s="127" t="str">
        <f t="shared" ref="P349" si="595">CONCATENATE("X3","(m",K347,")")</f>
        <v>X3(m44)</v>
      </c>
      <c r="Q349" s="59">
        <f t="shared" ref="Q349" si="596">(($L$3*($I$5-($B$5*Q347+$C$5*Q348+$E$5*N350+$F$5*N351+$G$5*N352))/$D$5))+((1-$L$3)*N349)</f>
        <v>-3.207113348454419E-4</v>
      </c>
      <c r="S349" s="129">
        <f t="shared" si="591"/>
        <v>1.9071625146312621</v>
      </c>
    </row>
    <row r="350" spans="1:22" x14ac:dyDescent="0.2">
      <c r="N350" s="125">
        <f t="shared" si="574"/>
        <v>8.2552571195812885E-2</v>
      </c>
      <c r="P350" s="127" t="str">
        <f t="shared" ref="P350" si="597">CONCATENATE("X4","(m",K347,")")</f>
        <v>X4(m44)</v>
      </c>
      <c r="Q350" s="59">
        <f t="shared" ref="Q350" si="598">(($L$3*($I$6-($B$6*Q347+$C$6*Q348+$D$6*Q349+$F$6*N351+$G$6*N352))/$E$6))+((1-$L$3)*N350)</f>
        <v>8.4111614686790417E-2</v>
      </c>
      <c r="S350" s="129">
        <f t="shared" si="591"/>
        <v>1.8535412698745604</v>
      </c>
    </row>
    <row r="351" spans="1:22" x14ac:dyDescent="0.2">
      <c r="N351" s="125">
        <f t="shared" si="574"/>
        <v>-3.2567633690667216E-5</v>
      </c>
      <c r="P351" s="127" t="str">
        <f t="shared" ref="P351" si="599">CONCATENATE("X5","(m",K347,")")</f>
        <v>X5(m44)</v>
      </c>
      <c r="Q351" s="59">
        <f t="shared" ref="Q351" si="600">(($L$3*($I$7-($B$7*Q347+$C$7*Q348+$D$7*Q349+$E$7*Q350+$G$7*N352))/$F$7))+((1-$L$3)*N351)</f>
        <v>-3.3199395884716947E-5</v>
      </c>
      <c r="S351" s="129">
        <f t="shared" si="591"/>
        <v>1.9029328010771351</v>
      </c>
    </row>
    <row r="352" spans="1:22" ht="15.75" x14ac:dyDescent="0.25">
      <c r="K352" s="1"/>
      <c r="N352" s="126">
        <f t="shared" si="574"/>
        <v>-3.2361175417495726E-4</v>
      </c>
      <c r="P352" s="127" t="str">
        <f t="shared" ref="P352" si="601">CONCATENATE("X6","(m",K347,")")</f>
        <v>X6(m44)</v>
      </c>
      <c r="Q352" s="59">
        <f t="shared" ref="Q352" si="602">(($L$3*($I$8-($B$8*Q347+$C$8*Q348+$D$8*Q349+$E$8*Q350+$F$8*Q351))/$G$8))+((1-$L$3)*N352)</f>
        <v>-3.2970028081661968E-4</v>
      </c>
      <c r="R352" s="1"/>
      <c r="S352" s="129">
        <f t="shared" si="591"/>
        <v>1.8466853066009001</v>
      </c>
      <c r="T352" s="1"/>
      <c r="U352" s="1"/>
    </row>
    <row r="353" spans="1:22" x14ac:dyDescent="0.2">
      <c r="A353" s="131"/>
      <c r="B353" s="131"/>
      <c r="C353" s="131"/>
      <c r="D353" s="131"/>
      <c r="E353" s="131"/>
      <c r="F353" s="131"/>
      <c r="G353" s="131"/>
      <c r="H353" s="131"/>
      <c r="I353" s="131"/>
      <c r="J353" s="131"/>
      <c r="K353" s="131"/>
      <c r="L353" s="131"/>
      <c r="M353" s="131"/>
      <c r="N353" s="131"/>
      <c r="O353" s="131"/>
      <c r="P353" s="131"/>
      <c r="Q353" s="131"/>
      <c r="R353" s="131"/>
      <c r="S353" s="131"/>
      <c r="T353" s="131"/>
      <c r="U353" s="131"/>
      <c r="V353" s="131"/>
    </row>
    <row r="354" spans="1:22" ht="15.75" x14ac:dyDescent="0.25">
      <c r="K354" s="127" t="s">
        <v>226</v>
      </c>
      <c r="N354" s="117" t="s">
        <v>272</v>
      </c>
      <c r="S354" s="112" t="s">
        <v>210</v>
      </c>
      <c r="T354" s="112" t="s">
        <v>228</v>
      </c>
    </row>
    <row r="355" spans="1:22" x14ac:dyDescent="0.2">
      <c r="K355" s="127">
        <v>45</v>
      </c>
      <c r="N355" s="124">
        <f t="shared" ref="N355" si="603">Q347</f>
        <v>8.2164803302886405E-2</v>
      </c>
      <c r="P355" s="127" t="str">
        <f t="shared" ref="P355" si="604">CONCATENATE("X1","(m",K355,")")</f>
        <v>X1(m45)</v>
      </c>
      <c r="Q355" s="59">
        <f t="shared" ref="Q355" si="605">(($L$3*($I$3-($C$3*N356+$D$3*N357+$E$3*N358+$F$3*N359+$G$3*N360))/$B$3))+((1-$L$3)*N355)</f>
        <v>8.3716720085529939E-2</v>
      </c>
      <c r="S355" s="129">
        <f t="shared" ref="S355:S360" si="606">ABS((Q355-N355)/Q355)*100</f>
        <v>1.8537716014889307</v>
      </c>
      <c r="T355" s="133">
        <f t="shared" si="592"/>
        <v>1.8765021465179568</v>
      </c>
      <c r="U355" s="127" t="s">
        <v>229</v>
      </c>
    </row>
    <row r="356" spans="1:22" x14ac:dyDescent="0.2">
      <c r="N356" s="125">
        <f t="shared" si="574"/>
        <v>3.2884238420348472E-5</v>
      </c>
      <c r="P356" s="127" t="str">
        <f t="shared" ref="P356" si="607">CONCATENATE("X2","(m",K355,")")</f>
        <v>X2(m45)</v>
      </c>
      <c r="Q356" s="59">
        <f t="shared" ref="Q356" si="608">(($L$3*($I$4-($B$4*Q355+$D$4*N357+$E$4*N358+$F$4*N359+$G$4*N360))/$C$4))+((1-$L$3)*N356)</f>
        <v>3.3513112699519946E-5</v>
      </c>
      <c r="S356" s="129">
        <f t="shared" si="606"/>
        <v>1.8765021465179568</v>
      </c>
    </row>
    <row r="357" spans="1:22" x14ac:dyDescent="0.2">
      <c r="N357" s="125">
        <f t="shared" si="574"/>
        <v>-3.207113348454419E-4</v>
      </c>
      <c r="P357" s="127" t="str">
        <f t="shared" ref="P357" si="609">CONCATENATE("X3","(m",K355,")")</f>
        <v>X3(m45)</v>
      </c>
      <c r="Q357" s="59">
        <f t="shared" ref="Q357" si="610">(($L$3*($I$5-($B$5*Q355+$C$5*Q356+$E$5*N358+$F$5*N359+$G$5*N360))/$D$5))+((1-$L$3)*N357)</f>
        <v>-3.2677202958003452E-4</v>
      </c>
      <c r="S357" s="129">
        <f t="shared" si="606"/>
        <v>1.8547164952832051</v>
      </c>
    </row>
    <row r="358" spans="1:22" x14ac:dyDescent="0.2">
      <c r="N358" s="125">
        <f t="shared" si="574"/>
        <v>8.4111614686790417E-2</v>
      </c>
      <c r="P358" s="127" t="str">
        <f t="shared" ref="P358" si="611">CONCATENATE("X4","(m",K355,")")</f>
        <v>X4(m45)</v>
      </c>
      <c r="Q358" s="59">
        <f t="shared" ref="Q358" si="612">(($L$3*($I$6-($B$6*Q355+$C$6*Q356+$D$6*Q357+$F$6*N359+$G$6*N360))/$E$6))+((1-$L$3)*N358)</f>
        <v>8.5656437338748989E-2</v>
      </c>
      <c r="S358" s="129">
        <f t="shared" si="606"/>
        <v>1.8035102789171569</v>
      </c>
    </row>
    <row r="359" spans="1:22" x14ac:dyDescent="0.2">
      <c r="N359" s="125">
        <f t="shared" si="574"/>
        <v>-3.3199395884716947E-5</v>
      </c>
      <c r="P359" s="127" t="str">
        <f t="shared" ref="P359" si="613">CONCATENATE("X5","(m",K355,")")</f>
        <v>X5(m45)</v>
      </c>
      <c r="Q359" s="59">
        <f t="shared" ref="Q359" si="614">(($L$3*($I$7-($B$7*Q355+$C$7*Q356+$D$7*Q357+$E$7*Q358+$G$7*N360))/$F$7))+((1-$L$3)*N359)</f>
        <v>-3.3825395450262836E-5</v>
      </c>
      <c r="S359" s="129">
        <f t="shared" si="606"/>
        <v>1.8506792225573947</v>
      </c>
    </row>
    <row r="360" spans="1:22" ht="15.75" x14ac:dyDescent="0.25">
      <c r="K360" s="1"/>
      <c r="N360" s="126">
        <f t="shared" si="574"/>
        <v>-3.2970028081661968E-4</v>
      </c>
      <c r="P360" s="127" t="str">
        <f t="shared" ref="P360" si="615">CONCATENATE("X6","(m",K355,")")</f>
        <v>X6(m45)</v>
      </c>
      <c r="Q360" s="59">
        <f t="shared" ref="Q360" si="616">(($L$3*($I$8-($B$8*Q355+$C$8*Q356+$D$8*Q357+$E$8*Q358+$F$8*Q359))/$G$8))+((1-$L$3)*N360)</f>
        <v>-3.3573327086951156E-4</v>
      </c>
      <c r="R360" s="1"/>
      <c r="S360" s="129">
        <f t="shared" si="606"/>
        <v>1.7969592460309678</v>
      </c>
      <c r="T360" s="1"/>
      <c r="U360" s="1"/>
    </row>
    <row r="361" spans="1:22" x14ac:dyDescent="0.2">
      <c r="A361" s="131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/>
      <c r="S361" s="131"/>
      <c r="T361" s="131"/>
      <c r="U361" s="131"/>
      <c r="V361" s="131"/>
    </row>
    <row r="362" spans="1:22" ht="15.75" x14ac:dyDescent="0.25">
      <c r="K362" s="127" t="s">
        <v>226</v>
      </c>
      <c r="N362" s="117" t="s">
        <v>273</v>
      </c>
      <c r="S362" s="112" t="s">
        <v>210</v>
      </c>
      <c r="T362" s="112" t="s">
        <v>228</v>
      </c>
    </row>
    <row r="363" spans="1:22" x14ac:dyDescent="0.2">
      <c r="K363" s="127">
        <v>46</v>
      </c>
      <c r="N363" s="124">
        <f t="shared" ref="N363" si="617">Q355</f>
        <v>8.3716720085529939E-2</v>
      </c>
      <c r="P363" s="127" t="str">
        <f t="shared" ref="P363" si="618">CONCATENATE("X1","(m",K363,")")</f>
        <v>X1(m46)</v>
      </c>
      <c r="Q363" s="59">
        <f t="shared" ref="Q363" si="619">(($L$3*($I$3-($C$3*N364+$D$3*N365+$E$3*N366+$F$3*N367+$G$3*N368))/$B$3))+((1-$L$3)*N363)</f>
        <v>8.5254481035533444E-2</v>
      </c>
      <c r="S363" s="129">
        <f t="shared" ref="S363:S368" si="620">ABS((Q363-N363)/Q363)*100</f>
        <v>1.803730350974253</v>
      </c>
      <c r="T363" s="133">
        <f t="shared" si="592"/>
        <v>1.8254435686078323</v>
      </c>
      <c r="U363" s="127" t="s">
        <v>229</v>
      </c>
    </row>
    <row r="364" spans="1:22" x14ac:dyDescent="0.2">
      <c r="N364" s="125">
        <f t="shared" si="574"/>
        <v>3.3513112699519946E-5</v>
      </c>
      <c r="P364" s="127" t="str">
        <f t="shared" ref="P364" si="621">CONCATENATE("X2","(m",K363,")")</f>
        <v>X2(m46)</v>
      </c>
      <c r="Q364" s="59">
        <f t="shared" ref="Q364" si="622">(($L$3*($I$4-($B$4*Q363+$D$4*N365+$E$4*N366+$F$4*N367+$G$4*N368))/$C$4))+((1-$L$3)*N364)</f>
        <v>3.4136250692347245E-5</v>
      </c>
      <c r="S364" s="129">
        <f t="shared" si="620"/>
        <v>1.8254435686078323</v>
      </c>
    </row>
    <row r="365" spans="1:22" x14ac:dyDescent="0.2">
      <c r="N365" s="125">
        <f t="shared" si="574"/>
        <v>-3.2677202958003452E-4</v>
      </c>
      <c r="P365" s="127" t="str">
        <f t="shared" ref="P365" si="623">CONCATENATE("X3","(m",K363,")")</f>
        <v>X3(m46)</v>
      </c>
      <c r="Q365" s="59">
        <f t="shared" ref="Q365" si="624">(($L$3*($I$5-($B$5*Q363+$C$5*Q364+$E$5*N366+$F$5*N367+$G$5*N368))/$D$5))+((1-$L$3)*N365)</f>
        <v>-3.3277744159502192E-4</v>
      </c>
      <c r="S365" s="129">
        <f t="shared" si="620"/>
        <v>1.8046331464666319</v>
      </c>
    </row>
    <row r="366" spans="1:22" x14ac:dyDescent="0.2">
      <c r="N366" s="125">
        <f t="shared" si="574"/>
        <v>8.5656437338748989E-2</v>
      </c>
      <c r="P366" s="127" t="str">
        <f t="shared" ref="P366" si="625">CONCATENATE("X4","(m",K363,")")</f>
        <v>X4(m46)</v>
      </c>
      <c r="Q366" s="59">
        <f t="shared" ref="Q366" si="626">(($L$3*($I$6-($B$6*Q363+$C$6*Q364+$D$6*Q365+$F$6*N367+$G$6*N368))/$E$6))+((1-$L$3)*N366)</f>
        <v>8.7187168867288931E-2</v>
      </c>
      <c r="S366" s="129">
        <f t="shared" si="620"/>
        <v>1.7556844068075304</v>
      </c>
    </row>
    <row r="367" spans="1:22" x14ac:dyDescent="0.2">
      <c r="N367" s="125">
        <f t="shared" si="574"/>
        <v>-3.3825395450262836E-5</v>
      </c>
      <c r="P367" s="127" t="str">
        <f t="shared" ref="P367" si="627">CONCATENATE("X5","(m",K363,")")</f>
        <v>X5(m46)</v>
      </c>
      <c r="Q367" s="59">
        <f t="shared" ref="Q367" si="628">(($L$3*($I$7-($B$7*Q363+$C$7*Q364+$D$7*Q365+$E$7*Q366+$G$7*N368))/$F$7))+((1-$L$3)*N367)</f>
        <v>-3.4445684951208781E-5</v>
      </c>
      <c r="S367" s="129">
        <f t="shared" si="620"/>
        <v>1.8007756322005668</v>
      </c>
    </row>
    <row r="368" spans="1:22" ht="15.75" x14ac:dyDescent="0.25">
      <c r="K368" s="1"/>
      <c r="N368" s="126">
        <f t="shared" si="574"/>
        <v>-3.3573327086951156E-4</v>
      </c>
      <c r="P368" s="127" t="str">
        <f t="shared" ref="P368" si="629">CONCATENATE("X6","(m",K363,")")</f>
        <v>X6(m46)</v>
      </c>
      <c r="Q368" s="59">
        <f t="shared" ref="Q368" si="630">(($L$3*($I$8-($B$8*Q363+$C$8*Q364+$D$8*Q365+$E$8*Q366+$F$8*Q367))/$G$8))+((1-$L$3)*N368)</f>
        <v>-3.4171123091147573E-4</v>
      </c>
      <c r="R368" s="1"/>
      <c r="S368" s="129">
        <f t="shared" si="620"/>
        <v>1.7494186614875493</v>
      </c>
      <c r="T368" s="1"/>
      <c r="U368" s="1"/>
    </row>
    <row r="369" spans="1:22" x14ac:dyDescent="0.2">
      <c r="A369" s="131"/>
      <c r="B369" s="131"/>
      <c r="C369" s="131"/>
      <c r="D369" s="131"/>
      <c r="E369" s="131"/>
      <c r="F369" s="131"/>
      <c r="G369" s="131"/>
      <c r="H369" s="131"/>
      <c r="I369" s="131"/>
      <c r="J369" s="131"/>
      <c r="K369" s="131"/>
      <c r="L369" s="131"/>
      <c r="M369" s="131"/>
      <c r="N369" s="131"/>
      <c r="O369" s="131"/>
      <c r="P369" s="131"/>
      <c r="Q369" s="131"/>
      <c r="R369" s="131"/>
      <c r="S369" s="131"/>
      <c r="T369" s="131"/>
      <c r="U369" s="131"/>
      <c r="V369" s="131"/>
    </row>
    <row r="370" spans="1:22" ht="15.75" x14ac:dyDescent="0.25">
      <c r="K370" s="127" t="s">
        <v>226</v>
      </c>
      <c r="N370" s="117" t="s">
        <v>274</v>
      </c>
      <c r="S370" s="112" t="s">
        <v>210</v>
      </c>
      <c r="T370" s="112" t="s">
        <v>228</v>
      </c>
    </row>
    <row r="371" spans="1:22" x14ac:dyDescent="0.2">
      <c r="K371" s="127">
        <v>47</v>
      </c>
      <c r="N371" s="124">
        <f t="shared" ref="N371" si="631">Q363</f>
        <v>8.5254481035533444E-2</v>
      </c>
      <c r="P371" s="127" t="str">
        <f t="shared" ref="P371" si="632">CONCATENATE("X1","(m",K371,")")</f>
        <v>X1(m47)</v>
      </c>
      <c r="Q371" s="59">
        <f t="shared" ref="Q371" si="633">(($L$3*($I$3-($C$3*N372+$D$3*N373+$E$3*N374+$F$3*N375+$G$3*N376))/$B$3))+((1-$L$3)*N371)</f>
        <v>8.6778215275540596E-2</v>
      </c>
      <c r="S371" s="129">
        <f t="shared" ref="S371:S376" si="634">ABS((Q371-N371)/Q371)*100</f>
        <v>1.7558948811852704</v>
      </c>
      <c r="T371" s="133">
        <f t="shared" si="592"/>
        <v>1.7766567191546214</v>
      </c>
      <c r="U371" s="127" t="s">
        <v>229</v>
      </c>
    </row>
    <row r="372" spans="1:22" x14ac:dyDescent="0.2">
      <c r="N372" s="125">
        <f t="shared" si="574"/>
        <v>3.4136250692347245E-5</v>
      </c>
      <c r="P372" s="127" t="str">
        <f t="shared" ref="P372" si="635">CONCATENATE("X2","(m",K371,")")</f>
        <v>X2(m47)</v>
      </c>
      <c r="Q372" s="59">
        <f t="shared" ref="Q372" si="636">(($L$3*($I$4-($B$4*Q371+$D$4*N373+$E$4*N374+$F$4*N375+$G$4*N376))/$C$4))+((1-$L$3)*N372)</f>
        <v>3.4753704722453879E-5</v>
      </c>
      <c r="S372" s="129">
        <f t="shared" si="634"/>
        <v>1.7766567191546214</v>
      </c>
    </row>
    <row r="373" spans="1:22" x14ac:dyDescent="0.2">
      <c r="N373" s="125">
        <f t="shared" si="574"/>
        <v>-3.3277744159502192E-4</v>
      </c>
      <c r="P373" s="127" t="str">
        <f t="shared" ref="P373" si="637">CONCATENATE("X3","(m",K371,")")</f>
        <v>X3(m47)</v>
      </c>
      <c r="Q373" s="59">
        <f t="shared" ref="Q373" si="638">(($L$3*($I$5-($B$5*Q371+$C$5*Q372+$E$5*N374+$F$5*N375+$G$5*N376))/$D$5))+((1-$L$3)*N373)</f>
        <v>-3.3872807515257568E-4</v>
      </c>
      <c r="S373" s="129">
        <f t="shared" si="634"/>
        <v>1.7567582949459899</v>
      </c>
    </row>
    <row r="374" spans="1:22" x14ac:dyDescent="0.2">
      <c r="N374" s="125">
        <f t="shared" si="574"/>
        <v>8.7187168867288931E-2</v>
      </c>
      <c r="P374" s="127" t="str">
        <f t="shared" ref="P374" si="639">CONCATENATE("X4","(m",K371,")")</f>
        <v>X4(m47)</v>
      </c>
      <c r="Q374" s="59">
        <f t="shared" ref="Q374" si="640">(($L$3*($I$6-($B$6*Q371+$C$6*Q372+$D$6*Q373+$F$6*N375+$G$6*N376))/$E$6))+((1-$L$3)*N374)</f>
        <v>8.8703937804807814E-2</v>
      </c>
      <c r="S374" s="129">
        <f t="shared" si="634"/>
        <v>1.7099228907475557</v>
      </c>
    </row>
    <row r="375" spans="1:22" x14ac:dyDescent="0.2">
      <c r="N375" s="125">
        <f t="shared" si="574"/>
        <v>-3.4445684951208781E-5</v>
      </c>
      <c r="P375" s="127" t="str">
        <f t="shared" ref="P375" si="641">CONCATENATE("X5","(m",K371,")")</f>
        <v>X5(m47)</v>
      </c>
      <c r="Q375" s="59">
        <f t="shared" ref="Q375" si="642">(($L$3*($I$7-($B$7*Q371+$C$7*Q372+$D$7*Q373+$E$7*Q374+$G$7*N376))/$F$7))+((1-$L$3)*N375)</f>
        <v>-3.506031647199628E-5</v>
      </c>
      <c r="S375" s="129">
        <f t="shared" si="634"/>
        <v>1.7530689469914595</v>
      </c>
    </row>
    <row r="376" spans="1:22" ht="15.75" x14ac:dyDescent="0.25">
      <c r="K376" s="1"/>
      <c r="N376" s="126">
        <f t="shared" si="574"/>
        <v>-3.4171123091147573E-4</v>
      </c>
      <c r="P376" s="127" t="str">
        <f t="shared" ref="P376" si="643">CONCATENATE("X6","(m",K371,")")</f>
        <v>X6(m47)</v>
      </c>
      <c r="Q376" s="59">
        <f t="shared" ref="Q376" si="644">(($L$3*($I$8-($B$8*Q371+$C$8*Q372+$D$8*Q373+$E$8*Q374+$F$8*Q375))/$G$8))+((1-$L$3)*N376)</f>
        <v>-3.4763466289959783E-4</v>
      </c>
      <c r="R376" s="1"/>
      <c r="S376" s="129">
        <f t="shared" si="634"/>
        <v>1.7039244414567716</v>
      </c>
      <c r="T376" s="1"/>
      <c r="U376" s="1"/>
    </row>
    <row r="377" spans="1:22" x14ac:dyDescent="0.2">
      <c r="A377" s="131"/>
      <c r="B377" s="131"/>
      <c r="C377" s="131"/>
      <c r="D377" s="131"/>
      <c r="E377" s="131"/>
      <c r="F377" s="131"/>
      <c r="G377" s="131"/>
      <c r="H377" s="131"/>
      <c r="I377" s="131"/>
      <c r="J377" s="131"/>
      <c r="K377" s="131"/>
      <c r="L377" s="131"/>
      <c r="M377" s="131"/>
      <c r="N377" s="131"/>
      <c r="O377" s="131"/>
      <c r="P377" s="131"/>
      <c r="Q377" s="131"/>
      <c r="R377" s="131"/>
      <c r="S377" s="131"/>
      <c r="T377" s="131"/>
      <c r="U377" s="131"/>
      <c r="V377" s="131"/>
    </row>
    <row r="378" spans="1:22" ht="15.75" x14ac:dyDescent="0.25">
      <c r="K378" s="127" t="s">
        <v>226</v>
      </c>
      <c r="N378" s="117" t="s">
        <v>275</v>
      </c>
      <c r="S378" s="112" t="s">
        <v>210</v>
      </c>
      <c r="T378" s="112" t="s">
        <v>228</v>
      </c>
    </row>
    <row r="379" spans="1:22" x14ac:dyDescent="0.2">
      <c r="K379" s="127">
        <v>48</v>
      </c>
      <c r="N379" s="124">
        <f t="shared" ref="N379" si="645">Q371</f>
        <v>8.6778215275540596E-2</v>
      </c>
      <c r="P379" s="127" t="str">
        <f t="shared" ref="P379" si="646">CONCATENATE("X1","(m",K379,")")</f>
        <v>X1(m48)</v>
      </c>
      <c r="Q379" s="59">
        <f t="shared" ref="Q379" si="647">(($L$3*($I$3-($C$3*N380+$D$3*N381+$E$3*N382+$F$3*N383+$G$3*N384))/$B$3))+((1-$L$3)*N379)</f>
        <v>8.8288050750400901E-2</v>
      </c>
      <c r="S379" s="129">
        <f t="shared" ref="S379:S384" si="648">ABS((Q379-N379)/Q379)*100</f>
        <v>1.7101243736015421</v>
      </c>
      <c r="T379" s="133">
        <f t="shared" si="592"/>
        <v>1.7299952013514106</v>
      </c>
      <c r="U379" s="127" t="s">
        <v>229</v>
      </c>
    </row>
    <row r="380" spans="1:22" x14ac:dyDescent="0.2">
      <c r="N380" s="125">
        <f t="shared" si="574"/>
        <v>3.4753704722453879E-5</v>
      </c>
      <c r="P380" s="127" t="str">
        <f t="shared" ref="P380" si="649">CONCATENATE("X2","(m",K379,")")</f>
        <v>X2(m48)</v>
      </c>
      <c r="Q380" s="59">
        <f t="shared" ref="Q380" si="650">(($L$3*($I$4-($B$4*Q379+$D$4*N381+$E$4*N382+$F$4*N383+$G$4*N384))/$C$4))+((1-$L$3)*N380)</f>
        <v>3.5365526636192667E-5</v>
      </c>
      <c r="S380" s="129">
        <f t="shared" si="648"/>
        <v>1.7299952013514106</v>
      </c>
    </row>
    <row r="381" spans="1:22" x14ac:dyDescent="0.2">
      <c r="N381" s="125">
        <f t="shared" si="574"/>
        <v>-3.3872807515257568E-4</v>
      </c>
      <c r="P381" s="127" t="str">
        <f t="shared" ref="P381" si="651">CONCATENATE("X3","(m",K379,")")</f>
        <v>X3(m48)</v>
      </c>
      <c r="Q381" s="59">
        <f t="shared" ref="Q381" si="652">(($L$3*($I$5-($B$5*Q379+$C$5*Q380+$E$5*N382+$F$5*N383+$G$5*N384))/$D$5))+((1-$L$3)*N381)</f>
        <v>-3.4462442991523224E-4</v>
      </c>
      <c r="S381" s="129">
        <f t="shared" si="648"/>
        <v>1.7109508934427242</v>
      </c>
    </row>
    <row r="382" spans="1:22" x14ac:dyDescent="0.2">
      <c r="N382" s="125">
        <f t="shared" si="574"/>
        <v>8.8703937804807814E-2</v>
      </c>
      <c r="P382" s="127" t="str">
        <f t="shared" ref="P382" si="653">CONCATENATE("X4","(m",K379,")")</f>
        <v>X4(m48)</v>
      </c>
      <c r="Q382" s="59">
        <f t="shared" ref="Q382" si="654">(($L$3*($I$6-($B$6*Q379+$C$6*Q380+$D$6*Q381+$F$6*N383+$G$6*N384))/$E$6))+((1-$L$3)*N382)</f>
        <v>9.0206871511292863E-2</v>
      </c>
      <c r="S382" s="129">
        <f t="shared" si="648"/>
        <v>1.6660966967432176</v>
      </c>
    </row>
    <row r="383" spans="1:22" x14ac:dyDescent="0.2">
      <c r="N383" s="125">
        <f t="shared" si="574"/>
        <v>-3.506031647199628E-5</v>
      </c>
      <c r="P383" s="127" t="str">
        <f t="shared" ref="P383" si="655">CONCATENATE("X5","(m",K379,")")</f>
        <v>X5(m48)</v>
      </c>
      <c r="Q383" s="59">
        <f t="shared" ref="Q383" si="656">(($L$3*($I$7-($B$7*Q379+$C$7*Q380+$D$7*Q381+$E$7*Q382+$G$7*N384))/$F$7))+((1-$L$3)*N383)</f>
        <v>-3.5669341621977804E-5</v>
      </c>
      <c r="S383" s="129">
        <f t="shared" si="648"/>
        <v>1.7074190951880952</v>
      </c>
    </row>
    <row r="384" spans="1:22" ht="15.75" x14ac:dyDescent="0.25">
      <c r="K384" s="1"/>
      <c r="N384" s="126">
        <f t="shared" si="574"/>
        <v>-3.4763466289959783E-4</v>
      </c>
      <c r="P384" s="127" t="str">
        <f t="shared" ref="P384" si="657">CONCATENATE("X6","(m",K379,")")</f>
        <v>X6(m48)</v>
      </c>
      <c r="Q384" s="59">
        <f t="shared" ref="Q384" si="658">(($L$3*($I$8-($B$8*Q379+$C$8*Q380+$D$8*Q381+$E$8*Q382+$F$8*Q383))/$G$8))+((1-$L$3)*N384)</f>
        <v>-3.5350406421235346E-4</v>
      </c>
      <c r="R384" s="1"/>
      <c r="S384" s="129">
        <f t="shared" si="648"/>
        <v>1.6603490332800876</v>
      </c>
      <c r="T384" s="1"/>
      <c r="U384" s="1"/>
    </row>
    <row r="385" spans="1:22" x14ac:dyDescent="0.2">
      <c r="A385" s="131"/>
      <c r="B385" s="131"/>
      <c r="C385" s="131"/>
      <c r="D385" s="131"/>
      <c r="E385" s="131"/>
      <c r="F385" s="131"/>
      <c r="G385" s="131"/>
      <c r="H385" s="131"/>
      <c r="I385" s="131"/>
      <c r="J385" s="131"/>
      <c r="K385" s="131"/>
      <c r="L385" s="131"/>
      <c r="M385" s="131"/>
      <c r="N385" s="131"/>
      <c r="O385" s="131"/>
      <c r="P385" s="131"/>
      <c r="Q385" s="131"/>
      <c r="R385" s="131"/>
      <c r="S385" s="131"/>
      <c r="T385" s="131"/>
      <c r="U385" s="131"/>
      <c r="V385" s="131"/>
    </row>
    <row r="386" spans="1:22" ht="15.75" x14ac:dyDescent="0.25">
      <c r="K386" s="127" t="s">
        <v>226</v>
      </c>
      <c r="N386" s="117" t="s">
        <v>276</v>
      </c>
      <c r="S386" s="112" t="s">
        <v>210</v>
      </c>
      <c r="T386" s="112" t="s">
        <v>228</v>
      </c>
    </row>
    <row r="387" spans="1:22" x14ac:dyDescent="0.2">
      <c r="K387" s="127">
        <v>49</v>
      </c>
      <c r="N387" s="124">
        <f t="shared" ref="N387" si="659">Q379</f>
        <v>8.8288050750400901E-2</v>
      </c>
      <c r="P387" s="127" t="str">
        <f t="shared" ref="P387" si="660">CONCATENATE("X1","(m",K387,")")</f>
        <v>X1(m49)</v>
      </c>
      <c r="Q387" s="59">
        <f t="shared" ref="Q387" si="661">(($L$3*($I$3-($C$3*N388+$D$3*N389+$E$3*N390+$F$3*N391+$G$3*N392))/$B$3))+((1-$L$3)*N387)</f>
        <v>8.9784114237912951E-2</v>
      </c>
      <c r="S387" s="129">
        <f t="shared" ref="S387:S392" si="662">ABS((Q387-N387)/Q387)*100</f>
        <v>1.6662897442500033</v>
      </c>
      <c r="T387" s="133">
        <f t="shared" si="592"/>
        <v>1.6853249305374209</v>
      </c>
      <c r="U387" s="127" t="s">
        <v>229</v>
      </c>
    </row>
    <row r="388" spans="1:22" x14ac:dyDescent="0.2">
      <c r="N388" s="125">
        <f t="shared" si="574"/>
        <v>3.5365526636192667E-5</v>
      </c>
      <c r="P388" s="127" t="str">
        <f t="shared" ref="P388" si="663">CONCATENATE("X2","(m",K387,")")</f>
        <v>X2(m49)</v>
      </c>
      <c r="Q388" s="59">
        <f t="shared" ref="Q388" si="664">(($L$3*($I$4-($B$4*Q387+$D$4*N389+$E$4*N390+$F$4*N391+$G$4*N392))/$C$4))+((1-$L$3)*N388)</f>
        <v>3.5971767806999056E-5</v>
      </c>
      <c r="S388" s="129">
        <f t="shared" si="662"/>
        <v>1.6853249305374209</v>
      </c>
    </row>
    <row r="389" spans="1:22" x14ac:dyDescent="0.2">
      <c r="N389" s="125">
        <f t="shared" si="574"/>
        <v>-3.4462442991523224E-4</v>
      </c>
      <c r="P389" s="127" t="str">
        <f t="shared" ref="P389" si="665">CONCATENATE("X3","(m",K387,")")</f>
        <v>X3(m49)</v>
      </c>
      <c r="Q389" s="59">
        <f t="shared" ref="Q389" si="666">(($L$3*($I$5-($B$5*Q387+$C$5*Q388+$E$5*N390+$F$5*N391+$G$5*N392))/$D$5))+((1-$L$3)*N389)</f>
        <v>-3.5046700098784813E-4</v>
      </c>
      <c r="S389" s="129">
        <f t="shared" si="662"/>
        <v>1.6670816528082968</v>
      </c>
    </row>
    <row r="390" spans="1:22" x14ac:dyDescent="0.2">
      <c r="N390" s="125">
        <f t="shared" si="574"/>
        <v>9.0206871511292863E-2</v>
      </c>
      <c r="P390" s="127" t="str">
        <f t="shared" ref="P390" si="667">CONCATENATE("X4","(m",K387,")")</f>
        <v>X4(m49)</v>
      </c>
      <c r="Q390" s="59">
        <f t="shared" ref="Q390" si="668">(($L$3*($I$6-($B$6*Q387+$C$6*Q388+$D$6*Q389+$F$6*N391+$G$6*N392))/$E$6))+((1-$L$3)*N390)</f>
        <v>9.1696096185015355E-2</v>
      </c>
      <c r="S390" s="129">
        <f t="shared" si="662"/>
        <v>1.624087322886332</v>
      </c>
    </row>
    <row r="391" spans="1:22" x14ac:dyDescent="0.2">
      <c r="N391" s="125">
        <f t="shared" si="574"/>
        <v>-3.5669341621977804E-5</v>
      </c>
      <c r="P391" s="127" t="str">
        <f t="shared" ref="P391" si="669">CONCATENATE("X5","(m",K387,")")</f>
        <v>X5(m49)</v>
      </c>
      <c r="Q391" s="59">
        <f t="shared" ref="Q391" si="670">(($L$3*($I$7-($B$7*Q387+$C$7*Q388+$D$7*Q389+$E$7*Q390+$G$7*N392))/$F$7))+((1-$L$3)*N391)</f>
        <v>-3.6272811539750258E-5</v>
      </c>
      <c r="S391" s="129">
        <f t="shared" si="662"/>
        <v>1.6636976626725766</v>
      </c>
    </row>
    <row r="392" spans="1:22" ht="15.75" x14ac:dyDescent="0.25">
      <c r="K392" s="1"/>
      <c r="N392" s="126">
        <f t="shared" si="574"/>
        <v>-3.5350406421235346E-4</v>
      </c>
      <c r="P392" s="127" t="str">
        <f t="shared" ref="P392" si="671">CONCATENATE("X6","(m",K387,")")</f>
        <v>X6(m49)</v>
      </c>
      <c r="Q392" s="59">
        <f t="shared" ref="Q392" si="672">(($L$3*($I$8-($B$8*Q387+$C$8*Q388+$D$8*Q389+$E$8*Q390+$F$8*Q391))/$G$8))+((1-$L$3)*N392)</f>
        <v>-3.5931992769137368E-4</v>
      </c>
      <c r="R392" s="1"/>
      <c r="S392" s="129">
        <f t="shared" si="662"/>
        <v>1.6185752670014912</v>
      </c>
      <c r="T392" s="1"/>
      <c r="U392" s="1"/>
    </row>
    <row r="393" spans="1:22" x14ac:dyDescent="0.2">
      <c r="A393" s="131"/>
      <c r="B393" s="131"/>
      <c r="C393" s="131"/>
      <c r="D393" s="131"/>
      <c r="E393" s="131"/>
      <c r="F393" s="131"/>
      <c r="G393" s="131"/>
      <c r="H393" s="131"/>
      <c r="I393" s="131"/>
      <c r="J393" s="131"/>
      <c r="K393" s="131"/>
      <c r="L393" s="131"/>
      <c r="M393" s="131"/>
      <c r="N393" s="131"/>
      <c r="O393" s="131"/>
      <c r="P393" s="131"/>
      <c r="Q393" s="131"/>
      <c r="R393" s="131"/>
      <c r="S393" s="131"/>
      <c r="T393" s="131"/>
      <c r="U393" s="131"/>
      <c r="V393" s="131"/>
    </row>
    <row r="394" spans="1:22" ht="15.75" x14ac:dyDescent="0.25">
      <c r="K394" s="127" t="s">
        <v>226</v>
      </c>
      <c r="N394" s="117" t="s">
        <v>277</v>
      </c>
      <c r="S394" s="112" t="s">
        <v>210</v>
      </c>
      <c r="T394" s="112" t="s">
        <v>228</v>
      </c>
    </row>
    <row r="395" spans="1:22" x14ac:dyDescent="0.2">
      <c r="K395" s="127">
        <v>50</v>
      </c>
      <c r="N395" s="124">
        <f t="shared" ref="N395" si="673">Q387</f>
        <v>8.9784114237912951E-2</v>
      </c>
      <c r="P395" s="127" t="str">
        <f t="shared" ref="P395" si="674">CONCATENATE("X1","(m",K395,")")</f>
        <v>X1(m50)</v>
      </c>
      <c r="Q395" s="59">
        <f t="shared" ref="Q395" si="675">(($L$3*($I$3-($C$3*N396+$D$3*N397+$E$3*N398+$F$3*N399+$G$3*N400))/$B$3))+((1-$L$3)*N395)</f>
        <v>9.1266531359469744E-2</v>
      </c>
      <c r="S395" s="129">
        <f t="shared" ref="S395:S400" si="676">ABS((Q395-N395)/Q395)*100</f>
        <v>1.624272446290332</v>
      </c>
      <c r="T395" s="133">
        <f t="shared" si="592"/>
        <v>1.642522866473527</v>
      </c>
      <c r="U395" s="127" t="s">
        <v>229</v>
      </c>
    </row>
    <row r="396" spans="1:22" x14ac:dyDescent="0.2">
      <c r="N396" s="125">
        <f t="shared" si="574"/>
        <v>3.5971767806999056E-5</v>
      </c>
      <c r="P396" s="127" t="str">
        <f t="shared" ref="P396" si="677">CONCATENATE("X2","(m",K395,")")</f>
        <v>X2(m50)</v>
      </c>
      <c r="Q396" s="59">
        <f t="shared" ref="Q396" si="678">(($L$3*($I$4-($B$4*Q395+$D$4*N397+$E$4*N398+$F$4*N399+$G$4*N400))/$C$4))+((1-$L$3)*N396)</f>
        <v>3.6572479139704971E-5</v>
      </c>
      <c r="S396" s="129">
        <f t="shared" si="676"/>
        <v>1.642522866473527</v>
      </c>
    </row>
    <row r="397" spans="1:22" x14ac:dyDescent="0.2">
      <c r="N397" s="125">
        <f t="shared" si="574"/>
        <v>-3.5046700098784813E-4</v>
      </c>
      <c r="P397" s="127" t="str">
        <f t="shared" ref="P397" si="679">CONCATENATE("X3","(m",K395,")")</f>
        <v>X3(m50)</v>
      </c>
      <c r="Q397" s="59">
        <f t="shared" ref="Q397" si="680">(($L$3*($I$5-($B$5*Q395+$C$5*Q396+$E$5*N398+$F$5*N399+$G$5*N400))/$D$5))+((1-$L$3)*N397)</f>
        <v>-3.562562789591739E-4</v>
      </c>
      <c r="S397" s="129">
        <f t="shared" si="676"/>
        <v>1.6250318417515421</v>
      </c>
    </row>
    <row r="398" spans="1:22" x14ac:dyDescent="0.2">
      <c r="N398" s="125">
        <f t="shared" si="574"/>
        <v>9.1696096185015355E-2</v>
      </c>
      <c r="P398" s="127" t="str">
        <f t="shared" ref="P398" si="681">CONCATENATE("X4","(m",K395,")")</f>
        <v>X4(m50)</v>
      </c>
      <c r="Q398" s="59">
        <f t="shared" ref="Q398" si="682">(($L$3*($I$6-($B$6*Q395+$C$6*Q396+$D$6*Q397+$F$6*N399+$G$6*N400))/$E$6))+((1-$L$3)*N398)</f>
        <v>9.3171736873127006E-2</v>
      </c>
      <c r="S398" s="129">
        <f t="shared" si="676"/>
        <v>1.5837857462301552</v>
      </c>
    </row>
    <row r="399" spans="1:22" x14ac:dyDescent="0.2">
      <c r="N399" s="125">
        <f t="shared" si="574"/>
        <v>-3.6272811539750258E-5</v>
      </c>
      <c r="P399" s="127" t="str">
        <f t="shared" ref="P399" si="683">CONCATENATE("X5","(m",K395,")")</f>
        <v>X5(m50)</v>
      </c>
      <c r="Q399" s="59">
        <f t="shared" ref="Q399" si="684">(($L$3*($I$7-($B$7*Q395+$C$7*Q396+$D$7*Q397+$E$7*Q398+$G$7*N400))/$F$7))+((1-$L$3)*N399)</f>
        <v>-3.6870776897449128E-5</v>
      </c>
      <c r="S399" s="129">
        <f t="shared" si="676"/>
        <v>1.6217867048530787</v>
      </c>
    </row>
    <row r="400" spans="1:22" ht="15.75" x14ac:dyDescent="0.25">
      <c r="K400" s="1"/>
      <c r="N400" s="126">
        <f t="shared" si="574"/>
        <v>-3.5931992769137368E-4</v>
      </c>
      <c r="P400" s="127" t="str">
        <f t="shared" ref="P400" si="685">CONCATENATE("X6","(m",K395,")")</f>
        <v>X6(m50)</v>
      </c>
      <c r="Q400" s="59">
        <f t="shared" ref="Q400" si="686">(($L$3*($I$8-($B$8*Q395+$C$8*Q396+$D$8*Q397+$E$8*Q398+$F$8*Q399))/$G$8))+((1-$L$3)*N400)</f>
        <v>-3.6508274168282651E-4</v>
      </c>
      <c r="R400" s="1"/>
      <c r="S400" s="129">
        <f t="shared" si="676"/>
        <v>1.578495319962125</v>
      </c>
      <c r="T400" s="1"/>
      <c r="U400" s="1"/>
    </row>
    <row r="401" spans="1:22" x14ac:dyDescent="0.2">
      <c r="A401" s="131"/>
      <c r="B401" s="131"/>
      <c r="C401" s="131"/>
      <c r="D401" s="131"/>
      <c r="E401" s="131"/>
      <c r="F401" s="131"/>
      <c r="G401" s="131"/>
      <c r="H401" s="131"/>
      <c r="I401" s="131"/>
      <c r="J401" s="131"/>
      <c r="K401" s="131"/>
      <c r="L401" s="131"/>
      <c r="M401" s="131"/>
      <c r="N401" s="131"/>
      <c r="O401" s="131"/>
      <c r="P401" s="131"/>
      <c r="Q401" s="131"/>
      <c r="R401" s="131"/>
      <c r="S401" s="131"/>
      <c r="T401" s="131"/>
      <c r="U401" s="131"/>
      <c r="V401" s="131"/>
    </row>
    <row r="402" spans="1:22" ht="15.75" x14ac:dyDescent="0.25">
      <c r="K402" s="127" t="s">
        <v>226</v>
      </c>
      <c r="N402" s="117" t="s">
        <v>278</v>
      </c>
      <c r="S402" s="112" t="s">
        <v>210</v>
      </c>
      <c r="T402" s="112" t="s">
        <v>228</v>
      </c>
    </row>
    <row r="403" spans="1:22" x14ac:dyDescent="0.2">
      <c r="K403" s="127">
        <v>51</v>
      </c>
      <c r="N403" s="124">
        <f t="shared" ref="N403:N464" si="687">Q395</f>
        <v>9.1266531359469744E-2</v>
      </c>
      <c r="P403" s="127" t="str">
        <f t="shared" ref="P403" si="688">CONCATENATE("X1","(m",K403,")")</f>
        <v>X1(m51)</v>
      </c>
      <c r="Q403" s="59">
        <f t="shared" ref="Q403" si="689">(($L$3*($I$3-($C$3*N404+$D$3*N405+$E$3*N406+$F$3*N407+$G$3*N408))/$B$3))+((1-$L$3)*N403)</f>
        <v>9.2735426590606768E-2</v>
      </c>
      <c r="S403" s="129">
        <f t="shared" ref="S403:S408" si="690">ABS((Q403-N403)/Q403)*100</f>
        <v>1.5839634162914493</v>
      </c>
      <c r="T403" s="133">
        <f t="shared" si="592"/>
        <v>1.6014758990943134</v>
      </c>
      <c r="U403" s="127" t="s">
        <v>229</v>
      </c>
    </row>
    <row r="404" spans="1:22" x14ac:dyDescent="0.2">
      <c r="N404" s="125">
        <f t="shared" si="687"/>
        <v>3.6572479139704971E-5</v>
      </c>
      <c r="P404" s="127" t="str">
        <f t="shared" ref="P404" si="691">CONCATENATE("X2","(m",K403,")")</f>
        <v>X2(m51)</v>
      </c>
      <c r="Q404" s="59">
        <f t="shared" ref="Q404" si="692">(($L$3*($I$4-($B$4*Q403+$D$4*N405+$E$4*N406+$F$4*N407+$G$4*N408))/$C$4))+((1-$L$3)*N404)</f>
        <v>3.7167711074813111E-5</v>
      </c>
      <c r="S404" s="129">
        <f t="shared" si="690"/>
        <v>1.6014758990943134</v>
      </c>
    </row>
    <row r="405" spans="1:22" x14ac:dyDescent="0.2">
      <c r="N405" s="125">
        <f t="shared" si="687"/>
        <v>-3.562562789591739E-4</v>
      </c>
      <c r="P405" s="127" t="str">
        <f t="shared" ref="P405" si="693">CONCATENATE("X3","(m",K403,")")</f>
        <v>X3(m51)</v>
      </c>
      <c r="Q405" s="59">
        <f t="shared" ref="Q405" si="694">(($L$3*($I$5-($B$5*Q403+$C$5*Q404+$E$5*N406+$F$5*N407+$G$5*N408))/$D$5))+((1-$L$3)*N405)</f>
        <v>-3.619927499430469E-4</v>
      </c>
      <c r="S405" s="129">
        <f t="shared" si="690"/>
        <v>1.5846922306525555</v>
      </c>
    </row>
    <row r="406" spans="1:22" x14ac:dyDescent="0.2">
      <c r="N406" s="125">
        <f t="shared" si="687"/>
        <v>9.3171736873127006E-2</v>
      </c>
      <c r="P406" s="127" t="str">
        <f t="shared" ref="P406" si="695">CONCATENATE("X4","(m",K403,")")</f>
        <v>X4(m51)</v>
      </c>
      <c r="Q406" s="59">
        <f t="shared" ref="Q406" si="696">(($L$3*($I$6-($B$6*Q403+$C$6*Q404+$D$6*Q405+$F$6*N407+$G$6*N408))/$E$6))+((1-$L$3)*N406)</f>
        <v>9.4633917482160115E-2</v>
      </c>
      <c r="S406" s="129">
        <f t="shared" si="690"/>
        <v>1.5450914935533042</v>
      </c>
    </row>
    <row r="407" spans="1:22" x14ac:dyDescent="0.2">
      <c r="N407" s="125">
        <f t="shared" si="687"/>
        <v>-3.6870776897449128E-5</v>
      </c>
      <c r="P407" s="127" t="str">
        <f t="shared" ref="P407" si="697">CONCATENATE("X5","(m",K403,")")</f>
        <v>X5(m51)</v>
      </c>
      <c r="Q407" s="59">
        <f t="shared" ref="Q407" si="698">(($L$3*($I$7-($B$7*Q403+$C$7*Q404+$D$7*Q405+$E$7*Q406+$G$7*N408))/$F$7))+((1-$L$3)*N407)</f>
        <v>-3.74632879050032E-5</v>
      </c>
      <c r="S407" s="129">
        <f t="shared" si="690"/>
        <v>1.581577700965596</v>
      </c>
    </row>
    <row r="408" spans="1:22" ht="15.75" x14ac:dyDescent="0.25">
      <c r="K408" s="1"/>
      <c r="N408" s="126">
        <f t="shared" si="687"/>
        <v>-3.6508274168282651E-4</v>
      </c>
      <c r="P408" s="127" t="str">
        <f t="shared" ref="P408" si="699">CONCATENATE("X6","(m",K403,")")</f>
        <v>X6(m51)</v>
      </c>
      <c r="Q408" s="59">
        <f t="shared" ref="Q408" si="700">(($L$3*($I$8-($B$8*Q403+$C$8*Q404+$D$8*Q405+$E$8*Q406+$F$8*Q407))/$G$8))+((1-$L$3)*N408)</f>
        <v>-3.7079299007842343E-4</v>
      </c>
      <c r="R408" s="1"/>
      <c r="S408" s="129">
        <f t="shared" si="690"/>
        <v>1.5400098028792815</v>
      </c>
      <c r="T408" s="1"/>
      <c r="U408" s="1"/>
    </row>
    <row r="409" spans="1:22" x14ac:dyDescent="0.2">
      <c r="A409" s="131"/>
      <c r="B409" s="131"/>
      <c r="C409" s="131"/>
      <c r="D409" s="131"/>
      <c r="E409" s="131"/>
      <c r="F409" s="131"/>
      <c r="G409" s="131"/>
      <c r="H409" s="131"/>
      <c r="I409" s="131"/>
      <c r="J409" s="131"/>
      <c r="K409" s="131"/>
      <c r="L409" s="131"/>
      <c r="M409" s="131"/>
      <c r="N409" s="131"/>
      <c r="O409" s="131"/>
      <c r="P409" s="131"/>
      <c r="Q409" s="131"/>
      <c r="R409" s="131"/>
      <c r="S409" s="131"/>
      <c r="T409" s="131"/>
      <c r="U409" s="131"/>
      <c r="V409" s="131"/>
    </row>
    <row r="410" spans="1:22" ht="15.75" x14ac:dyDescent="0.25">
      <c r="K410" s="127" t="s">
        <v>226</v>
      </c>
      <c r="N410" s="117" t="s">
        <v>279</v>
      </c>
      <c r="S410" s="112" t="s">
        <v>210</v>
      </c>
      <c r="T410" s="112" t="s">
        <v>228</v>
      </c>
    </row>
    <row r="411" spans="1:22" x14ac:dyDescent="0.2">
      <c r="K411" s="127">
        <v>52</v>
      </c>
      <c r="N411" s="124">
        <f t="shared" ref="N411" si="701">Q403</f>
        <v>9.2735426590606768E-2</v>
      </c>
      <c r="P411" s="127" t="str">
        <f t="shared" ref="P411" si="702">CONCATENATE("X1","(m",K411,")")</f>
        <v>X1(m52)</v>
      </c>
      <c r="Q411" s="59">
        <f t="shared" ref="Q411" si="703">(($L$3*($I$3-($C$3*N412+$D$3*N413+$E$3*N414+$F$3*N415+$G$3*N416))/$B$3))+((1-$L$3)*N411)</f>
        <v>9.4190923271454091E-2</v>
      </c>
      <c r="S411" s="129">
        <f t="shared" ref="S411:S416" si="704">ABS((Q411-N411)/Q411)*100</f>
        <v>1.5452621444771766</v>
      </c>
      <c r="T411" s="133">
        <f t="shared" ref="T411:T467" si="705">MAX(S411:S414)</f>
        <v>1.5620798664899249</v>
      </c>
      <c r="U411" s="127" t="s">
        <v>229</v>
      </c>
    </row>
    <row r="412" spans="1:22" x14ac:dyDescent="0.2">
      <c r="N412" s="125">
        <f t="shared" si="687"/>
        <v>3.7167711074813111E-5</v>
      </c>
      <c r="P412" s="127" t="str">
        <f t="shared" ref="P412" si="706">CONCATENATE("X2","(m",K411,")")</f>
        <v>X2(m52)</v>
      </c>
      <c r="Q412" s="59">
        <f t="shared" ref="Q412" si="707">(($L$3*($I$4-($B$4*Q411+$D$4*N413+$E$4*N414+$F$4*N415+$G$4*N416))/$C$4))+((1-$L$3)*N412)</f>
        <v>3.775751359273238E-5</v>
      </c>
      <c r="S412" s="129">
        <f t="shared" si="704"/>
        <v>1.5620798664899249</v>
      </c>
    </row>
    <row r="413" spans="1:22" x14ac:dyDescent="0.2">
      <c r="N413" s="125">
        <f t="shared" si="687"/>
        <v>-3.619927499430469E-4</v>
      </c>
      <c r="P413" s="127" t="str">
        <f t="shared" ref="P413" si="708">CONCATENATE("X3","(m",K411,")")</f>
        <v>X3(m52)</v>
      </c>
      <c r="Q413" s="59">
        <f t="shared" ref="Q413" si="709">(($L$3*($I$5-($B$5*Q411+$C$5*Q412+$E$5*N414+$F$5*N415+$G$5*N416))/$D$5))+((1-$L$3)*N413)</f>
        <v>-3.6767689561920997E-4</v>
      </c>
      <c r="S413" s="129">
        <f t="shared" si="704"/>
        <v>1.5459621596810766</v>
      </c>
    </row>
    <row r="414" spans="1:22" x14ac:dyDescent="0.2">
      <c r="N414" s="125">
        <f t="shared" si="687"/>
        <v>9.4633917482160115E-2</v>
      </c>
      <c r="P414" s="127" t="str">
        <f t="shared" ref="P414" si="710">CONCATENATE("X4","(m",K411,")")</f>
        <v>X4(m52)</v>
      </c>
      <c r="Q414" s="59">
        <f t="shared" ref="Q414" si="711">(($L$3*($I$6-($B$6*Q411+$C$6*Q412+$D$6*Q413+$F$6*N415+$G$6*N416))/$E$6))+((1-$L$3)*N414)</f>
        <v>9.6082760788431573E-2</v>
      </c>
      <c r="S414" s="129">
        <f t="shared" si="704"/>
        <v>1.5079118193342957</v>
      </c>
    </row>
    <row r="415" spans="1:22" x14ac:dyDescent="0.2">
      <c r="N415" s="125">
        <f t="shared" si="687"/>
        <v>-3.74632879050032E-5</v>
      </c>
      <c r="P415" s="127" t="str">
        <f t="shared" ref="P415" si="712">CONCATENATE("X5","(m",K411,")")</f>
        <v>X5(m52)</v>
      </c>
      <c r="Q415" s="59">
        <f t="shared" ref="Q415" si="713">(($L$3*($I$7-($B$7*Q411+$C$7*Q412+$D$7*Q413+$E$7*Q414+$G$7*N416))/$F$7))+((1-$L$3)*N415)</f>
        <v>-3.8050394314350645E-5</v>
      </c>
      <c r="S415" s="129">
        <f t="shared" si="704"/>
        <v>1.5429706312557678</v>
      </c>
    </row>
    <row r="416" spans="1:22" ht="15.75" x14ac:dyDescent="0.25">
      <c r="K416" s="1"/>
      <c r="N416" s="126">
        <f t="shared" si="687"/>
        <v>-3.7079299007842343E-4</v>
      </c>
      <c r="P416" s="127" t="str">
        <f t="shared" ref="P416" si="714">CONCATENATE("X6","(m",K411,")")</f>
        <v>X6(m52)</v>
      </c>
      <c r="Q416" s="59">
        <f t="shared" ref="Q416" si="715">(($L$3*($I$8-($B$8*Q411+$C$8*Q412+$D$8*Q413+$E$8*Q414+$F$8*Q415))/$G$8))+((1-$L$3)*N416)</f>
        <v>-3.7645115235604979E-4</v>
      </c>
      <c r="R416" s="1"/>
      <c r="S416" s="129">
        <f t="shared" si="704"/>
        <v>1.503026951096921</v>
      </c>
      <c r="T416" s="1"/>
      <c r="U416" s="1"/>
    </row>
    <row r="417" spans="1:22" x14ac:dyDescent="0.2">
      <c r="A417" s="131"/>
      <c r="B417" s="131"/>
      <c r="C417" s="131"/>
      <c r="D417" s="131"/>
      <c r="E417" s="131"/>
      <c r="F417" s="131"/>
      <c r="G417" s="131"/>
      <c r="H417" s="131"/>
      <c r="I417" s="131"/>
      <c r="J417" s="131"/>
      <c r="K417" s="131"/>
      <c r="L417" s="131"/>
      <c r="M417" s="131"/>
      <c r="N417" s="131"/>
      <c r="O417" s="131"/>
      <c r="P417" s="131"/>
      <c r="Q417" s="131"/>
      <c r="R417" s="131"/>
      <c r="S417" s="131"/>
      <c r="T417" s="131"/>
      <c r="U417" s="131"/>
      <c r="V417" s="131"/>
    </row>
    <row r="418" spans="1:22" ht="15.75" x14ac:dyDescent="0.25">
      <c r="K418" s="127" t="s">
        <v>226</v>
      </c>
      <c r="N418" s="117" t="s">
        <v>280</v>
      </c>
      <c r="S418" s="112" t="s">
        <v>210</v>
      </c>
      <c r="T418" s="112" t="s">
        <v>228</v>
      </c>
    </row>
    <row r="419" spans="1:22" x14ac:dyDescent="0.2">
      <c r="K419" s="127">
        <v>53</v>
      </c>
      <c r="N419" s="124">
        <f t="shared" ref="N419" si="716">Q411</f>
        <v>9.4190923271454091E-2</v>
      </c>
      <c r="P419" s="127" t="str">
        <f t="shared" ref="P419" si="717">CONCATENATE("X1","(m",K419,")")</f>
        <v>X1(m53)</v>
      </c>
      <c r="Q419" s="59">
        <f t="shared" ref="Q419" si="718">(($L$3*($I$3-($C$3*N420+$D$3*N421+$E$3*N422+$F$3*N423+$G$3*N424))/$B$3))+((1-$L$3)*N419)</f>
        <v>9.5633143617092825E-2</v>
      </c>
      <c r="S419" s="129">
        <f t="shared" ref="S419:S424" si="719">ABS((Q419-N419)/Q419)*100</f>
        <v>1.5080758522518767</v>
      </c>
      <c r="T419" s="133">
        <f t="shared" si="705"/>
        <v>1.5242386871642828</v>
      </c>
      <c r="U419" s="127" t="s">
        <v>229</v>
      </c>
    </row>
    <row r="420" spans="1:22" x14ac:dyDescent="0.2">
      <c r="N420" s="125">
        <f t="shared" si="687"/>
        <v>3.775751359273238E-5</v>
      </c>
      <c r="P420" s="127" t="str">
        <f t="shared" ref="P420" si="720">CONCATENATE("X2","(m",K419,")")</f>
        <v>X2(m53)</v>
      </c>
      <c r="Q420" s="59">
        <f t="shared" ref="Q420" si="721">(($L$3*($I$4-($B$4*Q419+$D$4*N421+$E$4*N422+$F$4*N423+$G$4*N424))/$C$4))+((1-$L$3)*N420)</f>
        <v>3.8341936217974603E-5</v>
      </c>
      <c r="S420" s="129">
        <f t="shared" si="719"/>
        <v>1.5242386871642828</v>
      </c>
    </row>
    <row r="421" spans="1:22" x14ac:dyDescent="0.2">
      <c r="N421" s="125">
        <f t="shared" si="687"/>
        <v>-3.6767689561920997E-4</v>
      </c>
      <c r="P421" s="127" t="str">
        <f t="shared" ref="P421" si="722">CONCATENATE("X3","(m",K419,")")</f>
        <v>X3(m53)</v>
      </c>
      <c r="Q421" s="59">
        <f t="shared" ref="Q421" si="723">(($L$3*($I$5-($B$5*Q419+$C$5*Q420+$E$5*N422+$F$5*N423+$G$5*N424))/$D$5))+((1-$L$3)*N421)</f>
        <v>-3.7330919327375665E-4</v>
      </c>
      <c r="S421" s="129">
        <f t="shared" si="719"/>
        <v>1.5087487144781806</v>
      </c>
    </row>
    <row r="422" spans="1:22" x14ac:dyDescent="0.2">
      <c r="N422" s="125">
        <f t="shared" si="687"/>
        <v>9.6082760788431573E-2</v>
      </c>
      <c r="P422" s="127" t="str">
        <f t="shared" ref="P422" si="724">CONCATENATE("X4","(m",K419,")")</f>
        <v>X4(m53)</v>
      </c>
      <c r="Q422" s="59">
        <f t="shared" ref="Q422" si="725">(($L$3*($I$6-($B$6*Q419+$C$6*Q420+$D$6*Q421+$F$6*N423+$G$6*N424))/$E$6))+((1-$L$3)*N422)</f>
        <v>9.7518388448352311E-2</v>
      </c>
      <c r="S422" s="129">
        <f t="shared" si="719"/>
        <v>1.4721609767793438</v>
      </c>
    </row>
    <row r="423" spans="1:22" x14ac:dyDescent="0.2">
      <c r="N423" s="125">
        <f t="shared" si="687"/>
        <v>-3.8050394314350645E-5</v>
      </c>
      <c r="P423" s="127" t="str">
        <f t="shared" ref="P423" si="726">CONCATENATE("X5","(m",K419,")")</f>
        <v>X5(m53)</v>
      </c>
      <c r="Q423" s="59">
        <f t="shared" ref="Q423" si="727">(($L$3*($I$7-($B$7*Q419+$C$7*Q420+$D$7*Q421+$E$7*Q422+$G$7*N424))/$F$7))+((1-$L$3)*N423)</f>
        <v>-3.8632145423616568E-5</v>
      </c>
      <c r="S423" s="129">
        <f t="shared" si="719"/>
        <v>1.5058731605164428</v>
      </c>
    </row>
    <row r="424" spans="1:22" ht="15.75" x14ac:dyDescent="0.25">
      <c r="K424" s="1"/>
      <c r="N424" s="126">
        <f t="shared" si="687"/>
        <v>-3.7645115235604979E-4</v>
      </c>
      <c r="P424" s="127" t="str">
        <f t="shared" ref="P424" si="728">CONCATENATE("X6","(m",K419,")")</f>
        <v>X6(m53)</v>
      </c>
      <c r="Q424" s="59">
        <f t="shared" ref="Q424" si="729">(($L$3*($I$8-($B$8*Q419+$C$8*Q420+$D$8*Q421+$E$8*Q422+$F$8*Q423))/$G$8))+((1-$L$3)*N424)</f>
        <v>-3.820577036200266E-4</v>
      </c>
      <c r="R424" s="1"/>
      <c r="S424" s="129">
        <f t="shared" si="719"/>
        <v>1.4674619071554631</v>
      </c>
      <c r="T424" s="1"/>
      <c r="U424" s="1"/>
    </row>
    <row r="425" spans="1:22" x14ac:dyDescent="0.2">
      <c r="A425" s="131"/>
      <c r="B425" s="131"/>
      <c r="C425" s="131"/>
      <c r="D425" s="131"/>
      <c r="E425" s="131"/>
      <c r="F425" s="131"/>
      <c r="G425" s="131"/>
      <c r="H425" s="131"/>
      <c r="I425" s="131"/>
      <c r="J425" s="131"/>
      <c r="K425" s="131"/>
      <c r="L425" s="131"/>
      <c r="M425" s="131"/>
      <c r="N425" s="131"/>
      <c r="O425" s="131"/>
      <c r="P425" s="131"/>
      <c r="Q425" s="131"/>
      <c r="R425" s="131"/>
      <c r="S425" s="131"/>
      <c r="T425" s="131"/>
      <c r="U425" s="131"/>
      <c r="V425" s="131"/>
    </row>
    <row r="426" spans="1:22" ht="15.75" x14ac:dyDescent="0.25">
      <c r="K426" s="127" t="s">
        <v>226</v>
      </c>
      <c r="N426" s="117" t="s">
        <v>281</v>
      </c>
      <c r="S426" s="112" t="s">
        <v>210</v>
      </c>
      <c r="T426" s="112" t="s">
        <v>228</v>
      </c>
    </row>
    <row r="427" spans="1:22" x14ac:dyDescent="0.2">
      <c r="K427" s="127">
        <v>54</v>
      </c>
      <c r="N427" s="124">
        <f t="shared" ref="N427" si="730">Q419</f>
        <v>9.5633143617092825E-2</v>
      </c>
      <c r="P427" s="127" t="str">
        <f t="shared" ref="P427" si="731">CONCATENATE("X1","(m",K427,")")</f>
        <v>X1(m54)</v>
      </c>
      <c r="Q427" s="59">
        <f t="shared" ref="Q427" si="732">(($L$3*($I$3-($C$3*N428+$D$3*N429+$E$3*N430+$F$3*N431+$G$3*N432))/$B$3))+((1-$L$3)*N427)</f>
        <v>9.7062208727817428E-2</v>
      </c>
      <c r="S427" s="129">
        <f t="shared" ref="S427:S432" si="733">ABS((Q427-N427)/Q427)*100</f>
        <v>1.4723187628379633</v>
      </c>
      <c r="T427" s="133">
        <f t="shared" si="705"/>
        <v>1.487863591351047</v>
      </c>
      <c r="U427" s="127" t="s">
        <v>229</v>
      </c>
    </row>
    <row r="428" spans="1:22" x14ac:dyDescent="0.2">
      <c r="N428" s="125">
        <f t="shared" si="687"/>
        <v>3.8341936217974603E-5</v>
      </c>
      <c r="P428" s="127" t="str">
        <f t="shared" ref="P428" si="734">CONCATENATE("X2","(m",K427,")")</f>
        <v>X2(m54)</v>
      </c>
      <c r="Q428" s="59">
        <f t="shared" ref="Q428" si="735">(($L$3*($I$4-($B$4*Q427+$D$4*N429+$E$4*N430+$F$4*N431+$G$4*N432))/$C$4))+((1-$L$3)*N428)</f>
        <v>3.8921028023313015E-5</v>
      </c>
      <c r="S428" s="129">
        <f t="shared" si="733"/>
        <v>1.487863591351047</v>
      </c>
    </row>
    <row r="429" spans="1:22" x14ac:dyDescent="0.2">
      <c r="N429" s="125">
        <f t="shared" si="687"/>
        <v>-3.7330919327375665E-4</v>
      </c>
      <c r="P429" s="127" t="str">
        <f t="shared" ref="P429" si="736">CONCATENATE("X3","(m",K427,")")</f>
        <v>X3(m54)</v>
      </c>
      <c r="Q429" s="59">
        <f t="shared" ref="Q429" si="737">(($L$3*($I$5-($B$5*Q427+$C$5*Q428+$E$5*N430+$F$5*N431+$G$5*N432))/$D$5))+((1-$L$3)*N429)</f>
        <v>-3.7889011583920834E-4</v>
      </c>
      <c r="S429" s="129">
        <f t="shared" si="733"/>
        <v>1.4729659951910974</v>
      </c>
    </row>
    <row r="430" spans="1:22" x14ac:dyDescent="0.2">
      <c r="N430" s="125">
        <f t="shared" si="687"/>
        <v>9.7518388448352311E-2</v>
      </c>
      <c r="P430" s="127" t="str">
        <f t="shared" ref="P430" si="738">CONCATENATE("X4","(m",K427,")")</f>
        <v>X4(m54)</v>
      </c>
      <c r="Q430" s="59">
        <f t="shared" ref="Q430" si="739">(($L$3*($I$6-($B$6*Q427+$C$6*Q428+$D$6*Q429+$F$6*N431+$G$6*N432))/$E$6))+((1-$L$3)*N430)</f>
        <v>9.8940921008642393E-2</v>
      </c>
      <c r="S430" s="129">
        <f t="shared" si="733"/>
        <v>1.4377595698404966</v>
      </c>
    </row>
    <row r="431" spans="1:22" x14ac:dyDescent="0.2">
      <c r="N431" s="125">
        <f t="shared" si="687"/>
        <v>-3.8632145423616568E-5</v>
      </c>
      <c r="P431" s="127" t="str">
        <f t="shared" ref="P431" si="740">CONCATENATE("X5","(m",K427,")")</f>
        <v>X5(m54)</v>
      </c>
      <c r="Q431" s="59">
        <f t="shared" ref="Q431" si="741">(($L$3*($I$7-($B$7*Q427+$C$7*Q428+$D$7*Q429+$E$7*Q430+$G$7*N432))/$F$7))+((1-$L$3)*N431)</f>
        <v>-3.9208590081252471E-5</v>
      </c>
      <c r="S431" s="129">
        <f t="shared" si="733"/>
        <v>1.4701999139508184</v>
      </c>
    </row>
    <row r="432" spans="1:22" ht="15.75" x14ac:dyDescent="0.25">
      <c r="K432" s="1"/>
      <c r="N432" s="126">
        <f t="shared" si="687"/>
        <v>-3.820577036200266E-4</v>
      </c>
      <c r="P432" s="127" t="str">
        <f t="shared" ref="P432" si="742">CONCATENATE("X6","(m",K427,")")</f>
        <v>X6(m54)</v>
      </c>
      <c r="Q432" s="59">
        <f t="shared" ref="Q432" si="743">(($L$3*($I$8-($B$8*Q427+$C$8*Q428+$D$8*Q429+$E$8*Q430+$F$8*Q431))/$G$8))+((1-$L$3)*N432)</f>
        <v>-3.8761311464100316E-4</v>
      </c>
      <c r="R432" s="1"/>
      <c r="S432" s="129">
        <f t="shared" si="733"/>
        <v>1.4332360828714032</v>
      </c>
      <c r="T432" s="1"/>
      <c r="U432" s="1"/>
    </row>
    <row r="433" spans="1:22" x14ac:dyDescent="0.2">
      <c r="A433" s="131"/>
      <c r="B433" s="131"/>
      <c r="C433" s="131"/>
      <c r="D433" s="131"/>
      <c r="E433" s="131"/>
      <c r="F433" s="131"/>
      <c r="G433" s="131"/>
      <c r="H433" s="131"/>
      <c r="I433" s="131"/>
      <c r="J433" s="131"/>
      <c r="K433" s="131"/>
      <c r="L433" s="131"/>
      <c r="M433" s="131"/>
      <c r="N433" s="131"/>
      <c r="O433" s="131"/>
      <c r="P433" s="131"/>
      <c r="Q433" s="131"/>
      <c r="R433" s="131"/>
      <c r="S433" s="131"/>
      <c r="T433" s="131"/>
      <c r="U433" s="131"/>
      <c r="V433" s="131"/>
    </row>
    <row r="434" spans="1:22" ht="15.75" x14ac:dyDescent="0.25">
      <c r="K434" s="127" t="s">
        <v>226</v>
      </c>
      <c r="N434" s="117" t="s">
        <v>282</v>
      </c>
      <c r="S434" s="112" t="s">
        <v>210</v>
      </c>
      <c r="T434" s="112" t="s">
        <v>228</v>
      </c>
    </row>
    <row r="435" spans="1:22" x14ac:dyDescent="0.2">
      <c r="K435" s="127">
        <v>55</v>
      </c>
      <c r="N435" s="124">
        <f t="shared" ref="N435" si="744">Q427</f>
        <v>9.7062208727817428E-2</v>
      </c>
      <c r="P435" s="127" t="str">
        <f t="shared" ref="P435" si="745">CONCATENATE("X1","(m",K435,")")</f>
        <v>X1(m55)</v>
      </c>
      <c r="Q435" s="59">
        <f t="shared" ref="Q435" si="746">(($L$3*($I$3-($C$3*N436+$D$3*N437+$E$3*N438+$F$3*N439+$G$3*N440))/$B$3))+((1-$L$3)*N435)</f>
        <v>9.8478238599304102E-2</v>
      </c>
      <c r="S435" s="129">
        <f t="shared" ref="S435:S440" si="747">ABS((Q435-N435)/Q435)*100</f>
        <v>1.4379114529539119</v>
      </c>
      <c r="T435" s="133">
        <f t="shared" si="705"/>
        <v>1.4528724384404856</v>
      </c>
      <c r="U435" s="127" t="s">
        <v>229</v>
      </c>
    </row>
    <row r="436" spans="1:22" x14ac:dyDescent="0.2">
      <c r="N436" s="125">
        <f t="shared" si="687"/>
        <v>3.8921028023313015E-5</v>
      </c>
      <c r="P436" s="127" t="str">
        <f t="shared" ref="P436" si="748">CONCATENATE("X2","(m",K435,")")</f>
        <v>X2(m55)</v>
      </c>
      <c r="Q436" s="59">
        <f t="shared" ref="Q436" si="749">(($L$3*($I$4-($B$4*Q435+$D$4*N437+$E$4*N438+$F$4*N439+$G$4*N440))/$C$4))+((1-$L$3)*N436)</f>
        <v>3.949483763390281E-5</v>
      </c>
      <c r="S436" s="129">
        <f t="shared" si="747"/>
        <v>1.4528724384404856</v>
      </c>
    </row>
    <row r="437" spans="1:22" x14ac:dyDescent="0.2">
      <c r="N437" s="125">
        <f t="shared" si="687"/>
        <v>-3.7889011583920834E-4</v>
      </c>
      <c r="P437" s="127" t="str">
        <f t="shared" ref="P437" si="750">CONCATENATE("X3","(m",K435,")")</f>
        <v>X3(m55)</v>
      </c>
      <c r="Q437" s="59">
        <f t="shared" ref="Q437" si="751">(($L$3*($I$5-($B$5*Q435+$C$5*Q436+$E$5*N438+$F$5*N439+$G$5*N440))/$D$5))+((1-$L$3)*N437)</f>
        <v>-3.8442013193422478E-4</v>
      </c>
      <c r="S437" s="129">
        <f t="shared" si="747"/>
        <v>1.4385344667543691</v>
      </c>
    </row>
    <row r="438" spans="1:22" x14ac:dyDescent="0.2">
      <c r="N438" s="125">
        <f t="shared" si="687"/>
        <v>9.8940921008642393E-2</v>
      </c>
      <c r="P438" s="127" t="str">
        <f t="shared" ref="P438" si="752">CONCATENATE("X4","(m",K435,")")</f>
        <v>X4(m55)</v>
      </c>
      <c r="Q438" s="59">
        <f t="shared" ref="Q438" si="753">(($L$3*($I$6-($B$6*Q435+$C$6*Q436+$D$6*Q437+$F$6*N439+$G$6*N440))/$E$6))+((1-$L$3)*N438)</f>
        <v>0.10035047791645312</v>
      </c>
      <c r="S438" s="129">
        <f t="shared" si="747"/>
        <v>1.4046339759181312</v>
      </c>
    </row>
    <row r="439" spans="1:22" x14ac:dyDescent="0.2">
      <c r="N439" s="125">
        <f t="shared" si="687"/>
        <v>-3.9208590081252471E-5</v>
      </c>
      <c r="P439" s="127" t="str">
        <f t="shared" ref="P439" si="754">CONCATENATE("X5","(m",K435,")")</f>
        <v>X5(m55)</v>
      </c>
      <c r="Q439" s="59">
        <f t="shared" ref="Q439" si="755">(($L$3*($I$7-($B$7*Q435+$C$7*Q436+$D$7*Q437+$E$7*Q438+$G$7*N440))/$F$7))+((1-$L$3)*N439)</f>
        <v>-3.9779776690137959E-5</v>
      </c>
      <c r="S439" s="129">
        <f t="shared" si="747"/>
        <v>1.4358718334059777</v>
      </c>
    </row>
    <row r="440" spans="1:22" ht="15.75" x14ac:dyDescent="0.25">
      <c r="K440" s="1"/>
      <c r="N440" s="126">
        <f t="shared" si="687"/>
        <v>-3.8761311464100316E-4</v>
      </c>
      <c r="P440" s="127" t="str">
        <f t="shared" ref="P440" si="756">CONCATENATE("X6","(m",K435,")")</f>
        <v>X6(m55)</v>
      </c>
      <c r="Q440" s="59">
        <f t="shared" ref="Q440" si="757">(($L$3*($I$8-($B$8*Q435+$C$8*Q436+$D$8*Q437+$E$8*Q438+$F$8*Q439))/$G$8))+((1-$L$3)*N440)</f>
        <v>-3.9311785189548727E-4</v>
      </c>
      <c r="R440" s="1"/>
      <c r="S440" s="129">
        <f t="shared" si="747"/>
        <v>1.400276590834542</v>
      </c>
      <c r="T440" s="1"/>
      <c r="U440" s="1"/>
    </row>
    <row r="441" spans="1:22" x14ac:dyDescent="0.2">
      <c r="A441" s="131"/>
      <c r="B441" s="131"/>
      <c r="C441" s="131"/>
      <c r="D441" s="131"/>
      <c r="E441" s="131"/>
      <c r="F441" s="131"/>
      <c r="G441" s="131"/>
      <c r="H441" s="131"/>
      <c r="I441" s="131"/>
      <c r="J441" s="131"/>
      <c r="K441" s="131"/>
      <c r="L441" s="131"/>
      <c r="M441" s="131"/>
      <c r="N441" s="131"/>
      <c r="O441" s="131"/>
      <c r="P441" s="131"/>
      <c r="Q441" s="131"/>
      <c r="R441" s="131"/>
      <c r="S441" s="131"/>
      <c r="T441" s="131"/>
      <c r="U441" s="131"/>
      <c r="V441" s="131"/>
    </row>
    <row r="442" spans="1:22" ht="15.75" x14ac:dyDescent="0.25">
      <c r="K442" s="127" t="s">
        <v>226</v>
      </c>
      <c r="N442" s="117" t="s">
        <v>283</v>
      </c>
      <c r="S442" s="112" t="s">
        <v>210</v>
      </c>
      <c r="T442" s="112" t="s">
        <v>228</v>
      </c>
    </row>
    <row r="443" spans="1:22" x14ac:dyDescent="0.2">
      <c r="K443" s="127">
        <v>56</v>
      </c>
      <c r="N443" s="124">
        <f t="shared" ref="N443" si="758">Q435</f>
        <v>9.8478238599304102E-2</v>
      </c>
      <c r="P443" s="127" t="str">
        <f t="shared" ref="P443" si="759">CONCATENATE("X1","(m",K443,")")</f>
        <v>X1(m56)</v>
      </c>
      <c r="Q443" s="59">
        <f t="shared" ref="Q443" si="760">(($L$3*($I$3-($C$3*N444+$D$3*N445+$E$3*N446+$F$3*N447+$G$3*N448))/$B$3))+((1-$L$3)*N443)</f>
        <v>9.988135213268666E-2</v>
      </c>
      <c r="S443" s="129">
        <f t="shared" ref="S443:S448" si="761">ABS((Q443-N443)/Q443)*100</f>
        <v>1.4047802752195442</v>
      </c>
      <c r="T443" s="133">
        <f t="shared" si="705"/>
        <v>1.4191891094694475</v>
      </c>
      <c r="U443" s="127" t="s">
        <v>229</v>
      </c>
    </row>
    <row r="444" spans="1:22" x14ac:dyDescent="0.2">
      <c r="N444" s="125">
        <f t="shared" si="687"/>
        <v>3.949483763390281E-5</v>
      </c>
      <c r="P444" s="127" t="str">
        <f t="shared" ref="P444" si="762">CONCATENATE("X2","(m",K443,")")</f>
        <v>X2(m56)</v>
      </c>
      <c r="Q444" s="59">
        <f t="shared" ref="Q444" si="763">(($L$3*($I$4-($B$4*Q443+$D$4*N445+$E$4*N446+$F$4*N447+$G$4*N448))/$C$4))+((1-$L$3)*N444)</f>
        <v>4.006341323136407E-5</v>
      </c>
      <c r="S444" s="129">
        <f t="shared" si="761"/>
        <v>1.4191891094694475</v>
      </c>
    </row>
    <row r="445" spans="1:22" x14ac:dyDescent="0.2">
      <c r="N445" s="125">
        <f t="shared" si="687"/>
        <v>-3.8442013193422478E-4</v>
      </c>
      <c r="P445" s="127" t="str">
        <f t="shared" ref="P445" si="764">CONCATENATE("X3","(m",K443,")")</f>
        <v>X3(m56)</v>
      </c>
      <c r="Q445" s="59">
        <f t="shared" ref="Q445" si="765">(($L$3*($I$5-($B$5*Q443+$C$5*Q444+$E$5*N446+$F$5*N447+$G$5*N448))/$D$5))+((1-$L$3)*N445)</f>
        <v>-3.8989970590295374E-4</v>
      </c>
      <c r="S445" s="129">
        <f t="shared" si="761"/>
        <v>1.4053803800746711</v>
      </c>
    </row>
    <row r="446" spans="1:22" x14ac:dyDescent="0.2">
      <c r="N446" s="125">
        <f t="shared" si="687"/>
        <v>0.10035047791645312</v>
      </c>
      <c r="P446" s="127" t="str">
        <f t="shared" ref="P446" si="766">CONCATENATE("X4","(m",K443,")")</f>
        <v>X4(m56)</v>
      </c>
      <c r="Q446" s="59">
        <f t="shared" ref="Q446" si="767">(($L$3*($I$6-($B$6*Q443+$C$6*Q444+$D$6*Q445+$F$6*N447+$G$6*N448))/$E$6))+((1-$L$3)*N446)</f>
        <v>0.10174717752939678</v>
      </c>
      <c r="S446" s="129">
        <f t="shared" si="761"/>
        <v>1.3727158304122344</v>
      </c>
    </row>
    <row r="447" spans="1:22" x14ac:dyDescent="0.2">
      <c r="N447" s="125">
        <f t="shared" si="687"/>
        <v>-3.9779776690137959E-5</v>
      </c>
      <c r="P447" s="127" t="str">
        <f t="shared" ref="P447" si="768">CONCATENATE("X5","(m",K443,")")</f>
        <v>X5(m56)</v>
      </c>
      <c r="Q447" s="59">
        <f t="shared" ref="Q447" si="769">(($L$3*($I$7-($B$7*Q443+$C$7*Q444+$D$7*Q445+$E$7*Q446+$G$7*N448))/$F$7))+((1-$L$3)*N447)</f>
        <v>-4.0345753211645026E-5</v>
      </c>
      <c r="S447" s="129">
        <f t="shared" si="761"/>
        <v>1.4028156037590336</v>
      </c>
    </row>
    <row r="448" spans="1:22" ht="15.75" x14ac:dyDescent="0.25">
      <c r="K448" s="1"/>
      <c r="N448" s="126">
        <f t="shared" si="687"/>
        <v>-3.9311785189548727E-4</v>
      </c>
      <c r="P448" s="127" t="str">
        <f t="shared" ref="P448" si="770">CONCATENATE("X6","(m",K443,")")</f>
        <v>X6(m56)</v>
      </c>
      <c r="Q448" s="59">
        <f t="shared" ref="Q448" si="771">(($L$3*($I$8-($B$8*Q443+$C$8*Q444+$D$8*Q445+$E$8*Q446+$F$8*Q447))/$G$8))+((1-$L$3)*N448)</f>
        <v>-3.9857237760501386E-4</v>
      </c>
      <c r="R448" s="1"/>
      <c r="S448" s="129">
        <f t="shared" si="761"/>
        <v>1.3685157366655341</v>
      </c>
      <c r="T448" s="1"/>
      <c r="U448" s="1"/>
    </row>
    <row r="449" spans="1:22" x14ac:dyDescent="0.2">
      <c r="A449" s="131"/>
      <c r="B449" s="131"/>
      <c r="C449" s="131"/>
      <c r="D449" s="131"/>
      <c r="E449" s="131"/>
      <c r="F449" s="131"/>
      <c r="G449" s="131"/>
      <c r="H449" s="131"/>
      <c r="I449" s="131"/>
      <c r="J449" s="131"/>
      <c r="K449" s="131"/>
      <c r="L449" s="131"/>
      <c r="M449" s="131"/>
      <c r="N449" s="131"/>
      <c r="O449" s="131"/>
      <c r="P449" s="131"/>
      <c r="Q449" s="131"/>
      <c r="R449" s="131"/>
      <c r="S449" s="131"/>
      <c r="T449" s="131"/>
      <c r="U449" s="131"/>
      <c r="V449" s="131"/>
    </row>
    <row r="450" spans="1:22" ht="15.75" x14ac:dyDescent="0.25">
      <c r="K450" s="127" t="s">
        <v>226</v>
      </c>
      <c r="N450" s="117" t="s">
        <v>284</v>
      </c>
      <c r="S450" s="112" t="s">
        <v>210</v>
      </c>
      <c r="T450" s="112" t="s">
        <v>228</v>
      </c>
    </row>
    <row r="451" spans="1:22" x14ac:dyDescent="0.2">
      <c r="K451" s="127">
        <v>57</v>
      </c>
      <c r="N451" s="124">
        <f t="shared" ref="N451" si="772">Q443</f>
        <v>9.988135213268666E-2</v>
      </c>
      <c r="P451" s="127" t="str">
        <f t="shared" ref="P451" si="773">CONCATENATE("X1","(m",K451,")")</f>
        <v>X1(m57)</v>
      </c>
      <c r="Q451" s="59">
        <f t="shared" ref="Q451" si="774">(($L$3*($I$3-($C$3*N452+$D$3*N453+$E$3*N454+$F$3*N455+$G$3*N456))/$B$3))+((1-$L$3)*N451)</f>
        <v>0.10127166714454046</v>
      </c>
      <c r="S451" s="129">
        <f t="shared" ref="S451:S456" si="775">ABS((Q451-N451)/Q451)*100</f>
        <v>1.372856842446827</v>
      </c>
      <c r="T451" s="133">
        <f t="shared" si="705"/>
        <v>1.3867429652173706</v>
      </c>
      <c r="U451" s="127" t="s">
        <v>229</v>
      </c>
    </row>
    <row r="452" spans="1:22" x14ac:dyDescent="0.2">
      <c r="N452" s="125">
        <f t="shared" si="687"/>
        <v>4.006341323136407E-5</v>
      </c>
      <c r="P452" s="127" t="str">
        <f t="shared" ref="P452" si="776">CONCATENATE("X2","(m",K451,")")</f>
        <v>X2(m57)</v>
      </c>
      <c r="Q452" s="59">
        <f t="shared" ref="Q452" si="777">(($L$3*($I$4-($B$4*Q451+$D$4*N453+$E$4*N454+$F$4*N455+$G$4*N456))/$C$4))+((1-$L$3)*N452)</f>
        <v>4.0626802557827494E-5</v>
      </c>
      <c r="S452" s="129">
        <f t="shared" si="775"/>
        <v>1.3867429652173706</v>
      </c>
    </row>
    <row r="453" spans="1:22" x14ac:dyDescent="0.2">
      <c r="N453" s="125">
        <f t="shared" si="687"/>
        <v>-3.8989970590295374E-4</v>
      </c>
      <c r="P453" s="127" t="str">
        <f t="shared" ref="P453" si="778">CONCATENATE("X3","(m",K451,")")</f>
        <v>X3(m57)</v>
      </c>
      <c r="Q453" s="59">
        <f t="shared" ref="Q453" si="779">(($L$3*($I$5-($B$5*Q451+$C$5*Q452+$E$5*N454+$F$5*N455+$G$5*N456))/$D$5))+((1-$L$3)*N453)</f>
        <v>-3.9532929785402073E-4</v>
      </c>
      <c r="S453" s="129">
        <f t="shared" si="775"/>
        <v>1.3734352552519182</v>
      </c>
    </row>
    <row r="454" spans="1:22" x14ac:dyDescent="0.2">
      <c r="N454" s="125">
        <f t="shared" si="687"/>
        <v>0.10174717752939678</v>
      </c>
      <c r="P454" s="127" t="str">
        <f t="shared" ref="P454" si="780">CONCATENATE("X4","(m",K451,")")</f>
        <v>X4(m57)</v>
      </c>
      <c r="Q454" s="59">
        <f t="shared" ref="Q454" si="781">(($L$3*($I$6-($B$6*Q451+$C$6*Q452+$D$6*Q453+$F$6*N455+$G$6*N456))/$E$6))+((1-$L$3)*N454)</f>
        <v>0.10313113712548495</v>
      </c>
      <c r="S454" s="129">
        <f t="shared" si="775"/>
        <v>1.3419415655276197</v>
      </c>
    </row>
    <row r="455" spans="1:22" x14ac:dyDescent="0.2">
      <c r="N455" s="125">
        <f t="shared" si="687"/>
        <v>-4.0345753211645026E-5</v>
      </c>
      <c r="P455" s="127" t="str">
        <f t="shared" ref="P455" si="782">CONCATENATE("X5","(m",K451,")")</f>
        <v>X5(m57)</v>
      </c>
      <c r="Q455" s="59">
        <f t="shared" ref="Q455" si="783">(($L$3*($I$7-($B$7*Q451+$C$7*Q452+$D$7*Q453+$E$7*Q454+$G$7*N456))/$F$7))+((1-$L$3)*N455)</f>
        <v>-4.0906567169665289E-5</v>
      </c>
      <c r="S455" s="129">
        <f t="shared" si="775"/>
        <v>1.3709631406962455</v>
      </c>
    </row>
    <row r="456" spans="1:22" ht="15.75" x14ac:dyDescent="0.25">
      <c r="K456" s="1"/>
      <c r="N456" s="126">
        <f t="shared" si="687"/>
        <v>-3.9857237760501386E-4</v>
      </c>
      <c r="P456" s="127" t="str">
        <f t="shared" ref="P456" si="784">CONCATENATE("X6","(m",K451,")")</f>
        <v>X6(m57)</v>
      </c>
      <c r="Q456" s="59">
        <f t="shared" ref="Q456" si="785">(($L$3*($I$8-($B$8*Q451+$C$8*Q452+$D$8*Q453+$E$8*Q454+$F$8*Q455))/$G$8))+((1-$L$3)*N456)</f>
        <v>-4.0397714977495749E-4</v>
      </c>
      <c r="R456" s="1"/>
      <c r="S456" s="129">
        <f t="shared" si="775"/>
        <v>1.3378905645912038</v>
      </c>
      <c r="T456" s="1"/>
      <c r="U456" s="1"/>
    </row>
    <row r="457" spans="1:22" x14ac:dyDescent="0.2">
      <c r="A457" s="131"/>
      <c r="B457" s="131"/>
      <c r="C457" s="131"/>
      <c r="D457" s="131"/>
      <c r="E457" s="131"/>
      <c r="F457" s="131"/>
      <c r="G457" s="131"/>
      <c r="H457" s="131"/>
      <c r="I457" s="131"/>
      <c r="J457" s="131"/>
      <c r="K457" s="131"/>
      <c r="L457" s="131"/>
      <c r="M457" s="131"/>
      <c r="N457" s="131"/>
      <c r="O457" s="131"/>
      <c r="P457" s="131"/>
      <c r="Q457" s="131"/>
      <c r="R457" s="131"/>
      <c r="S457" s="131"/>
      <c r="T457" s="131"/>
      <c r="U457" s="131"/>
      <c r="V457" s="131"/>
    </row>
    <row r="458" spans="1:22" ht="15.75" x14ac:dyDescent="0.25">
      <c r="K458" s="127" t="s">
        <v>226</v>
      </c>
      <c r="N458" s="117" t="s">
        <v>285</v>
      </c>
      <c r="S458" s="112" t="s">
        <v>210</v>
      </c>
      <c r="T458" s="112" t="s">
        <v>228</v>
      </c>
    </row>
    <row r="459" spans="1:22" x14ac:dyDescent="0.2">
      <c r="K459" s="127">
        <v>58</v>
      </c>
      <c r="N459" s="124">
        <f t="shared" ref="N459" si="786">Q451</f>
        <v>0.10127166714454046</v>
      </c>
      <c r="P459" s="127" t="str">
        <f t="shared" ref="P459" si="787">CONCATENATE("X1","(m",K459,")")</f>
        <v>X1(m58)</v>
      </c>
      <c r="Q459" s="59">
        <f t="shared" ref="Q459" si="788">(($L$3*($I$3-($C$3*N460+$D$3*N461+$E$3*N462+$F$3*N463+$G$3*N464))/$B$3))+((1-$L$3)*N459)</f>
        <v>0.10264930037677514</v>
      </c>
      <c r="S459" s="129">
        <f t="shared" ref="S459:S464" si="789">ABS((Q459-N459)/Q459)*100</f>
        <v>1.342077566216296</v>
      </c>
      <c r="T459" s="133">
        <f t="shared" si="705"/>
        <v>1.3554683617886278</v>
      </c>
      <c r="U459" s="127" t="s">
        <v>229</v>
      </c>
    </row>
    <row r="460" spans="1:22" x14ac:dyDescent="0.2">
      <c r="N460" s="125">
        <f t="shared" si="687"/>
        <v>4.0626802557827494E-5</v>
      </c>
      <c r="P460" s="127" t="str">
        <f t="shared" ref="P460" si="790">CONCATENATE("X2","(m",K459,")")</f>
        <v>X2(m58)</v>
      </c>
      <c r="Q460" s="59">
        <f t="shared" ref="Q460" si="791">(($L$3*($I$4-($B$4*Q459+$D$4*N461+$E$4*N462+$F$4*N463+$G$4*N464))/$C$4))+((1-$L$3)*N460)</f>
        <v>4.1185052919943228E-5</v>
      </c>
      <c r="S460" s="129">
        <f t="shared" si="789"/>
        <v>1.3554683617886278</v>
      </c>
    </row>
    <row r="461" spans="1:22" x14ac:dyDescent="0.2">
      <c r="N461" s="125">
        <f t="shared" si="687"/>
        <v>-3.9532929785402073E-4</v>
      </c>
      <c r="P461" s="127" t="str">
        <f t="shared" ref="P461" si="792">CONCATENATE("X3","(m",K459,")")</f>
        <v>X3(m58)</v>
      </c>
      <c r="Q461" s="59">
        <f t="shared" ref="Q461" si="793">(($L$3*($I$5-($B$5*Q459+$C$5*Q460+$E$5*N462+$F$5*N463+$G$5*N464))/$D$5))+((1-$L$3)*N461)</f>
        <v>-4.0070936369916347E-4</v>
      </c>
      <c r="S461" s="129">
        <f t="shared" si="789"/>
        <v>1.3426354192166763</v>
      </c>
    </row>
    <row r="462" spans="1:22" x14ac:dyDescent="0.2">
      <c r="N462" s="125">
        <f t="shared" si="687"/>
        <v>0.10313113712548495</v>
      </c>
      <c r="P462" s="127" t="str">
        <f t="shared" ref="P462" si="794">CONCATENATE("X4","(m",K459,")")</f>
        <v>X4(m58)</v>
      </c>
      <c r="Q462" s="59">
        <f t="shared" ref="Q462" si="795">(($L$3*($I$6-($B$6*Q459+$C$6*Q460+$D$6*Q461+$F$6*N463+$G$6*N464))/$E$6))+((1-$L$3)*N462)</f>
        <v>0.10450247291297599</v>
      </c>
      <c r="S462" s="129">
        <f t="shared" si="789"/>
        <v>1.3122519967857664</v>
      </c>
    </row>
    <row r="463" spans="1:22" x14ac:dyDescent="0.2">
      <c r="N463" s="125">
        <f t="shared" si="687"/>
        <v>-4.0906567169665289E-5</v>
      </c>
      <c r="P463" s="127" t="str">
        <f t="shared" ref="P463" si="796">CONCATENATE("X5","(m",K459,")")</f>
        <v>X5(m58)</v>
      </c>
      <c r="Q463" s="59">
        <f t="shared" ref="Q463" si="797">(($L$3*($I$7-($B$7*Q459+$C$7*Q460+$D$7*Q461+$E$7*Q462+$G$7*N464))/$F$7))+((1-$L$3)*N463)</f>
        <v>-4.1462265654600447E-5</v>
      </c>
      <c r="S463" s="129">
        <f t="shared" si="789"/>
        <v>1.3402511323534012</v>
      </c>
    </row>
    <row r="464" spans="1:22" ht="15.75" x14ac:dyDescent="0.25">
      <c r="K464" s="1"/>
      <c r="N464" s="126">
        <f t="shared" si="687"/>
        <v>-4.0397714977495749E-4</v>
      </c>
      <c r="P464" s="127" t="str">
        <f t="shared" ref="P464" si="798">CONCATENATE("X6","(m",K459,")")</f>
        <v>X6(m58)</v>
      </c>
      <c r="Q464" s="59">
        <f t="shared" ref="Q464" si="799">(($L$3*($I$8-($B$8*Q459+$C$8*Q460+$D$8*Q461+$E$8*Q462+$F$8*Q463))/$G$8))+((1-$L$3)*N464)</f>
        <v>-4.0933262223298957E-4</v>
      </c>
      <c r="R464" s="1"/>
      <c r="S464" s="129">
        <f t="shared" si="789"/>
        <v>1.3083424499168745</v>
      </c>
      <c r="T464" s="1"/>
      <c r="U464" s="1"/>
    </row>
    <row r="465" spans="1:22" x14ac:dyDescent="0.2">
      <c r="A465" s="131"/>
      <c r="B465" s="131"/>
      <c r="C465" s="131"/>
      <c r="D465" s="131"/>
      <c r="E465" s="131"/>
      <c r="F465" s="131"/>
      <c r="G465" s="131"/>
      <c r="H465" s="131"/>
      <c r="I465" s="131"/>
      <c r="J465" s="131"/>
      <c r="K465" s="131"/>
      <c r="L465" s="131"/>
      <c r="M465" s="131"/>
      <c r="N465" s="131"/>
      <c r="O465" s="131"/>
      <c r="P465" s="131"/>
      <c r="Q465" s="131"/>
      <c r="R465" s="131"/>
      <c r="S465" s="131"/>
      <c r="T465" s="131"/>
      <c r="U465" s="131"/>
      <c r="V465" s="131"/>
    </row>
    <row r="466" spans="1:22" ht="15.75" x14ac:dyDescent="0.25">
      <c r="K466" s="127" t="s">
        <v>226</v>
      </c>
      <c r="N466" s="117" t="s">
        <v>286</v>
      </c>
      <c r="S466" s="112" t="s">
        <v>210</v>
      </c>
      <c r="T466" s="112" t="s">
        <v>228</v>
      </c>
    </row>
    <row r="467" spans="1:22" x14ac:dyDescent="0.2">
      <c r="K467" s="127">
        <v>59</v>
      </c>
      <c r="N467" s="124">
        <f t="shared" ref="N467:N528" si="800">Q459</f>
        <v>0.10264930037677514</v>
      </c>
      <c r="P467" s="127" t="str">
        <f t="shared" ref="P467" si="801">CONCATENATE("X1","(m",K467,")")</f>
        <v>X1(m59)</v>
      </c>
      <c r="Q467" s="59">
        <f t="shared" ref="Q467" si="802">(($L$3*($I$3-($C$3*N468+$D$3*N469+$E$3*N470+$F$3*N471+$G$3*N472))/$B$3))+((1-$L$3)*N467)</f>
        <v>0.10401436750643719</v>
      </c>
      <c r="S467" s="129">
        <f t="shared" ref="S467:S472" si="803">ABS((Q467-N467)/Q467)*100</f>
        <v>1.3123832431876066</v>
      </c>
      <c r="T467" s="133">
        <f t="shared" si="705"/>
        <v>1.3253042166899698</v>
      </c>
      <c r="U467" s="127" t="s">
        <v>229</v>
      </c>
    </row>
    <row r="468" spans="1:22" x14ac:dyDescent="0.2">
      <c r="N468" s="125">
        <f t="shared" si="800"/>
        <v>4.1185052919943228E-5</v>
      </c>
      <c r="P468" s="127" t="str">
        <f t="shared" ref="P468" si="804">CONCATENATE("X2","(m",K467,")")</f>
        <v>X2(m59)</v>
      </c>
      <c r="Q468" s="59">
        <f t="shared" ref="Q468" si="805">(($L$3*($I$4-($B$4*Q467+$D$4*N469+$E$4*N470+$F$4*N471+$G$4*N472))/$C$4))+((1-$L$3)*N468)</f>
        <v>4.1738211192853074E-5</v>
      </c>
      <c r="S468" s="129">
        <f t="shared" si="803"/>
        <v>1.3253042166899698</v>
      </c>
    </row>
    <row r="469" spans="1:22" x14ac:dyDescent="0.2">
      <c r="N469" s="125">
        <f t="shared" si="800"/>
        <v>-4.0070936369916347E-4</v>
      </c>
      <c r="P469" s="127" t="str">
        <f t="shared" ref="P469" si="806">CONCATENATE("X3","(m",K467,")")</f>
        <v>X3(m59)</v>
      </c>
      <c r="Q469" s="59">
        <f t="shared" ref="Q469" si="807">(($L$3*($I$5-($B$5*Q467+$C$5*Q468+$E$5*N470+$F$5*N471+$G$5*N472))/$D$5))+((1-$L$3)*N469)</f>
        <v>-4.0604035519151366E-4</v>
      </c>
      <c r="S469" s="129">
        <f t="shared" si="803"/>
        <v>1.3129215912137036</v>
      </c>
    </row>
    <row r="470" spans="1:22" x14ac:dyDescent="0.2">
      <c r="N470" s="125">
        <f t="shared" si="800"/>
        <v>0.10450247291297599</v>
      </c>
      <c r="P470" s="127" t="str">
        <f t="shared" ref="P470" si="808">CONCATENATE("X4","(m",K467,")")</f>
        <v>X4(m59)</v>
      </c>
      <c r="Q470" s="59">
        <f t="shared" ref="Q470" si="809">(($L$3*($I$6-($B$6*Q467+$C$6*Q468+$D$6*Q469+$F$6*N471+$G$6*N472))/$E$6))+((1-$L$3)*N470)</f>
        <v>0.10586130004013283</v>
      </c>
      <c r="S470" s="129">
        <f t="shared" si="803"/>
        <v>1.2835919515835397</v>
      </c>
    </row>
    <row r="471" spans="1:22" x14ac:dyDescent="0.2">
      <c r="N471" s="125">
        <f t="shared" si="800"/>
        <v>-4.1462265654600447E-5</v>
      </c>
      <c r="P471" s="127" t="str">
        <f t="shared" ref="P471" si="810">CONCATENATE("X5","(m",K467,")")</f>
        <v>X5(m59)</v>
      </c>
      <c r="Q471" s="59">
        <f t="shared" ref="Q471" si="811">(($L$3*($I$7-($B$7*Q467+$C$7*Q468+$D$7*Q469+$E$7*Q470+$G$7*N472))/$F$7))+((1-$L$3)*N471)</f>
        <v>-4.2012895327316406E-5</v>
      </c>
      <c r="S471" s="129">
        <f t="shared" si="803"/>
        <v>1.3106206283239534</v>
      </c>
    </row>
    <row r="472" spans="1:22" ht="15.75" x14ac:dyDescent="0.25">
      <c r="K472" s="1"/>
      <c r="N472" s="126">
        <f t="shared" si="800"/>
        <v>-4.0933262223298957E-4</v>
      </c>
      <c r="P472" s="127" t="str">
        <f t="shared" ref="P472" si="812">CONCATENATE("X6","(m",K467,")")</f>
        <v>X6(m59)</v>
      </c>
      <c r="Q472" s="59">
        <f t="shared" ref="Q472" si="813">(($L$3*($I$8-($B$8*Q467+$C$8*Q468+$D$8*Q469+$E$8*Q470+$F$8*Q471))/$G$8))+((1-$L$3)*N472)</f>
        <v>-4.1463924466718523E-4</v>
      </c>
      <c r="R472" s="1"/>
      <c r="S472" s="129">
        <f t="shared" si="803"/>
        <v>1.2798167328457011</v>
      </c>
      <c r="T472" s="1"/>
      <c r="U472" s="1"/>
    </row>
    <row r="473" spans="1:22" x14ac:dyDescent="0.2">
      <c r="A473" s="131"/>
      <c r="B473" s="131"/>
      <c r="C473" s="131"/>
      <c r="D473" s="131"/>
      <c r="E473" s="131"/>
      <c r="F473" s="131"/>
      <c r="G473" s="131"/>
      <c r="H473" s="131"/>
      <c r="I473" s="131"/>
      <c r="J473" s="131"/>
      <c r="K473" s="131"/>
      <c r="L473" s="131"/>
      <c r="M473" s="131"/>
      <c r="N473" s="131"/>
      <c r="O473" s="131"/>
      <c r="P473" s="131"/>
      <c r="Q473" s="131"/>
      <c r="R473" s="131"/>
      <c r="S473" s="131"/>
      <c r="T473" s="131"/>
      <c r="U473" s="131"/>
      <c r="V473" s="131"/>
    </row>
    <row r="474" spans="1:22" ht="15.75" x14ac:dyDescent="0.25">
      <c r="K474" s="127" t="s">
        <v>226</v>
      </c>
      <c r="N474" s="117" t="s">
        <v>287</v>
      </c>
      <c r="S474" s="112" t="s">
        <v>210</v>
      </c>
      <c r="T474" s="112" t="s">
        <v>228</v>
      </c>
    </row>
    <row r="475" spans="1:22" x14ac:dyDescent="0.2">
      <c r="K475" s="127">
        <v>60</v>
      </c>
      <c r="N475" s="124">
        <f t="shared" ref="N475" si="814">Q467</f>
        <v>0.10401436750643719</v>
      </c>
      <c r="P475" s="127" t="str">
        <f t="shared" ref="P475" si="815">CONCATENATE("X1","(m",K475,")")</f>
        <v>X1(m60)</v>
      </c>
      <c r="Q475" s="59">
        <f t="shared" ref="Q475" si="816">(($L$3*($I$3-($C$3*N476+$D$3*N477+$E$3*N478+$F$3*N479+$G$3*N480))/$B$3))+((1-$L$3)*N475)</f>
        <v>0.10536698315542321</v>
      </c>
      <c r="S475" s="129">
        <f t="shared" ref="S475:S480" si="817">ABS((Q475-N475)/Q475)*100</f>
        <v>1.2837186834805951</v>
      </c>
      <c r="T475" s="133">
        <f t="shared" ref="T475:T531" si="818">MAX(S475:S478)</f>
        <v>1.2961936193675556</v>
      </c>
      <c r="U475" s="127" t="s">
        <v>229</v>
      </c>
    </row>
    <row r="476" spans="1:22" x14ac:dyDescent="0.2">
      <c r="N476" s="125">
        <f t="shared" si="800"/>
        <v>4.1738211192853074E-5</v>
      </c>
      <c r="P476" s="127" t="str">
        <f t="shared" ref="P476" si="819">CONCATENATE("X2","(m",K475,")")</f>
        <v>X2(m60)</v>
      </c>
      <c r="Q476" s="59">
        <f t="shared" ref="Q476" si="820">(($L$3*($I$4-($B$4*Q475+$D$4*N477+$E$4*N478+$F$4*N479+$G$4*N480))/$C$4))+((1-$L$3)*N476)</f>
        <v>4.2286323824126505E-5</v>
      </c>
      <c r="S476" s="129">
        <f t="shared" si="817"/>
        <v>1.2961936193675556</v>
      </c>
    </row>
    <row r="477" spans="1:22" x14ac:dyDescent="0.2">
      <c r="N477" s="125">
        <f t="shared" si="800"/>
        <v>-4.0604035519151366E-4</v>
      </c>
      <c r="P477" s="127" t="str">
        <f t="shared" ref="P477" si="821">CONCATENATE("X3","(m",K475,")")</f>
        <v>X3(m60)</v>
      </c>
      <c r="Q477" s="59">
        <f t="shared" ref="Q477" si="822">(($L$3*($I$5-($B$5*Q475+$C$5*Q476+$E$5*N478+$F$5*N479+$G$5*N480))/$D$5))+((1-$L$3)*N477)</f>
        <v>-4.1132271996352986E-4</v>
      </c>
      <c r="S477" s="129">
        <f t="shared" si="817"/>
        <v>1.2842385104534382</v>
      </c>
    </row>
    <row r="478" spans="1:22" x14ac:dyDescent="0.2">
      <c r="N478" s="125">
        <f t="shared" si="800"/>
        <v>0.10586130004013283</v>
      </c>
      <c r="P478" s="127" t="str">
        <f t="shared" ref="P478" si="823">CONCATENATE("X4","(m",K475,")")</f>
        <v>X4(m60)</v>
      </c>
      <c r="Q478" s="59">
        <f t="shared" ref="Q478" si="824">(($L$3*($I$6-($B$6*Q475+$C$6*Q476+$D$6*Q477+$F$6*N479+$G$6*N480))/$E$6))+((1-$L$3)*N478)</f>
        <v>0.10720773260489183</v>
      </c>
      <c r="S478" s="129">
        <f t="shared" si="817"/>
        <v>1.2559099348935965</v>
      </c>
    </row>
    <row r="479" spans="1:22" x14ac:dyDescent="0.2">
      <c r="N479" s="125">
        <f t="shared" si="800"/>
        <v>-4.2012895327316406E-5</v>
      </c>
      <c r="P479" s="127" t="str">
        <f t="shared" ref="P479" si="825">CONCATENATE("X5","(m",K475,")")</f>
        <v>X5(m60)</v>
      </c>
      <c r="Q479" s="59">
        <f t="shared" ref="Q479" si="826">(($L$3*($I$7-($B$7*Q475+$C$7*Q476+$D$7*Q477+$E$7*Q478+$G$7*N480))/$F$7))+((1-$L$3)*N479)</f>
        <v>-4.2558502423061246E-5</v>
      </c>
      <c r="S479" s="129">
        <f t="shared" si="817"/>
        <v>1.2820166704202227</v>
      </c>
    </row>
    <row r="480" spans="1:22" ht="15.75" x14ac:dyDescent="0.25">
      <c r="K480" s="1"/>
      <c r="N480" s="126">
        <f t="shared" si="800"/>
        <v>-4.1463924466718523E-4</v>
      </c>
      <c r="P480" s="127" t="str">
        <f t="shared" ref="P480" si="827">CONCATENATE("X6","(m",K475,")")</f>
        <v>X6(m60)</v>
      </c>
      <c r="Q480" s="59">
        <f t="shared" ref="Q480" si="828">(($L$3*($I$8-($B$8*Q475+$C$8*Q476+$D$8*Q477+$E$8*Q478+$F$8*Q479))/$G$8))+((1-$L$3)*N480)</f>
        <v>-4.1989746266378323E-4</v>
      </c>
      <c r="R480" s="1"/>
      <c r="S480" s="129">
        <f t="shared" si="817"/>
        <v>1.2522623888318924</v>
      </c>
      <c r="T480" s="1"/>
      <c r="U480" s="1"/>
    </row>
    <row r="481" spans="1:22" x14ac:dyDescent="0.2">
      <c r="A481" s="131"/>
      <c r="B481" s="131"/>
      <c r="C481" s="131"/>
      <c r="D481" s="131"/>
      <c r="E481" s="131"/>
      <c r="F481" s="131"/>
      <c r="G481" s="131"/>
      <c r="H481" s="131"/>
      <c r="I481" s="131"/>
      <c r="J481" s="131"/>
      <c r="K481" s="131"/>
      <c r="L481" s="131"/>
      <c r="M481" s="131"/>
      <c r="N481" s="131"/>
      <c r="O481" s="131"/>
      <c r="P481" s="131"/>
      <c r="Q481" s="131"/>
      <c r="R481" s="131"/>
      <c r="S481" s="131"/>
      <c r="T481" s="131"/>
      <c r="U481" s="131"/>
      <c r="V481" s="131"/>
    </row>
    <row r="482" spans="1:22" ht="15.75" x14ac:dyDescent="0.25">
      <c r="K482" s="127" t="s">
        <v>226</v>
      </c>
      <c r="N482" s="117" t="s">
        <v>288</v>
      </c>
      <c r="S482" s="112" t="s">
        <v>210</v>
      </c>
      <c r="T482" s="112" t="s">
        <v>228</v>
      </c>
    </row>
    <row r="483" spans="1:22" x14ac:dyDescent="0.2">
      <c r="K483" s="127">
        <v>61</v>
      </c>
      <c r="N483" s="124">
        <f t="shared" ref="N483" si="829">Q475</f>
        <v>0.10536698315542321</v>
      </c>
      <c r="P483" s="127" t="str">
        <f t="shared" ref="P483" si="830">CONCATENATE("X1","(m",K483,")")</f>
        <v>X1(m61)</v>
      </c>
      <c r="Q483" s="59">
        <f t="shared" ref="Q483" si="831">(($L$3*($I$3-($C$3*N484+$D$3*N485+$E$3*N486+$F$3*N487+$G$3*N488))/$B$3))+((1-$L$3)*N483)</f>
        <v>0.10670726090010441</v>
      </c>
      <c r="S483" s="129">
        <f t="shared" ref="S483:S488" si="832">ABS((Q483-N483)/Q483)*100</f>
        <v>1.2560323762184407</v>
      </c>
      <c r="T483" s="133">
        <f t="shared" si="818"/>
        <v>1.2680834809779917</v>
      </c>
      <c r="U483" s="127" t="s">
        <v>229</v>
      </c>
    </row>
    <row r="484" spans="1:22" x14ac:dyDescent="0.2">
      <c r="N484" s="125">
        <f t="shared" si="800"/>
        <v>4.2286323824126505E-5</v>
      </c>
      <c r="P484" s="127" t="str">
        <f t="shared" ref="P484" si="833">CONCATENATE("X2","(m",K483,")")</f>
        <v>X2(m61)</v>
      </c>
      <c r="Q484" s="59">
        <f t="shared" ref="Q484" si="834">(($L$3*($I$4-($B$4*Q483+$D$4*N485+$E$4*N486+$F$4*N487+$G$4*N488))/$C$4))+((1-$L$3)*N484)</f>
        <v>4.2829436837660784E-5</v>
      </c>
      <c r="S484" s="129">
        <f t="shared" si="832"/>
        <v>1.2680834809779917</v>
      </c>
    </row>
    <row r="485" spans="1:22" x14ac:dyDescent="0.2">
      <c r="N485" s="125">
        <f t="shared" si="800"/>
        <v>-4.1132271996352986E-4</v>
      </c>
      <c r="P485" s="127" t="str">
        <f t="shared" ref="P485" si="835">CONCATENATE("X3","(m",K483,")")</f>
        <v>X3(m61)</v>
      </c>
      <c r="Q485" s="59">
        <f t="shared" ref="Q485" si="836">(($L$3*($I$5-($B$5*Q483+$C$5*Q484+$E$5*N486+$F$5*N487+$G$5*N488))/$D$5))+((1-$L$3)*N485)</f>
        <v>-4.1655690156458449E-4</v>
      </c>
      <c r="S485" s="129">
        <f t="shared" si="832"/>
        <v>1.2565346010101095</v>
      </c>
    </row>
    <row r="486" spans="1:22" x14ac:dyDescent="0.2">
      <c r="N486" s="125">
        <f t="shared" si="800"/>
        <v>0.10720773260489183</v>
      </c>
      <c r="P486" s="127" t="str">
        <f t="shared" ref="P486" si="837">CONCATENATE("X4","(m",K483,")")</f>
        <v>X4(m61)</v>
      </c>
      <c r="Q486" s="59">
        <f t="shared" ref="Q486" si="838">(($L$3*($I$6-($B$6*Q483+$C$6*Q484+$D$6*Q485+$F$6*N487+$G$6*N488))/$E$6))+((1-$L$3)*N486)</f>
        <v>0.10854188366444321</v>
      </c>
      <c r="S486" s="129">
        <f t="shared" si="832"/>
        <v>1.2291578278445081</v>
      </c>
    </row>
    <row r="487" spans="1:22" x14ac:dyDescent="0.2">
      <c r="N487" s="125">
        <f t="shared" si="800"/>
        <v>-4.2558502423061246E-5</v>
      </c>
      <c r="P487" s="127" t="str">
        <f t="shared" ref="P487" si="839">CONCATENATE("X5","(m",K483,")")</f>
        <v>X5(m61)</v>
      </c>
      <c r="Q487" s="59">
        <f t="shared" ref="Q487" si="840">(($L$3*($I$7-($B$7*Q483+$C$7*Q484+$D$7*Q485+$E$7*Q486+$G$7*N488))/$F$7))+((1-$L$3)*N487)</f>
        <v>-4.3099132755347522E-5</v>
      </c>
      <c r="S487" s="129">
        <f t="shared" si="832"/>
        <v>1.2543879603220045</v>
      </c>
    </row>
    <row r="488" spans="1:22" ht="15.75" x14ac:dyDescent="0.25">
      <c r="K488" s="1"/>
      <c r="N488" s="126">
        <f t="shared" si="800"/>
        <v>-4.1989746266378323E-4</v>
      </c>
      <c r="P488" s="127" t="str">
        <f t="shared" ref="P488" si="841">CONCATENATE("X6","(m",K483,")")</f>
        <v>X6(m61)</v>
      </c>
      <c r="Q488" s="59">
        <f t="shared" ref="Q488" si="842">(($L$3*($I$8-($B$8*Q483+$C$8*Q484+$D$8*Q485+$E$8*Q486+$F$8*Q487))/$G$8))+((1-$L$3)*N488)</f>
        <v>-4.251077177446005E-4</v>
      </c>
      <c r="R488" s="1"/>
      <c r="S488" s="129">
        <f t="shared" si="832"/>
        <v>1.2256317312845222</v>
      </c>
      <c r="T488" s="1"/>
      <c r="U488" s="1"/>
    </row>
    <row r="489" spans="1:22" x14ac:dyDescent="0.2">
      <c r="A489" s="131"/>
      <c r="B489" s="131"/>
      <c r="C489" s="131"/>
      <c r="D489" s="131"/>
      <c r="E489" s="131"/>
      <c r="F489" s="131"/>
      <c r="G489" s="131"/>
      <c r="H489" s="131"/>
      <c r="I489" s="131"/>
      <c r="J489" s="131"/>
      <c r="K489" s="131"/>
      <c r="L489" s="131"/>
      <c r="M489" s="131"/>
      <c r="N489" s="131"/>
      <c r="O489" s="131"/>
      <c r="P489" s="131"/>
      <c r="Q489" s="131"/>
      <c r="R489" s="131"/>
      <c r="S489" s="131"/>
      <c r="T489" s="131"/>
      <c r="U489" s="131"/>
      <c r="V489" s="131"/>
    </row>
    <row r="490" spans="1:22" ht="15.75" x14ac:dyDescent="0.25">
      <c r="K490" s="127" t="s">
        <v>226</v>
      </c>
      <c r="N490" s="117" t="s">
        <v>289</v>
      </c>
      <c r="S490" s="112" t="s">
        <v>210</v>
      </c>
      <c r="T490" s="112" t="s">
        <v>228</v>
      </c>
    </row>
    <row r="491" spans="1:22" x14ac:dyDescent="0.2">
      <c r="K491" s="127">
        <v>62</v>
      </c>
      <c r="N491" s="124">
        <f t="shared" ref="N491" si="843">Q483</f>
        <v>0.10670726090010441</v>
      </c>
      <c r="P491" s="127" t="str">
        <f t="shared" ref="P491" si="844">CONCATENATE("X1","(m",K491,")")</f>
        <v>X1(m62)</v>
      </c>
      <c r="Q491" s="59">
        <f t="shared" ref="Q491" si="845">(($L$3*($I$3-($C$3*N492+$D$3*N493+$E$3*N494+$F$3*N495+$G$3*N496))/$B$3))+((1-$L$3)*N491)</f>
        <v>0.10803531328086337</v>
      </c>
      <c r="S491" s="129">
        <f t="shared" ref="S491:S496" si="846">ABS((Q491-N491)/Q491)*100</f>
        <v>1.2292761879686283</v>
      </c>
      <c r="T491" s="133">
        <f t="shared" si="818"/>
        <v>1.2409242188583418</v>
      </c>
      <c r="U491" s="127" t="s">
        <v>229</v>
      </c>
    </row>
    <row r="492" spans="1:22" x14ac:dyDescent="0.2">
      <c r="N492" s="125">
        <f t="shared" si="800"/>
        <v>4.2829436837660784E-5</v>
      </c>
      <c r="P492" s="127" t="str">
        <f t="shared" ref="P492" si="847">CONCATENATE("X2","(m",K491,")")</f>
        <v>X2(m62)</v>
      </c>
      <c r="Q492" s="59">
        <f t="shared" ref="Q492" si="848">(($L$3*($I$4-($B$4*Q491+$D$4*N493+$E$4*N494+$F$4*N495+$G$4*N496))/$C$4))+((1-$L$3)*N492)</f>
        <v>4.3367595837545488E-5</v>
      </c>
      <c r="S492" s="129">
        <f t="shared" si="846"/>
        <v>1.2409242188583418</v>
      </c>
    </row>
    <row r="493" spans="1:22" x14ac:dyDescent="0.2">
      <c r="N493" s="125">
        <f t="shared" si="800"/>
        <v>-4.1655690156458449E-4</v>
      </c>
      <c r="P493" s="127" t="str">
        <f t="shared" ref="P493" si="849">CONCATENATE("X3","(m",K491,")")</f>
        <v>X3(m62)</v>
      </c>
      <c r="Q493" s="59">
        <f t="shared" ref="Q493" si="850">(($L$3*($I$5-($B$5*Q491+$C$5*Q492+$E$5*N494+$F$5*N495+$G$5*N496))/$D$5))+((1-$L$3)*N493)</f>
        <v>-4.2174333949820768E-4</v>
      </c>
      <c r="S493" s="129">
        <f t="shared" si="846"/>
        <v>1.2297616696908693</v>
      </c>
    </row>
    <row r="494" spans="1:22" x14ac:dyDescent="0.2">
      <c r="N494" s="125">
        <f t="shared" si="800"/>
        <v>0.10854188366444321</v>
      </c>
      <c r="P494" s="127" t="str">
        <f t="shared" ref="P494" si="851">CONCATENATE("X4","(m",K491,")")</f>
        <v>X4(m62)</v>
      </c>
      <c r="Q494" s="59">
        <f t="shared" ref="Q494" si="852">(($L$3*($I$6-($B$6*Q491+$C$6*Q492+$D$6*Q493+$F$6*N495+$G$6*N496))/$E$6))+((1-$L$3)*N494)</f>
        <v>0.10986386524472437</v>
      </c>
      <c r="S494" s="129">
        <f t="shared" si="846"/>
        <v>1.2032906154688905</v>
      </c>
    </row>
    <row r="495" spans="1:22" x14ac:dyDescent="0.2">
      <c r="N495" s="125">
        <f t="shared" si="800"/>
        <v>-4.3099132755347522E-5</v>
      </c>
      <c r="P495" s="127" t="str">
        <f t="shared" ref="P495" si="853">CONCATENATE("X5","(m",K491,")")</f>
        <v>X5(m62)</v>
      </c>
      <c r="Q495" s="59">
        <f t="shared" ref="Q495" si="854">(($L$3*($I$7-($B$7*Q491+$C$7*Q492+$D$7*Q493+$E$7*Q494+$G$7*N496))/$F$7))+((1-$L$3)*N495)</f>
        <v>-4.3634831719799169E-5</v>
      </c>
      <c r="S495" s="129">
        <f t="shared" si="846"/>
        <v>1.2276865598832472</v>
      </c>
    </row>
    <row r="496" spans="1:22" ht="15.75" x14ac:dyDescent="0.25">
      <c r="K496" s="1"/>
      <c r="N496" s="126">
        <f t="shared" si="800"/>
        <v>-4.251077177446005E-4</v>
      </c>
      <c r="P496" s="127" t="str">
        <f t="shared" ref="P496" si="855">CONCATENATE("X6","(m",K491,")")</f>
        <v>X6(m62)</v>
      </c>
      <c r="Q496" s="59">
        <f t="shared" ref="Q496" si="856">(($L$3*($I$8-($B$8*Q491+$C$8*Q492+$D$8*Q493+$E$8*Q494+$F$8*Q495))/$G$8))+((1-$L$3)*N496)</f>
        <v>-4.3027044740410602E-4</v>
      </c>
      <c r="R496" s="1"/>
      <c r="S496" s="129">
        <f t="shared" si="846"/>
        <v>1.1998801429782446</v>
      </c>
      <c r="T496" s="1"/>
      <c r="U496" s="1"/>
    </row>
    <row r="497" spans="1:22" x14ac:dyDescent="0.2">
      <c r="A497" s="131"/>
      <c r="B497" s="131"/>
      <c r="C497" s="131"/>
      <c r="D497" s="131"/>
      <c r="E497" s="131"/>
      <c r="F497" s="131"/>
      <c r="G497" s="131"/>
      <c r="H497" s="131"/>
      <c r="I497" s="131"/>
      <c r="J497" s="131"/>
      <c r="K497" s="131"/>
      <c r="L497" s="131"/>
      <c r="M497" s="131"/>
      <c r="N497" s="131"/>
      <c r="O497" s="131"/>
      <c r="P497" s="131"/>
      <c r="Q497" s="131"/>
      <c r="R497" s="131"/>
      <c r="S497" s="131"/>
      <c r="T497" s="131"/>
      <c r="U497" s="131"/>
      <c r="V497" s="131"/>
    </row>
    <row r="498" spans="1:22" ht="15.75" x14ac:dyDescent="0.25">
      <c r="K498" s="127" t="s">
        <v>226</v>
      </c>
      <c r="N498" s="117" t="s">
        <v>290</v>
      </c>
      <c r="S498" s="112" t="s">
        <v>210</v>
      </c>
      <c r="T498" s="112" t="s">
        <v>228</v>
      </c>
    </row>
    <row r="499" spans="1:22" x14ac:dyDescent="0.2">
      <c r="K499" s="127">
        <v>63</v>
      </c>
      <c r="N499" s="124">
        <f t="shared" ref="N499" si="857">Q491</f>
        <v>0.10803531328086337</v>
      </c>
      <c r="P499" s="127" t="str">
        <f t="shared" ref="P499" si="858">CONCATENATE("X1","(m",K499,")")</f>
        <v>X1(m63)</v>
      </c>
      <c r="Q499" s="59">
        <f t="shared" ref="Q499" si="859">(($L$3*($I$3-($C$3*N500+$D$3*N501+$E$3*N502+$F$3*N503+$G$3*N504))/$B$3))+((1-$L$3)*N499)</f>
        <v>0.10935125181154384</v>
      </c>
      <c r="S499" s="129">
        <f t="shared" ref="S499:S504" si="860">ABS((Q499-N499)/Q499)*100</f>
        <v>1.2034050903672922</v>
      </c>
      <c r="T499" s="133">
        <f t="shared" si="818"/>
        <v>1.2146694717497939</v>
      </c>
      <c r="U499" s="127" t="s">
        <v>229</v>
      </c>
    </row>
    <row r="500" spans="1:22" x14ac:dyDescent="0.2">
      <c r="N500" s="125">
        <f t="shared" si="800"/>
        <v>4.3367595837545488E-5</v>
      </c>
      <c r="P500" s="127" t="str">
        <f t="shared" ref="P500" si="861">CONCATENATE("X2","(m",K499,")")</f>
        <v>X2(m63)</v>
      </c>
      <c r="Q500" s="59">
        <f t="shared" ref="Q500" si="862">(($L$3*($I$4-($B$4*Q499+$D$4*N501+$E$4*N502+$F$4*N503+$G$4*N504))/$C$4))+((1-$L$3)*N500)</f>
        <v>4.3900846011891825E-5</v>
      </c>
      <c r="S500" s="129">
        <f t="shared" si="860"/>
        <v>1.2146694717497939</v>
      </c>
    </row>
    <row r="501" spans="1:22" x14ac:dyDescent="0.2">
      <c r="N501" s="125">
        <f t="shared" si="800"/>
        <v>-4.2174333949820768E-4</v>
      </c>
      <c r="P501" s="127" t="str">
        <f t="shared" ref="P501" si="863">CONCATENATE("X3","(m",K499,")")</f>
        <v>X3(m63)</v>
      </c>
      <c r="Q501" s="59">
        <f t="shared" ref="Q501" si="864">(($L$3*($I$5-($B$5*Q499+$C$5*Q500+$E$5*N502+$F$5*N503+$G$5*N504))/$D$5))+((1-$L$3)*N501)</f>
        <v>-4.26882469258991E-4</v>
      </c>
      <c r="S501" s="129">
        <f t="shared" si="860"/>
        <v>1.2038746331523369</v>
      </c>
    </row>
    <row r="502" spans="1:22" x14ac:dyDescent="0.2">
      <c r="N502" s="125">
        <f t="shared" si="800"/>
        <v>0.10986386524472437</v>
      </c>
      <c r="P502" s="127" t="str">
        <f t="shared" ref="P502" si="865">CONCATENATE("X4","(m",K499,")")</f>
        <v>X4(m63)</v>
      </c>
      <c r="Q502" s="59">
        <f t="shared" ref="Q502" si="866">(($L$3*($I$6-($B$6*Q499+$C$6*Q500+$D$6*Q501+$F$6*N503+$G$6*N504))/$E$6))+((1-$L$3)*N502)</f>
        <v>0.11117378834982636</v>
      </c>
      <c r="S502" s="129">
        <f t="shared" si="860"/>
        <v>1.1782661403784331</v>
      </c>
    </row>
    <row r="503" spans="1:22" x14ac:dyDescent="0.2">
      <c r="N503" s="125">
        <f t="shared" si="800"/>
        <v>-4.3634831719799169E-5</v>
      </c>
      <c r="P503" s="127" t="str">
        <f t="shared" ref="P503" si="867">CONCATENATE("X5","(m",K499,")")</f>
        <v>X5(m63)</v>
      </c>
      <c r="Q503" s="59">
        <f t="shared" ref="Q503" si="868">(($L$3*($I$7-($B$7*Q499+$C$7*Q500+$D$7*Q501+$E$7*Q502+$G$7*N504))/$F$7))+((1-$L$3)*N503)</f>
        <v>-4.4165644297963209E-5</v>
      </c>
      <c r="S503" s="129">
        <f t="shared" si="860"/>
        <v>1.2018676204130909</v>
      </c>
    </row>
    <row r="504" spans="1:22" ht="15.75" x14ac:dyDescent="0.25">
      <c r="K504" s="1"/>
      <c r="N504" s="126">
        <f t="shared" si="800"/>
        <v>-4.3027044740410602E-4</v>
      </c>
      <c r="P504" s="127" t="str">
        <f t="shared" ref="P504" si="869">CONCATENATE("X6","(m",K499,")")</f>
        <v>X6(m63)</v>
      </c>
      <c r="Q504" s="59">
        <f t="shared" ref="Q504" si="870">(($L$3*($I$8-($B$8*Q499+$C$8*Q500+$D$8*Q501+$E$8*Q502+$F$8*Q503))/$G$8))+((1-$L$3)*N504)</f>
        <v>-4.353860851461563E-4</v>
      </c>
      <c r="R504" s="1"/>
      <c r="S504" s="129">
        <f t="shared" si="860"/>
        <v>1.1749658329877488</v>
      </c>
      <c r="T504" s="1"/>
      <c r="U504" s="1"/>
    </row>
    <row r="505" spans="1:22" x14ac:dyDescent="0.2">
      <c r="A505" s="131"/>
      <c r="B505" s="131"/>
      <c r="C505" s="131"/>
      <c r="D505" s="131"/>
      <c r="E505" s="131"/>
      <c r="F505" s="131"/>
      <c r="G505" s="131"/>
      <c r="H505" s="131"/>
      <c r="I505" s="131"/>
      <c r="J505" s="131"/>
      <c r="K505" s="131"/>
      <c r="L505" s="131"/>
      <c r="M505" s="131"/>
      <c r="N505" s="131"/>
      <c r="O505" s="131"/>
      <c r="P505" s="131"/>
      <c r="Q505" s="131"/>
      <c r="R505" s="131"/>
      <c r="S505" s="131"/>
      <c r="T505" s="131"/>
      <c r="U505" s="131"/>
      <c r="V505" s="131"/>
    </row>
    <row r="506" spans="1:22" ht="15.75" x14ac:dyDescent="0.25">
      <c r="K506" s="127" t="s">
        <v>226</v>
      </c>
      <c r="N506" s="117" t="s">
        <v>291</v>
      </c>
      <c r="S506" s="112" t="s">
        <v>210</v>
      </c>
      <c r="T506" s="112" t="s">
        <v>228</v>
      </c>
    </row>
    <row r="507" spans="1:22" x14ac:dyDescent="0.2">
      <c r="K507" s="127">
        <v>64</v>
      </c>
      <c r="N507" s="124">
        <f t="shared" ref="N507" si="871">Q499</f>
        <v>0.10935125181154384</v>
      </c>
      <c r="P507" s="127" t="str">
        <f t="shared" ref="P507" si="872">CONCATENATE("X1","(m",K507,")")</f>
        <v>X1(m64)</v>
      </c>
      <c r="Q507" s="59">
        <f t="shared" ref="Q507" si="873">(($L$3*($I$3-($C$3*N508+$D$3*N509+$E$3*N510+$F$3*N511+$G$3*N512))/$B$3))+((1-$L$3)*N507)</f>
        <v>0.11065518698881441</v>
      </c>
      <c r="S507" s="129">
        <f t="shared" ref="S507:S512" si="874">ABS((Q507-N507)/Q507)*100</f>
        <v>1.1783769136844655</v>
      </c>
      <c r="T507" s="133">
        <f t="shared" si="818"/>
        <v>1.1892758423332312</v>
      </c>
      <c r="U507" s="127" t="s">
        <v>229</v>
      </c>
    </row>
    <row r="508" spans="1:22" x14ac:dyDescent="0.2">
      <c r="N508" s="125">
        <f t="shared" si="800"/>
        <v>4.3900846011891825E-5</v>
      </c>
      <c r="P508" s="127" t="str">
        <f t="shared" ref="P508" si="875">CONCATENATE("X2","(m",K507,")")</f>
        <v>X2(m64)</v>
      </c>
      <c r="Q508" s="59">
        <f t="shared" ref="Q508" si="876">(($L$3*($I$4-($B$4*Q507+$D$4*N509+$E$4*N510+$F$4*N511+$G$4*N512))/$C$4))+((1-$L$3)*N508)</f>
        <v>4.4429232136626881E-5</v>
      </c>
      <c r="S508" s="129">
        <f t="shared" si="874"/>
        <v>1.1892758423332312</v>
      </c>
    </row>
    <row r="509" spans="1:22" x14ac:dyDescent="0.2">
      <c r="N509" s="125">
        <f t="shared" si="800"/>
        <v>-4.26882469258991E-4</v>
      </c>
      <c r="P509" s="127" t="str">
        <f t="shared" ref="P509" si="877">CONCATENATE("X3","(m",K507,")")</f>
        <v>X3(m64)</v>
      </c>
      <c r="Q509" s="59">
        <f t="shared" ref="Q509" si="878">(($L$3*($I$5-($B$5*Q507+$C$5*Q508+$E$5*N510+$F$5*N511+$G$5*N512))/$D$5))+((1-$L$3)*N509)</f>
        <v>-4.3197472236915582E-4</v>
      </c>
      <c r="S509" s="129">
        <f t="shared" si="874"/>
        <v>1.1788312710143025</v>
      </c>
    </row>
    <row r="510" spans="1:22" x14ac:dyDescent="0.2">
      <c r="N510" s="125">
        <f t="shared" si="800"/>
        <v>0.11117378834982636</v>
      </c>
      <c r="P510" s="127" t="str">
        <f t="shared" ref="P510" si="879">CONCATENATE("X4","(m",K507,")")</f>
        <v>X4(m64)</v>
      </c>
      <c r="Q510" s="59">
        <f t="shared" ref="Q510" si="880">(($L$3*($I$6-($B$6*Q507+$C$6*Q508+$D$6*Q509+$F$6*N511+$G$6*N512))/$E$6))+((1-$L$3)*N510)</f>
        <v>0.1124717629713147</v>
      </c>
      <c r="S510" s="129">
        <f t="shared" si="874"/>
        <v>1.1540448795306797</v>
      </c>
    </row>
    <row r="511" spans="1:22" x14ac:dyDescent="0.2">
      <c r="N511" s="125">
        <f t="shared" si="800"/>
        <v>-4.4165644297963209E-5</v>
      </c>
      <c r="P511" s="127" t="str">
        <f t="shared" ref="P511" si="881">CONCATENATE("X5","(m",K507,")")</f>
        <v>X5(m64)</v>
      </c>
      <c r="Q511" s="59">
        <f t="shared" ref="Q511" si="882">(($L$3*($I$7-($B$7*Q507+$C$7*Q508+$D$7*Q509+$E$7*Q510+$G$7*N512))/$F$7))+((1-$L$3)*N511)</f>
        <v>-4.4691615061086815E-5</v>
      </c>
      <c r="S511" s="129">
        <f t="shared" si="874"/>
        <v>1.1768891377156145</v>
      </c>
    </row>
    <row r="512" spans="1:22" ht="15.75" x14ac:dyDescent="0.25">
      <c r="K512" s="1"/>
      <c r="N512" s="126">
        <f t="shared" si="800"/>
        <v>-4.353860851461563E-4</v>
      </c>
      <c r="P512" s="127" t="str">
        <f t="shared" ref="P512" si="883">CONCATENATE("X6","(m",K507,")")</f>
        <v>X6(m64)</v>
      </c>
      <c r="Q512" s="59">
        <f t="shared" ref="Q512" si="884">(($L$3*($I$8-($B$8*Q507+$C$8*Q508+$D$8*Q509+$E$8*Q510+$F$8*Q511))/$G$8))+((1-$L$3)*N512)</f>
        <v>-4.4045506052039579E-4</v>
      </c>
      <c r="R512" s="1"/>
      <c r="S512" s="129">
        <f t="shared" si="874"/>
        <v>1.1508496163605249</v>
      </c>
      <c r="T512" s="1"/>
      <c r="U512" s="1"/>
    </row>
    <row r="513" spans="1:22" x14ac:dyDescent="0.2">
      <c r="A513" s="131"/>
      <c r="B513" s="131"/>
      <c r="C513" s="131"/>
      <c r="D513" s="131"/>
      <c r="E513" s="131"/>
      <c r="F513" s="131"/>
      <c r="G513" s="131"/>
      <c r="H513" s="131"/>
      <c r="I513" s="131"/>
      <c r="J513" s="131"/>
      <c r="K513" s="131"/>
      <c r="L513" s="131"/>
      <c r="M513" s="131"/>
      <c r="N513" s="131"/>
      <c r="O513" s="131"/>
      <c r="P513" s="131"/>
      <c r="Q513" s="131"/>
      <c r="R513" s="131"/>
      <c r="S513" s="131"/>
      <c r="T513" s="131"/>
      <c r="U513" s="131"/>
      <c r="V513" s="131"/>
    </row>
    <row r="514" spans="1:22" ht="15.75" x14ac:dyDescent="0.25">
      <c r="K514" s="127" t="s">
        <v>226</v>
      </c>
      <c r="N514" s="117" t="s">
        <v>292</v>
      </c>
      <c r="S514" s="112" t="s">
        <v>210</v>
      </c>
      <c r="T514" s="112" t="s">
        <v>228</v>
      </c>
    </row>
    <row r="515" spans="1:22" x14ac:dyDescent="0.2">
      <c r="K515" s="127">
        <v>65</v>
      </c>
      <c r="N515" s="124">
        <f t="shared" ref="N515" si="885">Q507</f>
        <v>0.11065518698881441</v>
      </c>
      <c r="P515" s="127" t="str">
        <f t="shared" ref="P515" si="886">CONCATENATE("X1","(m",K515,")")</f>
        <v>X1(m65)</v>
      </c>
      <c r="Q515" s="59">
        <f t="shared" ref="Q515" si="887">(($L$3*($I$3-($C$3*N516+$D$3*N517+$E$3*N518+$F$3*N519+$G$3*N520))/$B$3))+((1-$L$3)*N515)</f>
        <v>0.11194722830144649</v>
      </c>
      <c r="S515" s="129">
        <f t="shared" ref="S515:S520" si="888">ABS((Q515-N515)/Q515)*100</f>
        <v>1.1541521234924457</v>
      </c>
      <c r="T515" s="133">
        <f t="shared" si="818"/>
        <v>1.1647026640701732</v>
      </c>
      <c r="U515" s="127" t="s">
        <v>229</v>
      </c>
    </row>
    <row r="516" spans="1:22" x14ac:dyDescent="0.2">
      <c r="N516" s="125">
        <f t="shared" si="800"/>
        <v>4.4429232136626881E-5</v>
      </c>
      <c r="P516" s="127" t="str">
        <f t="shared" ref="P516" si="889">CONCATENATE("X2","(m",K515,")")</f>
        <v>X2(m65)</v>
      </c>
      <c r="Q516" s="59">
        <f t="shared" ref="Q516" si="890">(($L$3*($I$4-($B$4*Q515+$D$4*N517+$E$4*N518+$F$4*N519+$G$4*N520))/$C$4))+((1-$L$3)*N516)</f>
        <v>4.4952798579253546E-5</v>
      </c>
      <c r="S516" s="129">
        <f t="shared" si="888"/>
        <v>1.1647026640701732</v>
      </c>
    </row>
    <row r="517" spans="1:22" x14ac:dyDescent="0.2">
      <c r="N517" s="125">
        <f t="shared" si="800"/>
        <v>-4.3197472236915582E-4</v>
      </c>
      <c r="P517" s="127" t="str">
        <f t="shared" ref="P517" si="891">CONCATENATE("X3","(m",K515,")")</f>
        <v>X3(m65)</v>
      </c>
      <c r="Q517" s="59">
        <f t="shared" ref="Q517" si="892">(($L$3*($I$5-($B$5*Q515+$C$5*Q516+$E$5*N518+$F$5*N519+$G$5*N520))/$D$5))+((1-$L$3)*N517)</f>
        <v>-4.3702052641478686E-4</v>
      </c>
      <c r="S517" s="129">
        <f t="shared" si="888"/>
        <v>1.1545920021253053</v>
      </c>
    </row>
    <row r="518" spans="1:22" x14ac:dyDescent="0.2">
      <c r="N518" s="125">
        <f t="shared" si="800"/>
        <v>0.1124717629713147</v>
      </c>
      <c r="P518" s="127" t="str">
        <f t="shared" ref="P518" si="893">CONCATENATE("X4","(m",K515,")")</f>
        <v>X4(m65)</v>
      </c>
      <c r="Q518" s="59">
        <f t="shared" ref="Q518" si="894">(($L$3*($I$6-($B$6*Q515+$C$6*Q516+$D$6*Q517+$F$6*N519+$G$6*N520))/$E$6))+((1-$L$3)*N518)</f>
        <v>0.1137578980974652</v>
      </c>
      <c r="S518" s="129">
        <f t="shared" si="888"/>
        <v>1.1305897416006834</v>
      </c>
    </row>
    <row r="519" spans="1:22" x14ac:dyDescent="0.2">
      <c r="N519" s="125">
        <f t="shared" si="800"/>
        <v>-4.4691615061086815E-5</v>
      </c>
      <c r="P519" s="127" t="str">
        <f t="shared" ref="P519" si="895">CONCATENATE("X5","(m",K515,")")</f>
        <v>X5(m65)</v>
      </c>
      <c r="Q519" s="59">
        <f t="shared" ref="Q519" si="896">(($L$3*($I$7-($B$7*Q515+$C$7*Q516+$D$7*Q517+$E$7*Q518+$G$7*N520))/$F$7))+((1-$L$3)*N519)</f>
        <v>-4.5212788173859844E-5</v>
      </c>
      <c r="S519" s="129">
        <f t="shared" si="888"/>
        <v>1.1527117300727525</v>
      </c>
    </row>
    <row r="520" spans="1:22" ht="15.75" x14ac:dyDescent="0.25">
      <c r="K520" s="1"/>
      <c r="N520" s="126">
        <f t="shared" si="800"/>
        <v>-4.4045506052039579E-4</v>
      </c>
      <c r="P520" s="127" t="str">
        <f t="shared" ref="P520" si="897">CONCATENATE("X6","(m",K515,")")</f>
        <v>X6(m65)</v>
      </c>
      <c r="Q520" s="59">
        <f t="shared" ref="Q520" si="898">(($L$3*($I$8-($B$8*Q515+$C$8*Q516+$D$8*Q517+$E$8*Q518+$F$8*Q519))/$G$8))+((1-$L$3)*N520)</f>
        <v>-4.4547779915832524E-4</v>
      </c>
      <c r="R520" s="1"/>
      <c r="S520" s="129">
        <f t="shared" si="888"/>
        <v>1.1274947140843572</v>
      </c>
      <c r="T520" s="1"/>
      <c r="U520" s="1"/>
    </row>
    <row r="521" spans="1:22" x14ac:dyDescent="0.2">
      <c r="A521" s="131"/>
      <c r="B521" s="131"/>
      <c r="C521" s="131"/>
      <c r="D521" s="131"/>
      <c r="E521" s="131"/>
      <c r="F521" s="131"/>
      <c r="G521" s="131"/>
      <c r="H521" s="131"/>
      <c r="I521" s="131"/>
      <c r="J521" s="131"/>
      <c r="K521" s="131"/>
      <c r="L521" s="131"/>
      <c r="M521" s="131"/>
      <c r="N521" s="131"/>
      <c r="O521" s="131"/>
      <c r="P521" s="131"/>
      <c r="Q521" s="131"/>
      <c r="R521" s="131"/>
      <c r="S521" s="131"/>
      <c r="T521" s="131"/>
      <c r="U521" s="131"/>
      <c r="V521" s="131"/>
    </row>
    <row r="522" spans="1:22" ht="15.75" x14ac:dyDescent="0.25">
      <c r="K522" s="127" t="s">
        <v>226</v>
      </c>
      <c r="N522" s="117" t="s">
        <v>293</v>
      </c>
      <c r="S522" s="112" t="s">
        <v>210</v>
      </c>
      <c r="T522" s="112" t="s">
        <v>228</v>
      </c>
    </row>
    <row r="523" spans="1:22" x14ac:dyDescent="0.2">
      <c r="K523" s="127">
        <v>66</v>
      </c>
      <c r="N523" s="124">
        <f t="shared" ref="N523" si="899">Q515</f>
        <v>0.11194722830144649</v>
      </c>
      <c r="P523" s="127" t="str">
        <f t="shared" ref="P523" si="900">CONCATENATE("X1","(m",K523,")")</f>
        <v>X1(m66)</v>
      </c>
      <c r="Q523" s="59">
        <f t="shared" ref="Q523" si="901">(($L$3*($I$3-($C$3*N524+$D$3*N525+$E$3*N526+$F$3*N527+$G$3*N528))/$B$3))+((1-$L$3)*N523)</f>
        <v>0.11322748423950814</v>
      </c>
      <c r="S523" s="129">
        <f t="shared" ref="S523:S528" si="902">ABS((Q523-N523)/Q523)*100</f>
        <v>1.1306936179501674</v>
      </c>
      <c r="T523" s="133">
        <f t="shared" si="818"/>
        <v>1.1409117897113497</v>
      </c>
      <c r="U523" s="127" t="s">
        <v>229</v>
      </c>
    </row>
    <row r="524" spans="1:22" x14ac:dyDescent="0.2">
      <c r="N524" s="125">
        <f t="shared" si="800"/>
        <v>4.4952798579253546E-5</v>
      </c>
      <c r="P524" s="127" t="str">
        <f t="shared" ref="P524" si="903">CONCATENATE("X2","(m",K523,")")</f>
        <v>X2(m66)</v>
      </c>
      <c r="Q524" s="59">
        <f t="shared" ref="Q524" si="904">(($L$3*($I$4-($B$4*Q523+$D$4*N525+$E$4*N526+$F$4*N527+$G$4*N528))/$C$4))+((1-$L$3)*N524)</f>
        <v>4.5471589302575758E-5</v>
      </c>
      <c r="S524" s="129">
        <f t="shared" si="902"/>
        <v>1.1409117897113497</v>
      </c>
    </row>
    <row r="525" spans="1:22" x14ac:dyDescent="0.2">
      <c r="N525" s="125">
        <f t="shared" si="800"/>
        <v>-4.3702052641478686E-4</v>
      </c>
      <c r="P525" s="127" t="str">
        <f t="shared" ref="P525" si="905">CONCATENATE("X3","(m",K523,")")</f>
        <v>X3(m66)</v>
      </c>
      <c r="Q525" s="59">
        <f t="shared" ref="Q525" si="906">(($L$3*($I$5-($B$5*Q523+$C$5*Q524+$E$5*N526+$F$5*N527+$G$5*N528))/$D$5))+((1-$L$3)*N525)</f>
        <v>-4.4202030508173564E-4</v>
      </c>
      <c r="S525" s="129">
        <f t="shared" si="902"/>
        <v>1.1311196814870892</v>
      </c>
    </row>
    <row r="526" spans="1:22" x14ac:dyDescent="0.2">
      <c r="N526" s="125">
        <f t="shared" si="800"/>
        <v>0.1137578980974652</v>
      </c>
      <c r="P526" s="127" t="str">
        <f t="shared" ref="P526" si="907">CONCATENATE("X4","(m",K523,")")</f>
        <v>X4(m66)</v>
      </c>
      <c r="Q526" s="59">
        <f t="shared" ref="Q526" si="908">(($L$3*($I$6-($B$6*Q523+$C$6*Q524+$D$6*Q525+$F$6*N527+$G$6*N528))/$E$6))+((1-$L$3)*N526)</f>
        <v>0.11503230172241549</v>
      </c>
      <c r="S526" s="129">
        <f t="shared" si="902"/>
        <v>1.1078658827722645</v>
      </c>
    </row>
    <row r="527" spans="1:22" x14ac:dyDescent="0.2">
      <c r="N527" s="125">
        <f t="shared" si="800"/>
        <v>-4.5212788173859844E-5</v>
      </c>
      <c r="P527" s="127" t="str">
        <f t="shared" ref="P527" si="909">CONCATENATE("X5","(m",K523,")")</f>
        <v>X5(m66)</v>
      </c>
      <c r="Q527" s="59">
        <f t="shared" ref="Q527" si="910">(($L$3*($I$7-($B$7*Q523+$C$7*Q524+$D$7*Q525+$E$7*Q526+$G$7*N528))/$F$7))+((1-$L$3)*N527)</f>
        <v>-4.5729207398123234E-5</v>
      </c>
      <c r="S527" s="129">
        <f t="shared" si="902"/>
        <v>1.1292984367023697</v>
      </c>
    </row>
    <row r="528" spans="1:22" ht="15.75" x14ac:dyDescent="0.25">
      <c r="K528" s="1"/>
      <c r="N528" s="126">
        <f t="shared" si="800"/>
        <v>-4.4547779915832524E-4</v>
      </c>
      <c r="P528" s="127" t="str">
        <f t="shared" ref="P528" si="911">CONCATENATE("X6","(m",K523,")")</f>
        <v>X6(m66)</v>
      </c>
      <c r="Q528" s="59">
        <f t="shared" ref="Q528" si="912">(($L$3*($I$8-($B$8*Q523+$C$8*Q524+$D$8*Q525+$E$8*Q526+$F$8*Q527))/$G$8))+((1-$L$3)*N528)</f>
        <v>-4.5045472280904128E-4</v>
      </c>
      <c r="R528" s="1"/>
      <c r="S528" s="129">
        <f t="shared" si="902"/>
        <v>1.104866571201625</v>
      </c>
      <c r="T528" s="1"/>
      <c r="U528" s="1"/>
    </row>
    <row r="529" spans="1:22" x14ac:dyDescent="0.2">
      <c r="A529" s="131"/>
      <c r="B529" s="131"/>
      <c r="C529" s="131"/>
      <c r="D529" s="131"/>
      <c r="E529" s="131"/>
      <c r="F529" s="131"/>
      <c r="G529" s="131"/>
      <c r="H529" s="131"/>
      <c r="I529" s="131"/>
      <c r="J529" s="131"/>
      <c r="K529" s="131"/>
      <c r="L529" s="131"/>
      <c r="M529" s="131"/>
      <c r="N529" s="131"/>
      <c r="O529" s="131"/>
      <c r="P529" s="131"/>
      <c r="Q529" s="131"/>
      <c r="R529" s="131"/>
      <c r="S529" s="131"/>
      <c r="T529" s="131"/>
      <c r="U529" s="131"/>
      <c r="V529" s="131"/>
    </row>
    <row r="530" spans="1:22" ht="15.75" x14ac:dyDescent="0.25">
      <c r="K530" s="127" t="s">
        <v>226</v>
      </c>
      <c r="N530" s="117" t="s">
        <v>294</v>
      </c>
      <c r="S530" s="112" t="s">
        <v>210</v>
      </c>
      <c r="T530" s="112" t="s">
        <v>228</v>
      </c>
    </row>
    <row r="531" spans="1:22" x14ac:dyDescent="0.2">
      <c r="K531" s="127">
        <v>67</v>
      </c>
      <c r="N531" s="124">
        <f t="shared" ref="N531:N592" si="913">Q523</f>
        <v>0.11322748423950814</v>
      </c>
      <c r="P531" s="127" t="str">
        <f t="shared" ref="P531" si="914">CONCATENATE("X1","(m",K531,")")</f>
        <v>X1(m67)</v>
      </c>
      <c r="Q531" s="59">
        <f t="shared" ref="Q531" si="915">(($L$3*($I$3-($C$3*N532+$D$3*N533+$E$3*N534+$F$3*N535+$G$3*N536))/$B$3))+((1-$L$3)*N531)</f>
        <v>0.11449606230347352</v>
      </c>
      <c r="S531" s="129">
        <f t="shared" ref="S531:S536" si="916">ABS((Q531-N531)/Q531)*100</f>
        <v>1.1079665435157027</v>
      </c>
      <c r="T531" s="133">
        <f t="shared" si="818"/>
        <v>1.1178673991624108</v>
      </c>
      <c r="U531" s="127" t="s">
        <v>229</v>
      </c>
    </row>
    <row r="532" spans="1:22" x14ac:dyDescent="0.2">
      <c r="N532" s="125">
        <f t="shared" si="913"/>
        <v>4.5471589302575758E-5</v>
      </c>
      <c r="P532" s="127" t="str">
        <f t="shared" ref="P532" si="917">CONCATENATE("X2","(m",K531,")")</f>
        <v>X2(m67)</v>
      </c>
      <c r="Q532" s="59">
        <f t="shared" ref="Q532" si="918">(($L$3*($I$4-($B$4*Q531+$D$4*N533+$E$4*N534+$F$4*N535+$G$4*N536))/$C$4))+((1-$L$3)*N532)</f>
        <v>4.5985647868390115E-5</v>
      </c>
      <c r="S532" s="129">
        <f t="shared" si="916"/>
        <v>1.1178673991624108</v>
      </c>
    </row>
    <row r="533" spans="1:22" x14ac:dyDescent="0.2">
      <c r="N533" s="125">
        <f t="shared" si="913"/>
        <v>-4.4202030508173564E-4</v>
      </c>
      <c r="P533" s="127" t="str">
        <f t="shared" ref="P533" si="919">CONCATENATE("X3","(m",K531,")")</f>
        <v>X3(m67)</v>
      </c>
      <c r="Q533" s="59">
        <f t="shared" ref="Q533" si="920">(($L$3*($I$5-($B$5*Q531+$C$5*Q532+$E$5*N534+$F$5*N535+$G$5*N536))/$D$5))+((1-$L$3)*N533)</f>
        <v>-4.4697447819119708E-4</v>
      </c>
      <c r="S533" s="129">
        <f t="shared" si="916"/>
        <v>1.1083794156457965</v>
      </c>
    </row>
    <row r="534" spans="1:22" x14ac:dyDescent="0.2">
      <c r="N534" s="125">
        <f t="shared" si="913"/>
        <v>0.11503230172241549</v>
      </c>
      <c r="P534" s="127" t="str">
        <f t="shared" ref="P534" si="921">CONCATENATE("X4","(m",K531,")")</f>
        <v>X4(m67)</v>
      </c>
      <c r="Q534" s="59">
        <f t="shared" ref="Q534" si="922">(($L$3*($I$6-($B$6*Q531+$C$6*Q532+$D$6*Q533+$F$6*N535+$G$6*N536))/$E$6))+((1-$L$3)*N534)</f>
        <v>0.11629508085523295</v>
      </c>
      <c r="S534" s="129">
        <f t="shared" si="916"/>
        <v>1.0858405390245149</v>
      </c>
    </row>
    <row r="535" spans="1:22" x14ac:dyDescent="0.2">
      <c r="N535" s="125">
        <f t="shared" si="913"/>
        <v>-4.5729207398123234E-5</v>
      </c>
      <c r="P535" s="127" t="str">
        <f t="shared" ref="P535" si="923">CONCATENATE("X5","(m",K531,")")</f>
        <v>X5(m67)</v>
      </c>
      <c r="Q535" s="59">
        <f t="shared" ref="Q535" si="924">(($L$3*($I$7-($B$7*Q531+$C$7*Q532+$D$7*Q533+$E$7*Q534+$G$7*N536))/$F$7))+((1-$L$3)*N535)</f>
        <v>-4.6240916096543674E-5</v>
      </c>
      <c r="S535" s="129">
        <f t="shared" si="916"/>
        <v>1.1066145345219229</v>
      </c>
    </row>
    <row r="536" spans="1:22" ht="15.75" x14ac:dyDescent="0.25">
      <c r="K536" s="1"/>
      <c r="N536" s="126">
        <f t="shared" si="913"/>
        <v>-4.5045472280904128E-4</v>
      </c>
      <c r="P536" s="127" t="str">
        <f t="shared" ref="P536" si="925">CONCATENATE("X6","(m",K531,")")</f>
        <v>X6(m67)</v>
      </c>
      <c r="Q536" s="59">
        <f t="shared" ref="Q536" si="926">(($L$3*($I$8-($B$8*Q531+$C$8*Q532+$D$8*Q533+$E$8*Q534+$F$8*Q535))/$G$8))+((1-$L$3)*N536)</f>
        <v>-4.5538624937464963E-4</v>
      </c>
      <c r="R536" s="1"/>
      <c r="S536" s="129">
        <f t="shared" si="916"/>
        <v>1.0829326911781967</v>
      </c>
      <c r="T536" s="1"/>
      <c r="U536" s="1"/>
    </row>
    <row r="537" spans="1:22" x14ac:dyDescent="0.2">
      <c r="A537" s="131"/>
      <c r="B537" s="131"/>
      <c r="C537" s="131"/>
      <c r="D537" s="131"/>
      <c r="E537" s="131"/>
      <c r="F537" s="131"/>
      <c r="G537" s="131"/>
      <c r="H537" s="131"/>
      <c r="I537" s="131"/>
      <c r="J537" s="131"/>
      <c r="K537" s="131"/>
      <c r="L537" s="131"/>
      <c r="M537" s="131"/>
      <c r="N537" s="131"/>
      <c r="O537" s="131"/>
      <c r="P537" s="131"/>
      <c r="Q537" s="131"/>
      <c r="R537" s="131"/>
      <c r="S537" s="131"/>
      <c r="T537" s="131"/>
      <c r="U537" s="131"/>
      <c r="V537" s="131"/>
    </row>
    <row r="538" spans="1:22" ht="15.75" x14ac:dyDescent="0.25">
      <c r="K538" s="127" t="s">
        <v>226</v>
      </c>
      <c r="N538" s="117" t="s">
        <v>295</v>
      </c>
      <c r="S538" s="112" t="s">
        <v>210</v>
      </c>
      <c r="T538" s="112" t="s">
        <v>228</v>
      </c>
    </row>
    <row r="539" spans="1:22" x14ac:dyDescent="0.2">
      <c r="K539" s="127">
        <v>68</v>
      </c>
      <c r="N539" s="124">
        <f t="shared" ref="N539" si="927">Q531</f>
        <v>0.11449606230347352</v>
      </c>
      <c r="P539" s="127" t="str">
        <f t="shared" ref="P539" si="928">CONCATENATE("X1","(m",K539,")")</f>
        <v>X1(m68)</v>
      </c>
      <c r="Q539" s="59">
        <f t="shared" ref="Q539" si="929">(($L$3*($I$3-($C$3*N540+$D$3*N541+$E$3*N542+$F$3*N543+$G$3*N544))/$B$3))+((1-$L$3)*N539)</f>
        <v>0.11575306901324958</v>
      </c>
      <c r="S539" s="129">
        <f t="shared" ref="S539:S544" si="930">ABS((Q539-N539)/Q539)*100</f>
        <v>1.0859381271629005</v>
      </c>
      <c r="T539" s="133">
        <f t="shared" ref="T539:T595" si="931">MAX(S539:S542)</f>
        <v>1.0955358246683125</v>
      </c>
      <c r="U539" s="127" t="s">
        <v>229</v>
      </c>
    </row>
    <row r="540" spans="1:22" x14ac:dyDescent="0.2">
      <c r="N540" s="125">
        <f t="shared" si="913"/>
        <v>4.5985647868390115E-5</v>
      </c>
      <c r="P540" s="127" t="str">
        <f t="shared" ref="P540" si="932">CONCATENATE("X2","(m",K539,")")</f>
        <v>X2(m68)</v>
      </c>
      <c r="Q540" s="59">
        <f t="shared" ref="Q540" si="933">(($L$3*($I$4-($B$4*Q539+$D$4*N541+$E$4*N542+$F$4*N543+$G$4*N544))/$C$4))+((1-$L$3)*N540)</f>
        <v>4.6495017441143623E-5</v>
      </c>
      <c r="S540" s="129">
        <f t="shared" si="930"/>
        <v>1.0955358246683125</v>
      </c>
    </row>
    <row r="541" spans="1:22" x14ac:dyDescent="0.2">
      <c r="N541" s="125">
        <f t="shared" si="913"/>
        <v>-4.4697447819119708E-4</v>
      </c>
      <c r="P541" s="127" t="str">
        <f t="shared" ref="P541" si="934">CONCATENATE("X3","(m",K539,")")</f>
        <v>X3(m68)</v>
      </c>
      <c r="Q541" s="59">
        <f t="shared" ref="Q541" si="935">(($L$3*($I$5-($B$5*Q539+$C$5*Q540+$E$5*N542+$F$5*N543+$G$5*N544))/$D$5))+((1-$L$3)*N541)</f>
        <v>-4.5188346173496031E-4</v>
      </c>
      <c r="S541" s="129">
        <f t="shared" si="930"/>
        <v>1.0863383946196408</v>
      </c>
    </row>
    <row r="542" spans="1:22" x14ac:dyDescent="0.2">
      <c r="N542" s="125">
        <f t="shared" si="913"/>
        <v>0.11629508085523295</v>
      </c>
      <c r="P542" s="127" t="str">
        <f t="shared" ref="P542" si="936">CONCATENATE("X4","(m",K539,")")</f>
        <v>X4(m68)</v>
      </c>
      <c r="Q542" s="59">
        <f t="shared" ref="Q542" si="937">(($L$3*($I$6-($B$6*Q539+$C$6*Q540+$D$6*Q541+$F$6*N543+$G$6*N544))/$E$6))+((1-$L$3)*N542)</f>
        <v>0.11754634152890014</v>
      </c>
      <c r="S542" s="129">
        <f t="shared" si="930"/>
        <v>1.0644828732160569</v>
      </c>
    </row>
    <row r="543" spans="1:22" x14ac:dyDescent="0.2">
      <c r="N543" s="125">
        <f t="shared" si="913"/>
        <v>-4.6240916096543674E-5</v>
      </c>
      <c r="P543" s="127" t="str">
        <f t="shared" ref="P543" si="938">CONCATENATE("X5","(m",K539,")")</f>
        <v>X5(m68)</v>
      </c>
      <c r="Q543" s="59">
        <f t="shared" ref="Q543" si="939">(($L$3*($I$7-($B$7*Q539+$C$7*Q540+$D$7*Q541+$E$7*Q542+$G$7*N544))/$F$7))+((1-$L$3)*N543)</f>
        <v>-4.6747957236254588E-5</v>
      </c>
      <c r="S543" s="129">
        <f t="shared" si="930"/>
        <v>1.0846273713061569</v>
      </c>
    </row>
    <row r="544" spans="1:22" ht="15.75" x14ac:dyDescent="0.25">
      <c r="K544" s="1"/>
      <c r="N544" s="126">
        <f t="shared" si="913"/>
        <v>-4.5538624937464963E-4</v>
      </c>
      <c r="P544" s="127" t="str">
        <f t="shared" ref="P544" si="940">CONCATENATE("X6","(m",K539,")")</f>
        <v>X6(m68)</v>
      </c>
      <c r="Q544" s="59">
        <f t="shared" ref="Q544" si="941">(($L$3*($I$8-($B$8*Q539+$C$8*Q540+$D$8*Q541+$E$8*Q542+$F$8*Q543))/$G$8))+((1-$L$3)*N544)</f>
        <v>-4.602727929453556E-4</v>
      </c>
      <c r="R544" s="1"/>
      <c r="S544" s="129">
        <f t="shared" si="930"/>
        <v>1.0616624848573477</v>
      </c>
      <c r="T544" s="1"/>
      <c r="U544" s="1"/>
    </row>
    <row r="545" spans="1:22" x14ac:dyDescent="0.2">
      <c r="A545" s="131"/>
      <c r="B545" s="131"/>
      <c r="C545" s="131"/>
      <c r="D545" s="131"/>
      <c r="E545" s="131"/>
      <c r="F545" s="131"/>
      <c r="G545" s="131"/>
      <c r="H545" s="131"/>
      <c r="I545" s="131"/>
      <c r="J545" s="131"/>
      <c r="K545" s="131"/>
      <c r="L545" s="131"/>
      <c r="M545" s="131"/>
      <c r="N545" s="131"/>
      <c r="O545" s="131"/>
      <c r="P545" s="131"/>
      <c r="Q545" s="131"/>
      <c r="R545" s="131"/>
      <c r="S545" s="131"/>
      <c r="T545" s="131"/>
      <c r="U545" s="131"/>
      <c r="V545" s="131"/>
    </row>
    <row r="546" spans="1:22" ht="15.75" x14ac:dyDescent="0.25">
      <c r="K546" s="127" t="s">
        <v>226</v>
      </c>
      <c r="N546" s="117" t="s">
        <v>296</v>
      </c>
      <c r="S546" s="112" t="s">
        <v>210</v>
      </c>
      <c r="T546" s="112" t="s">
        <v>228</v>
      </c>
    </row>
    <row r="547" spans="1:22" x14ac:dyDescent="0.2">
      <c r="K547" s="127">
        <v>69</v>
      </c>
      <c r="N547" s="124">
        <f t="shared" ref="N547" si="942">Q539</f>
        <v>0.11575306901324958</v>
      </c>
      <c r="P547" s="127" t="str">
        <f t="shared" ref="P547" si="943">CONCATENATE("X1","(m",K547,")")</f>
        <v>X1(m69)</v>
      </c>
      <c r="Q547" s="59">
        <f t="shared" ref="Q547" si="944">(($L$3*($I$3-($C$3*N548+$D$3*N549+$E$3*N550+$F$3*N551+$G$3*N552))/$B$3))+((1-$L$3)*N547)</f>
        <v>0.11699860991712033</v>
      </c>
      <c r="S547" s="129">
        <f t="shared" ref="S547:S552" si="945">ABS((Q547-N547)/Q547)*100</f>
        <v>1.0645775234022556</v>
      </c>
      <c r="T547" s="133">
        <f t="shared" si="931"/>
        <v>1.0738853915235542</v>
      </c>
      <c r="U547" s="127" t="s">
        <v>229</v>
      </c>
    </row>
    <row r="548" spans="1:22" x14ac:dyDescent="0.2">
      <c r="N548" s="125">
        <f t="shared" si="913"/>
        <v>4.6495017441143623E-5</v>
      </c>
      <c r="P548" s="127" t="str">
        <f t="shared" ref="P548" si="946">CONCATENATE("X2","(m",K547,")")</f>
        <v>X2(m69)</v>
      </c>
      <c r="Q548" s="59">
        <f t="shared" ref="Q548" si="947">(($L$3*($I$4-($B$4*Q547+$D$4*N549+$E$4*N550+$F$4*N551+$G$4*N552))/$C$4))+((1-$L$3)*N548)</f>
        <v>4.6999740791558103E-5</v>
      </c>
      <c r="S548" s="129">
        <f t="shared" si="945"/>
        <v>1.0738853915235542</v>
      </c>
    </row>
    <row r="549" spans="1:22" x14ac:dyDescent="0.2">
      <c r="N549" s="125">
        <f t="shared" si="913"/>
        <v>-4.5188346173496031E-4</v>
      </c>
      <c r="P549" s="127" t="str">
        <f t="shared" ref="P549" si="948">CONCATENATE("X3","(m",K547,")")</f>
        <v>X3(m69)</v>
      </c>
      <c r="Q549" s="59">
        <f t="shared" ref="Q549" si="949">(($L$3*($I$5-($B$5*Q547+$C$5*Q548+$E$5*N550+$F$5*N551+$G$5*N552))/$D$5))+((1-$L$3)*N549)</f>
        <v>-4.5674766791033926E-4</v>
      </c>
      <c r="S549" s="129">
        <f t="shared" si="945"/>
        <v>1.064965738661156</v>
      </c>
    </row>
    <row r="550" spans="1:22" x14ac:dyDescent="0.2">
      <c r="N550" s="125">
        <f t="shared" si="913"/>
        <v>0.11754634152890014</v>
      </c>
      <c r="P550" s="127" t="str">
        <f t="shared" ref="P550" si="950">CONCATENATE("X4","(m",K547,")")</f>
        <v>X4(m69)</v>
      </c>
      <c r="Q550" s="59">
        <f t="shared" ref="Q550" si="951">(($L$3*($I$6-($B$6*Q547+$C$6*Q548+$D$6*Q549+$F$6*N551+$G$6*N552))/$E$6))+((1-$L$3)*N550)</f>
        <v>0.11878618880921817</v>
      </c>
      <c r="S550" s="129">
        <f t="shared" si="945"/>
        <v>1.0437638354651926</v>
      </c>
    </row>
    <row r="551" spans="1:22" x14ac:dyDescent="0.2">
      <c r="N551" s="125">
        <f t="shared" si="913"/>
        <v>-4.6747957236254588E-5</v>
      </c>
      <c r="P551" s="127" t="str">
        <f t="shared" ref="P551" si="952">CONCATENATE("X5","(m",K547,")")</f>
        <v>X5(m69)</v>
      </c>
      <c r="Q551" s="59">
        <f t="shared" ref="Q551" si="953">(($L$3*($I$7-($B$7*Q547+$C$7*Q548+$D$7*Q549+$E$7*Q550+$G$7*N552))/$F$7))+((1-$L$3)*N551)</f>
        <v>-4.7250373392464046E-5</v>
      </c>
      <c r="S551" s="129">
        <f t="shared" si="945"/>
        <v>1.0633062135538345</v>
      </c>
    </row>
    <row r="552" spans="1:22" ht="15.75" x14ac:dyDescent="0.25">
      <c r="K552" s="1"/>
      <c r="N552" s="126">
        <f t="shared" si="913"/>
        <v>-4.602727929453556E-4</v>
      </c>
      <c r="P552" s="127" t="str">
        <f t="shared" ref="P552" si="954">CONCATENATE("X6","(m",K547,")")</f>
        <v>X6(m69)</v>
      </c>
      <c r="Q552" s="59">
        <f t="shared" ref="Q552" si="955">(($L$3*($I$8-($B$8*Q547+$C$8*Q548+$D$8*Q549+$E$8*Q550+$F$8*Q551))/$G$8))+((1-$L$3)*N552)</f>
        <v>-4.6511476383423423E-4</v>
      </c>
      <c r="R552" s="1"/>
      <c r="S552" s="129">
        <f t="shared" si="945"/>
        <v>1.0410271325217049</v>
      </c>
      <c r="T552" s="1"/>
      <c r="U552" s="1"/>
    </row>
    <row r="553" spans="1:22" x14ac:dyDescent="0.2">
      <c r="A553" s="131"/>
      <c r="B553" s="131"/>
      <c r="C553" s="131"/>
      <c r="D553" s="131"/>
      <c r="E553" s="131"/>
      <c r="F553" s="131"/>
      <c r="G553" s="131"/>
      <c r="H553" s="131"/>
      <c r="I553" s="131"/>
      <c r="J553" s="131"/>
      <c r="K553" s="131"/>
      <c r="L553" s="131"/>
      <c r="M553" s="131"/>
      <c r="N553" s="131"/>
      <c r="O553" s="131"/>
      <c r="P553" s="131"/>
      <c r="Q553" s="131"/>
      <c r="R553" s="131"/>
      <c r="S553" s="131"/>
      <c r="T553" s="131"/>
      <c r="U553" s="131"/>
      <c r="V553" s="131"/>
    </row>
    <row r="554" spans="1:22" ht="15.75" x14ac:dyDescent="0.25">
      <c r="K554" s="127" t="s">
        <v>226</v>
      </c>
      <c r="N554" s="117" t="s">
        <v>297</v>
      </c>
      <c r="S554" s="112" t="s">
        <v>210</v>
      </c>
      <c r="T554" s="112" t="s">
        <v>228</v>
      </c>
    </row>
    <row r="555" spans="1:22" x14ac:dyDescent="0.2">
      <c r="K555" s="127">
        <v>70</v>
      </c>
      <c r="N555" s="124">
        <f t="shared" ref="N555" si="956">Q547</f>
        <v>0.11699860991712033</v>
      </c>
      <c r="P555" s="127" t="str">
        <f t="shared" ref="P555" si="957">CONCATENATE("X1","(m",K555,")")</f>
        <v>X1(m70)</v>
      </c>
      <c r="Q555" s="59">
        <f t="shared" ref="Q555" si="958">(($L$3*($I$3-($C$3*N556+$D$3*N557+$E$3*N558+$F$3*N559+$G$3*N560))/$B$3))+((1-$L$3)*N555)</f>
        <v>0.1182327896006095</v>
      </c>
      <c r="S555" s="129">
        <f t="shared" ref="S555:S560" si="959">ABS((Q555-N555)/Q555)*100</f>
        <v>1.0438556746045073</v>
      </c>
      <c r="T555" s="133">
        <f t="shared" si="931"/>
        <v>1.0528862727226926</v>
      </c>
      <c r="U555" s="127" t="s">
        <v>229</v>
      </c>
    </row>
    <row r="556" spans="1:22" x14ac:dyDescent="0.2">
      <c r="N556" s="125">
        <f t="shared" si="913"/>
        <v>4.6999740791558103E-5</v>
      </c>
      <c r="P556" s="127" t="str">
        <f t="shared" ref="P556" si="960">CONCATENATE("X2","(m",K555,")")</f>
        <v>X2(m70)</v>
      </c>
      <c r="Q556" s="59">
        <f t="shared" ref="Q556" si="961">(($L$3*($I$4-($B$4*Q555+$D$4*N557+$E$4*N558+$F$4*N559+$G$4*N560))/$C$4))+((1-$L$3)*N556)</f>
        <v>4.7499860300221592E-5</v>
      </c>
      <c r="S556" s="129">
        <f t="shared" si="959"/>
        <v>1.0528862727226926</v>
      </c>
    </row>
    <row r="557" spans="1:22" x14ac:dyDescent="0.2">
      <c r="N557" s="125">
        <f t="shared" si="913"/>
        <v>-4.5674766791033926E-4</v>
      </c>
      <c r="P557" s="127" t="str">
        <f t="shared" ref="P557" si="962">CONCATENATE("X3","(m",K555,")")</f>
        <v>X3(m70)</v>
      </c>
      <c r="Q557" s="59">
        <f t="shared" ref="Q557" si="963">(($L$3*($I$5-($B$5*Q555+$C$5*Q556+$E$5*N558+$F$5*N559+$G$5*N560))/$D$5))+((1-$L$3)*N557)</f>
        <v>-4.6156750515478375E-4</v>
      </c>
      <c r="S557" s="129">
        <f t="shared" si="959"/>
        <v>1.0442323583477111</v>
      </c>
    </row>
    <row r="558" spans="1:22" x14ac:dyDescent="0.2">
      <c r="N558" s="125">
        <f t="shared" si="913"/>
        <v>0.11878618880921817</v>
      </c>
      <c r="P558" s="127" t="str">
        <f t="shared" ref="P558" si="964">CONCATENATE("X4","(m",K555,")")</f>
        <v>X4(m70)</v>
      </c>
      <c r="Q558" s="59">
        <f t="shared" ref="Q558" si="965">(($L$3*($I$6-($B$6*Q555+$C$6*Q556+$D$6*Q557+$F$6*N559+$G$6*N560))/$E$6))+((1-$L$3)*N558)</f>
        <v>0.12001472680362885</v>
      </c>
      <c r="S558" s="129">
        <f t="shared" si="959"/>
        <v>1.0236560354970816</v>
      </c>
    </row>
    <row r="559" spans="1:22" x14ac:dyDescent="0.2">
      <c r="N559" s="125">
        <f t="shared" si="913"/>
        <v>-4.7250373392464046E-5</v>
      </c>
      <c r="P559" s="127" t="str">
        <f t="shared" ref="P559" si="966">CONCATENATE("X5","(m",K555,")")</f>
        <v>X5(m70)</v>
      </c>
      <c r="Q559" s="59">
        <f t="shared" ref="Q559" si="967">(($L$3*($I$7-($B$7*Q555+$C$7*Q556+$D$7*Q557+$E$7*Q558+$G$7*N560))/$F$7))+((1-$L$3)*N559)</f>
        <v>-4.7748206752029699E-5</v>
      </c>
      <c r="S559" s="129">
        <f t="shared" si="959"/>
        <v>1.0426221075715913</v>
      </c>
    </row>
    <row r="560" spans="1:22" ht="15.75" x14ac:dyDescent="0.25">
      <c r="K560" s="1"/>
      <c r="N560" s="126">
        <f t="shared" si="913"/>
        <v>-4.6511476383423423E-4</v>
      </c>
      <c r="P560" s="127" t="str">
        <f t="shared" ref="P560" si="968">CONCATENATE("X6","(m",K555,")")</f>
        <v>X6(m70)</v>
      </c>
      <c r="Q560" s="59">
        <f t="shared" ref="Q560" si="969">(($L$3*($I$8-($B$8*Q555+$C$8*Q556+$D$8*Q557+$E$8*Q558+$F$8*Q559))/$G$8))+((1-$L$3)*N560)</f>
        <v>-4.6991256861168395E-4</v>
      </c>
      <c r="R560" s="1"/>
      <c r="S560" s="129">
        <f t="shared" si="959"/>
        <v>1.0209994577553905</v>
      </c>
      <c r="T560" s="1"/>
      <c r="U560" s="1"/>
    </row>
    <row r="561" spans="1:22" x14ac:dyDescent="0.2">
      <c r="A561" s="131"/>
      <c r="B561" s="131"/>
      <c r="C561" s="131"/>
      <c r="D561" s="131"/>
      <c r="E561" s="131"/>
      <c r="F561" s="131"/>
      <c r="G561" s="131"/>
      <c r="H561" s="131"/>
      <c r="I561" s="131"/>
      <c r="J561" s="131"/>
      <c r="K561" s="131"/>
      <c r="L561" s="131"/>
      <c r="M561" s="131"/>
      <c r="N561" s="131"/>
      <c r="O561" s="131"/>
      <c r="P561" s="131"/>
      <c r="Q561" s="131"/>
      <c r="R561" s="131"/>
      <c r="S561" s="131"/>
      <c r="T561" s="131"/>
      <c r="U561" s="131"/>
      <c r="V561" s="131"/>
    </row>
    <row r="562" spans="1:22" ht="15.75" x14ac:dyDescent="0.25">
      <c r="K562" s="127" t="s">
        <v>226</v>
      </c>
      <c r="N562" s="117" t="s">
        <v>298</v>
      </c>
      <c r="S562" s="112" t="s">
        <v>210</v>
      </c>
      <c r="T562" s="112" t="s">
        <v>228</v>
      </c>
    </row>
    <row r="563" spans="1:22" x14ac:dyDescent="0.2">
      <c r="K563" s="127">
        <v>71</v>
      </c>
      <c r="N563" s="124">
        <f t="shared" ref="N563" si="970">Q555</f>
        <v>0.1182327896006095</v>
      </c>
      <c r="P563" s="127" t="str">
        <f t="shared" ref="P563" si="971">CONCATENATE("X1","(m",K563,")")</f>
        <v>X1(m71)</v>
      </c>
      <c r="Q563" s="59">
        <f t="shared" ref="Q563" si="972">(($L$3*($I$3-($C$3*N564+$D$3*N565+$E$3*N566+$F$3*N567+$G$3*N568))/$B$3))+((1-$L$3)*N563)</f>
        <v>0.11945571169526238</v>
      </c>
      <c r="S563" s="129">
        <f t="shared" ref="S563:S568" si="973">ABS((Q563-N563)/Q563)*100</f>
        <v>1.0237451832965683</v>
      </c>
      <c r="T563" s="133">
        <f t="shared" si="931"/>
        <v>1.0325103561480566</v>
      </c>
      <c r="U563" s="127" t="s">
        <v>229</v>
      </c>
    </row>
    <row r="564" spans="1:22" x14ac:dyDescent="0.2">
      <c r="N564" s="125">
        <f t="shared" si="913"/>
        <v>4.7499860300221592E-5</v>
      </c>
      <c r="P564" s="127" t="str">
        <f t="shared" ref="P564" si="974">CONCATENATE("X2","(m",K563,")")</f>
        <v>X2(m71)</v>
      </c>
      <c r="Q564" s="59">
        <f t="shared" ref="Q564" si="975">(($L$3*($I$4-($B$4*Q563+$D$4*N565+$E$4*N566+$F$4*N567+$G$4*N568))/$C$4))+((1-$L$3)*N564)</f>
        <v>4.7995417961146979E-5</v>
      </c>
      <c r="S564" s="129">
        <f t="shared" si="973"/>
        <v>1.0325103561480566</v>
      </c>
    </row>
    <row r="565" spans="1:22" x14ac:dyDescent="0.2">
      <c r="N565" s="125">
        <f t="shared" si="913"/>
        <v>-4.6156750515478375E-4</v>
      </c>
      <c r="P565" s="127" t="str">
        <f t="shared" ref="P565" si="976">CONCATENATE("X3","(m",K563,")")</f>
        <v>X3(m71)</v>
      </c>
      <c r="Q565" s="59">
        <f t="shared" ref="Q565" si="977">(($L$3*($I$5-($B$5*Q563+$C$5*Q564+$E$5*N566+$F$5*N567+$G$5*N568))/$D$5))+((1-$L$3)*N565)</f>
        <v>-4.6634337818017525E-4</v>
      </c>
      <c r="S565" s="129">
        <f t="shared" si="973"/>
        <v>1.0241108266677923</v>
      </c>
    </row>
    <row r="566" spans="1:22" x14ac:dyDescent="0.2">
      <c r="N566" s="125">
        <f t="shared" si="913"/>
        <v>0.12001472680362885</v>
      </c>
      <c r="P566" s="127" t="str">
        <f t="shared" ref="P566" si="978">CONCATENATE("X4","(m",K563,")")</f>
        <v>X4(m71)</v>
      </c>
      <c r="Q566" s="59">
        <f t="shared" ref="Q566" si="979">(($L$3*($I$6-($B$6*Q563+$C$6*Q564+$D$6*Q565+$F$6*N567+$G$6*N568))/$E$6))+((1-$L$3)*N566)</f>
        <v>0.12123205866995632</v>
      </c>
      <c r="S566" s="129">
        <f t="shared" si="973"/>
        <v>1.0041336257776086</v>
      </c>
    </row>
    <row r="567" spans="1:22" x14ac:dyDescent="0.2">
      <c r="N567" s="125">
        <f t="shared" si="913"/>
        <v>-4.7748206752029699E-5</v>
      </c>
      <c r="P567" s="127" t="str">
        <f t="shared" ref="P567" si="980">CONCATENATE("X5","(m",K563,")")</f>
        <v>X5(m71)</v>
      </c>
      <c r="Q567" s="59">
        <f t="shared" ref="Q567" si="981">(($L$3*($I$7-($B$7*Q563+$C$7*Q564+$D$7*Q565+$E$7*Q566+$G$7*N568))/$F$7))+((1-$L$3)*N567)</f>
        <v>-4.8241499117001182E-5</v>
      </c>
      <c r="S567" s="129">
        <f t="shared" si="973"/>
        <v>1.0225477524549769</v>
      </c>
    </row>
    <row r="568" spans="1:22" ht="15.75" x14ac:dyDescent="0.25">
      <c r="K568" s="1"/>
      <c r="N568" s="126">
        <f t="shared" si="913"/>
        <v>-4.6991256861168395E-4</v>
      </c>
      <c r="P568" s="127" t="str">
        <f t="shared" ref="P568" si="982">CONCATENATE("X6","(m",K563,")")</f>
        <v>X6(m71)</v>
      </c>
      <c r="Q568" s="59">
        <f t="shared" ref="Q568" si="983">(($L$3*($I$8-($B$8*Q563+$C$8*Q564+$D$8*Q565+$E$8*Q566+$F$8*Q567))/$G$8))+((1-$L$3)*N568)</f>
        <v>-4.7466661013956474E-4</v>
      </c>
      <c r="R568" s="1"/>
      <c r="S568" s="129">
        <f t="shared" si="973"/>
        <v>1.00155381194455</v>
      </c>
      <c r="T568" s="1"/>
      <c r="U568" s="1"/>
    </row>
    <row r="569" spans="1:22" x14ac:dyDescent="0.2">
      <c r="A569" s="131"/>
      <c r="B569" s="131"/>
      <c r="C569" s="131"/>
      <c r="D569" s="131"/>
      <c r="E569" s="131"/>
      <c r="F569" s="131"/>
      <c r="G569" s="131"/>
      <c r="H569" s="131"/>
      <c r="I569" s="131"/>
      <c r="J569" s="131"/>
      <c r="K569" s="131"/>
      <c r="L569" s="131"/>
      <c r="M569" s="131"/>
      <c r="N569" s="131"/>
      <c r="O569" s="131"/>
      <c r="P569" s="131"/>
      <c r="Q569" s="131"/>
      <c r="R569" s="131"/>
      <c r="S569" s="131"/>
      <c r="T569" s="131"/>
      <c r="U569" s="131"/>
      <c r="V569" s="131"/>
    </row>
    <row r="570" spans="1:22" ht="15.75" x14ac:dyDescent="0.25">
      <c r="K570" s="127" t="s">
        <v>226</v>
      </c>
      <c r="N570" s="117" t="s">
        <v>299</v>
      </c>
      <c r="S570" s="112" t="s">
        <v>210</v>
      </c>
      <c r="T570" s="112" t="s">
        <v>228</v>
      </c>
    </row>
    <row r="571" spans="1:22" x14ac:dyDescent="0.2">
      <c r="K571" s="127">
        <v>72</v>
      </c>
      <c r="N571" s="124">
        <f t="shared" ref="N571" si="984">Q563</f>
        <v>0.11945571169526238</v>
      </c>
      <c r="P571" s="127" t="str">
        <f t="shared" ref="P571" si="985">CONCATENATE("X1","(m",K571,")")</f>
        <v>X1(m72)</v>
      </c>
      <c r="Q571" s="59">
        <f t="shared" ref="Q571" si="986">(($L$3*($I$3-($C$3*N572+$D$3*N573+$E$3*N574+$F$3*N575+$G$3*N576))/$B$3))+((1-$L$3)*N571)</f>
        <v>0.12066747888734745</v>
      </c>
      <c r="S571" s="129">
        <f t="shared" ref="S571:S576" si="987">ABS((Q571-N571)/Q571)*100</f>
        <v>1.0042201952494194</v>
      </c>
      <c r="T571" s="133">
        <f t="shared" si="931"/>
        <v>1.0127311230509044</v>
      </c>
      <c r="U571" s="127" t="s">
        <v>229</v>
      </c>
    </row>
    <row r="572" spans="1:22" x14ac:dyDescent="0.2">
      <c r="N572" s="125">
        <f t="shared" si="913"/>
        <v>4.7995417961146979E-5</v>
      </c>
      <c r="P572" s="127" t="str">
        <f t="shared" ref="P572" si="988">CONCATENATE("X2","(m",K571,")")</f>
        <v>X2(m72)</v>
      </c>
      <c r="Q572" s="59">
        <f t="shared" ref="Q572" si="989">(($L$3*($I$4-($B$4*Q571+$D$4*N573+$E$4*N574+$F$4*N575+$G$4*N576))/$C$4))+((1-$L$3)*N572)</f>
        <v>4.8486455385298084E-5</v>
      </c>
      <c r="S572" s="129">
        <f t="shared" si="987"/>
        <v>1.0127311230509044</v>
      </c>
    </row>
    <row r="573" spans="1:22" x14ac:dyDescent="0.2">
      <c r="N573" s="125">
        <f t="shared" si="913"/>
        <v>-4.6634337818017525E-4</v>
      </c>
      <c r="P573" s="127" t="str">
        <f t="shared" ref="P573" si="990">CONCATENATE("X3","(m",K571,")")</f>
        <v>X3(m72)</v>
      </c>
      <c r="Q573" s="59">
        <f t="shared" ref="Q573" si="991">(($L$3*($I$5-($B$5*Q571+$C$5*Q572+$E$5*N574+$F$5*N575+$G$5*N576))/$D$5))+((1-$L$3)*N573)</f>
        <v>-4.7107568800680897E-4</v>
      </c>
      <c r="S573" s="129">
        <f t="shared" si="987"/>
        <v>1.0045752619195487</v>
      </c>
    </row>
    <row r="574" spans="1:22" x14ac:dyDescent="0.2">
      <c r="N574" s="125">
        <f t="shared" si="913"/>
        <v>0.12123205866995632</v>
      </c>
      <c r="P574" s="127" t="str">
        <f t="shared" ref="P574" si="992">CONCATENATE("X4","(m",K571,")")</f>
        <v>X4(m72)</v>
      </c>
      <c r="Q574" s="59">
        <f t="shared" ref="Q574" si="993">(($L$3*($I$6-($B$6*Q571+$C$6*Q572+$D$6*Q573+$F$6*N575+$G$6*N576))/$E$6))+((1-$L$3)*N574)</f>
        <v>0.12243828662506906</v>
      </c>
      <c r="S574" s="129">
        <f t="shared" si="987"/>
        <v>0.98517219438594272</v>
      </c>
    </row>
    <row r="575" spans="1:22" x14ac:dyDescent="0.2">
      <c r="N575" s="125">
        <f t="shared" si="913"/>
        <v>-4.8241499117001182E-5</v>
      </c>
      <c r="P575" s="127" t="str">
        <f t="shared" ref="P575" si="994">CONCATENATE("X5","(m",K571,")")</f>
        <v>X5(m72)</v>
      </c>
      <c r="Q575" s="59">
        <f t="shared" ref="Q575" si="995">(($L$3*($I$7-($B$7*Q571+$C$7*Q572+$D$7*Q573+$E$7*Q574+$G$7*N576))/$F$7))+((1-$L$3)*N575)</f>
        <v>-4.8730291908130002E-5</v>
      </c>
      <c r="S575" s="129">
        <f t="shared" si="987"/>
        <v>1.0030573837939001</v>
      </c>
    </row>
    <row r="576" spans="1:22" ht="15.75" x14ac:dyDescent="0.25">
      <c r="K576" s="1"/>
      <c r="N576" s="126">
        <f t="shared" si="913"/>
        <v>-4.7466661013956474E-4</v>
      </c>
      <c r="P576" s="127" t="str">
        <f t="shared" ref="P576" si="996">CONCATENATE("X6","(m",K571,")")</f>
        <v>X6(m72)</v>
      </c>
      <c r="Q576" s="59">
        <f t="shared" ref="Q576" si="997">(($L$3*($I$8-($B$8*Q571+$C$8*Q572+$D$8*Q573+$E$8*Q574+$F$8*Q575))/$G$8))+((1-$L$3)*N576)</f>
        <v>-4.7937728760502596E-4</v>
      </c>
      <c r="R576" s="1"/>
      <c r="S576" s="129">
        <f t="shared" si="987"/>
        <v>0.98266596838490639</v>
      </c>
      <c r="T576" s="1"/>
      <c r="U576" s="1"/>
    </row>
    <row r="577" spans="1:22" x14ac:dyDescent="0.2">
      <c r="A577" s="131"/>
      <c r="B577" s="131"/>
      <c r="C577" s="131"/>
      <c r="D577" s="131"/>
      <c r="E577" s="131"/>
      <c r="F577" s="131"/>
      <c r="G577" s="131"/>
      <c r="H577" s="131"/>
      <c r="I577" s="131"/>
      <c r="J577" s="131"/>
      <c r="K577" s="131"/>
      <c r="L577" s="131"/>
      <c r="M577" s="131"/>
      <c r="N577" s="131"/>
      <c r="O577" s="131"/>
      <c r="P577" s="131"/>
      <c r="Q577" s="131"/>
      <c r="R577" s="131"/>
      <c r="S577" s="131"/>
      <c r="T577" s="131"/>
      <c r="U577" s="131"/>
      <c r="V577" s="131"/>
    </row>
    <row r="578" spans="1:22" ht="15.75" x14ac:dyDescent="0.25">
      <c r="K578" s="127" t="s">
        <v>226</v>
      </c>
      <c r="N578" s="117" t="s">
        <v>300</v>
      </c>
      <c r="S578" s="112" t="s">
        <v>210</v>
      </c>
      <c r="T578" s="112" t="s">
        <v>228</v>
      </c>
    </row>
    <row r="579" spans="1:22" x14ac:dyDescent="0.2">
      <c r="K579" s="127">
        <v>73</v>
      </c>
      <c r="N579" s="124">
        <f t="shared" ref="N579" si="998">Q571</f>
        <v>0.12066747888734745</v>
      </c>
      <c r="P579" s="127" t="str">
        <f t="shared" ref="P579" si="999">CONCATENATE("X1","(m",K579,")")</f>
        <v>X1(m73)</v>
      </c>
      <c r="Q579" s="59">
        <f t="shared" ref="Q579" si="1000">(($L$3*($I$3-($C$3*N580+$D$3*N581+$E$3*N582+$F$3*N583+$G$3*N584))/$B$3))+((1-$L$3)*N579)</f>
        <v>0.12186819292647892</v>
      </c>
      <c r="S579" s="129">
        <f t="shared" ref="S579:S584" si="1001">ABS((Q579-N579)/Q579)*100</f>
        <v>0.9852562923090511</v>
      </c>
      <c r="T579" s="133">
        <f t="shared" si="931"/>
        <v>0.99352353672182458</v>
      </c>
      <c r="U579" s="127" t="s">
        <v>229</v>
      </c>
    </row>
    <row r="580" spans="1:22" x14ac:dyDescent="0.2">
      <c r="N580" s="125">
        <f t="shared" si="913"/>
        <v>4.8486455385298084E-5</v>
      </c>
      <c r="P580" s="127" t="str">
        <f t="shared" ref="P580" si="1002">CONCATENATE("X2","(m",K579,")")</f>
        <v>X2(m73)</v>
      </c>
      <c r="Q580" s="59">
        <f t="shared" ref="Q580" si="1003">(($L$3*($I$4-($B$4*Q579+$D$4*N581+$E$4*N582+$F$4*N583+$G$4*N584))/$C$4))+((1-$L$3)*N580)</f>
        <v>4.8973013804083683E-5</v>
      </c>
      <c r="S580" s="129">
        <f t="shared" si="1001"/>
        <v>0.99352353672182458</v>
      </c>
    </row>
    <row r="581" spans="1:22" x14ac:dyDescent="0.2">
      <c r="N581" s="125">
        <f t="shared" si="913"/>
        <v>-4.7107568800680897E-4</v>
      </c>
      <c r="P581" s="127" t="str">
        <f t="shared" ref="P581" si="1004">CONCATENATE("X3","(m",K579,")")</f>
        <v>X3(m73)</v>
      </c>
      <c r="Q581" s="59">
        <f t="shared" ref="Q581" si="1005">(($L$3*($I$5-($B$5*Q579+$C$5*Q580+$E$5*N582+$F$5*N583+$G$5*N584))/$D$5))+((1-$L$3)*N581)</f>
        <v>-4.7576483199706813E-4</v>
      </c>
      <c r="S581" s="129">
        <f t="shared" si="1001"/>
        <v>0.98560122037100484</v>
      </c>
    </row>
    <row r="582" spans="1:22" x14ac:dyDescent="0.2">
      <c r="N582" s="125">
        <f t="shared" si="913"/>
        <v>0.12243828662506906</v>
      </c>
      <c r="P582" s="127" t="str">
        <f t="shared" ref="P582" si="1006">CONCATENATE("X4","(m",K579,")")</f>
        <v>X4(m73)</v>
      </c>
      <c r="Q582" s="59">
        <f t="shared" ref="Q582" si="1007">(($L$3*($I$6-($B$6*Q579+$C$6*Q580+$D$6*Q581+$F$6*N583+$G$6*N584))/$E$6))+((1-$L$3)*N582)</f>
        <v>0.12363351195346285</v>
      </c>
      <c r="S582" s="129">
        <f t="shared" si="1001"/>
        <v>0.96674866669134962</v>
      </c>
    </row>
    <row r="583" spans="1:22" x14ac:dyDescent="0.2">
      <c r="N583" s="125">
        <f t="shared" si="913"/>
        <v>-4.8730291908130002E-5</v>
      </c>
      <c r="P583" s="127" t="str">
        <f t="shared" ref="P583" si="1008">CONCATENATE("X5","(m",K579,")")</f>
        <v>X5(m73)</v>
      </c>
      <c r="Q583" s="59">
        <f t="shared" ref="Q583" si="1009">(($L$3*($I$7-($B$7*Q579+$C$7*Q580+$D$7*Q581+$E$7*Q582+$G$7*N584))/$F$7))+((1-$L$3)*N583)</f>
        <v>-4.921462616834773E-5</v>
      </c>
      <c r="S583" s="129">
        <f t="shared" si="1001"/>
        <v>0.98412666706229401</v>
      </c>
    </row>
    <row r="584" spans="1:22" ht="15.75" x14ac:dyDescent="0.25">
      <c r="K584" s="1"/>
      <c r="N584" s="126">
        <f t="shared" si="913"/>
        <v>-4.7937728760502596E-4</v>
      </c>
      <c r="P584" s="127" t="str">
        <f t="shared" ref="P584" si="1010">CONCATENATE("X6","(m",K579,")")</f>
        <v>X6(m73)</v>
      </c>
      <c r="Q584" s="59">
        <f t="shared" ref="Q584" si="1011">(($L$3*($I$8-($B$8*Q579+$C$8*Q580+$D$8*Q581+$E$8*Q582+$F$8*Q583))/$G$8))+((1-$L$3)*N584)</f>
        <v>-4.8404499655402554E-4</v>
      </c>
      <c r="R584" s="1"/>
      <c r="S584" s="129">
        <f t="shared" si="1001"/>
        <v>0.96431302507608962</v>
      </c>
      <c r="T584" s="1"/>
      <c r="U584" s="1"/>
    </row>
    <row r="585" spans="1:22" x14ac:dyDescent="0.2">
      <c r="A585" s="131"/>
      <c r="B585" s="131"/>
      <c r="C585" s="131"/>
      <c r="D585" s="131"/>
      <c r="E585" s="131"/>
      <c r="F585" s="131"/>
      <c r="G585" s="131"/>
      <c r="H585" s="131"/>
      <c r="I585" s="131"/>
      <c r="J585" s="131"/>
      <c r="K585" s="131"/>
      <c r="L585" s="131"/>
      <c r="M585" s="131"/>
      <c r="N585" s="131"/>
      <c r="O585" s="131"/>
      <c r="P585" s="131"/>
      <c r="Q585" s="131"/>
      <c r="R585" s="131"/>
      <c r="S585" s="131"/>
      <c r="T585" s="131"/>
      <c r="U585" s="131"/>
      <c r="V585" s="131"/>
    </row>
    <row r="586" spans="1:22" ht="15.75" x14ac:dyDescent="0.25">
      <c r="K586" s="127" t="s">
        <v>226</v>
      </c>
      <c r="N586" s="117" t="s">
        <v>301</v>
      </c>
      <c r="S586" s="112" t="s">
        <v>210</v>
      </c>
      <c r="T586" s="112" t="s">
        <v>228</v>
      </c>
    </row>
    <row r="587" spans="1:22" x14ac:dyDescent="0.2">
      <c r="K587" s="127">
        <v>74</v>
      </c>
      <c r="N587" s="124">
        <f t="shared" ref="N587" si="1012">Q579</f>
        <v>0.12186819292647892</v>
      </c>
      <c r="P587" s="127" t="str">
        <f t="shared" ref="P587" si="1013">CONCATENATE("X1","(m",K587,")")</f>
        <v>X1(m74)</v>
      </c>
      <c r="Q587" s="59">
        <f t="shared" ref="Q587" si="1014">(($L$3*($I$3-($C$3*N588+$D$3*N589+$E$3*N590+$F$3*N591+$G$3*N592))/$B$3))+((1-$L$3)*N587)</f>
        <v>0.1230579546341603</v>
      </c>
      <c r="S587" s="129">
        <f t="shared" ref="S587:S592" si="1015">ABS((Q587-N587)/Q587)*100</f>
        <v>0.96683039403542226</v>
      </c>
      <c r="T587" s="133">
        <f t="shared" si="931"/>
        <v>0.97486394036675095</v>
      </c>
      <c r="U587" s="127" t="s">
        <v>229</v>
      </c>
    </row>
    <row r="588" spans="1:22" x14ac:dyDescent="0.2">
      <c r="N588" s="125">
        <f t="shared" si="913"/>
        <v>4.8973013804083683E-5</v>
      </c>
      <c r="P588" s="127" t="str">
        <f t="shared" ref="P588" si="1016">CONCATENATE("X2","(m",K587,")")</f>
        <v>X2(m74)</v>
      </c>
      <c r="Q588" s="59">
        <f t="shared" ref="Q588" si="1017">(($L$3*($I$4-($B$4*Q587+$D$4*N589+$E$4*N590+$F$4*N591+$G$4*N592))/$C$4))+((1-$L$3)*N588)</f>
        <v>4.9455134072819632E-5</v>
      </c>
      <c r="S588" s="129">
        <f t="shared" si="1015"/>
        <v>0.97486394036675095</v>
      </c>
    </row>
    <row r="589" spans="1:22" x14ac:dyDescent="0.2">
      <c r="N589" s="125">
        <f t="shared" si="913"/>
        <v>-4.7576483199706813E-4</v>
      </c>
      <c r="P589" s="127" t="str">
        <f t="shared" ref="P589" si="1018">CONCATENATE("X3","(m",K587,")")</f>
        <v>X3(m74)</v>
      </c>
      <c r="Q589" s="59">
        <f t="shared" ref="Q589" si="1019">(($L$3*($I$5-($B$5*Q587+$C$5*Q588+$E$5*N590+$F$5*N591+$G$5*N592))/$D$5))+((1-$L$3)*N589)</f>
        <v>-4.804112038887887E-4</v>
      </c>
      <c r="S589" s="129">
        <f t="shared" si="1015"/>
        <v>0.96716559774408672</v>
      </c>
    </row>
    <row r="590" spans="1:22" x14ac:dyDescent="0.2">
      <c r="N590" s="125">
        <f t="shared" si="913"/>
        <v>0.12363351195346285</v>
      </c>
      <c r="P590" s="127" t="str">
        <f t="shared" ref="P590" si="1020">CONCATENATE("X4","(m",K587,")")</f>
        <v>X4(m74)</v>
      </c>
      <c r="Q590" s="59">
        <f t="shared" ref="Q590" si="1021">(($L$3*($I$6-($B$6*Q587+$C$6*Q588+$D$6*Q589+$F$6*N591+$G$6*N592))/$E$6))+((1-$L$3)*N590)</f>
        <v>0.12481783501576539</v>
      </c>
      <c r="S590" s="129">
        <f t="shared" si="1015"/>
        <v>0.94884121500180685</v>
      </c>
    </row>
    <row r="591" spans="1:22" x14ac:dyDescent="0.2">
      <c r="N591" s="125">
        <f t="shared" si="913"/>
        <v>-4.921462616834773E-5</v>
      </c>
      <c r="P591" s="127" t="str">
        <f t="shared" ref="P591" si="1022">CONCATENATE("X5","(m",K587,")")</f>
        <v>X5(m74)</v>
      </c>
      <c r="Q591" s="59">
        <f t="shared" ref="Q591" si="1023">(($L$3*($I$7-($B$7*Q587+$C$7*Q588+$D$7*Q589+$E$7*Q590+$G$7*N592))/$F$7))+((1-$L$3)*N591)</f>
        <v>-4.9694542566212175E-5</v>
      </c>
      <c r="S591" s="129">
        <f t="shared" si="1015"/>
        <v>0.96573259976186154</v>
      </c>
    </row>
    <row r="592" spans="1:22" ht="15.75" x14ac:dyDescent="0.25">
      <c r="K592" s="1"/>
      <c r="N592" s="126">
        <f t="shared" si="913"/>
        <v>-4.8404499655402554E-4</v>
      </c>
      <c r="P592" s="127" t="str">
        <f t="shared" ref="P592" si="1024">CONCATENATE("X6","(m",K587,")")</f>
        <v>X6(m74)</v>
      </c>
      <c r="Q592" s="59">
        <f t="shared" ref="Q592" si="1025">(($L$3*($I$8-($B$8*Q587+$C$8*Q588+$D$8*Q589+$E$8*Q590+$F$8*Q591))/$G$8))+((1-$L$3)*N592)</f>
        <v>-4.8867012892454267E-4</v>
      </c>
      <c r="R592" s="1"/>
      <c r="S592" s="129">
        <f t="shared" si="1015"/>
        <v>0.94647331538271884</v>
      </c>
      <c r="T592" s="1"/>
      <c r="U592" s="1"/>
    </row>
    <row r="593" spans="1:22" x14ac:dyDescent="0.2">
      <c r="A593" s="131"/>
      <c r="B593" s="131"/>
      <c r="C593" s="131"/>
      <c r="D593" s="131"/>
      <c r="E593" s="131"/>
      <c r="F593" s="131"/>
      <c r="G593" s="131"/>
      <c r="H593" s="131"/>
      <c r="I593" s="131"/>
      <c r="J593" s="131"/>
      <c r="K593" s="131"/>
      <c r="L593" s="131"/>
      <c r="M593" s="131"/>
      <c r="N593" s="131"/>
      <c r="O593" s="131"/>
      <c r="P593" s="131"/>
      <c r="Q593" s="131"/>
      <c r="R593" s="131"/>
      <c r="S593" s="131"/>
      <c r="T593" s="131"/>
      <c r="U593" s="131"/>
      <c r="V593" s="131"/>
    </row>
    <row r="594" spans="1:22" ht="15.75" x14ac:dyDescent="0.25">
      <c r="K594" s="127" t="s">
        <v>226</v>
      </c>
      <c r="N594" s="117" t="s">
        <v>302</v>
      </c>
      <c r="S594" s="112" t="s">
        <v>210</v>
      </c>
      <c r="T594" s="112" t="s">
        <v>228</v>
      </c>
    </row>
    <row r="595" spans="1:22" x14ac:dyDescent="0.2">
      <c r="K595" s="127">
        <v>75</v>
      </c>
      <c r="N595" s="124">
        <f t="shared" ref="N595:N656" si="1026">Q587</f>
        <v>0.1230579546341603</v>
      </c>
      <c r="P595" s="127" t="str">
        <f t="shared" ref="P595" si="1027">CONCATENATE("X1","(m",K595,")")</f>
        <v>X1(m75)</v>
      </c>
      <c r="Q595" s="59">
        <f t="shared" ref="Q595" si="1028">(($L$3*($I$3-($C$3*N596+$D$3*N597+$E$3*N598+$F$3*N599+$G$3*N600))/$B$3))+((1-$L$3)*N595)</f>
        <v>0.12423686391225019</v>
      </c>
      <c r="S595" s="129">
        <f t="shared" ref="S595:S600" si="1029">ABS((Q595-N595)/Q595)*100</f>
        <v>0.94892066731704228</v>
      </c>
      <c r="T595" s="133">
        <f t="shared" si="931"/>
        <v>0.95672996331296944</v>
      </c>
      <c r="U595" s="127" t="s">
        <v>229</v>
      </c>
    </row>
    <row r="596" spans="1:22" x14ac:dyDescent="0.2">
      <c r="N596" s="125">
        <f t="shared" si="1026"/>
        <v>4.9455134072819632E-5</v>
      </c>
      <c r="P596" s="127" t="str">
        <f t="shared" ref="P596" si="1030">CONCATENATE("X2","(m",K595,")")</f>
        <v>X2(m75)</v>
      </c>
      <c r="Q596" s="59">
        <f t="shared" ref="Q596" si="1031">(($L$3*($I$4-($B$4*Q595+$D$4*N597+$E$4*N598+$F$4*N599+$G$4*N600))/$C$4))+((1-$L$3)*N596)</f>
        <v>4.9932856674159436E-5</v>
      </c>
      <c r="S596" s="129">
        <f t="shared" si="1029"/>
        <v>0.95672996331296944</v>
      </c>
    </row>
    <row r="597" spans="1:22" x14ac:dyDescent="0.2">
      <c r="N597" s="125">
        <f t="shared" si="1026"/>
        <v>-4.804112038887887E-4</v>
      </c>
      <c r="P597" s="127" t="str">
        <f t="shared" ref="P597" si="1032">CONCATENATE("X3","(m",K595,")")</f>
        <v>X3(m75)</v>
      </c>
      <c r="Q597" s="59">
        <f t="shared" ref="Q597" si="1033">(($L$3*($I$5-($B$5*Q595+$C$5*Q596+$E$5*N598+$F$5*N599+$G$5*N600))/$D$5))+((1-$L$3)*N597)</f>
        <v>-4.8501519382832068E-4</v>
      </c>
      <c r="S597" s="129">
        <f t="shared" si="1029"/>
        <v>0.9492465386891864</v>
      </c>
    </row>
    <row r="598" spans="1:22" x14ac:dyDescent="0.2">
      <c r="N598" s="125">
        <f t="shared" si="1026"/>
        <v>0.12481783501576539</v>
      </c>
      <c r="P598" s="127" t="str">
        <f t="shared" ref="P598" si="1034">CONCATENATE("X4","(m",K595,")")</f>
        <v>X4(m75)</v>
      </c>
      <c r="Q598" s="59">
        <f t="shared" ref="Q598" si="1035">(($L$3*($I$6-($B$6*Q595+$C$6*Q596+$D$6*Q597+$F$6*N599+$G$6*N600))/$E$6))+((1-$L$3)*N598)</f>
        <v>0.12599135525716337</v>
      </c>
      <c r="S598" s="129">
        <f t="shared" si="1029"/>
        <v>0.93142917544040038</v>
      </c>
    </row>
    <row r="599" spans="1:22" x14ac:dyDescent="0.2">
      <c r="N599" s="125">
        <f t="shared" si="1026"/>
        <v>-4.9694542566212175E-5</v>
      </c>
      <c r="P599" s="127" t="str">
        <f t="shared" ref="P599" si="1036">CONCATENATE("X5","(m",K595,")")</f>
        <v>X5(m75)</v>
      </c>
      <c r="Q599" s="59">
        <f t="shared" ref="Q599" si="1037">(($L$3*($I$7-($B$7*Q595+$C$7*Q596+$D$7*Q597+$E$7*Q598+$G$7*N600))/$F$7))+((1-$L$3)*N599)</f>
        <v>-5.0170081399322269E-5</v>
      </c>
      <c r="S599" s="129">
        <f t="shared" si="1029"/>
        <v>0.94785342149458318</v>
      </c>
    </row>
    <row r="600" spans="1:22" ht="15.75" x14ac:dyDescent="0.25">
      <c r="K600" s="1"/>
      <c r="N600" s="126">
        <f t="shared" si="1026"/>
        <v>-4.8867012892454267E-4</v>
      </c>
      <c r="P600" s="127" t="str">
        <f t="shared" ref="P600" si="1038">CONCATENATE("X6","(m",K595,")")</f>
        <v>X6(m75)</v>
      </c>
      <c r="Q600" s="59">
        <f t="shared" ref="Q600" si="1039">(($L$3*($I$8-($B$8*Q595+$C$8*Q596+$D$8*Q597+$E$8*Q598+$F$8*Q599))/$G$8))+((1-$L$3)*N600)</f>
        <v>-4.9325307307948845E-4</v>
      </c>
      <c r="R600" s="1"/>
      <c r="S600" s="129">
        <f t="shared" si="1029"/>
        <v>0.92912632582975063</v>
      </c>
      <c r="T600" s="1"/>
      <c r="U600" s="1"/>
    </row>
    <row r="601" spans="1:22" x14ac:dyDescent="0.2">
      <c r="A601" s="131"/>
      <c r="B601" s="131"/>
      <c r="C601" s="131"/>
      <c r="D601" s="131"/>
      <c r="E601" s="131"/>
      <c r="F601" s="131"/>
      <c r="G601" s="131"/>
      <c r="H601" s="131"/>
      <c r="I601" s="131"/>
      <c r="J601" s="131"/>
      <c r="K601" s="131"/>
      <c r="L601" s="131"/>
      <c r="M601" s="131"/>
      <c r="N601" s="131"/>
      <c r="O601" s="131"/>
      <c r="P601" s="131"/>
      <c r="Q601" s="131"/>
      <c r="R601" s="131"/>
      <c r="S601" s="131"/>
      <c r="T601" s="131"/>
      <c r="U601" s="131"/>
      <c r="V601" s="131"/>
    </row>
    <row r="602" spans="1:22" ht="15.75" x14ac:dyDescent="0.25">
      <c r="K602" s="127" t="s">
        <v>226</v>
      </c>
      <c r="N602" s="117" t="s">
        <v>303</v>
      </c>
      <c r="S602" s="112" t="s">
        <v>210</v>
      </c>
      <c r="T602" s="112" t="s">
        <v>228</v>
      </c>
    </row>
    <row r="603" spans="1:22" x14ac:dyDescent="0.2">
      <c r="K603" s="127">
        <v>76</v>
      </c>
      <c r="N603" s="124">
        <f t="shared" ref="N603" si="1040">Q595</f>
        <v>0.12423686391225019</v>
      </c>
      <c r="P603" s="127" t="str">
        <f t="shared" ref="P603" si="1041">CONCATENATE("X1","(m",K603,")")</f>
        <v>X1(m76)</v>
      </c>
      <c r="Q603" s="59">
        <f t="shared" ref="Q603" si="1042">(($L$3*($I$3-($C$3*N604+$D$3*N605+$E$3*N606+$F$3*N607+$G$3*N608))/$B$3))+((1-$L$3)*N603)</f>
        <v>0.12540501975135096</v>
      </c>
      <c r="S603" s="129">
        <f t="shared" ref="S603:S608" si="1043">ABS((Q603-N603)/Q603)*100</f>
        <v>0.93150644321650522</v>
      </c>
      <c r="T603" s="133">
        <f t="shared" ref="T603:T659" si="1044">MAX(S603:S606)</f>
        <v>0.93910043476263394</v>
      </c>
      <c r="U603" s="127" t="s">
        <v>229</v>
      </c>
    </row>
    <row r="604" spans="1:22" x14ac:dyDescent="0.2">
      <c r="N604" s="125">
        <f t="shared" si="1026"/>
        <v>4.9932856674159436E-5</v>
      </c>
      <c r="P604" s="127" t="str">
        <f t="shared" ref="P604" si="1045">CONCATENATE("X2","(m",K603,")")</f>
        <v>X2(m76)</v>
      </c>
      <c r="Q604" s="59">
        <f t="shared" ref="Q604" si="1046">(($L$3*($I$4-($B$4*Q603+$D$4*N605+$E$4*N606+$F$4*N607+$G$4*N608))/$C$4))+((1-$L$3)*N604)</f>
        <v>5.0406221721493397E-5</v>
      </c>
      <c r="S604" s="129">
        <f t="shared" si="1043"/>
        <v>0.93910043476263394</v>
      </c>
    </row>
    <row r="605" spans="1:22" x14ac:dyDescent="0.2">
      <c r="N605" s="125">
        <f t="shared" si="1026"/>
        <v>-4.8501519382832068E-4</v>
      </c>
      <c r="P605" s="127" t="str">
        <f t="shared" ref="P605" si="1047">CONCATENATE("X3","(m",K603,")")</f>
        <v>X3(m76)</v>
      </c>
      <c r="Q605" s="59">
        <f t="shared" ref="Q605" si="1048">(($L$3*($I$5-($B$5*Q603+$C$5*Q604+$E$5*N606+$F$5*N607+$G$5*N608))/$D$5))+((1-$L$3)*N605)</f>
        <v>-4.8957718840328868E-4</v>
      </c>
      <c r="S605" s="129">
        <f t="shared" si="1043"/>
        <v>0.93182335350356604</v>
      </c>
    </row>
    <row r="606" spans="1:22" x14ac:dyDescent="0.2">
      <c r="N606" s="125">
        <f t="shared" si="1026"/>
        <v>0.12599135525716337</v>
      </c>
      <c r="P606" s="127" t="str">
        <f t="shared" ref="P606" si="1049">CONCATENATE("X4","(m",K603,")")</f>
        <v>X4(m76)</v>
      </c>
      <c r="Q606" s="59">
        <f t="shared" ref="Q606" si="1050">(($L$3*($I$6-($B$6*Q603+$C$6*Q604+$D$6*Q605+$F$6*N607+$G$6*N608))/$E$6))+((1-$L$3)*N606)</f>
        <v>0.1271541712157527</v>
      </c>
      <c r="S606" s="129">
        <f t="shared" si="1043"/>
        <v>0.91449297138375996</v>
      </c>
    </row>
    <row r="607" spans="1:22" x14ac:dyDescent="0.2">
      <c r="N607" s="125">
        <f t="shared" si="1026"/>
        <v>-5.0170081399322269E-5</v>
      </c>
      <c r="P607" s="127" t="str">
        <f t="shared" ref="P607" si="1051">CONCATENATE("X5","(m",K603,")")</f>
        <v>X5(m76)</v>
      </c>
      <c r="Q607" s="59">
        <f t="shared" ref="Q607" si="1052">(($L$3*($I$7-($B$7*Q603+$C$7*Q604+$D$7*Q605+$E$7*Q606+$G$7*N608))/$F$7))+((1-$L$3)*N607)</f>
        <v>-5.0641282597701823E-5</v>
      </c>
      <c r="S607" s="129">
        <f t="shared" si="1043"/>
        <v>0.9304685312234523</v>
      </c>
    </row>
    <row r="608" spans="1:22" ht="15.75" x14ac:dyDescent="0.25">
      <c r="K608" s="1"/>
      <c r="N608" s="126">
        <f t="shared" si="1026"/>
        <v>-4.9325307307948845E-4</v>
      </c>
      <c r="P608" s="127" t="str">
        <f t="shared" ref="P608" si="1053">CONCATENATE("X6","(m",K603,")")</f>
        <v>X6(m76)</v>
      </c>
      <c r="Q608" s="59">
        <f t="shared" ref="Q608" si="1054">(($L$3*($I$8-($B$8*Q603+$C$8*Q604+$D$8*Q605+$E$8*Q606+$F$8*Q607))/$G$8))+((1-$L$3)*N608)</f>
        <v>-4.9779421383931558E-4</v>
      </c>
      <c r="R608" s="1"/>
      <c r="S608" s="129">
        <f t="shared" si="1043"/>
        <v>0.91225262037557109</v>
      </c>
      <c r="T608" s="1"/>
      <c r="U608" s="1"/>
    </row>
    <row r="609" spans="1:22" x14ac:dyDescent="0.2">
      <c r="A609" s="131"/>
      <c r="B609" s="131"/>
      <c r="C609" s="131"/>
      <c r="D609" s="131"/>
      <c r="E609" s="131"/>
      <c r="F609" s="131"/>
      <c r="G609" s="131"/>
      <c r="H609" s="131"/>
      <c r="I609" s="131"/>
      <c r="J609" s="131"/>
      <c r="K609" s="131"/>
      <c r="L609" s="131"/>
      <c r="M609" s="131"/>
      <c r="N609" s="131"/>
      <c r="O609" s="131"/>
      <c r="P609" s="131"/>
      <c r="Q609" s="131"/>
      <c r="R609" s="131"/>
      <c r="S609" s="131"/>
      <c r="T609" s="131"/>
      <c r="U609" s="131"/>
      <c r="V609" s="131"/>
    </row>
    <row r="610" spans="1:22" ht="15.75" x14ac:dyDescent="0.25">
      <c r="K610" s="127" t="s">
        <v>226</v>
      </c>
      <c r="N610" s="117" t="s">
        <v>304</v>
      </c>
      <c r="S610" s="112" t="s">
        <v>210</v>
      </c>
      <c r="T610" s="112" t="s">
        <v>228</v>
      </c>
    </row>
    <row r="611" spans="1:22" x14ac:dyDescent="0.2">
      <c r="K611" s="127">
        <v>77</v>
      </c>
      <c r="N611" s="124">
        <f t="shared" ref="N611" si="1055">Q603</f>
        <v>0.12540501975135096</v>
      </c>
      <c r="P611" s="127" t="str">
        <f t="shared" ref="P611" si="1056">CONCATENATE("X1","(m",K611,")")</f>
        <v>X1(m77)</v>
      </c>
      <c r="Q611" s="59">
        <f t="shared" ref="Q611" si="1057">(($L$3*($I$3-($C$3*N612+$D$3*N613+$E$3*N614+$F$3*N615+$G$3*N616))/$B$3))+((1-$L$3)*N611)</f>
        <v>0.12656252023912054</v>
      </c>
      <c r="S611" s="129">
        <f t="shared" ref="S611:S616" si="1058">ABS((Q611-N611)/Q611)*100</f>
        <v>0.91456814038046985</v>
      </c>
      <c r="T611" s="133">
        <f t="shared" si="1044"/>
        <v>0.92195530439552142</v>
      </c>
      <c r="U611" s="127" t="s">
        <v>229</v>
      </c>
    </row>
    <row r="612" spans="1:22" x14ac:dyDescent="0.2">
      <c r="N612" s="125">
        <f t="shared" si="1026"/>
        <v>5.0406221721493397E-5</v>
      </c>
      <c r="P612" s="127" t="str">
        <f t="shared" ref="P612" si="1059">CONCATENATE("X2","(m",K611,")")</f>
        <v>X2(m77)</v>
      </c>
      <c r="Q612" s="59">
        <f t="shared" ref="Q612" si="1060">(($L$3*($I$4-($B$4*Q611+$D$4*N613+$E$4*N614+$F$4*N615+$G$4*N616))/$C$4))+((1-$L$3)*N612)</f>
        <v>5.0875268962316967E-5</v>
      </c>
      <c r="S612" s="129">
        <f t="shared" si="1058"/>
        <v>0.92195530439552142</v>
      </c>
    </row>
    <row r="613" spans="1:22" x14ac:dyDescent="0.2">
      <c r="N613" s="125">
        <f t="shared" si="1026"/>
        <v>-4.8957718840328868E-4</v>
      </c>
      <c r="P613" s="127" t="str">
        <f t="shared" ref="P613" si="1061">CONCATENATE("X3","(m",K611,")")</f>
        <v>X3(m77)</v>
      </c>
      <c r="Q613" s="59">
        <f t="shared" ref="Q613" si="1062">(($L$3*($I$5-($B$5*Q611+$C$5*Q612+$E$5*N614+$F$5*N615+$G$5*N616))/$D$5))+((1-$L$3)*N613)</f>
        <v>-4.9409757067505158E-4</v>
      </c>
      <c r="S613" s="129">
        <f t="shared" si="1058"/>
        <v>0.91487644142573143</v>
      </c>
    </row>
    <row r="614" spans="1:22" x14ac:dyDescent="0.2">
      <c r="N614" s="125">
        <f t="shared" si="1026"/>
        <v>0.1271541712157527</v>
      </c>
      <c r="P614" s="127" t="str">
        <f t="shared" ref="P614" si="1063">CONCATENATE("X4","(m",K611,")")</f>
        <v>X4(m77)</v>
      </c>
      <c r="Q614" s="59">
        <f t="shared" ref="Q614" si="1064">(($L$3*($I$6-($B$6*Q611+$C$6*Q612+$D$6*Q613+$F$6*N615+$G$6*N616))/$E$6))+((1-$L$3)*N614)</f>
        <v>0.12830638053081253</v>
      </c>
      <c r="S614" s="129">
        <f t="shared" si="1058"/>
        <v>0.89801404286603337</v>
      </c>
    </row>
    <row r="615" spans="1:22" x14ac:dyDescent="0.2">
      <c r="N615" s="125">
        <f t="shared" si="1026"/>
        <v>-5.0641282597701823E-5</v>
      </c>
      <c r="P615" s="127" t="str">
        <f t="shared" ref="P615" si="1065">CONCATENATE("X5","(m",K611,")")</f>
        <v>X5(m77)</v>
      </c>
      <c r="Q615" s="59">
        <f t="shared" ref="Q615" si="1066">(($L$3*($I$7-($B$7*Q611+$C$7*Q612+$D$7*Q613+$E$7*Q614+$G$7*N616))/$F$7))+((1-$L$3)*N615)</f>
        <v>-5.1108185727152231E-5</v>
      </c>
      <c r="S615" s="129">
        <f t="shared" si="1058"/>
        <v>0.91355841105969082</v>
      </c>
    </row>
    <row r="616" spans="1:22" ht="15.75" x14ac:dyDescent="0.25">
      <c r="K616" s="1"/>
      <c r="N616" s="126">
        <f t="shared" si="1026"/>
        <v>-4.9779421383931558E-4</v>
      </c>
      <c r="P616" s="127" t="str">
        <f t="shared" ref="P616" si="1067">CONCATENATE("X6","(m",K611,")")</f>
        <v>X6(m77)</v>
      </c>
      <c r="Q616" s="59">
        <f t="shared" ref="Q616" si="1068">(($L$3*($I$8-($B$8*Q611+$C$8*Q612+$D$8*Q613+$E$8*Q614+$F$8*Q615))/$G$8))+((1-$L$3)*N616)</f>
        <v>-5.0229393251433139E-4</v>
      </c>
      <c r="R616" s="1"/>
      <c r="S616" s="129">
        <f t="shared" si="1058"/>
        <v>0.89583377057564184</v>
      </c>
      <c r="T616" s="1"/>
      <c r="U616" s="1"/>
    </row>
    <row r="617" spans="1:22" x14ac:dyDescent="0.2">
      <c r="A617" s="131"/>
      <c r="B617" s="131"/>
      <c r="C617" s="131"/>
      <c r="D617" s="131"/>
      <c r="E617" s="131"/>
      <c r="F617" s="131"/>
      <c r="G617" s="131"/>
      <c r="H617" s="131"/>
      <c r="I617" s="131"/>
      <c r="J617" s="131"/>
      <c r="K617" s="131"/>
      <c r="L617" s="131"/>
      <c r="M617" s="131"/>
      <c r="N617" s="131"/>
      <c r="O617" s="131"/>
      <c r="P617" s="131"/>
      <c r="Q617" s="131"/>
      <c r="R617" s="131"/>
      <c r="S617" s="131"/>
      <c r="T617" s="131"/>
      <c r="U617" s="131"/>
      <c r="V617" s="131"/>
    </row>
    <row r="618" spans="1:22" ht="15.75" x14ac:dyDescent="0.25">
      <c r="K618" s="127" t="s">
        <v>226</v>
      </c>
      <c r="N618" s="117" t="s">
        <v>305</v>
      </c>
      <c r="S618" s="112" t="s">
        <v>210</v>
      </c>
      <c r="T618" s="112" t="s">
        <v>228</v>
      </c>
    </row>
    <row r="619" spans="1:22" x14ac:dyDescent="0.2">
      <c r="K619" s="127">
        <v>78</v>
      </c>
      <c r="N619" s="124">
        <f t="shared" ref="N619" si="1069">Q611</f>
        <v>0.12656252023912054</v>
      </c>
      <c r="P619" s="127" t="str">
        <f t="shared" ref="P619" si="1070">CONCATENATE("X1","(m",K619,")")</f>
        <v>X1(m78)</v>
      </c>
      <c r="Q619" s="59">
        <f t="shared" ref="Q619" si="1071">(($L$3*($I$3-($C$3*N620+$D$3*N621+$E$3*N622+$F$3*N623+$G$3*N624))/$B$3))+((1-$L$3)*N619)</f>
        <v>0.1277094625685089</v>
      </c>
      <c r="S619" s="129">
        <f t="shared" ref="S619:S624" si="1072">ABS((Q619-N619)/Q619)*100</f>
        <v>0.89808719441841833</v>
      </c>
      <c r="T619" s="133">
        <f t="shared" si="1044"/>
        <v>0.90527556919339802</v>
      </c>
      <c r="U619" s="127" t="s">
        <v>229</v>
      </c>
    </row>
    <row r="620" spans="1:22" x14ac:dyDescent="0.2">
      <c r="N620" s="125">
        <f t="shared" si="1026"/>
        <v>5.0875268962316967E-5</v>
      </c>
      <c r="P620" s="127" t="str">
        <f t="shared" ref="P620" si="1073">CONCATENATE("X2","(m",K619,")")</f>
        <v>X2(m78)</v>
      </c>
      <c r="Q620" s="59">
        <f t="shared" ref="Q620" si="1074">(($L$3*($I$4-($B$4*Q619+$D$4*N621+$E$4*N622+$F$4*N623+$G$4*N624))/$C$4))+((1-$L$3)*N620)</f>
        <v>5.1340037781568164E-5</v>
      </c>
      <c r="S620" s="129">
        <f t="shared" si="1072"/>
        <v>0.90527556919339802</v>
      </c>
    </row>
    <row r="621" spans="1:22" x14ac:dyDescent="0.2">
      <c r="N621" s="125">
        <f t="shared" si="1026"/>
        <v>-4.9409757067505158E-4</v>
      </c>
      <c r="P621" s="127" t="str">
        <f t="shared" ref="P621" si="1075">CONCATENATE("X3","(m",K619,")")</f>
        <v>X3(m78)</v>
      </c>
      <c r="Q621" s="59">
        <f t="shared" ref="Q621" si="1076">(($L$3*($I$5-($B$5*Q619+$C$5*Q620+$E$5*N622+$F$5*N623+$G$5*N624))/$D$5))+((1-$L$3)*N621)</f>
        <v>-4.9857672021086917E-4</v>
      </c>
      <c r="S621" s="129">
        <f t="shared" si="1072"/>
        <v>0.89838721990933867</v>
      </c>
    </row>
    <row r="622" spans="1:22" x14ac:dyDescent="0.2">
      <c r="N622" s="125">
        <f t="shared" si="1026"/>
        <v>0.12830638053081253</v>
      </c>
      <c r="P622" s="127" t="str">
        <f t="shared" ref="P622" si="1077">CONCATENATE("X4","(m",K619,")")</f>
        <v>X4(m78)</v>
      </c>
      <c r="Q622" s="59">
        <f t="shared" ref="Q622" si="1078">(($L$3*($I$6-($B$6*Q619+$C$6*Q620+$D$6*Q621+$F$6*N623+$G$6*N624))/$E$6))+((1-$L$3)*N622)</f>
        <v>0.12944807995100382</v>
      </c>
      <c r="S622" s="129">
        <f t="shared" si="1072"/>
        <v>0.8819747814130795</v>
      </c>
    </row>
    <row r="623" spans="1:22" x14ac:dyDescent="0.2">
      <c r="N623" s="125">
        <f t="shared" si="1026"/>
        <v>-5.1108185727152231E-5</v>
      </c>
      <c r="P623" s="127" t="str">
        <f t="shared" ref="P623" si="1079">CONCATENATE("X5","(m",K619,")")</f>
        <v>X5(m78)</v>
      </c>
      <c r="Q623" s="59">
        <f t="shared" ref="Q623" si="1080">(($L$3*($I$7-($B$7*Q619+$C$7*Q620+$D$7*Q621+$E$7*Q622+$G$7*N624))/$F$7))+((1-$L$3)*N623)</f>
        <v>-5.1570829992574956E-5</v>
      </c>
      <c r="S623" s="129">
        <f t="shared" si="1072"/>
        <v>0.89710455598511052</v>
      </c>
    </row>
    <row r="624" spans="1:22" ht="15.75" x14ac:dyDescent="0.25">
      <c r="K624" s="1"/>
      <c r="N624" s="126">
        <f t="shared" si="1026"/>
        <v>-5.0229393251433139E-4</v>
      </c>
      <c r="P624" s="127" t="str">
        <f t="shared" ref="P624" si="1081">CONCATENATE("X6","(m",K619,")")</f>
        <v>X6(m78)</v>
      </c>
      <c r="Q624" s="59">
        <f t="shared" ref="Q624" si="1082">(($L$3*($I$8-($B$8*Q619+$C$8*Q620+$D$8*Q621+$E$8*Q622+$F$8*Q623))/$G$8))+((1-$L$3)*N624)</f>
        <v>-5.0675260693671504E-4</v>
      </c>
      <c r="R624" s="1"/>
      <c r="S624" s="129">
        <f t="shared" si="1072"/>
        <v>0.87985229110828567</v>
      </c>
      <c r="T624" s="1"/>
      <c r="U624" s="1"/>
    </row>
    <row r="625" spans="1:22" x14ac:dyDescent="0.2">
      <c r="A625" s="131"/>
      <c r="B625" s="131"/>
      <c r="C625" s="131"/>
      <c r="D625" s="131"/>
      <c r="E625" s="131"/>
      <c r="F625" s="131"/>
      <c r="G625" s="131"/>
      <c r="H625" s="131"/>
      <c r="I625" s="131"/>
      <c r="J625" s="131"/>
      <c r="K625" s="131"/>
      <c r="L625" s="131"/>
      <c r="M625" s="131"/>
      <c r="N625" s="131"/>
      <c r="O625" s="131"/>
      <c r="P625" s="131"/>
      <c r="Q625" s="131"/>
      <c r="R625" s="131"/>
      <c r="S625" s="131"/>
      <c r="T625" s="131"/>
      <c r="U625" s="131"/>
      <c r="V625" s="131"/>
    </row>
    <row r="626" spans="1:22" ht="15.75" x14ac:dyDescent="0.25">
      <c r="K626" s="127" t="s">
        <v>226</v>
      </c>
      <c r="N626" s="117" t="s">
        <v>306</v>
      </c>
      <c r="S626" s="112" t="s">
        <v>210</v>
      </c>
      <c r="T626" s="112" t="s">
        <v>228</v>
      </c>
    </row>
    <row r="627" spans="1:22" x14ac:dyDescent="0.2">
      <c r="K627" s="127">
        <v>79</v>
      </c>
      <c r="N627" s="124">
        <f t="shared" ref="N627" si="1083">Q619</f>
        <v>0.1277094625685089</v>
      </c>
      <c r="P627" s="127" t="str">
        <f t="shared" ref="P627" si="1084">CONCATENATE("X1","(m",K627,")")</f>
        <v>X1(m79)</v>
      </c>
      <c r="Q627" s="59">
        <f t="shared" ref="Q627" si="1085">(($L$3*($I$3-($C$3*N628+$D$3*N629+$E$3*N630+$F$3*N631+$G$3*N632))/$B$3))+((1-$L$3)*N627)</f>
        <v>0.12884594304591901</v>
      </c>
      <c r="S627" s="129">
        <f t="shared" ref="S627:S632" si="1086">ABS((Q627-N627)/Q627)*100</f>
        <v>0.8820459927132358</v>
      </c>
      <c r="T627" s="133">
        <f t="shared" si="1044"/>
        <v>0.88904320592594466</v>
      </c>
      <c r="U627" s="127" t="s">
        <v>229</v>
      </c>
    </row>
    <row r="628" spans="1:22" x14ac:dyDescent="0.2">
      <c r="N628" s="125">
        <f t="shared" si="1026"/>
        <v>5.1340037781568164E-5</v>
      </c>
      <c r="P628" s="127" t="str">
        <f t="shared" ref="P628" si="1087">CONCATENATE("X2","(m",K627,")")</f>
        <v>X2(m79)</v>
      </c>
      <c r="Q628" s="59">
        <f t="shared" ref="Q628" si="1088">(($L$3*($I$4-($B$4*Q627+$D$4*N629+$E$4*N630+$F$4*N631+$G$4*N632))/$C$4))+((1-$L$3)*N628)</f>
        <v>5.1800567204934739E-5</v>
      </c>
      <c r="S628" s="129">
        <f t="shared" si="1086"/>
        <v>0.88904320592594466</v>
      </c>
    </row>
    <row r="629" spans="1:22" x14ac:dyDescent="0.2">
      <c r="N629" s="125">
        <f t="shared" si="1026"/>
        <v>-4.9857672021086917E-4</v>
      </c>
      <c r="P629" s="127" t="str">
        <f t="shared" ref="P629" si="1089">CONCATENATE("X3","(m",K627,")")</f>
        <v>X3(m79)</v>
      </c>
      <c r="Q629" s="59">
        <f t="shared" ref="Q629" si="1090">(($L$3*($I$5-($B$5*Q627+$C$5*Q628+$E$5*N630+$F$5*N631+$G$5*N632))/$D$5))+((1-$L$3)*N629)</f>
        <v>-5.0301501311577203E-4</v>
      </c>
      <c r="S629" s="129">
        <f t="shared" si="1086"/>
        <v>0.88233805933767628</v>
      </c>
    </row>
    <row r="630" spans="1:22" x14ac:dyDescent="0.2">
      <c r="N630" s="125">
        <f t="shared" si="1026"/>
        <v>0.12944807995100382</v>
      </c>
      <c r="P630" s="127" t="str">
        <f t="shared" ref="P630" si="1091">CONCATENATE("X4","(m",K627,")")</f>
        <v>X4(m79)</v>
      </c>
      <c r="Q630" s="59">
        <f t="shared" ref="Q630" si="1092">(($L$3*($I$6-($B$6*Q627+$C$6*Q628+$D$6*Q629+$F$6*N631+$G$6*N632))/$E$6))+((1-$L$3)*N630)</f>
        <v>0.1305793653424932</v>
      </c>
      <c r="S630" s="129">
        <f t="shared" si="1086"/>
        <v>0.86635846982573361</v>
      </c>
    </row>
    <row r="631" spans="1:22" x14ac:dyDescent="0.2">
      <c r="N631" s="125">
        <f t="shared" si="1026"/>
        <v>-5.1570829992574956E-5</v>
      </c>
      <c r="P631" s="127" t="str">
        <f t="shared" ref="P631" si="1093">CONCATENATE("X5","(m",K627,")")</f>
        <v>X5(m79)</v>
      </c>
      <c r="Q631" s="59">
        <f t="shared" ref="Q631" si="1094">(($L$3*($I$7-($B$7*Q627+$C$7*Q628+$D$7*Q629+$E$7*Q630+$G$7*N632))/$F$7))+((1-$L$3)*N631)</f>
        <v>-5.2029254241263235E-5</v>
      </c>
      <c r="S631" s="129">
        <f t="shared" si="1086"/>
        <v>0.88108940897467691</v>
      </c>
    </row>
    <row r="632" spans="1:22" ht="15.75" x14ac:dyDescent="0.25">
      <c r="K632" s="1"/>
      <c r="N632" s="126">
        <f t="shared" si="1026"/>
        <v>-5.0675260693671504E-4</v>
      </c>
      <c r="P632" s="127" t="str">
        <f t="shared" ref="P632" si="1095">CONCATENATE("X6","(m",K627,")")</f>
        <v>X6(m79)</v>
      </c>
      <c r="Q632" s="59">
        <f t="shared" ref="Q632" si="1096">(($L$3*($I$8-($B$8*Q627+$C$8*Q628+$D$8*Q629+$E$8*Q630+$F$8*Q631))/$G$8))+((1-$L$3)*N632)</f>
        <v>-5.1117061149224402E-4</v>
      </c>
      <c r="R632" s="1"/>
      <c r="S632" s="129">
        <f t="shared" si="1086"/>
        <v>0.86429158018917396</v>
      </c>
      <c r="T632" s="1"/>
      <c r="U632" s="1"/>
    </row>
    <row r="633" spans="1:22" x14ac:dyDescent="0.2">
      <c r="A633" s="131"/>
      <c r="B633" s="131"/>
      <c r="C633" s="131"/>
      <c r="D633" s="131"/>
      <c r="E633" s="131"/>
      <c r="F633" s="131"/>
      <c r="G633" s="131"/>
      <c r="H633" s="131"/>
      <c r="I633" s="131"/>
      <c r="J633" s="131"/>
      <c r="K633" s="131"/>
      <c r="L633" s="131"/>
      <c r="M633" s="131"/>
      <c r="N633" s="131"/>
      <c r="O633" s="131"/>
      <c r="P633" s="131"/>
      <c r="Q633" s="131"/>
      <c r="R633" s="131"/>
      <c r="S633" s="131"/>
      <c r="T633" s="131"/>
      <c r="U633" s="131"/>
      <c r="V633" s="131"/>
    </row>
    <row r="634" spans="1:22" ht="15.75" x14ac:dyDescent="0.25">
      <c r="K634" s="127" t="s">
        <v>226</v>
      </c>
      <c r="N634" s="117" t="s">
        <v>307</v>
      </c>
      <c r="S634" s="112" t="s">
        <v>210</v>
      </c>
      <c r="T634" s="112" t="s">
        <v>228</v>
      </c>
    </row>
    <row r="635" spans="1:22" x14ac:dyDescent="0.2">
      <c r="K635" s="127">
        <v>80</v>
      </c>
      <c r="N635" s="124">
        <f t="shared" ref="N635" si="1097">Q627</f>
        <v>0.12884594304591901</v>
      </c>
      <c r="P635" s="127" t="str">
        <f t="shared" ref="P635" si="1098">CONCATENATE("X1","(m",K635,")")</f>
        <v>X1(m80)</v>
      </c>
      <c r="Q635" s="59">
        <f t="shared" ref="Q635" si="1099">(($L$3*($I$3-($C$3*N636+$D$3*N637+$E$3*N638+$F$3*N639+$G$3*N640))/$B$3))+((1-$L$3)*N635)</f>
        <v>0.12997205709929352</v>
      </c>
      <c r="S635" s="129">
        <f t="shared" ref="S635:S640" si="1100">ABS((Q635-N635)/Q635)*100</f>
        <v>0.86642781418332404</v>
      </c>
      <c r="T635" s="133">
        <f t="shared" si="1044"/>
        <v>0.87324110879240613</v>
      </c>
      <c r="U635" s="127" t="s">
        <v>229</v>
      </c>
    </row>
    <row r="636" spans="1:22" x14ac:dyDescent="0.2">
      <c r="N636" s="125">
        <f t="shared" si="1026"/>
        <v>5.1800567204934739E-5</v>
      </c>
      <c r="P636" s="127" t="str">
        <f t="shared" ref="P636" si="1101">CONCATENATE("X2","(m",K635,")")</f>
        <v>X2(m80)</v>
      </c>
      <c r="Q636" s="59">
        <f t="shared" ref="Q636" si="1102">(($L$3*($I$4-($B$4*Q635+$D$4*N637+$E$4*N638+$F$4*N639+$G$4*N640))/$C$4))+((1-$L$3)*N636)</f>
        <v>5.2256895902131001E-5</v>
      </c>
      <c r="S636" s="129">
        <f t="shared" si="1100"/>
        <v>0.87324110879240613</v>
      </c>
    </row>
    <row r="637" spans="1:22" x14ac:dyDescent="0.2">
      <c r="N637" s="125">
        <f t="shared" si="1026"/>
        <v>-5.0301501311577203E-4</v>
      </c>
      <c r="P637" s="127" t="str">
        <f t="shared" ref="P637" si="1103">CONCATENATE("X3","(m",K635,")")</f>
        <v>X3(m80)</v>
      </c>
      <c r="Q637" s="59">
        <f t="shared" ref="Q637" si="1104">(($L$3*($I$5-($B$5*Q635+$C$5*Q636+$E$5*N638+$F$5*N639+$G$5*N640))/$D$5))+((1-$L$3)*N637)</f>
        <v>-5.0741282206414337E-4</v>
      </c>
      <c r="S637" s="129">
        <f t="shared" si="1100"/>
        <v>0.86671222269889925</v>
      </c>
    </row>
    <row r="638" spans="1:22" x14ac:dyDescent="0.2">
      <c r="N638" s="125">
        <f t="shared" si="1026"/>
        <v>0.1305793653424932</v>
      </c>
      <c r="P638" s="127" t="str">
        <f t="shared" ref="P638" si="1105">CONCATENATE("X4","(m",K635,")")</f>
        <v>X4(m80)</v>
      </c>
      <c r="Q638" s="59">
        <f t="shared" ref="Q638" si="1106">(($L$3*($I$6-($B$6*Q635+$C$6*Q636+$D$6*Q637+$F$6*N639+$G$6*N640))/$E$6))+((1-$L$3)*N638)</f>
        <v>0.13170033169700254</v>
      </c>
      <c r="S638" s="129">
        <f t="shared" si="1100"/>
        <v>0.85114922647901903</v>
      </c>
    </row>
    <row r="639" spans="1:22" x14ac:dyDescent="0.2">
      <c r="N639" s="125">
        <f t="shared" si="1026"/>
        <v>-5.2029254241263235E-5</v>
      </c>
      <c r="P639" s="127" t="str">
        <f t="shared" ref="P639" si="1107">CONCATENATE("X5","(m",K635,")")</f>
        <v>X5(m80)</v>
      </c>
      <c r="Q639" s="59">
        <f t="shared" ref="Q639" si="1108">(($L$3*($I$7-($B$7*Q635+$C$7*Q636+$D$7*Q637+$E$7*Q638+$G$7*N640))/$F$7))+((1-$L$3)*N639)</f>
        <v>-5.2483496966164203E-5</v>
      </c>
      <c r="S639" s="129">
        <f t="shared" si="1100"/>
        <v>0.86549630104452902</v>
      </c>
    </row>
    <row r="640" spans="1:22" ht="15.75" x14ac:dyDescent="0.25">
      <c r="K640" s="1"/>
      <c r="N640" s="126">
        <f t="shared" si="1026"/>
        <v>-5.1117061149224402E-4</v>
      </c>
      <c r="P640" s="127" t="str">
        <f t="shared" ref="P640" si="1109">CONCATENATE("X6","(m",K635,")")</f>
        <v>X6(m80)</v>
      </c>
      <c r="Q640" s="59">
        <f t="shared" ref="Q640" si="1110">(($L$3*($I$8-($B$8*Q635+$C$8*Q636+$D$8*Q637+$E$8*Q638+$F$8*Q639))/$G$8))+((1-$L$3)*N640)</f>
        <v>-5.1554831715173023E-4</v>
      </c>
      <c r="R640" s="1"/>
      <c r="S640" s="129">
        <f t="shared" si="1100"/>
        <v>0.8491358644465935</v>
      </c>
      <c r="T640" s="1"/>
      <c r="U640" s="1"/>
    </row>
    <row r="641" spans="1:22" x14ac:dyDescent="0.2">
      <c r="A641" s="131"/>
      <c r="B641" s="131"/>
      <c r="C641" s="131"/>
      <c r="D641" s="131"/>
      <c r="E641" s="131"/>
      <c r="F641" s="131"/>
      <c r="G641" s="131"/>
      <c r="H641" s="131"/>
      <c r="I641" s="131"/>
      <c r="J641" s="131"/>
      <c r="K641" s="131"/>
      <c r="L641" s="131"/>
      <c r="M641" s="131"/>
      <c r="N641" s="131"/>
      <c r="O641" s="131"/>
      <c r="P641" s="131"/>
      <c r="Q641" s="131"/>
      <c r="R641" s="131"/>
      <c r="S641" s="131"/>
      <c r="T641" s="131"/>
      <c r="U641" s="131"/>
      <c r="V641" s="131"/>
    </row>
    <row r="642" spans="1:22" ht="15.75" x14ac:dyDescent="0.25">
      <c r="K642" s="127" t="s">
        <v>226</v>
      </c>
      <c r="N642" s="117" t="s">
        <v>308</v>
      </c>
      <c r="S642" s="112" t="s">
        <v>210</v>
      </c>
      <c r="T642" s="112" t="s">
        <v>228</v>
      </c>
    </row>
    <row r="643" spans="1:22" x14ac:dyDescent="0.2">
      <c r="K643" s="127">
        <v>81</v>
      </c>
      <c r="N643" s="124">
        <f t="shared" ref="N643" si="1111">Q635</f>
        <v>0.12997205709929352</v>
      </c>
      <c r="P643" s="127" t="str">
        <f t="shared" ref="P643" si="1112">CONCATENATE("X1","(m",K643,")")</f>
        <v>X1(m81)</v>
      </c>
      <c r="Q643" s="59">
        <f t="shared" ref="Q643" si="1113">(($L$3*($I$3-($C$3*N644+$D$3*N645+$E$3*N646+$F$3*N647+$G$3*N648))/$B$3))+((1-$L$3)*N643)</f>
        <v>0.13108789928612757</v>
      </c>
      <c r="S643" s="129">
        <f t="shared" ref="S643:S648" si="1114">ABS((Q643-N643)/Q643)*100</f>
        <v>0.85121677356236225</v>
      </c>
      <c r="T643" s="133">
        <f t="shared" si="1044"/>
        <v>0.85785303176659555</v>
      </c>
      <c r="U643" s="127" t="s">
        <v>229</v>
      </c>
    </row>
    <row r="644" spans="1:22" x14ac:dyDescent="0.2">
      <c r="N644" s="125">
        <f t="shared" si="1026"/>
        <v>5.2256895902131001E-5</v>
      </c>
      <c r="P644" s="127" t="str">
        <f t="shared" ref="P644" si="1115">CONCATENATE("X2","(m",K643,")")</f>
        <v>X2(m81)</v>
      </c>
      <c r="Q644" s="59">
        <f t="shared" ref="Q644" si="1116">(($L$3*($I$4-($B$4*Q643+$D$4*N645+$E$4*N646+$F$4*N647+$G$4*N648))/$C$4))+((1-$L$3)*N644)</f>
        <v>5.27090621901449E-5</v>
      </c>
      <c r="S644" s="129">
        <f t="shared" si="1114"/>
        <v>0.85785303176659555</v>
      </c>
    </row>
    <row r="645" spans="1:22" x14ac:dyDescent="0.2">
      <c r="N645" s="125">
        <f t="shared" si="1026"/>
        <v>-5.0741282206414337E-4</v>
      </c>
      <c r="P645" s="127" t="str">
        <f t="shared" ref="P645" si="1117">CONCATENATE("X3","(m",K643,")")</f>
        <v>X3(m81)</v>
      </c>
      <c r="Q645" s="59">
        <f t="shared" ref="Q645" si="1118">(($L$3*($I$5-($B$5*Q643+$C$5*Q644+$E$5*N646+$F$5*N647+$G$5*N648))/$D$5))+((1-$L$3)*N645)</f>
        <v>-5.1177051633101108E-4</v>
      </c>
      <c r="S645" s="129">
        <f t="shared" si="1114"/>
        <v>0.85149380978586309</v>
      </c>
    </row>
    <row r="646" spans="1:22" x14ac:dyDescent="0.2">
      <c r="N646" s="125">
        <f t="shared" si="1026"/>
        <v>0.13170033169700254</v>
      </c>
      <c r="P646" s="127" t="str">
        <f t="shared" ref="P646" si="1119">CONCATENATE("X4","(m",K643,")")</f>
        <v>X4(m81)</v>
      </c>
      <c r="Q646" s="59">
        <f t="shared" ref="Q646" si="1120">(($L$3*($I$6-($B$6*Q643+$C$6*Q644+$D$6*Q645+$F$6*N647+$G$6*N648))/$E$6))+((1-$L$3)*N646)</f>
        <v>0.1328110731397853</v>
      </c>
      <c r="S646" s="129">
        <f t="shared" si="1114"/>
        <v>0.83633195374732372</v>
      </c>
    </row>
    <row r="647" spans="1:22" x14ac:dyDescent="0.2">
      <c r="N647" s="125">
        <f t="shared" si="1026"/>
        <v>-5.2483496966164203E-5</v>
      </c>
      <c r="P647" s="127" t="str">
        <f t="shared" ref="P647" si="1121">CONCATENATE("X5","(m",K643,")")</f>
        <v>X5(m81)</v>
      </c>
      <c r="Q647" s="59">
        <f t="shared" ref="Q647" si="1122">(($L$3*($I$7-($B$7*Q643+$C$7*Q644+$D$7*Q645+$E$7*Q646+$G$7*N648))/$F$7))+((1-$L$3)*N647)</f>
        <v>-5.2933596309110959E-5</v>
      </c>
      <c r="S647" s="129">
        <f t="shared" si="1114"/>
        <v>0.85030939579158005</v>
      </c>
    </row>
    <row r="648" spans="1:22" ht="15.75" x14ac:dyDescent="0.25">
      <c r="K648" s="1"/>
      <c r="N648" s="126">
        <f t="shared" si="1026"/>
        <v>-5.1554831715173023E-4</v>
      </c>
      <c r="P648" s="127" t="str">
        <f t="shared" ref="P648" si="1123">CONCATENATE("X6","(m",K643,")")</f>
        <v>X6(m81)</v>
      </c>
      <c r="Q648" s="59">
        <f t="shared" ref="Q648" si="1124">(($L$3*($I$8-($B$8*Q643+$C$8*Q644+$D$8*Q645+$E$8*Q646+$F$8*Q647))/$G$8))+((1-$L$3)*N648)</f>
        <v>-5.1988609150216923E-4</v>
      </c>
      <c r="R648" s="1"/>
      <c r="S648" s="129">
        <f t="shared" si="1114"/>
        <v>0.83437014787322972</v>
      </c>
      <c r="T648" s="1"/>
      <c r="U648" s="1"/>
    </row>
    <row r="649" spans="1:22" x14ac:dyDescent="0.2">
      <c r="A649" s="131"/>
      <c r="B649" s="131"/>
      <c r="C649" s="131"/>
      <c r="D649" s="131"/>
      <c r="E649" s="131"/>
      <c r="F649" s="131"/>
      <c r="G649" s="131"/>
      <c r="H649" s="131"/>
      <c r="I649" s="131"/>
      <c r="J649" s="131"/>
      <c r="K649" s="131"/>
      <c r="L649" s="131"/>
      <c r="M649" s="131"/>
      <c r="N649" s="131"/>
      <c r="O649" s="131"/>
      <c r="P649" s="131"/>
      <c r="Q649" s="131"/>
      <c r="R649" s="131"/>
      <c r="S649" s="131"/>
      <c r="T649" s="131"/>
      <c r="U649" s="131"/>
      <c r="V649" s="131"/>
    </row>
    <row r="650" spans="1:22" ht="15.75" x14ac:dyDescent="0.25">
      <c r="K650" s="127" t="s">
        <v>226</v>
      </c>
      <c r="N650" s="117" t="s">
        <v>309</v>
      </c>
      <c r="S650" s="112" t="s">
        <v>210</v>
      </c>
      <c r="T650" s="112" t="s">
        <v>228</v>
      </c>
    </row>
    <row r="651" spans="1:22" x14ac:dyDescent="0.2">
      <c r="K651" s="127">
        <v>82</v>
      </c>
      <c r="N651" s="124">
        <f t="shared" ref="N651" si="1125">Q643</f>
        <v>0.13108789928612757</v>
      </c>
      <c r="P651" s="127" t="str">
        <f t="shared" ref="P651" si="1126">CONCATENATE("X1","(m",K651,")")</f>
        <v>X1(m82)</v>
      </c>
      <c r="Q651" s="59">
        <f t="shared" ref="Q651" si="1127">(($L$3*($I$3-($C$3*N652+$D$3*N653+$E$3*N654+$F$3*N655+$G$3*N656))/$B$3))+((1-$L$3)*N651)</f>
        <v>0.13219356330140877</v>
      </c>
      <c r="S651" s="129">
        <f t="shared" ref="S651:S656" si="1128">ABS((Q651-N651)/Q651)*100</f>
        <v>0.83639776980685732</v>
      </c>
      <c r="T651" s="133">
        <f t="shared" si="1044"/>
        <v>0.84286353523547553</v>
      </c>
      <c r="U651" s="127" t="s">
        <v>229</v>
      </c>
    </row>
    <row r="652" spans="1:22" x14ac:dyDescent="0.2">
      <c r="N652" s="125">
        <f t="shared" si="1026"/>
        <v>5.27090621901449E-5</v>
      </c>
      <c r="P652" s="127" t="str">
        <f t="shared" ref="P652" si="1129">CONCATENATE("X2","(m",K651,")")</f>
        <v>X2(m82)</v>
      </c>
      <c r="Q652" s="59">
        <f t="shared" ref="Q652" si="1130">(($L$3*($I$4-($B$4*Q651+$D$4*N653+$E$4*N654+$F$4*N655+$G$4*N656))/$C$4))+((1-$L$3)*N652)</f>
        <v>5.3157104036455367E-5</v>
      </c>
      <c r="S652" s="129">
        <f t="shared" si="1128"/>
        <v>0.84286353523547553</v>
      </c>
    </row>
    <row r="653" spans="1:22" x14ac:dyDescent="0.2">
      <c r="N653" s="125">
        <f t="shared" si="1026"/>
        <v>-5.1177051633101108E-4</v>
      </c>
      <c r="P653" s="127" t="str">
        <f t="shared" ref="P653" si="1131">CONCATENATE("X3","(m",K651,")")</f>
        <v>X3(m82)</v>
      </c>
      <c r="Q653" s="59">
        <f t="shared" ref="Q653" si="1132">(($L$3*($I$5-($B$5*Q651+$C$5*Q652+$E$5*N654+$F$5*N655+$G$5*N656))/$D$5))+((1-$L$3)*N653)</f>
        <v>-5.16088461823055E-4</v>
      </c>
      <c r="S653" s="129">
        <f t="shared" si="1128"/>
        <v>0.83666770553075431</v>
      </c>
    </row>
    <row r="654" spans="1:22" x14ac:dyDescent="0.2">
      <c r="N654" s="125">
        <f t="shared" si="1026"/>
        <v>0.1328110731397853</v>
      </c>
      <c r="P654" s="127" t="str">
        <f t="shared" ref="P654" si="1133">CONCATENATE("X4","(m",K651,")")</f>
        <v>X4(m82)</v>
      </c>
      <c r="Q654" s="59">
        <f t="shared" ref="Q654" si="1134">(($L$3*($I$6-($B$6*Q651+$C$6*Q652+$D$6*Q653+$F$6*N655+$G$6*N656))/$E$6))+((1-$L$3)*N654)</f>
        <v>0.13391168293752997</v>
      </c>
      <c r="S654" s="129">
        <f t="shared" si="1128"/>
        <v>0.82189229020302479</v>
      </c>
    </row>
    <row r="655" spans="1:22" x14ac:dyDescent="0.2">
      <c r="N655" s="125">
        <f t="shared" si="1026"/>
        <v>-5.2933596309110959E-5</v>
      </c>
      <c r="P655" s="127" t="str">
        <f t="shared" ref="P655" si="1135">CONCATENATE("X5","(m",K651,")")</f>
        <v>X5(m82)</v>
      </c>
      <c r="Q655" s="59">
        <f t="shared" ref="Q655" si="1136">(($L$3*($I$7-($B$7*Q651+$C$7*Q652+$D$7*Q653+$E$7*Q654+$G$7*N656))/$F$7))+((1-$L$3)*N655)</f>
        <v>-5.3379590064025275E-5</v>
      </c>
      <c r="S655" s="129">
        <f t="shared" si="1128"/>
        <v>0.83551363803913792</v>
      </c>
    </row>
    <row r="656" spans="1:22" ht="15.75" x14ac:dyDescent="0.25">
      <c r="K656" s="1"/>
      <c r="N656" s="126">
        <f t="shared" si="1026"/>
        <v>-5.1988609150216923E-4</v>
      </c>
      <c r="P656" s="127" t="str">
        <f t="shared" ref="P656" si="1137">CONCATENATE("X6","(m",K651,")")</f>
        <v>X6(m82)</v>
      </c>
      <c r="Q656" s="59">
        <f t="shared" ref="Q656" si="1138">(($L$3*($I$8-($B$8*Q651+$C$8*Q652+$D$8*Q653+$E$8*Q654+$F$8*Q655))/$G$8))+((1-$L$3)*N656)</f>
        <v>-5.2418429877760673E-4</v>
      </c>
      <c r="R656" s="1"/>
      <c r="S656" s="129">
        <f t="shared" si="1128"/>
        <v>0.81998016450719402</v>
      </c>
      <c r="T656" s="1"/>
      <c r="U656" s="1"/>
    </row>
    <row r="657" spans="1:22" x14ac:dyDescent="0.2">
      <c r="A657" s="131"/>
      <c r="B657" s="131"/>
      <c r="C657" s="131"/>
      <c r="D657" s="131"/>
      <c r="E657" s="131"/>
      <c r="F657" s="131"/>
      <c r="G657" s="131"/>
      <c r="H657" s="131"/>
      <c r="I657" s="131"/>
      <c r="J657" s="131"/>
      <c r="K657" s="131"/>
      <c r="L657" s="131"/>
      <c r="M657" s="131"/>
      <c r="N657" s="131"/>
      <c r="O657" s="131"/>
      <c r="P657" s="131"/>
      <c r="Q657" s="131"/>
      <c r="R657" s="131"/>
      <c r="S657" s="131"/>
      <c r="T657" s="131"/>
      <c r="U657" s="131"/>
      <c r="V657" s="131"/>
    </row>
    <row r="658" spans="1:22" ht="15.75" x14ac:dyDescent="0.25">
      <c r="K658" s="127" t="s">
        <v>226</v>
      </c>
      <c r="N658" s="117" t="s">
        <v>310</v>
      </c>
      <c r="S658" s="112" t="s">
        <v>210</v>
      </c>
      <c r="T658" s="112" t="s">
        <v>228</v>
      </c>
    </row>
    <row r="659" spans="1:22" x14ac:dyDescent="0.2">
      <c r="K659" s="127">
        <v>83</v>
      </c>
      <c r="N659" s="124">
        <f t="shared" ref="N659:N720" si="1139">Q651</f>
        <v>0.13219356330140877</v>
      </c>
      <c r="P659" s="127" t="str">
        <f t="shared" ref="P659" si="1140">CONCATENATE("X1","(m",K659,")")</f>
        <v>X1(m83)</v>
      </c>
      <c r="Q659" s="59">
        <f t="shared" ref="Q659" si="1141">(($L$3*($I$3-($C$3*N660+$D$3*N661+$E$3*N662+$F$3*N663+$G$3*N664))/$B$3))+((1-$L$3)*N659)</f>
        <v>0.13328914198548444</v>
      </c>
      <c r="S659" s="129">
        <f t="shared" ref="S659:S664" si="1142">ABS((Q659-N659)/Q659)*100</f>
        <v>0.82195643827835763</v>
      </c>
      <c r="T659" s="133">
        <f t="shared" si="1044"/>
        <v>0.82825793656367341</v>
      </c>
      <c r="U659" s="127" t="s">
        <v>229</v>
      </c>
    </row>
    <row r="660" spans="1:22" x14ac:dyDescent="0.2">
      <c r="N660" s="125">
        <f t="shared" si="1139"/>
        <v>5.3157104036455367E-5</v>
      </c>
      <c r="P660" s="127" t="str">
        <f t="shared" ref="P660" si="1143">CONCATENATE("X2","(m",K659,")")</f>
        <v>X2(m83)</v>
      </c>
      <c r="Q660" s="59">
        <f t="shared" ref="Q660" si="1144">(($L$3*($I$4-($B$4*Q659+$D$4*N661+$E$4*N662+$F$4*N663+$G$4*N664))/$C$4))+((1-$L$3)*N660)</f>
        <v>5.3601059062220389E-5</v>
      </c>
      <c r="S660" s="129">
        <f t="shared" si="1142"/>
        <v>0.82825793656367341</v>
      </c>
    </row>
    <row r="661" spans="1:22" x14ac:dyDescent="0.2">
      <c r="N661" s="125">
        <f t="shared" si="1139"/>
        <v>-5.16088461823055E-4</v>
      </c>
      <c r="P661" s="127" t="str">
        <f t="shared" ref="P661" si="1145">CONCATENATE("X3","(m",K659,")")</f>
        <v>X3(m83)</v>
      </c>
      <c r="Q661" s="59">
        <f t="shared" ref="Q661" si="1146">(($L$3*($I$5-($B$5*Q659+$C$5*Q660+$E$5*N662+$F$5*N663+$G$5*N664))/$D$5))+((1-$L$3)*N661)</f>
        <v>-5.2036702110933237E-4</v>
      </c>
      <c r="S661" s="129">
        <f t="shared" si="1142"/>
        <v>0.82221953212104415</v>
      </c>
    </row>
    <row r="662" spans="1:22" x14ac:dyDescent="0.2">
      <c r="N662" s="125">
        <f t="shared" si="1139"/>
        <v>0.13391168293752997</v>
      </c>
      <c r="P662" s="127" t="str">
        <f t="shared" ref="P662" si="1147">CONCATENATE("X4","(m",K659,")")</f>
        <v>X4(m83)</v>
      </c>
      <c r="Q662" s="59">
        <f t="shared" ref="Q662" si="1148">(($L$3*($I$6-($B$6*Q659+$C$6*Q660+$D$6*Q661+$F$6*N663+$G$6*N664))/$E$6))+((1-$L$3)*N662)</f>
        <v>0.13500225350619161</v>
      </c>
      <c r="S662" s="129">
        <f t="shared" si="1142"/>
        <v>0.8078165662705874</v>
      </c>
    </row>
    <row r="663" spans="1:22" x14ac:dyDescent="0.2">
      <c r="N663" s="125">
        <f t="shared" si="1139"/>
        <v>-5.3379590064025275E-5</v>
      </c>
      <c r="P663" s="127" t="str">
        <f t="shared" ref="P663" si="1149">CONCATENATE("X5","(m",K659,")")</f>
        <v>X5(m83)</v>
      </c>
      <c r="Q663" s="59">
        <f t="shared" ref="Q663" si="1150">(($L$3*($I$7-($B$7*Q659+$C$7*Q660+$D$7*Q661+$E$7*Q662+$G$7*N664))/$F$7))+((1-$L$3)*N663)</f>
        <v>-5.3821515680091123E-5</v>
      </c>
      <c r="S663" s="129">
        <f t="shared" si="1142"/>
        <v>0.82109470623719127</v>
      </c>
    </row>
    <row r="664" spans="1:22" ht="15.75" x14ac:dyDescent="0.25">
      <c r="K664" s="1"/>
      <c r="N664" s="126">
        <f t="shared" si="1139"/>
        <v>-5.2418429877760673E-4</v>
      </c>
      <c r="P664" s="127" t="str">
        <f t="shared" ref="P664" si="1151">CONCATENATE("X6","(m",K659,")")</f>
        <v>X6(m83)</v>
      </c>
      <c r="Q664" s="59">
        <f t="shared" ref="Q664" si="1152">(($L$3*($I$8-($B$8*Q659+$C$8*Q660+$D$8*Q661+$E$8*Q662+$F$8*Q663))/$G$8))+((1-$L$3)*N664)</f>
        <v>-5.2844329988972196E-4</v>
      </c>
      <c r="R664" s="1"/>
      <c r="S664" s="129">
        <f t="shared" si="1142"/>
        <v>0.80595233452747295</v>
      </c>
      <c r="T664" s="1"/>
      <c r="U664" s="1"/>
    </row>
    <row r="665" spans="1:22" x14ac:dyDescent="0.2">
      <c r="A665" s="131"/>
      <c r="B665" s="131"/>
      <c r="C665" s="131"/>
      <c r="D665" s="131"/>
      <c r="E665" s="131"/>
      <c r="F665" s="131"/>
      <c r="G665" s="131"/>
      <c r="H665" s="131"/>
      <c r="I665" s="131"/>
      <c r="J665" s="131"/>
      <c r="K665" s="131"/>
      <c r="L665" s="131"/>
      <c r="M665" s="131"/>
      <c r="N665" s="131"/>
      <c r="O665" s="131"/>
      <c r="P665" s="131"/>
      <c r="Q665" s="131"/>
      <c r="R665" s="131"/>
      <c r="S665" s="131"/>
      <c r="T665" s="131"/>
      <c r="U665" s="131"/>
      <c r="V665" s="131"/>
    </row>
    <row r="666" spans="1:22" ht="15.75" x14ac:dyDescent="0.25">
      <c r="K666" s="127" t="s">
        <v>226</v>
      </c>
      <c r="N666" s="117" t="s">
        <v>311</v>
      </c>
      <c r="S666" s="112" t="s">
        <v>210</v>
      </c>
      <c r="T666" s="112" t="s">
        <v>228</v>
      </c>
    </row>
    <row r="667" spans="1:22" x14ac:dyDescent="0.2">
      <c r="K667" s="127">
        <v>84</v>
      </c>
      <c r="N667" s="124">
        <f t="shared" ref="N667" si="1153">Q659</f>
        <v>0.13328914198548444</v>
      </c>
      <c r="P667" s="127" t="str">
        <f t="shared" ref="P667" si="1154">CONCATENATE("X1","(m",K667,")")</f>
        <v>X1(m84)</v>
      </c>
      <c r="Q667" s="59">
        <f t="shared" ref="Q667" si="1155">(($L$3*($I$3-($C$3*N668+$D$3*N669+$E$3*N670+$F$3*N671+$G$3*N672))/$B$3))+((1-$L$3)*N667)</f>
        <v>0.13437472733185724</v>
      </c>
      <c r="S667" s="129">
        <f t="shared" ref="S667:S672" si="1156">ABS((Q667-N667)/Q667)*100</f>
        <v>0.80787910638269522</v>
      </c>
      <c r="T667" s="133">
        <f t="shared" ref="T667:T723" si="1157">MAX(S667:S670)</f>
        <v>0.81402226425068802</v>
      </c>
      <c r="U667" s="127" t="s">
        <v>229</v>
      </c>
    </row>
    <row r="668" spans="1:22" x14ac:dyDescent="0.2">
      <c r="N668" s="125">
        <f t="shared" si="1139"/>
        <v>5.3601059062220389E-5</v>
      </c>
      <c r="P668" s="127" t="str">
        <f t="shared" ref="P668" si="1158">CONCATENATE("X2","(m",K667,")")</f>
        <v>X2(m84)</v>
      </c>
      <c r="Q668" s="59">
        <f t="shared" ref="Q668" si="1159">(($L$3*($I$4-($B$4*Q667+$D$4*N669+$E$4*N670+$F$4*N671+$G$4*N672))/$C$4))+((1-$L$3)*N668)</f>
        <v>5.404096454543606E-5</v>
      </c>
      <c r="S668" s="129">
        <f t="shared" si="1156"/>
        <v>0.81402226425068802</v>
      </c>
    </row>
    <row r="669" spans="1:22" x14ac:dyDescent="0.2">
      <c r="N669" s="125">
        <f t="shared" si="1139"/>
        <v>-5.2036702110933237E-4</v>
      </c>
      <c r="P669" s="127" t="str">
        <f t="shared" ref="P669" si="1160">CONCATENATE("X3","(m",K667,")")</f>
        <v>X3(m84)</v>
      </c>
      <c r="Q669" s="59">
        <f t="shared" ref="Q669" si="1161">(($L$3*($I$5-($B$5*Q667+$C$5*Q668+$E$5*N670+$F$5*N671+$G$5*N672))/$D$5))+((1-$L$3)*N669)</f>
        <v>-5.2460655345172059E-4</v>
      </c>
      <c r="S669" s="129">
        <f t="shared" si="1156"/>
        <v>0.80813560457711464</v>
      </c>
    </row>
    <row r="670" spans="1:22" x14ac:dyDescent="0.2">
      <c r="N670" s="125">
        <f t="shared" si="1139"/>
        <v>0.13500225350619161</v>
      </c>
      <c r="P670" s="127" t="str">
        <f t="shared" ref="P670" si="1162">CONCATENATE("X4","(m",K667,")")</f>
        <v>X4(m84)</v>
      </c>
      <c r="Q670" s="59">
        <f t="shared" ref="Q670" si="1163">(($L$3*($I$6-($B$6*Q667+$C$6*Q668+$D$6*Q669+$F$6*N671+$G$6*N672))/$E$6))+((1-$L$3)*N670)</f>
        <v>0.13608287641875158</v>
      </c>
      <c r="S670" s="129">
        <f t="shared" si="1156"/>
        <v>0.79409176304791174</v>
      </c>
    </row>
    <row r="671" spans="1:22" x14ac:dyDescent="0.2">
      <c r="N671" s="125">
        <f t="shared" si="1139"/>
        <v>-5.3821515680091123E-5</v>
      </c>
      <c r="P671" s="127" t="str">
        <f t="shared" ref="P671" si="1164">CONCATENATE("X5","(m",K667,")")</f>
        <v>X5(m84)</v>
      </c>
      <c r="Q671" s="59">
        <f t="shared" ref="Q671" si="1165">(($L$3*($I$7-($B$7*Q667+$C$7*Q668+$D$7*Q669+$E$7*Q670+$G$7*N672))/$F$7))+((1-$L$3)*N671)</f>
        <v>-5.4259410264899178E-5</v>
      </c>
      <c r="S671" s="129">
        <f t="shared" si="1156"/>
        <v>0.80703896830101129</v>
      </c>
    </row>
    <row r="672" spans="1:22" ht="15.75" x14ac:dyDescent="0.25">
      <c r="K672" s="1"/>
      <c r="N672" s="126">
        <f t="shared" si="1139"/>
        <v>-5.2844329988972196E-4</v>
      </c>
      <c r="P672" s="127" t="str">
        <f t="shared" ref="P672" si="1166">CONCATENATE("X6","(m",K667,")")</f>
        <v>X6(m84)</v>
      </c>
      <c r="Q672" s="59">
        <f t="shared" ref="Q672" si="1167">(($L$3*($I$8-($B$8*Q667+$C$8*Q668+$D$8*Q669+$E$8*Q670+$F$8*Q671))/$G$8))+((1-$L$3)*N672)</f>
        <v>-5.3266345245813233E-4</v>
      </c>
      <c r="R672" s="1"/>
      <c r="S672" s="129">
        <f t="shared" si="1156"/>
        <v>0.79227372348060032</v>
      </c>
      <c r="T672" s="1"/>
      <c r="U672" s="1"/>
    </row>
    <row r="673" spans="1:22" x14ac:dyDescent="0.2">
      <c r="A673" s="131"/>
      <c r="B673" s="131"/>
      <c r="C673" s="131"/>
      <c r="D673" s="131"/>
      <c r="E673" s="131"/>
      <c r="F673" s="131"/>
      <c r="G673" s="131"/>
      <c r="H673" s="131"/>
      <c r="I673" s="131"/>
      <c r="J673" s="131"/>
      <c r="K673" s="131"/>
      <c r="L673" s="131"/>
      <c r="M673" s="131"/>
      <c r="N673" s="131"/>
      <c r="O673" s="131"/>
      <c r="P673" s="131"/>
      <c r="Q673" s="131"/>
      <c r="R673" s="131"/>
      <c r="S673" s="131"/>
      <c r="T673" s="131"/>
      <c r="U673" s="131"/>
      <c r="V673" s="131"/>
    </row>
    <row r="674" spans="1:22" ht="15.75" x14ac:dyDescent="0.25">
      <c r="K674" s="127" t="s">
        <v>226</v>
      </c>
      <c r="N674" s="117" t="s">
        <v>312</v>
      </c>
      <c r="S674" s="112" t="s">
        <v>210</v>
      </c>
      <c r="T674" s="112" t="s">
        <v>228</v>
      </c>
    </row>
    <row r="675" spans="1:22" x14ac:dyDescent="0.2">
      <c r="K675" s="127">
        <v>85</v>
      </c>
      <c r="N675" s="124">
        <f t="shared" ref="N675" si="1168">Q667</f>
        <v>0.13437472733185724</v>
      </c>
      <c r="P675" s="127" t="str">
        <f t="shared" ref="P675" si="1169">CONCATENATE("X1","(m",K675,")")</f>
        <v>X1(m85)</v>
      </c>
      <c r="Q675" s="59">
        <f t="shared" ref="Q675" si="1170">(($L$3*($I$3-($C$3*N676+$D$3*N677+$E$3*N678+$F$3*N679+$G$3*N680))/$B$3))+((1-$L$3)*N675)</f>
        <v>0.13545041049490963</v>
      </c>
      <c r="S675" s="129">
        <f t="shared" ref="S675:S680" si="1171">ABS((Q675-N675)/Q675)*100</f>
        <v>0.79415275237783367</v>
      </c>
      <c r="T675" s="133">
        <f t="shared" si="1157"/>
        <v>0.8001432153792456</v>
      </c>
      <c r="U675" s="127" t="s">
        <v>229</v>
      </c>
    </row>
    <row r="676" spans="1:22" x14ac:dyDescent="0.2">
      <c r="N676" s="125">
        <f t="shared" si="1139"/>
        <v>5.404096454543606E-5</v>
      </c>
      <c r="P676" s="127" t="str">
        <f t="shared" ref="P676" si="1172">CONCATENATE("X2","(m",K675,")")</f>
        <v>X2(m85)</v>
      </c>
      <c r="Q676" s="59">
        <f t="shared" ref="Q676" si="1173">(($L$3*($I$4-($B$4*Q675+$D$4*N677+$E$4*N678+$F$4*N679+$G$4*N680))/$C$4))+((1-$L$3)*N676)</f>
        <v>5.4476857424066553E-5</v>
      </c>
      <c r="S676" s="129">
        <f t="shared" si="1171"/>
        <v>0.8001432153792456</v>
      </c>
    </row>
    <row r="677" spans="1:22" x14ac:dyDescent="0.2">
      <c r="N677" s="125">
        <f t="shared" si="1139"/>
        <v>-5.2460655345172059E-4</v>
      </c>
      <c r="P677" s="127" t="str">
        <f t="shared" ref="P677" si="1174">CONCATENATE("X3","(m",K675,")")</f>
        <v>X3(m85)</v>
      </c>
      <c r="Q677" s="59">
        <f t="shared" ref="Q677" si="1175">(($L$3*($I$5-($B$5*Q675+$C$5*Q676+$E$5*N678+$F$5*N679+$G$5*N680))/$D$5))+((1-$L$3)*N677)</f>
        <v>-5.2880741483508442E-4</v>
      </c>
      <c r="S677" s="129">
        <f t="shared" si="1171"/>
        <v>0.79440288950447524</v>
      </c>
    </row>
    <row r="678" spans="1:22" x14ac:dyDescent="0.2">
      <c r="N678" s="125">
        <f t="shared" si="1139"/>
        <v>0.13608287641875158</v>
      </c>
      <c r="P678" s="127" t="str">
        <f t="shared" ref="P678" si="1176">CONCATENATE("X4","(m",K675,")")</f>
        <v>X4(m85)</v>
      </c>
      <c r="Q678" s="59">
        <f t="shared" ref="Q678" si="1177">(($L$3*($I$6-($B$6*Q675+$C$6*Q676+$D$6*Q677+$F$6*N679+$G$6*N680))/$E$6))+((1-$L$3)*N678)</f>
        <v>0.13715364241290701</v>
      </c>
      <c r="S678" s="129">
        <f t="shared" si="1171"/>
        <v>0.78070547403461465</v>
      </c>
    </row>
    <row r="679" spans="1:22" x14ac:dyDescent="0.2">
      <c r="N679" s="125">
        <f t="shared" si="1139"/>
        <v>-5.4259410264899178E-5</v>
      </c>
      <c r="P679" s="127" t="str">
        <f t="shared" ref="P679" si="1178">CONCATENATE("X5","(m",K675,")")</f>
        <v>X5(m85)</v>
      </c>
      <c r="Q679" s="59">
        <f t="shared" ref="Q679" si="1179">(($L$3*($I$7-($B$7*Q675+$C$7*Q676+$D$7*Q677+$E$7*Q678+$G$7*N680))/$F$7))+((1-$L$3)*N679)</f>
        <v>-5.4693310587562606E-5</v>
      </c>
      <c r="S679" s="129">
        <f t="shared" si="1171"/>
        <v>0.79333344060196243</v>
      </c>
    </row>
    <row r="680" spans="1:22" ht="15.75" x14ac:dyDescent="0.25">
      <c r="K680" s="1"/>
      <c r="N680" s="126">
        <f t="shared" si="1139"/>
        <v>-5.3266345245813233E-4</v>
      </c>
      <c r="P680" s="127" t="str">
        <f t="shared" ref="P680" si="1180">CONCATENATE("X6","(m",K675,")")</f>
        <v>X6(m85)</v>
      </c>
      <c r="Q680" s="59">
        <f t="shared" ref="Q680" si="1181">(($L$3*($I$8-($B$8*Q675+$C$8*Q676+$D$8*Q677+$E$8*Q678+$F$8*Q679))/$G$8))+((1-$L$3)*N680)</f>
        <v>-5.3684511084042266E-4</v>
      </c>
      <c r="R680" s="1"/>
      <c r="S680" s="129">
        <f t="shared" si="1171"/>
        <v>0.77893200438093002</v>
      </c>
      <c r="T680" s="1"/>
      <c r="U680" s="1"/>
    </row>
    <row r="681" spans="1:22" x14ac:dyDescent="0.2">
      <c r="A681" s="131"/>
      <c r="B681" s="131"/>
      <c r="C681" s="131"/>
      <c r="D681" s="131"/>
      <c r="E681" s="131"/>
      <c r="F681" s="131"/>
      <c r="G681" s="131"/>
      <c r="H681" s="131"/>
      <c r="I681" s="131"/>
      <c r="J681" s="131"/>
      <c r="K681" s="131"/>
      <c r="L681" s="131"/>
      <c r="M681" s="131"/>
      <c r="N681" s="131"/>
      <c r="O681" s="131"/>
      <c r="P681" s="131"/>
      <c r="Q681" s="131"/>
      <c r="R681" s="131"/>
      <c r="S681" s="131"/>
      <c r="T681" s="131"/>
      <c r="U681" s="131"/>
      <c r="V681" s="131"/>
    </row>
    <row r="682" spans="1:22" ht="15.75" x14ac:dyDescent="0.25">
      <c r="K682" s="127" t="s">
        <v>226</v>
      </c>
      <c r="N682" s="117" t="s">
        <v>313</v>
      </c>
      <c r="S682" s="112" t="s">
        <v>210</v>
      </c>
      <c r="T682" s="112" t="s">
        <v>228</v>
      </c>
    </row>
    <row r="683" spans="1:22" x14ac:dyDescent="0.2">
      <c r="K683" s="127">
        <v>86</v>
      </c>
      <c r="N683" s="124">
        <f t="shared" ref="N683" si="1182">Q675</f>
        <v>0.13545041049490963</v>
      </c>
      <c r="P683" s="127" t="str">
        <f t="shared" ref="P683" si="1183">CONCATENATE("X1","(m",K683,")")</f>
        <v>X1(m86)</v>
      </c>
      <c r="Q683" s="59">
        <f t="shared" ref="Q683" si="1184">(($L$3*($I$3-($C$3*N684+$D$3*N685+$E$3*N686+$F$3*N687+$G$3*N688))/$B$3))+((1-$L$3)*N683)</f>
        <v>0.13651628179755806</v>
      </c>
      <c r="S683" s="129">
        <f t="shared" ref="S683:S688" si="1185">ABS((Q683-N683)/Q683)*100</f>
        <v>0.78076496708943899</v>
      </c>
      <c r="T683" s="133">
        <f t="shared" si="1157"/>
        <v>0.78660811608406378</v>
      </c>
      <c r="U683" s="127" t="s">
        <v>229</v>
      </c>
    </row>
    <row r="684" spans="1:22" x14ac:dyDescent="0.2">
      <c r="N684" s="125">
        <f t="shared" si="1139"/>
        <v>5.4476857424066553E-5</v>
      </c>
      <c r="P684" s="127" t="str">
        <f t="shared" ref="P684" si="1186">CONCATENATE("X2","(m",K683,")")</f>
        <v>X2(m86)</v>
      </c>
      <c r="Q684" s="59">
        <f t="shared" ref="Q684" si="1187">(($L$3*($I$4-($B$4*Q683+$D$4*N685+$E$4*N686+$F$4*N687+$G$4*N688))/$C$4))+((1-$L$3)*N684)</f>
        <v>5.4908774299145915E-5</v>
      </c>
      <c r="S684" s="129">
        <f t="shared" si="1185"/>
        <v>0.78660811608406378</v>
      </c>
    </row>
    <row r="685" spans="1:22" x14ac:dyDescent="0.2">
      <c r="N685" s="125">
        <f t="shared" si="1139"/>
        <v>-5.2880741483508442E-4</v>
      </c>
      <c r="P685" s="127" t="str">
        <f t="shared" ref="P685" si="1188">CONCATENATE("X3","(m",K683,")")</f>
        <v>X3(m86)</v>
      </c>
      <c r="Q685" s="59">
        <f t="shared" ref="Q685" si="1189">(($L$3*($I$5-($B$5*Q683+$C$5*Q684+$E$5*N686+$F$5*N687+$G$5*N688))/$D$5))+((1-$L$3)*N685)</f>
        <v>-5.3296995799716727E-4</v>
      </c>
      <c r="S685" s="129">
        <f t="shared" si="1185"/>
        <v>0.78100896675774212</v>
      </c>
    </row>
    <row r="686" spans="1:22" x14ac:dyDescent="0.2">
      <c r="N686" s="125">
        <f t="shared" si="1139"/>
        <v>0.13715364241290701</v>
      </c>
      <c r="P686" s="127" t="str">
        <f t="shared" ref="P686" si="1190">CONCATENATE("X4","(m",K683,")")</f>
        <v>X4(m86)</v>
      </c>
      <c r="Q686" s="59">
        <f t="shared" ref="Q686" si="1191">(($L$3*($I$6-($B$6*Q683+$C$6*Q684+$D$6*Q685+$F$6*N687+$G$6*N688))/$E$6))+((1-$L$3)*N686)</f>
        <v>0.13821464139868966</v>
      </c>
      <c r="S686" s="129">
        <f t="shared" si="1185"/>
        <v>0.7676458695299383</v>
      </c>
    </row>
    <row r="687" spans="1:22" x14ac:dyDescent="0.2">
      <c r="N687" s="125">
        <f t="shared" si="1139"/>
        <v>-5.4693310587562606E-5</v>
      </c>
      <c r="P687" s="127" t="str">
        <f t="shared" ref="P687" si="1192">CONCATENATE("X5","(m",K683,")")</f>
        <v>X5(m86)</v>
      </c>
      <c r="Q687" s="59">
        <f t="shared" ref="Q687" si="1193">(($L$3*($I$7-($B$7*Q683+$C$7*Q684+$D$7*Q685+$E$7*Q686+$G$7*N688))/$F$7))+((1-$L$3)*N687)</f>
        <v>-5.5123253081804571E-5</v>
      </c>
      <c r="S687" s="129">
        <f t="shared" si="1185"/>
        <v>0.77996574985136957</v>
      </c>
    </row>
    <row r="688" spans="1:22" ht="15.75" x14ac:dyDescent="0.25">
      <c r="K688" s="1"/>
      <c r="N688" s="126">
        <f t="shared" si="1139"/>
        <v>-5.3684511084042266E-4</v>
      </c>
      <c r="P688" s="127" t="str">
        <f t="shared" ref="P688" si="1194">CONCATENATE("X6","(m",K683,")")</f>
        <v>X6(m86)</v>
      </c>
      <c r="Q688" s="59">
        <f t="shared" ref="Q688" si="1195">(($L$3*($I$8-($B$8*Q683+$C$8*Q684+$D$8*Q685+$E$8*Q686+$F$8*Q687))/$G$8))+((1-$L$3)*N688)</f>
        <v>-5.4098862616189973E-4</v>
      </c>
      <c r="R688" s="1"/>
      <c r="S688" s="129">
        <f t="shared" si="1185"/>
        <v>0.76591542245050126</v>
      </c>
      <c r="T688" s="1"/>
      <c r="U688" s="1"/>
    </row>
    <row r="689" spans="1:22" x14ac:dyDescent="0.2">
      <c r="A689" s="131"/>
      <c r="B689" s="131"/>
      <c r="C689" s="131"/>
      <c r="D689" s="131"/>
      <c r="E689" s="131"/>
      <c r="F689" s="131"/>
      <c r="G689" s="131"/>
      <c r="H689" s="131"/>
      <c r="I689" s="131"/>
      <c r="J689" s="131"/>
      <c r="K689" s="131"/>
      <c r="L689" s="131"/>
      <c r="M689" s="131"/>
      <c r="N689" s="131"/>
      <c r="O689" s="131"/>
      <c r="P689" s="131"/>
      <c r="Q689" s="131"/>
      <c r="R689" s="131"/>
      <c r="S689" s="131"/>
      <c r="T689" s="131"/>
      <c r="U689" s="131"/>
      <c r="V689" s="131"/>
    </row>
    <row r="690" spans="1:22" ht="15.75" x14ac:dyDescent="0.25">
      <c r="K690" s="127" t="s">
        <v>226</v>
      </c>
      <c r="N690" s="117" t="s">
        <v>314</v>
      </c>
      <c r="S690" s="112" t="s">
        <v>210</v>
      </c>
      <c r="T690" s="112" t="s">
        <v>228</v>
      </c>
    </row>
    <row r="691" spans="1:22" x14ac:dyDescent="0.2">
      <c r="K691" s="127">
        <v>87</v>
      </c>
      <c r="N691" s="124">
        <f t="shared" ref="N691" si="1196">Q683</f>
        <v>0.13651628179755806</v>
      </c>
      <c r="P691" s="127" t="str">
        <f t="shared" ref="P691" si="1197">CONCATENATE("X1","(m",K691,")")</f>
        <v>X1(m87)</v>
      </c>
      <c r="Q691" s="59">
        <f t="shared" ref="Q691" si="1198">(($L$3*($I$3-($C$3*N692+$D$3*N693+$E$3*N694+$F$3*N695+$G$3*N696))/$B$3))+((1-$L$3)*N691)</f>
        <v>0.1375724307388371</v>
      </c>
      <c r="S691" s="129">
        <f t="shared" ref="S691:S696" si="1199">ABS((Q691-N691)/Q691)*100</f>
        <v>0.76770391829740325</v>
      </c>
      <c r="T691" s="133">
        <f t="shared" si="1157"/>
        <v>0.77340488479158354</v>
      </c>
      <c r="U691" s="127" t="s">
        <v>229</v>
      </c>
    </row>
    <row r="692" spans="1:22" x14ac:dyDescent="0.2">
      <c r="N692" s="125">
        <f t="shared" si="1139"/>
        <v>5.4908774299145915E-5</v>
      </c>
      <c r="P692" s="127" t="str">
        <f t="shared" ref="P692" si="1200">CONCATENATE("X2","(m",K691,")")</f>
        <v>X2(m87)</v>
      </c>
      <c r="Q692" s="59">
        <f t="shared" ref="Q692" si="1201">(($L$3*($I$4-($B$4*Q691+$D$4*N693+$E$4*N694+$F$4*N695+$G$4*N696))/$C$4))+((1-$L$3)*N692)</f>
        <v>5.5336751437851233E-5</v>
      </c>
      <c r="S692" s="129">
        <f t="shared" si="1199"/>
        <v>0.77340488479158354</v>
      </c>
    </row>
    <row r="693" spans="1:22" x14ac:dyDescent="0.2">
      <c r="N693" s="125">
        <f t="shared" si="1139"/>
        <v>-5.3296995799716727E-4</v>
      </c>
      <c r="P693" s="127" t="str">
        <f t="shared" ref="P693" si="1202">CONCATENATE("X3","(m",K691,")")</f>
        <v>X3(m87)</v>
      </c>
      <c r="Q693" s="59">
        <f t="shared" ref="Q693" si="1203">(($L$3*($I$5-($B$5*Q691+$C$5*Q692+$E$5*N694+$F$5*N695+$G$5*N696))/$D$5))+((1-$L$3)*N693)</f>
        <v>-5.3709453245821012E-4</v>
      </c>
      <c r="S693" s="129">
        <f t="shared" si="1199"/>
        <v>0.76794199377998207</v>
      </c>
    </row>
    <row r="694" spans="1:22" x14ac:dyDescent="0.2">
      <c r="N694" s="125">
        <f t="shared" si="1139"/>
        <v>0.13821464139868966</v>
      </c>
      <c r="P694" s="127" t="str">
        <f t="shared" ref="P694" si="1204">CONCATENATE("X4","(m",K691,")")</f>
        <v>X4(m87)</v>
      </c>
      <c r="Q694" s="59">
        <f t="shared" ref="Q694" si="1205">(($L$3*($I$6-($B$6*Q691+$C$6*Q692+$D$6*Q693+$F$6*N695+$G$6*N696))/$E$6))+((1-$L$3)*N694)</f>
        <v>0.13926596246601564</v>
      </c>
      <c r="S694" s="129">
        <f t="shared" si="1199"/>
        <v>0.75490166348616639</v>
      </c>
    </row>
    <row r="695" spans="1:22" x14ac:dyDescent="0.2">
      <c r="N695" s="125">
        <f t="shared" si="1139"/>
        <v>-5.5123253081804571E-5</v>
      </c>
      <c r="P695" s="127" t="str">
        <f t="shared" ref="P695" si="1206">CONCATENATE("X5","(m",K691,")")</f>
        <v>X5(m87)</v>
      </c>
      <c r="Q695" s="59">
        <f t="shared" ref="Q695" si="1207">(($L$3*($I$7-($B$7*Q691+$C$7*Q692+$D$7*Q693+$E$7*Q694+$G$7*N696))/$F$7))+((1-$L$3)*N695)</f>
        <v>-5.5549273849017498E-5</v>
      </c>
      <c r="S695" s="129">
        <f t="shared" si="1199"/>
        <v>0.76692409764139813</v>
      </c>
    </row>
    <row r="696" spans="1:22" ht="15.75" x14ac:dyDescent="0.25">
      <c r="K696" s="1"/>
      <c r="N696" s="126">
        <f t="shared" si="1139"/>
        <v>-5.4098862616189973E-4</v>
      </c>
      <c r="P696" s="127" t="str">
        <f t="shared" ref="P696" si="1208">CONCATENATE("X6","(m",K691,")")</f>
        <v>X6(m87)</v>
      </c>
      <c r="Q696" s="59">
        <f t="shared" ref="Q696" si="1209">(($L$3*($I$8-($B$8*Q691+$C$8*Q692+$D$8*Q693+$E$8*Q694+$F$8*Q695))/$G$8))+((1-$L$3)*N696)</f>
        <v>-5.4509434634507543E-4</v>
      </c>
      <c r="R696" s="1"/>
      <c r="S696" s="129">
        <f t="shared" si="1199"/>
        <v>0.75321276228694278</v>
      </c>
      <c r="T696" s="1"/>
      <c r="U696" s="1"/>
    </row>
    <row r="697" spans="1:22" x14ac:dyDescent="0.2">
      <c r="A697" s="131"/>
      <c r="B697" s="131"/>
      <c r="C697" s="131"/>
      <c r="D697" s="131"/>
      <c r="E697" s="131"/>
      <c r="F697" s="131"/>
      <c r="G697" s="131"/>
      <c r="H697" s="131"/>
      <c r="I697" s="131"/>
      <c r="J697" s="131"/>
      <c r="K697" s="131"/>
      <c r="L697" s="131"/>
      <c r="M697" s="131"/>
      <c r="N697" s="131"/>
      <c r="O697" s="131"/>
      <c r="P697" s="131"/>
      <c r="Q697" s="131"/>
      <c r="R697" s="131"/>
      <c r="S697" s="131"/>
      <c r="T697" s="131"/>
      <c r="U697" s="131"/>
      <c r="V697" s="131"/>
    </row>
    <row r="698" spans="1:22" ht="15.75" x14ac:dyDescent="0.25">
      <c r="K698" s="127" t="s">
        <v>226</v>
      </c>
      <c r="N698" s="117" t="s">
        <v>315</v>
      </c>
      <c r="S698" s="112" t="s">
        <v>210</v>
      </c>
      <c r="T698" s="112" t="s">
        <v>228</v>
      </c>
    </row>
    <row r="699" spans="1:22" x14ac:dyDescent="0.2">
      <c r="K699" s="127">
        <v>88</v>
      </c>
      <c r="N699" s="124">
        <f t="shared" ref="N699" si="1210">Q691</f>
        <v>0.1375724307388371</v>
      </c>
      <c r="P699" s="127" t="str">
        <f t="shared" ref="P699" si="1211">CONCATENATE("X1","(m",K699,")")</f>
        <v>X1(m88)</v>
      </c>
      <c r="Q699" s="59">
        <f t="shared" ref="Q699" si="1212">(($L$3*($I$3-($C$3*N700+$D$3*N701+$E$3*N702+$F$3*N703+$G$3*N704))/$B$3))+((1-$L$3)*N699)</f>
        <v>0.13861894600141447</v>
      </c>
      <c r="S699" s="129">
        <f t="shared" ref="S699:S704" si="1213">ABS((Q699-N699)/Q699)*100</f>
        <v>0.75495831757853338</v>
      </c>
      <c r="T699" s="133">
        <f t="shared" si="1157"/>
        <v>0.76052199800888776</v>
      </c>
      <c r="U699" s="127" t="s">
        <v>229</v>
      </c>
    </row>
    <row r="700" spans="1:22" x14ac:dyDescent="0.2">
      <c r="N700" s="125">
        <f t="shared" si="1139"/>
        <v>5.5336751437851233E-5</v>
      </c>
      <c r="P700" s="127" t="str">
        <f t="shared" ref="P700" si="1214">CONCATENATE("X2","(m",K699,")")</f>
        <v>X2(m88)</v>
      </c>
      <c r="Q700" s="59">
        <f t="shared" ref="Q700" si="1215">(($L$3*($I$4-($B$4*Q699+$D$4*N701+$E$4*N702+$F$4*N703+$G$4*N704))/$C$4))+((1-$L$3)*N700)</f>
        <v>5.5760824776548072E-5</v>
      </c>
      <c r="S700" s="129">
        <f t="shared" si="1213"/>
        <v>0.76052199800888776</v>
      </c>
    </row>
    <row r="701" spans="1:22" x14ac:dyDescent="0.2">
      <c r="N701" s="125">
        <f t="shared" si="1139"/>
        <v>-5.3709453245821012E-4</v>
      </c>
      <c r="P701" s="127" t="str">
        <f t="shared" ref="P701" si="1216">CONCATENATE("X3","(m",K699,")")</f>
        <v>X3(m88)</v>
      </c>
      <c r="Q701" s="59">
        <f t="shared" ref="Q701" si="1217">(($L$3*($I$5-($B$5*Q699+$C$5*Q700+$E$5*N702+$F$5*N703+$G$5*N704))/$D$5))+((1-$L$3)*N701)</f>
        <v>-5.4118148455029936E-4</v>
      </c>
      <c r="S701" s="129">
        <f t="shared" si="1213"/>
        <v>0.75519067240176097</v>
      </c>
    </row>
    <row r="702" spans="1:22" x14ac:dyDescent="0.2">
      <c r="N702" s="125">
        <f t="shared" si="1139"/>
        <v>0.13926596246601564</v>
      </c>
      <c r="P702" s="127" t="str">
        <f t="shared" ref="P702" si="1218">CONCATENATE("X4","(m",K699,")")</f>
        <v>X4(m88)</v>
      </c>
      <c r="Q702" s="59">
        <f t="shared" ref="Q702" si="1219">(($L$3*($I$6-($B$6*Q699+$C$6*Q700+$D$6*Q701+$F$6*N703+$G$6*N704))/$E$6))+((1-$L$3)*N702)</f>
        <v>0.14030769389216599</v>
      </c>
      <c r="S702" s="129">
        <f t="shared" si="1213"/>
        <v>0.74246208262177116</v>
      </c>
    </row>
    <row r="703" spans="1:22" x14ac:dyDescent="0.2">
      <c r="N703" s="125">
        <f t="shared" si="1139"/>
        <v>-5.5549273849017498E-5</v>
      </c>
      <c r="P703" s="127" t="str">
        <f t="shared" ref="P703" si="1220">CONCATENATE("X5","(m",K699,")")</f>
        <v>X5(m88)</v>
      </c>
      <c r="Q703" s="59">
        <f t="shared" ref="Q703" si="1221">(($L$3*($I$7-($B$7*Q699+$C$7*Q700+$D$7*Q701+$E$7*Q702+$G$7*N704))/$F$7))+((1-$L$3)*N703)</f>
        <v>-5.5971408661294383E-5</v>
      </c>
      <c r="S703" s="129">
        <f t="shared" si="1213"/>
        <v>0.75419722742979989</v>
      </c>
    </row>
    <row r="704" spans="1:22" ht="15.75" x14ac:dyDescent="0.25">
      <c r="K704" s="1"/>
      <c r="N704" s="126">
        <f t="shared" si="1139"/>
        <v>-5.4509434634507543E-4</v>
      </c>
      <c r="P704" s="127" t="str">
        <f t="shared" ref="P704" si="1222">CONCATENATE("X6","(m",K699,")")</f>
        <v>X6(m88)</v>
      </c>
      <c r="Q704" s="59">
        <f t="shared" ref="Q704" si="1223">(($L$3*($I$8-($B$8*Q699+$C$8*Q700+$D$8*Q701+$E$8*Q702+$F$8*Q703))/$G$8))+((1-$L$3)*N704)</f>
        <v>-5.4916261613888119E-4</v>
      </c>
      <c r="R704" s="1"/>
      <c r="S704" s="129">
        <f t="shared" si="1213"/>
        <v>0.74081331726646715</v>
      </c>
      <c r="T704" s="1"/>
      <c r="U704" s="1"/>
    </row>
    <row r="705" spans="1:22" x14ac:dyDescent="0.2">
      <c r="A705" s="131"/>
      <c r="B705" s="131"/>
      <c r="C705" s="131"/>
      <c r="D705" s="131"/>
      <c r="E705" s="131"/>
      <c r="F705" s="131"/>
      <c r="G705" s="131"/>
      <c r="H705" s="131"/>
      <c r="I705" s="131"/>
      <c r="J705" s="131"/>
      <c r="K705" s="131"/>
      <c r="L705" s="131"/>
      <c r="M705" s="131"/>
      <c r="N705" s="131"/>
      <c r="O705" s="131"/>
      <c r="P705" s="131"/>
      <c r="Q705" s="131"/>
      <c r="R705" s="131"/>
      <c r="S705" s="131"/>
      <c r="T705" s="131"/>
      <c r="U705" s="131"/>
      <c r="V705" s="131"/>
    </row>
    <row r="706" spans="1:22" ht="15.75" x14ac:dyDescent="0.25">
      <c r="K706" s="127" t="s">
        <v>226</v>
      </c>
      <c r="N706" s="117" t="s">
        <v>316</v>
      </c>
      <c r="S706" s="112" t="s">
        <v>210</v>
      </c>
      <c r="T706" s="112" t="s">
        <v>228</v>
      </c>
    </row>
    <row r="707" spans="1:22" x14ac:dyDescent="0.2">
      <c r="K707" s="127">
        <v>89</v>
      </c>
      <c r="N707" s="124">
        <f t="shared" ref="N707" si="1224">Q699</f>
        <v>0.13861894600141447</v>
      </c>
      <c r="P707" s="127" t="str">
        <f t="shared" ref="P707" si="1225">CONCATENATE("X1","(m",K707,")")</f>
        <v>X1(m89)</v>
      </c>
      <c r="Q707" s="59">
        <f t="shared" ref="Q707" si="1226">(($L$3*($I$3-($C$3*N708+$D$3*N709+$E$3*N710+$F$3*N711+$G$3*N712))/$B$3))+((1-$L$3)*N707)</f>
        <v>0.13965591545903763</v>
      </c>
      <c r="S707" s="129">
        <f t="shared" ref="S707:S712" si="1227">ABS((Q707-N707)/Q707)*100</f>
        <v>0.74251738941005541</v>
      </c>
      <c r="T707" s="133">
        <f t="shared" si="1157"/>
        <v>0.747948458455863</v>
      </c>
      <c r="U707" s="127" t="s">
        <v>229</v>
      </c>
    </row>
    <row r="708" spans="1:22" x14ac:dyDescent="0.2">
      <c r="N708" s="125">
        <f t="shared" si="1139"/>
        <v>5.5760824776548072E-5</v>
      </c>
      <c r="P708" s="127" t="str">
        <f t="shared" ref="P708" si="1228">CONCATENATE("X2","(m",K707,")")</f>
        <v>X2(m89)</v>
      </c>
      <c r="Q708" s="59">
        <f t="shared" ref="Q708" si="1229">(($L$3*($I$4-($B$4*Q707+$D$4*N709+$E$4*N710+$F$4*N711+$G$4*N712))/$C$4))+((1-$L$3)*N708)</f>
        <v>5.6181029923807819E-5</v>
      </c>
      <c r="S708" s="129">
        <f t="shared" si="1227"/>
        <v>0.747948458455863</v>
      </c>
    </row>
    <row r="709" spans="1:22" x14ac:dyDescent="0.2">
      <c r="N709" s="125">
        <f t="shared" si="1139"/>
        <v>-5.4118148455029936E-4</v>
      </c>
      <c r="P709" s="127" t="str">
        <f t="shared" ref="P709" si="1230">CONCATENATE("X3","(m",K707,")")</f>
        <v>X3(m89)</v>
      </c>
      <c r="Q709" s="59">
        <f t="shared" ref="Q709" si="1231">(($L$3*($I$5-($B$5*Q707+$C$5*Q708+$E$5*N710+$F$5*N711+$G$5*N712))/$D$5))+((1-$L$3)*N709)</f>
        <v>-5.452311574464481E-4</v>
      </c>
      <c r="S709" s="129">
        <f t="shared" si="1227"/>
        <v>0.74274421790476919</v>
      </c>
    </row>
    <row r="710" spans="1:22" x14ac:dyDescent="0.2">
      <c r="N710" s="125">
        <f t="shared" si="1139"/>
        <v>0.14030769389216599</v>
      </c>
      <c r="P710" s="127" t="str">
        <f t="shared" ref="P710" si="1232">CONCATENATE("X4","(m",K707,")")</f>
        <v>X4(m89)</v>
      </c>
      <c r="Q710" s="59">
        <f t="shared" ref="Q710" si="1233">(($L$3*($I$6-($B$6*Q707+$C$6*Q708+$D$6*Q709+$F$6*N711+$G$6*N712))/$E$6))+((1-$L$3)*N710)</f>
        <v>0.14133992314919919</v>
      </c>
      <c r="S710" s="129">
        <f t="shared" si="1227"/>
        <v>0.73031683761676391</v>
      </c>
    </row>
    <row r="711" spans="1:22" x14ac:dyDescent="0.2">
      <c r="N711" s="125">
        <f t="shared" si="1139"/>
        <v>-5.5971408661294383E-5</v>
      </c>
      <c r="P711" s="127" t="str">
        <f t="shared" ref="P711" si="1234">CONCATENATE("X5","(m",K707,")")</f>
        <v>X5(m89)</v>
      </c>
      <c r="Q711" s="59">
        <f t="shared" ref="Q711" si="1235">(($L$3*($I$7-($B$7*Q707+$C$7*Q708+$D$7*Q709+$E$7*Q710+$G$7*N712))/$F$7))+((1-$L$3)*N711)</f>
        <v>-5.6389692964432532E-5</v>
      </c>
      <c r="S711" s="129">
        <f t="shared" si="1227"/>
        <v>0.74177439377437138</v>
      </c>
    </row>
    <row r="712" spans="1:22" ht="15.75" x14ac:dyDescent="0.25">
      <c r="K712" s="1"/>
      <c r="N712" s="126">
        <f t="shared" si="1139"/>
        <v>-5.4916261613888119E-4</v>
      </c>
      <c r="P712" s="127" t="str">
        <f t="shared" ref="P712" si="1236">CONCATENATE("X6","(m",K707,")")</f>
        <v>X6(m89)</v>
      </c>
      <c r="Q712" s="59">
        <f t="shared" ref="Q712" si="1237">(($L$3*($I$8-($B$8*Q707+$C$8*Q708+$D$8*Q709+$E$8*Q710+$F$8*Q711))/$G$8))+((1-$L$3)*N712)</f>
        <v>-5.5319377714761579E-4</v>
      </c>
      <c r="R712" s="1"/>
      <c r="S712" s="129">
        <f t="shared" si="1227"/>
        <v>0.72870686100630411</v>
      </c>
      <c r="T712" s="1"/>
      <c r="U712" s="1"/>
    </row>
    <row r="713" spans="1:22" x14ac:dyDescent="0.2">
      <c r="A713" s="131"/>
      <c r="B713" s="131"/>
      <c r="C713" s="131"/>
      <c r="D713" s="131"/>
      <c r="E713" s="131"/>
      <c r="F713" s="131"/>
      <c r="G713" s="131"/>
      <c r="H713" s="131"/>
      <c r="I713" s="131"/>
      <c r="J713" s="131"/>
      <c r="K713" s="131"/>
      <c r="L713" s="131"/>
      <c r="M713" s="131"/>
      <c r="N713" s="131"/>
      <c r="O713" s="131"/>
      <c r="P713" s="131"/>
      <c r="Q713" s="131"/>
      <c r="R713" s="131"/>
      <c r="S713" s="131"/>
      <c r="T713" s="131"/>
      <c r="U713" s="131"/>
      <c r="V713" s="131"/>
    </row>
    <row r="714" spans="1:22" ht="15.75" x14ac:dyDescent="0.25">
      <c r="K714" s="127" t="s">
        <v>226</v>
      </c>
      <c r="N714" s="117" t="s">
        <v>317</v>
      </c>
      <c r="S714" s="112" t="s">
        <v>210</v>
      </c>
      <c r="T714" s="112" t="s">
        <v>228</v>
      </c>
    </row>
    <row r="715" spans="1:22" x14ac:dyDescent="0.2">
      <c r="K715" s="127">
        <v>90</v>
      </c>
      <c r="N715" s="124">
        <f t="shared" ref="N715" si="1238">Q707</f>
        <v>0.13965591545903763</v>
      </c>
      <c r="P715" s="127" t="str">
        <f t="shared" ref="P715" si="1239">CONCATENATE("X1","(m",K715,")")</f>
        <v>X1(m90)</v>
      </c>
      <c r="Q715" s="59">
        <f t="shared" ref="Q715" si="1240">(($L$3*($I$3-($C$3*N716+$D$3*N717+$E$3*N718+$F$3*N719+$G$3*N720))/$B$3))+((1-$L$3)*N715)</f>
        <v>0.14068342618391233</v>
      </c>
      <c r="S715" s="129">
        <f t="shared" ref="S715:S720" si="1241">ABS((Q715-N715)/Q715)*100</f>
        <v>0.73037084235598249</v>
      </c>
      <c r="T715" s="133">
        <f t="shared" si="1157"/>
        <v>0.73567376535742346</v>
      </c>
      <c r="U715" s="127" t="s">
        <v>229</v>
      </c>
    </row>
    <row r="716" spans="1:22" x14ac:dyDescent="0.2">
      <c r="N716" s="125">
        <f t="shared" si="1139"/>
        <v>5.6181029923807819E-5</v>
      </c>
      <c r="P716" s="127" t="str">
        <f t="shared" ref="P716" si="1242">CONCATENATE("X2","(m",K715,")")</f>
        <v>X2(m90)</v>
      </c>
      <c r="Q716" s="59">
        <f t="shared" ref="Q716" si="1243">(($L$3*($I$4-($B$4*Q715+$D$4*N717+$E$4*N718+$F$4*N719+$G$4*N720))/$C$4))+((1-$L$3)*N716)</f>
        <v>5.6597402163397772E-5</v>
      </c>
      <c r="S716" s="129">
        <f t="shared" si="1241"/>
        <v>0.73567376535742346</v>
      </c>
    </row>
    <row r="717" spans="1:22" x14ac:dyDescent="0.2">
      <c r="N717" s="125">
        <f t="shared" si="1139"/>
        <v>-5.452311574464481E-4</v>
      </c>
      <c r="P717" s="127" t="str">
        <f t="shared" ref="P717" si="1244">CONCATENATE("X3","(m",K715,")")</f>
        <v>X3(m90)</v>
      </c>
      <c r="Q717" s="59">
        <f t="shared" ref="Q717" si="1245">(($L$3*($I$5-($B$5*Q715+$C$5*Q716+$E$5*N718+$F$5*N719+$G$5*N720))/$D$5))+((1-$L$3)*N717)</f>
        <v>-5.492438911894117E-4</v>
      </c>
      <c r="S717" s="129">
        <f t="shared" si="1241"/>
        <v>0.73059233017118164</v>
      </c>
    </row>
    <row r="718" spans="1:22" x14ac:dyDescent="0.2">
      <c r="N718" s="125">
        <f t="shared" si="1139"/>
        <v>0.14133992314919919</v>
      </c>
      <c r="P718" s="127" t="str">
        <f t="shared" ref="P718" si="1246">CONCATENATE("X4","(m",K715,")")</f>
        <v>X4(m90)</v>
      </c>
      <c r="Q718" s="59">
        <f t="shared" ref="Q718" si="1247">(($L$3*($I$6-($B$6*Q715+$C$6*Q716+$D$6*Q717+$F$6*N719+$G$6*N720))/$E$6))+((1-$L$3)*N718)</f>
        <v>0.14236273691129597</v>
      </c>
      <c r="S718" s="129">
        <f t="shared" si="1241"/>
        <v>0.71845609622838691</v>
      </c>
    </row>
    <row r="719" spans="1:22" x14ac:dyDescent="0.2">
      <c r="N719" s="125">
        <f t="shared" si="1139"/>
        <v>-5.6389692964432532E-5</v>
      </c>
      <c r="P719" s="127" t="str">
        <f t="shared" ref="P719" si="1248">CONCATENATE("X5","(m",K715,")")</f>
        <v>X5(m90)</v>
      </c>
      <c r="Q719" s="59">
        <f t="shared" ref="Q719" si="1249">(($L$3*($I$7-($B$7*Q715+$C$7*Q716+$D$7*Q717+$E$7*Q718+$G$7*N720))/$F$7))+((1-$L$3)*N719)</f>
        <v>-5.6804161880909882E-5</v>
      </c>
      <c r="S719" s="129">
        <f t="shared" si="1241"/>
        <v>0.72964533363996364</v>
      </c>
    </row>
    <row r="720" spans="1:22" ht="15.75" x14ac:dyDescent="0.25">
      <c r="K720" s="1"/>
      <c r="N720" s="126">
        <f t="shared" si="1139"/>
        <v>-5.5319377714761579E-4</v>
      </c>
      <c r="P720" s="127" t="str">
        <f t="shared" ref="P720" si="1250">CONCATENATE("X6","(m",K715,")")</f>
        <v>X6(m90)</v>
      </c>
      <c r="Q720" s="59">
        <f t="shared" ref="Q720" si="1251">(($L$3*($I$8-($B$8*Q715+$C$8*Q716+$D$8*Q717+$E$8*Q718+$F$8*Q719))/$G$8))+((1-$L$3)*N720)</f>
        <v>-5.5718816785962899E-4</v>
      </c>
      <c r="R720" s="1"/>
      <c r="S720" s="129">
        <f t="shared" si="1241"/>
        <v>0.71688362072675926</v>
      </c>
      <c r="T720" s="1"/>
      <c r="U720" s="1"/>
    </row>
    <row r="721" spans="1:22" x14ac:dyDescent="0.2">
      <c r="A721" s="131"/>
      <c r="B721" s="131"/>
      <c r="C721" s="131"/>
      <c r="D721" s="131"/>
      <c r="E721" s="131"/>
      <c r="F721" s="131"/>
      <c r="G721" s="131"/>
      <c r="H721" s="131"/>
      <c r="I721" s="131"/>
      <c r="J721" s="131"/>
      <c r="K721" s="131"/>
      <c r="L721" s="131"/>
      <c r="M721" s="131"/>
      <c r="N721" s="131"/>
      <c r="O721" s="131"/>
      <c r="P721" s="131"/>
      <c r="Q721" s="131"/>
      <c r="R721" s="131"/>
      <c r="S721" s="131"/>
      <c r="T721" s="131"/>
      <c r="U721" s="131"/>
      <c r="V721" s="131"/>
    </row>
    <row r="722" spans="1:22" ht="15.75" x14ac:dyDescent="0.25">
      <c r="K722" s="127" t="s">
        <v>226</v>
      </c>
      <c r="N722" s="117" t="s">
        <v>318</v>
      </c>
      <c r="S722" s="112" t="s">
        <v>210</v>
      </c>
      <c r="T722" s="112" t="s">
        <v>228</v>
      </c>
    </row>
    <row r="723" spans="1:22" x14ac:dyDescent="0.2">
      <c r="K723" s="127">
        <v>91</v>
      </c>
      <c r="N723" s="124">
        <f t="shared" ref="N723:N784" si="1252">Q715</f>
        <v>0.14068342618391233</v>
      </c>
      <c r="P723" s="127" t="str">
        <f t="shared" ref="P723" si="1253">CONCATENATE("X1","(m",K723,")")</f>
        <v>X1(m91)</v>
      </c>
      <c r="Q723" s="59">
        <f t="shared" ref="Q723" si="1254">(($L$3*($I$3-($C$3*N724+$D$3*N725+$E$3*N726+$F$3*N727+$G$3*N728))/$B$3))+((1-$L$3)*N723)</f>
        <v>0.14170156445401377</v>
      </c>
      <c r="S723" s="129">
        <f t="shared" ref="S723:S728" si="1255">ABS((Q723-N723)/Q723)*100</f>
        <v>0.71850884217432764</v>
      </c>
      <c r="T723" s="133">
        <f t="shared" si="1157"/>
        <v>0.72368788672528139</v>
      </c>
      <c r="U723" s="127" t="s">
        <v>229</v>
      </c>
    </row>
    <row r="724" spans="1:22" x14ac:dyDescent="0.2">
      <c r="N724" s="125">
        <f t="shared" si="1252"/>
        <v>5.6597402163397772E-5</v>
      </c>
      <c r="P724" s="127" t="str">
        <f t="shared" ref="P724" si="1256">CONCATENATE("X2","(m",K723,")")</f>
        <v>X2(m91)</v>
      </c>
      <c r="Q724" s="59">
        <f t="shared" ref="Q724" si="1257">(($L$3*($I$4-($B$4*Q723+$D$4*N725+$E$4*N726+$F$4*N727+$G$4*N728))/$C$4))+((1-$L$3)*N724)</f>
        <v>5.700997645724378E-5</v>
      </c>
      <c r="S724" s="129">
        <f t="shared" si="1255"/>
        <v>0.72368788672528139</v>
      </c>
    </row>
    <row r="725" spans="1:22" x14ac:dyDescent="0.2">
      <c r="N725" s="125">
        <f t="shared" si="1252"/>
        <v>-5.492438911894117E-4</v>
      </c>
      <c r="P725" s="127" t="str">
        <f t="shared" ref="P725" si="1258">CONCATENATE("X3","(m",K723,")")</f>
        <v>X3(m91)</v>
      </c>
      <c r="Q725" s="59">
        <f t="shared" ref="Q725" si="1259">(($L$3*($I$5-($B$5*Q723+$C$5*Q724+$E$5*N726+$F$5*N727+$G$5*N728))/$D$5))+((1-$L$3)*N725)</f>
        <v>-5.5322002272024029E-4</v>
      </c>
      <c r="S725" s="129">
        <f t="shared" si="1255"/>
        <v>0.71872516675689713</v>
      </c>
    </row>
    <row r="726" spans="1:22" x14ac:dyDescent="0.2">
      <c r="N726" s="125">
        <f t="shared" si="1252"/>
        <v>0.14236273691129597</v>
      </c>
      <c r="P726" s="127" t="str">
        <f t="shared" ref="P726" si="1260">CONCATENATE("X4","(m",K723,")")</f>
        <v>X4(m91)</v>
      </c>
      <c r="Q726" s="59">
        <f t="shared" ref="Q726" si="1261">(($L$3*($I$6-($B$6*Q723+$C$6*Q724+$D$6*Q725+$F$6*N727+$G$6*N728))/$E$6))+((1-$L$3)*N726)</f>
        <v>0.14337622106203726</v>
      </c>
      <c r="S726" s="129">
        <f t="shared" si="1255"/>
        <v>0.70687045817923078</v>
      </c>
    </row>
    <row r="727" spans="1:22" x14ac:dyDescent="0.2">
      <c r="N727" s="125">
        <f t="shared" si="1252"/>
        <v>-5.6804161880909882E-5</v>
      </c>
      <c r="P727" s="127" t="str">
        <f t="shared" ref="P727" si="1262">CONCATENATE("X5","(m",K723,")")</f>
        <v>X5(m91)</v>
      </c>
      <c r="Q727" s="59">
        <f t="shared" ref="Q727" si="1263">(($L$3*($I$7-($B$7*Q723+$C$7*Q724+$D$7*Q725+$E$7*Q726+$G$7*N728))/$F$7))+((1-$L$3)*N727)</f>
        <v>-5.7214850212834128E-5</v>
      </c>
      <c r="S727" s="129">
        <f t="shared" si="1255"/>
        <v>0.71780023961702666</v>
      </c>
    </row>
    <row r="728" spans="1:22" ht="15.75" x14ac:dyDescent="0.25">
      <c r="K728" s="1"/>
      <c r="N728" s="126">
        <f t="shared" si="1252"/>
        <v>-5.5718816785962899E-4</v>
      </c>
      <c r="P728" s="127" t="str">
        <f t="shared" ref="P728" si="1264">CONCATENATE("X6","(m",K723,")")</f>
        <v>X6(m91)</v>
      </c>
      <c r="Q728" s="59">
        <f t="shared" ref="Q728" si="1265">(($L$3*($I$8-($B$8*Q723+$C$8*Q724+$D$8*Q725+$E$8*Q726+$F$8*Q727))/$G$8))+((1-$L$3)*N728)</f>
        <v>-5.6114612367574412E-4</v>
      </c>
      <c r="R728" s="1"/>
      <c r="S728" s="129">
        <f t="shared" si="1255"/>
        <v>0.70533425236707448</v>
      </c>
      <c r="T728" s="1"/>
      <c r="U728" s="1"/>
    </row>
    <row r="729" spans="1:22" x14ac:dyDescent="0.2">
      <c r="A729" s="131"/>
      <c r="B729" s="131"/>
      <c r="C729" s="131"/>
      <c r="D729" s="131"/>
      <c r="E729" s="131"/>
      <c r="F729" s="131"/>
      <c r="G729" s="131"/>
      <c r="H729" s="131"/>
      <c r="I729" s="131"/>
      <c r="J729" s="131"/>
      <c r="K729" s="131"/>
      <c r="L729" s="131"/>
      <c r="M729" s="131"/>
      <c r="N729" s="131"/>
      <c r="O729" s="131"/>
      <c r="P729" s="131"/>
      <c r="Q729" s="131"/>
      <c r="R729" s="131"/>
      <c r="S729" s="131"/>
      <c r="T729" s="131"/>
      <c r="U729" s="131"/>
      <c r="V729" s="131"/>
    </row>
    <row r="730" spans="1:22" ht="15.75" x14ac:dyDescent="0.25">
      <c r="K730" s="127" t="s">
        <v>226</v>
      </c>
      <c r="N730" s="117" t="s">
        <v>319</v>
      </c>
      <c r="S730" s="112" t="s">
        <v>210</v>
      </c>
      <c r="T730" s="112" t="s">
        <v>228</v>
      </c>
    </row>
    <row r="731" spans="1:22" x14ac:dyDescent="0.2">
      <c r="K731" s="127">
        <v>92</v>
      </c>
      <c r="N731" s="124">
        <f t="shared" ref="N731" si="1266">Q723</f>
        <v>0.14170156445401377</v>
      </c>
      <c r="P731" s="127" t="str">
        <f t="shared" ref="P731" si="1267">CONCATENATE("X1","(m",K731,")")</f>
        <v>X1(m92)</v>
      </c>
      <c r="Q731" s="59">
        <f t="shared" ref="Q731" si="1268">(($L$3*($I$3-($C$3*N732+$D$3*N733+$E$3*N734+$F$3*N735+$G$3*N736))/$B$3))+((1-$L$3)*N731)</f>
        <v>0.14271041576033136</v>
      </c>
      <c r="S731" s="129">
        <f t="shared" ref="S731:S736" si="1269">ABS((Q731-N731)/Q731)*100</f>
        <v>0.70692198669777384</v>
      </c>
      <c r="T731" s="133">
        <f t="shared" ref="T731:T787" si="1270">MAX(S731:S734)</f>
        <v>0.71198123347663889</v>
      </c>
      <c r="U731" s="127" t="s">
        <v>229</v>
      </c>
    </row>
    <row r="732" spans="1:22" x14ac:dyDescent="0.2">
      <c r="N732" s="125">
        <f t="shared" si="1252"/>
        <v>5.700997645724378E-5</v>
      </c>
      <c r="P732" s="127" t="str">
        <f t="shared" ref="P732" si="1271">CONCATENATE("X2","(m",K731,")")</f>
        <v>X2(m92)</v>
      </c>
      <c r="Q732" s="59">
        <f t="shared" ref="Q732" si="1272">(($L$3*($I$4-($B$4*Q731+$D$4*N733+$E$4*N734+$F$4*N735+$G$4*N736))/$C$4))+((1-$L$3)*N732)</f>
        <v>5.7418787448365985E-5</v>
      </c>
      <c r="S732" s="129">
        <f t="shared" si="1269"/>
        <v>0.71198123347663889</v>
      </c>
    </row>
    <row r="733" spans="1:22" x14ac:dyDescent="0.2">
      <c r="N733" s="125">
        <f t="shared" si="1252"/>
        <v>-5.5322002272024029E-4</v>
      </c>
      <c r="P733" s="127" t="str">
        <f t="shared" ref="P733" si="1273">CONCATENATE("X3","(m",K731,")")</f>
        <v>X3(m92)</v>
      </c>
      <c r="Q733" s="59">
        <f t="shared" ref="Q733" si="1274">(($L$3*($I$5-($B$5*Q731+$C$5*Q732+$E$5*N734+$F$5*N735+$G$5*N736))/$D$5))+((1-$L$3)*N733)</f>
        <v>-5.5715988590657075E-4</v>
      </c>
      <c r="S733" s="129">
        <f t="shared" si="1269"/>
        <v>0.7071333177405269</v>
      </c>
    </row>
    <row r="734" spans="1:22" x14ac:dyDescent="0.2">
      <c r="N734" s="125">
        <f t="shared" si="1252"/>
        <v>0.14337622106203726</v>
      </c>
      <c r="P734" s="127" t="str">
        <f t="shared" ref="P734" si="1275">CONCATENATE("X4","(m",K731,")")</f>
        <v>X4(m92)</v>
      </c>
      <c r="Q734" s="59">
        <f t="shared" ref="Q734" si="1276">(($L$3*($I$6-($B$6*Q731+$C$6*Q732+$D$6*Q733+$F$6*N735+$G$6*N736))/$E$6))+((1-$L$3)*N734)</f>
        <v>0.14438046070161553</v>
      </c>
      <c r="S734" s="129">
        <f t="shared" si="1269"/>
        <v>0.69555093168298254</v>
      </c>
    </row>
    <row r="735" spans="1:22" x14ac:dyDescent="0.2">
      <c r="N735" s="125">
        <f t="shared" si="1252"/>
        <v>-5.7214850212834128E-5</v>
      </c>
      <c r="P735" s="127" t="str">
        <f t="shared" ref="P735" si="1277">CONCATENATE("X5","(m",K731,")")</f>
        <v>X5(m92)</v>
      </c>
      <c r="Q735" s="59">
        <f t="shared" ref="Q735" si="1278">(($L$3*($I$7-($B$7*Q731+$C$7*Q732+$D$7*Q733+$E$7*Q734+$G$7*N736))/$F$7))+((1-$L$3)*N735)</f>
        <v>-5.7621792444865054E-5</v>
      </c>
      <c r="S735" s="129">
        <f t="shared" si="1269"/>
        <v>0.70622973490508056</v>
      </c>
    </row>
    <row r="736" spans="1:22" ht="15.75" x14ac:dyDescent="0.25">
      <c r="K736" s="1"/>
      <c r="N736" s="126">
        <f t="shared" si="1252"/>
        <v>-5.6114612367574412E-4</v>
      </c>
      <c r="P736" s="127" t="str">
        <f t="shared" ref="P736" si="1279">CONCATENATE("X6","(m",K731,")")</f>
        <v>X6(m92)</v>
      </c>
      <c r="Q736" s="59">
        <f t="shared" ref="Q736" si="1280">(($L$3*($I$8-($B$8*Q731+$C$8*Q732+$D$8*Q733+$E$8*Q734+$F$8*Q735))/$G$8))+((1-$L$3)*N736)</f>
        <v>-5.6506797693742054E-4</v>
      </c>
      <c r="R736" s="1"/>
      <c r="S736" s="129">
        <f t="shared" si="1269"/>
        <v>0.69404981732149262</v>
      </c>
      <c r="T736" s="1"/>
      <c r="U736" s="1"/>
    </row>
    <row r="737" spans="1:22" x14ac:dyDescent="0.2">
      <c r="A737" s="131"/>
      <c r="B737" s="131"/>
      <c r="C737" s="131"/>
      <c r="D737" s="131"/>
      <c r="E737" s="131"/>
      <c r="F737" s="131"/>
      <c r="G737" s="131"/>
      <c r="H737" s="131"/>
      <c r="I737" s="131"/>
      <c r="J737" s="131"/>
      <c r="K737" s="131"/>
      <c r="L737" s="131"/>
      <c r="M737" s="131"/>
      <c r="N737" s="131"/>
      <c r="O737" s="131"/>
      <c r="P737" s="131"/>
      <c r="Q737" s="131"/>
      <c r="R737" s="131"/>
      <c r="S737" s="131"/>
      <c r="T737" s="131"/>
      <c r="U737" s="131"/>
      <c r="V737" s="131"/>
    </row>
    <row r="738" spans="1:22" ht="15.75" x14ac:dyDescent="0.25">
      <c r="K738" s="127" t="s">
        <v>226</v>
      </c>
      <c r="N738" s="117" t="s">
        <v>320</v>
      </c>
      <c r="S738" s="112" t="s">
        <v>210</v>
      </c>
      <c r="T738" s="112" t="s">
        <v>228</v>
      </c>
    </row>
    <row r="739" spans="1:22" x14ac:dyDescent="0.2">
      <c r="K739" s="127">
        <v>93</v>
      </c>
      <c r="N739" s="124">
        <f t="shared" ref="N739" si="1281">Q731</f>
        <v>0.14271041576033136</v>
      </c>
      <c r="P739" s="127" t="str">
        <f t="shared" ref="P739" si="1282">CONCATENATE("X1","(m",K739,")")</f>
        <v>X1(m93)</v>
      </c>
      <c r="Q739" s="59">
        <f t="shared" ref="Q739" si="1283">(($L$3*($I$3-($C$3*N740+$D$3*N741+$E$3*N742+$F$3*N743+$G$3*N744))/$B$3))+((1-$L$3)*N739)</f>
        <v>0.14371006481404713</v>
      </c>
      <c r="S739" s="129">
        <f t="shared" ref="S739:S744" si="1284">ABS((Q739-N739)/Q739)*100</f>
        <v>0.69560128235225815</v>
      </c>
      <c r="T739" s="133">
        <f t="shared" si="1270"/>
        <v>0.70054463524850452</v>
      </c>
      <c r="U739" s="127" t="s">
        <v>229</v>
      </c>
    </row>
    <row r="740" spans="1:22" x14ac:dyDescent="0.2">
      <c r="N740" s="125">
        <f t="shared" si="1252"/>
        <v>5.7418787448365985E-5</v>
      </c>
      <c r="P740" s="127" t="str">
        <f t="shared" ref="P740" si="1285">CONCATENATE("X2","(m",K739,")")</f>
        <v>X2(m93)</v>
      </c>
      <c r="Q740" s="59">
        <f t="shared" ref="Q740" si="1286">(($L$3*($I$4-($B$4*Q739+$D$4*N741+$E$4*N742+$F$4*N743+$G$4*N744))/$C$4))+((1-$L$3)*N740)</f>
        <v>5.7823869463787648E-5</v>
      </c>
      <c r="S740" s="129">
        <f t="shared" si="1284"/>
        <v>0.70054463524850452</v>
      </c>
    </row>
    <row r="741" spans="1:22" x14ac:dyDescent="0.2">
      <c r="N741" s="125">
        <f t="shared" si="1252"/>
        <v>-5.5715988590657075E-4</v>
      </c>
      <c r="P741" s="127" t="str">
        <f t="shared" ref="P741" si="1287">CONCATENATE("X3","(m",K739,")")</f>
        <v>X3(m93)</v>
      </c>
      <c r="Q741" s="59">
        <f t="shared" ref="Q741" si="1288">(($L$3*($I$5-($B$5*Q739+$C$5*Q740+$E$5*N742+$F$5*N743+$G$5*N744))/$D$5))+((1-$L$3)*N741)</f>
        <v>-5.6106381157066179E-4</v>
      </c>
      <c r="S741" s="129">
        <f t="shared" si="1284"/>
        <v>0.69580778221326589</v>
      </c>
    </row>
    <row r="742" spans="1:22" x14ac:dyDescent="0.2">
      <c r="N742" s="125">
        <f t="shared" si="1252"/>
        <v>0.14438046070161553</v>
      </c>
      <c r="P742" s="127" t="str">
        <f t="shared" ref="P742" si="1289">CONCATENATE("X4","(m",K739,")")</f>
        <v>X4(m93)</v>
      </c>
      <c r="Q742" s="59">
        <f t="shared" ref="Q742" si="1290">(($L$3*($I$6-($B$6*Q739+$C$6*Q740+$D$6*Q741+$F$6*N743+$G$6*N744))/$E$6))+((1-$L$3)*N742)</f>
        <v>0.14537554015398058</v>
      </c>
      <c r="S742" s="129">
        <f t="shared" si="1284"/>
        <v>0.68448891148474089</v>
      </c>
    </row>
    <row r="743" spans="1:22" x14ac:dyDescent="0.2">
      <c r="N743" s="125">
        <f t="shared" si="1252"/>
        <v>-5.7621792444865054E-5</v>
      </c>
      <c r="P743" s="127" t="str">
        <f t="shared" ref="P743" si="1291">CONCATENATE("X5","(m",K739,")")</f>
        <v>X5(m93)</v>
      </c>
      <c r="Q743" s="59">
        <f t="shared" ref="Q743" si="1292">(($L$3*($I$7-($B$7*Q739+$C$7*Q740+$D$7*Q741+$E$7*Q742+$G$7*N744))/$F$7))+((1-$L$3)*N743)</f>
        <v>-5.8025022747110044E-5</v>
      </c>
      <c r="S743" s="129">
        <f t="shared" si="1284"/>
        <v>0.69492484992618597</v>
      </c>
    </row>
    <row r="744" spans="1:22" ht="15.75" x14ac:dyDescent="0.25">
      <c r="K744" s="1"/>
      <c r="N744" s="126">
        <f t="shared" si="1252"/>
        <v>-5.6506797693742054E-4</v>
      </c>
      <c r="P744" s="127" t="str">
        <f t="shared" ref="P744" si="1293">CONCATENATE("X6","(m",K739,")")</f>
        <v>X6(m93)</v>
      </c>
      <c r="Q744" s="59">
        <f t="shared" ref="Q744" si="1294">(($L$3*($I$8-($B$8*Q739+$C$8*Q740+$D$8*Q741+$E$8*Q742+$F$8*Q743))/$G$8))+((1-$L$3)*N744)</f>
        <v>-5.6895405695466027E-4</v>
      </c>
      <c r="R744" s="1"/>
      <c r="S744" s="129">
        <f t="shared" si="1284"/>
        <v>0.6830217606743253</v>
      </c>
      <c r="T744" s="1"/>
      <c r="U744" s="1"/>
    </row>
    <row r="745" spans="1:22" x14ac:dyDescent="0.2">
      <c r="A745" s="131"/>
      <c r="B745" s="131"/>
      <c r="C745" s="131"/>
      <c r="D745" s="131"/>
      <c r="E745" s="131"/>
      <c r="F745" s="131"/>
      <c r="G745" s="131"/>
      <c r="H745" s="131"/>
      <c r="I745" s="131"/>
      <c r="J745" s="131"/>
      <c r="K745" s="131"/>
      <c r="L745" s="131"/>
      <c r="M745" s="131"/>
      <c r="N745" s="131"/>
      <c r="O745" s="131"/>
      <c r="P745" s="131"/>
      <c r="Q745" s="131"/>
      <c r="R745" s="131"/>
      <c r="S745" s="131"/>
      <c r="T745" s="131"/>
      <c r="U745" s="131"/>
      <c r="V745" s="131"/>
    </row>
    <row r="746" spans="1:22" ht="15.75" x14ac:dyDescent="0.25">
      <c r="K746" s="127" t="s">
        <v>226</v>
      </c>
      <c r="N746" s="117" t="s">
        <v>321</v>
      </c>
      <c r="S746" s="112" t="s">
        <v>210</v>
      </c>
      <c r="T746" s="112" t="s">
        <v>228</v>
      </c>
    </row>
    <row r="747" spans="1:22" x14ac:dyDescent="0.2">
      <c r="K747" s="127">
        <v>94</v>
      </c>
      <c r="N747" s="124">
        <f t="shared" ref="N747" si="1295">Q739</f>
        <v>0.14371006481404713</v>
      </c>
      <c r="P747" s="127" t="str">
        <f t="shared" ref="P747" si="1296">CONCATENATE("X1","(m",K747,")")</f>
        <v>X1(m94)</v>
      </c>
      <c r="Q747" s="59">
        <f t="shared" ref="Q747" si="1297">(($L$3*($I$3-($C$3*N748+$D$3*N749+$E$3*N750+$F$3*N751+$G$3*N752))/$B$3))+((1-$L$3)*N747)</f>
        <v>0.14470059555364873</v>
      </c>
      <c r="S747" s="129">
        <f t="shared" ref="S747:S752" si="1298">ABS((Q747-N747)/Q747)*100</f>
        <v>0.6845381221906206</v>
      </c>
      <c r="T747" s="133">
        <f t="shared" si="1270"/>
        <v>0.68936931778029598</v>
      </c>
      <c r="U747" s="127" t="s">
        <v>229</v>
      </c>
    </row>
    <row r="748" spans="1:22" x14ac:dyDescent="0.2">
      <c r="N748" s="125">
        <f t="shared" si="1252"/>
        <v>5.7823869463787648E-5</v>
      </c>
      <c r="P748" s="127" t="str">
        <f t="shared" ref="P748" si="1299">CONCATENATE("X2","(m",K747,")")</f>
        <v>X2(m94)</v>
      </c>
      <c r="Q748" s="59">
        <f t="shared" ref="Q748" si="1300">(($L$3*($I$4-($B$4*Q747+$D$4*N749+$E$4*N750+$F$4*N751+$G$4*N752))/$C$4))+((1-$L$3)*N748)</f>
        <v>5.8225256517417597E-5</v>
      </c>
      <c r="S748" s="129">
        <f t="shared" si="1298"/>
        <v>0.68936931778029598</v>
      </c>
    </row>
    <row r="749" spans="1:22" x14ac:dyDescent="0.2">
      <c r="N749" s="125">
        <f t="shared" si="1252"/>
        <v>-5.6106381157066179E-4</v>
      </c>
      <c r="P749" s="127" t="str">
        <f t="shared" ref="P749" si="1301">CONCATENATE("X3","(m",K747,")")</f>
        <v>X3(m94)</v>
      </c>
      <c r="Q749" s="59">
        <f t="shared" ref="Q749" si="1302">(($L$3*($I$5-($B$5*Q747+$C$5*Q748+$E$5*N750+$F$5*N751+$G$5*N752))/$D$5))+((1-$L$3)*N749)</f>
        <v>-5.6493212751717095E-4</v>
      </c>
      <c r="S749" s="129">
        <f t="shared" si="1298"/>
        <v>0.68473994628524359</v>
      </c>
    </row>
    <row r="750" spans="1:22" x14ac:dyDescent="0.2">
      <c r="N750" s="125">
        <f t="shared" si="1252"/>
        <v>0.14537554015398058</v>
      </c>
      <c r="P750" s="127" t="str">
        <f t="shared" ref="P750" si="1303">CONCATENATE("X4","(m",K747,")")</f>
        <v>X4(m94)</v>
      </c>
      <c r="Q750" s="59">
        <f t="shared" ref="Q750" si="1304">(($L$3*($I$6-($B$6*Q747+$C$6*Q748+$D$6*Q749+$F$6*N751+$G$6*N752))/$E$6))+((1-$L$3)*N750)</f>
        <v>0.14636154297391998</v>
      </c>
      <c r="S750" s="129">
        <f t="shared" si="1298"/>
        <v>0.67367615830280125</v>
      </c>
    </row>
    <row r="751" spans="1:22" x14ac:dyDescent="0.2">
      <c r="N751" s="125">
        <f t="shared" si="1252"/>
        <v>-5.8025022747110044E-5</v>
      </c>
      <c r="P751" s="127" t="str">
        <f t="shared" ref="P751" si="1305">CONCATENATE("X5","(m",K747,")")</f>
        <v>X5(m94)</v>
      </c>
      <c r="Q751" s="59">
        <f t="shared" ref="Q751" si="1306">(($L$3*($I$7-($B$7*Q747+$C$7*Q748+$D$7*Q749+$E$7*Q750+$G$7*N752))/$F$7))+((1-$L$3)*N751)</f>
        <v>-5.8424574977993326E-5</v>
      </c>
      <c r="S751" s="129">
        <f t="shared" si="1298"/>
        <v>0.68387700044678335</v>
      </c>
    </row>
    <row r="752" spans="1:22" ht="15.75" x14ac:dyDescent="0.25">
      <c r="K752" s="1"/>
      <c r="N752" s="126">
        <f t="shared" si="1252"/>
        <v>-5.6895405695466027E-4</v>
      </c>
      <c r="P752" s="127" t="str">
        <f t="shared" ref="P752" si="1307">CONCATENATE("X6","(m",K747,")")</f>
        <v>X6(m94)</v>
      </c>
      <c r="Q752" s="59">
        <f t="shared" ref="Q752" si="1308">(($L$3*($I$8-($B$8*Q747+$C$8*Q748+$D$8*Q749+$E$8*Q750+$F$8*Q751))/$G$8))+((1-$L$3)*N752)</f>
        <v>-5.7280469003365879E-4</v>
      </c>
      <c r="R752" s="1"/>
      <c r="S752" s="129">
        <f t="shared" si="1298"/>
        <v>0.67224189082185348</v>
      </c>
      <c r="T752" s="1"/>
      <c r="U752" s="1"/>
    </row>
    <row r="753" spans="1:22" x14ac:dyDescent="0.2">
      <c r="A753" s="131"/>
      <c r="B753" s="131"/>
      <c r="C753" s="131"/>
      <c r="D753" s="131"/>
      <c r="E753" s="131"/>
      <c r="F753" s="131"/>
      <c r="G753" s="131"/>
      <c r="H753" s="131"/>
      <c r="I753" s="131"/>
      <c r="J753" s="131"/>
      <c r="K753" s="131"/>
      <c r="L753" s="131"/>
      <c r="M753" s="131"/>
      <c r="N753" s="131"/>
      <c r="O753" s="131"/>
      <c r="P753" s="131"/>
      <c r="Q753" s="131"/>
      <c r="R753" s="131"/>
      <c r="S753" s="131"/>
      <c r="T753" s="131"/>
      <c r="U753" s="131"/>
      <c r="V753" s="131"/>
    </row>
    <row r="754" spans="1:22" ht="15.75" x14ac:dyDescent="0.25">
      <c r="K754" s="127" t="s">
        <v>226</v>
      </c>
      <c r="N754" s="117" t="s">
        <v>322</v>
      </c>
      <c r="S754" s="112" t="s">
        <v>210</v>
      </c>
      <c r="T754" s="112" t="s">
        <v>228</v>
      </c>
    </row>
    <row r="755" spans="1:22" x14ac:dyDescent="0.2">
      <c r="K755" s="127">
        <v>95</v>
      </c>
      <c r="N755" s="124">
        <f t="shared" ref="N755" si="1309">Q747</f>
        <v>0.14470059555364873</v>
      </c>
      <c r="P755" s="127" t="str">
        <f t="shared" ref="P755" si="1310">CONCATENATE("X1","(m",K755,")")</f>
        <v>X1(m95)</v>
      </c>
      <c r="Q755" s="59">
        <f t="shared" ref="Q755" si="1311">(($L$3*($I$3-($C$3*N756+$D$3*N757+$E$3*N758+$F$3*N759+$G$3*N760))/$B$3))+((1-$L$3)*N755)</f>
        <v>0.14568209115197767</v>
      </c>
      <c r="S755" s="129">
        <f t="shared" ref="S755:S760" si="1312">ABS((Q755-N755)/Q755)*100</f>
        <v>0.67372426532855745</v>
      </c>
      <c r="T755" s="133">
        <f t="shared" si="1270"/>
        <v>0.67844688174636247</v>
      </c>
      <c r="U755" s="127" t="s">
        <v>229</v>
      </c>
    </row>
    <row r="756" spans="1:22" x14ac:dyDescent="0.2">
      <c r="N756" s="125">
        <f t="shared" si="1252"/>
        <v>5.8225256517417597E-5</v>
      </c>
      <c r="P756" s="127" t="str">
        <f t="shared" ref="P756" si="1313">CONCATENATE("X2","(m",K755,")")</f>
        <v>X2(m95)</v>
      </c>
      <c r="Q756" s="59">
        <f t="shared" ref="Q756" si="1314">(($L$3*($I$4-($B$4*Q755+$D$4*N757+$E$4*N758+$F$4*N759+$G$4*N760))/$C$4))+((1-$L$3)*N756)</f>
        <v>5.8622982312906231E-5</v>
      </c>
      <c r="S756" s="129">
        <f t="shared" si="1312"/>
        <v>0.67844688174636247</v>
      </c>
    </row>
    <row r="757" spans="1:22" x14ac:dyDescent="0.2">
      <c r="N757" s="125">
        <f t="shared" si="1252"/>
        <v>-5.6493212751717095E-4</v>
      </c>
      <c r="P757" s="127" t="str">
        <f t="shared" ref="P757" si="1315">CONCATENATE("X3","(m",K755,")")</f>
        <v>X3(m95)</v>
      </c>
      <c r="Q757" s="59">
        <f t="shared" ref="Q757" si="1316">(($L$3*($I$5-($B$5*Q755+$C$5*Q756+$E$5*N758+$F$5*N759+$G$5*N760))/$D$5))+((1-$L$3)*N757)</f>
        <v>-5.6876515856068167E-4</v>
      </c>
      <c r="S757" s="129">
        <f t="shared" si="1312"/>
        <v>0.67392156249700508</v>
      </c>
    </row>
    <row r="758" spans="1:22" x14ac:dyDescent="0.2">
      <c r="N758" s="125">
        <f t="shared" si="1252"/>
        <v>0.14636154297391998</v>
      </c>
      <c r="P758" s="127" t="str">
        <f t="shared" ref="P758" si="1317">CONCATENATE("X4","(m",K755,")")</f>
        <v>X4(m95)</v>
      </c>
      <c r="Q758" s="59">
        <f t="shared" ref="Q758" si="1318">(($L$3*($I$6-($B$6*Q755+$C$6*Q756+$D$6*Q757+$F$6*N759+$G$6*N760))/$E$6))+((1-$L$3)*N758)</f>
        <v>0.14733855195407511</v>
      </c>
      <c r="S758" s="129">
        <f t="shared" si="1312"/>
        <v>0.66310477956893132</v>
      </c>
    </row>
    <row r="759" spans="1:22" x14ac:dyDescent="0.2">
      <c r="N759" s="125">
        <f t="shared" si="1252"/>
        <v>-5.8424574977993326E-5</v>
      </c>
      <c r="P759" s="127" t="str">
        <f t="shared" ref="P759" si="1319">CONCATENATE("X5","(m",K755,")")</f>
        <v>X5(m95)</v>
      </c>
      <c r="Q759" s="59">
        <f t="shared" ref="Q759" si="1320">(($L$3*($I$7-($B$7*Q755+$C$7*Q756+$D$7*Q757+$E$7*Q758+$G$7*N760))/$F$7))+((1-$L$3)*N759)</f>
        <v>-5.8820482687099033E-5</v>
      </c>
      <c r="S759" s="129">
        <f t="shared" si="1312"/>
        <v>0.67307796709485446</v>
      </c>
    </row>
    <row r="760" spans="1:22" ht="15.75" x14ac:dyDescent="0.25">
      <c r="K760" s="1"/>
      <c r="N760" s="126">
        <f t="shared" si="1252"/>
        <v>-5.7280469003365879E-4</v>
      </c>
      <c r="P760" s="127" t="str">
        <f t="shared" ref="P760" si="1321">CONCATENATE("X6","(m",K755,")")</f>
        <v>X6(m95)</v>
      </c>
      <c r="Q760" s="59">
        <f t="shared" ref="Q760" si="1322">(($L$3*($I$8-($B$8*Q755+$C$8*Q756+$D$8*Q757+$E$8*Q758+$F$8*Q759))/$G$8))+((1-$L$3)*N760)</f>
        <v>-5.7662019950420484E-4</v>
      </c>
      <c r="R760" s="1"/>
      <c r="S760" s="129">
        <f t="shared" si="1312"/>
        <v>0.66170236037980246</v>
      </c>
      <c r="T760" s="1"/>
      <c r="U760" s="1"/>
    </row>
    <row r="761" spans="1:22" x14ac:dyDescent="0.2">
      <c r="A761" s="131"/>
      <c r="B761" s="131"/>
      <c r="C761" s="131"/>
      <c r="D761" s="131"/>
      <c r="E761" s="131"/>
      <c r="F761" s="131"/>
      <c r="G761" s="131"/>
      <c r="H761" s="131"/>
      <c r="I761" s="131"/>
      <c r="J761" s="131"/>
      <c r="K761" s="131"/>
      <c r="L761" s="131"/>
      <c r="M761" s="131"/>
      <c r="N761" s="131"/>
      <c r="O761" s="131"/>
      <c r="P761" s="131"/>
      <c r="Q761" s="131"/>
      <c r="R761" s="131"/>
      <c r="S761" s="131"/>
      <c r="T761" s="131"/>
      <c r="U761" s="131"/>
      <c r="V761" s="131"/>
    </row>
    <row r="762" spans="1:22" ht="15.75" x14ac:dyDescent="0.25">
      <c r="K762" s="127" t="s">
        <v>226</v>
      </c>
      <c r="N762" s="117" t="s">
        <v>323</v>
      </c>
      <c r="S762" s="112" t="s">
        <v>210</v>
      </c>
      <c r="T762" s="112" t="s">
        <v>228</v>
      </c>
    </row>
    <row r="763" spans="1:22" x14ac:dyDescent="0.2">
      <c r="K763" s="127">
        <v>96</v>
      </c>
      <c r="N763" s="124">
        <f t="shared" ref="N763" si="1323">Q755</f>
        <v>0.14568209115197767</v>
      </c>
      <c r="P763" s="127" t="str">
        <f t="shared" ref="P763" si="1324">CONCATENATE("X1","(m",K763,")")</f>
        <v>X1(m96)</v>
      </c>
      <c r="Q763" s="59">
        <f t="shared" ref="Q763" si="1325">(($L$3*($I$3-($C$3*N764+$D$3*N765+$E$3*N766+$F$3*N767+$G$3*N768))/$B$3))+((1-$L$3)*N763)</f>
        <v>0.14665463402321308</v>
      </c>
      <c r="S763" s="129">
        <f t="shared" ref="S763:S768" si="1326">ABS((Q763-N763)/Q763)*100</f>
        <v>0.66315181767899134</v>
      </c>
      <c r="T763" s="133">
        <f t="shared" si="1270"/>
        <v>0.66776928293222548</v>
      </c>
      <c r="U763" s="127" t="s">
        <v>229</v>
      </c>
    </row>
    <row r="764" spans="1:22" x14ac:dyDescent="0.2">
      <c r="N764" s="125">
        <f t="shared" si="1252"/>
        <v>5.8622982312906231E-5</v>
      </c>
      <c r="P764" s="127" t="str">
        <f t="shared" ref="P764" si="1327">CONCATENATE("X2","(m",K763,")")</f>
        <v>X2(m96)</v>
      </c>
      <c r="Q764" s="59">
        <f t="shared" ref="Q764" si="1328">(($L$3*($I$4-($B$4*Q763+$D$4*N765+$E$4*N766+$F$4*N767+$G$4*N768))/$C$4))+((1-$L$3)*N764)</f>
        <v>5.9017080246475657E-5</v>
      </c>
      <c r="S764" s="129">
        <f t="shared" si="1326"/>
        <v>0.66776928293222548</v>
      </c>
    </row>
    <row r="765" spans="1:22" x14ac:dyDescent="0.2">
      <c r="N765" s="125">
        <f t="shared" si="1252"/>
        <v>-5.6876515856068167E-4</v>
      </c>
      <c r="P765" s="127" t="str">
        <f t="shared" ref="P765" si="1329">CONCATENATE("X3","(m",K763,")")</f>
        <v>X3(m96)</v>
      </c>
      <c r="Q765" s="59">
        <f t="shared" ref="Q765" si="1330">(($L$3*($I$5-($B$5*Q763+$C$5*Q764+$E$5*N766+$F$5*N767+$G$5*N768))/$D$5))+((1-$L$3)*N765)</f>
        <v>-5.7256322655297527E-4</v>
      </c>
      <c r="S765" s="129">
        <f t="shared" si="1326"/>
        <v>0.66334473053033149</v>
      </c>
    </row>
    <row r="766" spans="1:22" x14ac:dyDescent="0.2">
      <c r="N766" s="125">
        <f t="shared" si="1252"/>
        <v>0.14733855195407511</v>
      </c>
      <c r="P766" s="127" t="str">
        <f t="shared" ref="P766" si="1331">CONCATENATE("X4","(m",K763,")")</f>
        <v>X4(m96)</v>
      </c>
      <c r="Q766" s="59">
        <f t="shared" ref="Q766" si="1332">(($L$3*($I$6-($B$6*Q763+$C$6*Q764+$D$6*Q765+$F$6*N767+$G$6*N768))/$E$6))+((1-$L$3)*N766)</f>
        <v>0.1483066491318929</v>
      </c>
      <c r="S766" s="129">
        <f t="shared" si="1326"/>
        <v>0.65276721137218585</v>
      </c>
    </row>
    <row r="767" spans="1:22" x14ac:dyDescent="0.2">
      <c r="N767" s="125">
        <f t="shared" si="1252"/>
        <v>-5.8820482687099033E-5</v>
      </c>
      <c r="P767" s="127" t="str">
        <f t="shared" ref="P767" si="1333">CONCATENATE("X5","(m",K763,")")</f>
        <v>X5(m96)</v>
      </c>
      <c r="Q767" s="59">
        <f t="shared" ref="Q767" si="1334">(($L$3*($I$7-($B$7*Q763+$C$7*Q764+$D$7*Q765+$E$7*Q766+$G$7*N768))/$F$7))+((1-$L$3)*N767)</f>
        <v>-5.9212779117988233E-5</v>
      </c>
      <c r="S767" s="129">
        <f t="shared" si="1326"/>
        <v>0.66251987616981134</v>
      </c>
    </row>
    <row r="768" spans="1:22" ht="15.75" x14ac:dyDescent="0.25">
      <c r="K768" s="1"/>
      <c r="N768" s="126">
        <f t="shared" si="1252"/>
        <v>-5.7662019950420484E-4</v>
      </c>
      <c r="P768" s="127" t="str">
        <f t="shared" ref="P768" si="1335">CONCATENATE("X6","(m",K763,")")</f>
        <v>X6(m96)</v>
      </c>
      <c r="Q768" s="59">
        <f t="shared" ref="Q768" si="1336">(($L$3*($I$8-($B$8*Q763+$C$8*Q764+$D$8*Q765+$E$8*Q766+$F$8*Q767))/$G$8))+((1-$L$3)*N768)</f>
        <v>-5.8040090574682933E-4</v>
      </c>
      <c r="R768" s="1"/>
      <c r="S768" s="129">
        <f t="shared" si="1326"/>
        <v>0.65139564828205698</v>
      </c>
      <c r="T768" s="1"/>
      <c r="U768" s="1"/>
    </row>
    <row r="769" spans="1:22" x14ac:dyDescent="0.2">
      <c r="A769" s="131"/>
      <c r="B769" s="131"/>
      <c r="C769" s="131"/>
      <c r="D769" s="131"/>
      <c r="E769" s="131"/>
      <c r="F769" s="131"/>
      <c r="G769" s="131"/>
      <c r="H769" s="131"/>
      <c r="I769" s="131"/>
      <c r="J769" s="131"/>
      <c r="K769" s="131"/>
      <c r="L769" s="131"/>
      <c r="M769" s="131"/>
      <c r="N769" s="131"/>
      <c r="O769" s="131"/>
      <c r="P769" s="131"/>
      <c r="Q769" s="131"/>
      <c r="R769" s="131"/>
      <c r="S769" s="131"/>
      <c r="T769" s="131"/>
      <c r="U769" s="131"/>
      <c r="V769" s="131"/>
    </row>
    <row r="770" spans="1:22" ht="15.75" x14ac:dyDescent="0.25">
      <c r="K770" s="127" t="s">
        <v>226</v>
      </c>
      <c r="N770" s="117" t="s">
        <v>324</v>
      </c>
      <c r="S770" s="112" t="s">
        <v>210</v>
      </c>
      <c r="T770" s="112" t="s">
        <v>228</v>
      </c>
    </row>
    <row r="771" spans="1:22" x14ac:dyDescent="0.2">
      <c r="K771" s="127">
        <v>97</v>
      </c>
      <c r="N771" s="124">
        <f t="shared" ref="N771" si="1337">Q763</f>
        <v>0.14665463402321308</v>
      </c>
      <c r="P771" s="127" t="str">
        <f t="shared" ref="P771" si="1338">CONCATENATE("X1","(m",K771,")")</f>
        <v>X1(m97)</v>
      </c>
      <c r="Q771" s="59">
        <f t="shared" ref="Q771" si="1339">(($L$3*($I$3-($C$3*N772+$D$3*N773+$E$3*N774+$F$3*N775+$G$3*N776))/$B$3))+((1-$L$3)*N771)</f>
        <v>0.14761830582979191</v>
      </c>
      <c r="S771" s="129">
        <f t="shared" ref="S771:S776" si="1340">ABS((Q771-N771)/Q771)*100</f>
        <v>0.65281321389094638</v>
      </c>
      <c r="T771" s="133">
        <f t="shared" si="1270"/>
        <v>0.65732881365477525</v>
      </c>
      <c r="U771" s="127" t="s">
        <v>229</v>
      </c>
    </row>
    <row r="772" spans="1:22" x14ac:dyDescent="0.2">
      <c r="N772" s="125">
        <f t="shared" si="1252"/>
        <v>5.9017080246475657E-5</v>
      </c>
      <c r="P772" s="127" t="str">
        <f t="shared" ref="P772" si="1341">CONCATENATE("X2","(m",K771,")")</f>
        <v>X2(m97)</v>
      </c>
      <c r="Q772" s="59">
        <f t="shared" ref="Q772" si="1342">(($L$3*($I$4-($B$4*Q771+$D$4*N773+$E$4*N774+$F$4*N775+$G$4*N776))/$C$4))+((1-$L$3)*N772)</f>
        <v>5.9407583409723766E-5</v>
      </c>
      <c r="S772" s="129">
        <f t="shared" si="1340"/>
        <v>0.65732881365477525</v>
      </c>
    </row>
    <row r="773" spans="1:22" x14ac:dyDescent="0.2">
      <c r="N773" s="125">
        <f t="shared" si="1252"/>
        <v>-5.7256322655297527E-4</v>
      </c>
      <c r="P773" s="127" t="str">
        <f t="shared" ref="P773" si="1343">CONCATENATE("X3","(m",K771,")")</f>
        <v>X3(m97)</v>
      </c>
      <c r="Q773" s="59">
        <f t="shared" ref="Q773" si="1344">(($L$3*($I$5-($B$5*Q771+$C$5*Q772+$E$5*N774+$F$5*N775+$G$5*N776))/$D$5))+((1-$L$3)*N773)</f>
        <v>-5.76326650410058E-4</v>
      </c>
      <c r="S773" s="129">
        <f t="shared" si="1340"/>
        <v>0.65300187912619412</v>
      </c>
    </row>
    <row r="774" spans="1:22" x14ac:dyDescent="0.2">
      <c r="N774" s="125">
        <f t="shared" si="1252"/>
        <v>0.1483066491318929</v>
      </c>
      <c r="P774" s="127" t="str">
        <f t="shared" ref="P774" si="1345">CONCATENATE("X4","(m",K771,")")</f>
        <v>X4(m97)</v>
      </c>
      <c r="Q774" s="59">
        <f t="shared" ref="Q774" si="1346">(($L$3*($I$6-($B$6*Q771+$C$6*Q772+$D$6*Q773+$F$6*N775+$G$6*N776))/$E$6))+((1-$L$3)*N774)</f>
        <v>0.14926591579651455</v>
      </c>
      <c r="S774" s="129">
        <f t="shared" si="1340"/>
        <v>0.6426562015198175</v>
      </c>
    </row>
    <row r="775" spans="1:22" x14ac:dyDescent="0.2">
      <c r="N775" s="125">
        <f t="shared" si="1252"/>
        <v>-5.9212779117988233E-5</v>
      </c>
      <c r="P775" s="127" t="str">
        <f t="shared" ref="P775" si="1347">CONCATENATE("X5","(m",K771,")")</f>
        <v>X5(m97)</v>
      </c>
      <c r="Q775" s="59">
        <f t="shared" ref="Q775" si="1348">(($L$3*($I$7-($B$7*Q771+$C$7*Q772+$D$7*Q773+$E$7*Q774+$G$7*N776))/$F$7))+((1-$L$3)*N775)</f>
        <v>-5.9601497210990358E-5</v>
      </c>
      <c r="S775" s="129">
        <f t="shared" si="1340"/>
        <v>0.65219518165131984</v>
      </c>
    </row>
    <row r="776" spans="1:22" ht="15.75" x14ac:dyDescent="0.25">
      <c r="K776" s="1"/>
      <c r="N776" s="126">
        <f t="shared" si="1252"/>
        <v>-5.8040090574682933E-4</v>
      </c>
      <c r="P776" s="127" t="str">
        <f t="shared" ref="P776" si="1349">CONCATENATE("X6","(m",K771,")")</f>
        <v>X6(m97)</v>
      </c>
      <c r="Q776" s="59">
        <f t="shared" ref="Q776" si="1350">(($L$3*($I$8-($B$8*Q771+$C$8*Q772+$D$8*Q773+$E$8*Q774+$F$8*Q775))/$G$8))+((1-$L$3)*N776)</f>
        <v>-5.8414712621970746E-4</v>
      </c>
      <c r="R776" s="1"/>
      <c r="S776" s="129">
        <f t="shared" si="1340"/>
        <v>0.6413145429853766</v>
      </c>
      <c r="T776" s="1"/>
      <c r="U776" s="1"/>
    </row>
    <row r="777" spans="1:22" x14ac:dyDescent="0.2">
      <c r="A777" s="131"/>
      <c r="B777" s="131"/>
      <c r="C777" s="131"/>
      <c r="D777" s="131"/>
      <c r="E777" s="131"/>
      <c r="F777" s="131"/>
      <c r="G777" s="131"/>
      <c r="H777" s="131"/>
      <c r="I777" s="131"/>
      <c r="J777" s="131"/>
      <c r="K777" s="131"/>
      <c r="L777" s="131"/>
      <c r="M777" s="131"/>
      <c r="N777" s="131"/>
      <c r="O777" s="131"/>
      <c r="P777" s="131"/>
      <c r="Q777" s="131"/>
      <c r="R777" s="131"/>
      <c r="S777" s="131"/>
      <c r="T777" s="131"/>
      <c r="U777" s="131"/>
      <c r="V777" s="131"/>
    </row>
    <row r="778" spans="1:22" ht="15.75" x14ac:dyDescent="0.25">
      <c r="K778" s="127" t="s">
        <v>226</v>
      </c>
      <c r="N778" s="117" t="s">
        <v>325</v>
      </c>
      <c r="S778" s="112" t="s">
        <v>210</v>
      </c>
      <c r="T778" s="112" t="s">
        <v>228</v>
      </c>
    </row>
    <row r="779" spans="1:22" x14ac:dyDescent="0.2">
      <c r="K779" s="127">
        <v>98</v>
      </c>
      <c r="N779" s="124">
        <f t="shared" ref="N779" si="1351">Q771</f>
        <v>0.14761830582979191</v>
      </c>
      <c r="P779" s="127" t="str">
        <f t="shared" ref="P779" si="1352">CONCATENATE("X1","(m",K779,")")</f>
        <v>X1(m98)</v>
      </c>
      <c r="Q779" s="59">
        <f t="shared" ref="Q779" si="1353">(($L$3*($I$3-($C$3*N780+$D$3*N781+$E$3*N782+$F$3*N783+$G$3*N784))/$B$3))+((1-$L$3)*N779)</f>
        <v>0.14857318748926596</v>
      </c>
      <c r="S779" s="129">
        <f t="shared" ref="S779:S784" si="1354">ABS((Q779-N779)/Q779)*100</f>
        <v>0.64270120040538092</v>
      </c>
      <c r="T779" s="133">
        <f t="shared" si="1270"/>
        <v>0.64711808533783055</v>
      </c>
      <c r="U779" s="127" t="s">
        <v>229</v>
      </c>
    </row>
    <row r="780" spans="1:22" x14ac:dyDescent="0.2">
      <c r="N780" s="125">
        <f t="shared" si="1252"/>
        <v>5.9407583409723766E-5</v>
      </c>
      <c r="P780" s="127" t="str">
        <f t="shared" ref="P780" si="1355">CONCATENATE("X2","(m",K779,")")</f>
        <v>X2(m98)</v>
      </c>
      <c r="Q780" s="59">
        <f t="shared" ref="Q780" si="1356">(($L$3*($I$4-($B$4*Q779+$D$4*N781+$E$4*N782+$F$4*N783+$G$4*N784))/$C$4))+((1-$L$3)*N780)</f>
        <v>5.9794524592402982E-5</v>
      </c>
      <c r="S780" s="129">
        <f t="shared" si="1354"/>
        <v>0.64711808533783055</v>
      </c>
    </row>
    <row r="781" spans="1:22" x14ac:dyDescent="0.2">
      <c r="N781" s="125">
        <f t="shared" si="1252"/>
        <v>-5.76326650410058E-4</v>
      </c>
      <c r="P781" s="127" t="str">
        <f t="shared" ref="P781" si="1357">CONCATENATE("X3","(m",K779,")")</f>
        <v>X3(m98)</v>
      </c>
      <c r="Q781" s="59">
        <f t="shared" ref="Q781" si="1358">(($L$3*($I$5-($B$5*Q779+$C$5*Q780+$E$5*N782+$F$5*N783+$G$5*N784))/$D$5))+((1-$L$3)*N781)</f>
        <v>-5.8005574613893796E-4</v>
      </c>
      <c r="S781" s="129">
        <f t="shared" si="1354"/>
        <v>0.64288574912017982</v>
      </c>
    </row>
    <row r="782" spans="1:22" x14ac:dyDescent="0.2">
      <c r="N782" s="125">
        <f t="shared" si="1252"/>
        <v>0.14926591579651455</v>
      </c>
      <c r="P782" s="127" t="str">
        <f t="shared" ref="P782" si="1359">CONCATENATE("X4","(m",K779,")")</f>
        <v>X4(m98)</v>
      </c>
      <c r="Q782" s="59">
        <f t="shared" ref="Q782" si="1360">(($L$3*($I$6-($B$6*Q779+$C$6*Q780+$D$6*Q781+$F$6*N783+$G$6*N784))/$E$6))+((1-$L$3)*N782)</f>
        <v>0.15021643249560107</v>
      </c>
      <c r="S782" s="129">
        <f t="shared" si="1354"/>
        <v>0.63276479363491622</v>
      </c>
    </row>
    <row r="783" spans="1:22" x14ac:dyDescent="0.2">
      <c r="N783" s="125">
        <f t="shared" si="1252"/>
        <v>-5.9601497210990358E-5</v>
      </c>
      <c r="P783" s="127" t="str">
        <f t="shared" ref="P783" si="1361">CONCATENATE("X5","(m",K779,")")</f>
        <v>X5(m98)</v>
      </c>
      <c r="Q783" s="59">
        <f t="shared" ref="Q783" si="1362">(($L$3*($I$7-($B$7*Q779+$C$7*Q780+$D$7*Q781+$E$7*Q782+$G$7*N784))/$F$7))+((1-$L$3)*N783)</f>
        <v>-5.9986669605969052E-5</v>
      </c>
      <c r="S783" s="129">
        <f t="shared" si="1354"/>
        <v>0.64209664831995861</v>
      </c>
    </row>
    <row r="784" spans="1:22" ht="15.75" x14ac:dyDescent="0.25">
      <c r="K784" s="1"/>
      <c r="N784" s="126">
        <f t="shared" si="1252"/>
        <v>-5.8414712621970746E-4</v>
      </c>
      <c r="P784" s="127" t="str">
        <f t="shared" ref="P784" si="1363">CONCATENATE("X6","(m",K779,")")</f>
        <v>X6(m98)</v>
      </c>
      <c r="Q784" s="59">
        <f t="shared" ref="Q784" si="1364">(($L$3*($I$8-($B$8*Q779+$C$8*Q780+$D$8*Q781+$E$8*Q782+$F$8*Q783))/$G$8))+((1-$L$3)*N784)</f>
        <v>-5.8785917548531512E-4</v>
      </c>
      <c r="R784" s="1"/>
      <c r="S784" s="129">
        <f t="shared" si="1354"/>
        <v>0.63145212670077444</v>
      </c>
      <c r="T784" s="1"/>
      <c r="U784" s="1"/>
    </row>
    <row r="785" spans="1:22" x14ac:dyDescent="0.2">
      <c r="A785" s="131"/>
      <c r="B785" s="131"/>
      <c r="C785" s="131"/>
      <c r="D785" s="131"/>
      <c r="E785" s="131"/>
      <c r="F785" s="131"/>
      <c r="G785" s="131"/>
      <c r="H785" s="131"/>
      <c r="I785" s="131"/>
      <c r="J785" s="131"/>
      <c r="K785" s="131"/>
      <c r="L785" s="131"/>
      <c r="M785" s="131"/>
      <c r="N785" s="131"/>
      <c r="O785" s="131"/>
      <c r="P785" s="131"/>
      <c r="Q785" s="131"/>
      <c r="R785" s="131"/>
      <c r="S785" s="131"/>
      <c r="T785" s="131"/>
      <c r="U785" s="131"/>
      <c r="V785" s="131"/>
    </row>
    <row r="786" spans="1:22" ht="15.75" x14ac:dyDescent="0.25">
      <c r="K786" s="127" t="s">
        <v>226</v>
      </c>
      <c r="N786" s="117" t="s">
        <v>326</v>
      </c>
      <c r="S786" s="112" t="s">
        <v>210</v>
      </c>
      <c r="T786" s="112" t="s">
        <v>228</v>
      </c>
    </row>
    <row r="787" spans="1:22" x14ac:dyDescent="0.2">
      <c r="K787" s="127">
        <v>99</v>
      </c>
      <c r="N787" s="124">
        <f t="shared" ref="N787:N848" si="1365">Q779</f>
        <v>0.14857318748926596</v>
      </c>
      <c r="P787" s="127" t="str">
        <f t="shared" ref="P787" si="1366">CONCATENATE("X1","(m",K787,")")</f>
        <v>X1(m99)</v>
      </c>
      <c r="Q787" s="59">
        <f t="shared" ref="Q787" si="1367">(($L$3*($I$3-($C$3*N788+$D$3*N789+$E$3*N790+$F$3*N791+$G$3*N792))/$B$3))+((1-$L$3)*N787)</f>
        <v>0.14951935918109627</v>
      </c>
      <c r="S787" s="129">
        <f t="shared" ref="S787:S792" si="1368">ABS((Q787-N787)/Q787)*100</f>
        <v>0.63280881954845569</v>
      </c>
      <c r="T787" s="133">
        <f t="shared" si="1270"/>
        <v>0.63713001215850629</v>
      </c>
      <c r="U787" s="127" t="s">
        <v>229</v>
      </c>
    </row>
    <row r="788" spans="1:22" x14ac:dyDescent="0.2">
      <c r="N788" s="125">
        <f t="shared" si="1365"/>
        <v>5.9794524592402982E-5</v>
      </c>
      <c r="P788" s="127" t="str">
        <f t="shared" ref="P788" si="1369">CONCATENATE("X2","(m",K787,")")</f>
        <v>X2(m99)</v>
      </c>
      <c r="Q788" s="59">
        <f t="shared" ref="Q788" si="1370">(($L$3*($I$4-($B$4*Q787+$D$4*N789+$E$4*N790+$F$4*N791+$G$4*N792))/$C$4))+((1-$L$3)*N788)</f>
        <v>6.0177936285173446E-5</v>
      </c>
      <c r="S788" s="129">
        <f t="shared" si="1368"/>
        <v>0.63713001215850629</v>
      </c>
    </row>
    <row r="789" spans="1:22" x14ac:dyDescent="0.2">
      <c r="N789" s="125">
        <f t="shared" si="1365"/>
        <v>-5.8005574613893796E-4</v>
      </c>
      <c r="P789" s="127" t="str">
        <f t="shared" ref="P789" si="1371">CONCATENATE("X3","(m",K787,")")</f>
        <v>X3(m99)</v>
      </c>
      <c r="Q789" s="59">
        <f t="shared" ref="Q789" si="1372">(($L$3*($I$5-($B$5*Q787+$C$5*Q788+$E$5*N790+$F$5*N791+$G$5*N792))/$D$5))+((1-$L$3)*N789)</f>
        <v>-5.837508268641613E-4</v>
      </c>
      <c r="S789" s="129">
        <f t="shared" si="1368"/>
        <v>0.63298937751794948</v>
      </c>
    </row>
    <row r="790" spans="1:22" x14ac:dyDescent="0.2">
      <c r="N790" s="125">
        <f t="shared" si="1365"/>
        <v>0.15021643249560107</v>
      </c>
      <c r="P790" s="127" t="str">
        <f t="shared" ref="P790" si="1373">CONCATENATE("X4","(m",K787,")")</f>
        <v>X4(m99)</v>
      </c>
      <c r="Q790" s="59">
        <f t="shared" ref="Q790" si="1374">(($L$3*($I$6-($B$6*Q787+$C$6*Q788+$D$6*Q789+$F$6*N791+$G$6*N792))/$E$6))+((1-$L$3)*N790)</f>
        <v>0.15115827904209669</v>
      </c>
      <c r="S790" s="129">
        <f t="shared" si="1368"/>
        <v>0.6230863122180188</v>
      </c>
    </row>
    <row r="791" spans="1:22" x14ac:dyDescent="0.2">
      <c r="N791" s="125">
        <f t="shared" si="1365"/>
        <v>-5.9986669605969052E-5</v>
      </c>
      <c r="P791" s="127" t="str">
        <f t="shared" ref="P791" si="1375">CONCATENATE("X5","(m",K787,")")</f>
        <v>X5(m99)</v>
      </c>
      <c r="Q791" s="59">
        <f t="shared" ref="Q791" si="1376">(($L$3*($I$7-($B$7*Q787+$C$7*Q788+$D$7*Q789+$E$7*Q790+$G$7*N792))/$F$7))+((1-$L$3)*N791)</f>
        <v>-6.0368328645063083E-5</v>
      </c>
      <c r="S791" s="129">
        <f t="shared" si="1368"/>
        <v>0.63221733591135809</v>
      </c>
    </row>
    <row r="792" spans="1:22" ht="15.75" x14ac:dyDescent="0.25">
      <c r="K792" s="1"/>
      <c r="N792" s="126">
        <f t="shared" si="1365"/>
        <v>-5.8785917548531512E-4</v>
      </c>
      <c r="P792" s="127" t="str">
        <f t="shared" ref="P792" si="1377">CONCATENATE("X6","(m",K787,")")</f>
        <v>X6(m99)</v>
      </c>
      <c r="Q792" s="59">
        <f t="shared" ref="Q792" si="1378">(($L$3*($I$8-($B$8*Q787+$C$8*Q788+$D$8*Q789+$E$8*Q790+$F$8*Q791))/$G$8))+((1-$L$3)*N792)</f>
        <v>-5.9153736523684061E-4</v>
      </c>
      <c r="R792" s="1"/>
      <c r="S792" s="129">
        <f t="shared" si="1368"/>
        <v>0.62180176057903092</v>
      </c>
      <c r="T792" s="1"/>
      <c r="U792" s="1"/>
    </row>
    <row r="793" spans="1:22" x14ac:dyDescent="0.2">
      <c r="A793" s="131"/>
      <c r="B793" s="131"/>
      <c r="C793" s="131"/>
      <c r="D793" s="131"/>
      <c r="E793" s="131"/>
      <c r="F793" s="131"/>
      <c r="G793" s="131"/>
      <c r="H793" s="131"/>
      <c r="I793" s="131"/>
      <c r="J793" s="131"/>
      <c r="K793" s="131"/>
      <c r="L793" s="131"/>
      <c r="M793" s="131"/>
      <c r="N793" s="131"/>
      <c r="O793" s="131"/>
      <c r="P793" s="131"/>
      <c r="Q793" s="131"/>
      <c r="R793" s="131"/>
      <c r="S793" s="131"/>
      <c r="T793" s="131"/>
      <c r="U793" s="131"/>
      <c r="V793" s="131"/>
    </row>
    <row r="794" spans="1:22" ht="15.75" x14ac:dyDescent="0.25">
      <c r="K794" s="127" t="s">
        <v>226</v>
      </c>
      <c r="N794" s="117" t="s">
        <v>327</v>
      </c>
      <c r="S794" s="112" t="s">
        <v>210</v>
      </c>
      <c r="T794" s="112" t="s">
        <v>228</v>
      </c>
    </row>
    <row r="795" spans="1:22" x14ac:dyDescent="0.2">
      <c r="K795" s="127">
        <v>100</v>
      </c>
      <c r="N795" s="124">
        <f t="shared" ref="N795" si="1379">Q787</f>
        <v>0.14951935918109627</v>
      </c>
      <c r="P795" s="127" t="str">
        <f t="shared" ref="P795" si="1380">CONCATENATE("X1","(m",K795,")")</f>
        <v>X1(m100)</v>
      </c>
      <c r="Q795" s="59">
        <f t="shared" ref="Q795" si="1381">(($L$3*($I$3-($C$3*N796+$D$3*N797+$E$3*N798+$F$3*N799+$G$3*N800))/$B$3))+((1-$L$3)*N795)</f>
        <v>0.15045690035338583</v>
      </c>
      <c r="S795" s="129">
        <f t="shared" ref="S795:S800" si="1382">ABS((Q795-N795)/Q795)*100</f>
        <v>0.62312939458908612</v>
      </c>
      <c r="T795" s="133">
        <f t="shared" ref="T795:T851" si="1383">MAX(S795:S798)</f>
        <v>0.62735779568988059</v>
      </c>
      <c r="U795" s="127" t="s">
        <v>229</v>
      </c>
    </row>
    <row r="796" spans="1:22" x14ac:dyDescent="0.2">
      <c r="N796" s="125">
        <f t="shared" si="1365"/>
        <v>6.0177936285173446E-5</v>
      </c>
      <c r="P796" s="127" t="str">
        <f t="shared" ref="P796" si="1384">CONCATENATE("X2","(m",K795,")")</f>
        <v>X2(m100)</v>
      </c>
      <c r="Q796" s="59">
        <f t="shared" ref="Q796" si="1385">(($L$3*($I$4-($B$4*Q795+$D$4*N797+$E$4*N798+$F$4*N799+$G$4*N800))/$C$4))+((1-$L$3)*N796)</f>
        <v>6.0557850682331289E-5</v>
      </c>
      <c r="S796" s="129">
        <f t="shared" si="1382"/>
        <v>0.62735779568988059</v>
      </c>
    </row>
    <row r="797" spans="1:22" x14ac:dyDescent="0.2">
      <c r="N797" s="125">
        <f t="shared" si="1365"/>
        <v>-5.837508268641613E-4</v>
      </c>
      <c r="P797" s="127" t="str">
        <f t="shared" ref="P797" si="1386">CONCATENATE("X3","(m",K795,")")</f>
        <v>X3(m100)</v>
      </c>
      <c r="Q797" s="59">
        <f t="shared" ref="Q797" si="1387">(($L$3*($I$5-($B$5*Q795+$C$5*Q796+$E$5*N798+$F$5*N799+$G$5*N800))/$D$5))+((1-$L$3)*N797)</f>
        <v>-5.8741220285410314E-4</v>
      </c>
      <c r="S797" s="129">
        <f t="shared" si="1382"/>
        <v>0.62330608253489417</v>
      </c>
    </row>
    <row r="798" spans="1:22" x14ac:dyDescent="0.2">
      <c r="N798" s="125">
        <f t="shared" si="1365"/>
        <v>0.15115827904209669</v>
      </c>
      <c r="P798" s="127" t="str">
        <f t="shared" ref="P798" si="1388">CONCATENATE("X4","(m",K795,")")</f>
        <v>X4(m100)</v>
      </c>
      <c r="Q798" s="59">
        <f t="shared" ref="Q798" si="1389">(($L$3*($I$6-($B$6*Q795+$C$6*Q796+$D$6*Q797+$F$6*N799+$G$6*N800))/$E$6))+((1-$L$3)*N798)</f>
        <v>0.15209153452093085</v>
      </c>
      <c r="S798" s="129">
        <f t="shared" si="1382"/>
        <v>0.61361434860513286</v>
      </c>
    </row>
    <row r="799" spans="1:22" x14ac:dyDescent="0.2">
      <c r="N799" s="125">
        <f t="shared" si="1365"/>
        <v>-6.0368328645063083E-5</v>
      </c>
      <c r="P799" s="127" t="str">
        <f t="shared" ref="P799" si="1390">CONCATENATE("X5","(m",K795,")")</f>
        <v>X5(m100)</v>
      </c>
      <c r="Q799" s="59">
        <f t="shared" ref="Q799" si="1391">(($L$3*($I$7-($B$7*Q795+$C$7*Q796+$D$7*Q797+$E$7*Q798+$G$7*N800))/$F$7))+((1-$L$3)*N799)</f>
        <v>-6.0746506375401744E-5</v>
      </c>
      <c r="S799" s="129">
        <f t="shared" si="1382"/>
        <v>0.62255058422882015</v>
      </c>
    </row>
    <row r="800" spans="1:22" ht="15.75" x14ac:dyDescent="0.25">
      <c r="K800" s="1"/>
      <c r="N800" s="126">
        <f t="shared" si="1365"/>
        <v>-5.9153736523684061E-4</v>
      </c>
      <c r="P800" s="127" t="str">
        <f t="shared" ref="P800" si="1392">CONCATENATE("X6","(m",K795,")")</f>
        <v>X6(m100)</v>
      </c>
      <c r="Q800" s="59">
        <f t="shared" ref="Q800" si="1393">(($L$3*($I$8-($B$8*Q795+$C$8*Q796+$D$8*Q797+$E$8*Q798+$F$8*Q799))/$G$8))+((1-$L$3)*N800)</f>
        <v>-5.9518200432435997E-4</v>
      </c>
      <c r="R800" s="1"/>
      <c r="S800" s="129">
        <f t="shared" si="1382"/>
        <v>0.61235707078487567</v>
      </c>
      <c r="T800" s="1"/>
      <c r="U800" s="1"/>
    </row>
    <row r="801" spans="1:22" x14ac:dyDescent="0.2">
      <c r="A801" s="131"/>
      <c r="B801" s="131"/>
      <c r="C801" s="131"/>
      <c r="D801" s="131"/>
      <c r="E801" s="131"/>
      <c r="F801" s="131"/>
      <c r="G801" s="131"/>
      <c r="H801" s="131"/>
      <c r="I801" s="131"/>
      <c r="J801" s="131"/>
      <c r="K801" s="131"/>
      <c r="L801" s="131"/>
      <c r="M801" s="131"/>
      <c r="N801" s="131"/>
      <c r="O801" s="131"/>
      <c r="P801" s="131"/>
      <c r="Q801" s="131"/>
      <c r="R801" s="131"/>
      <c r="S801" s="131"/>
      <c r="T801" s="131"/>
      <c r="U801" s="131"/>
      <c r="V801" s="131"/>
    </row>
    <row r="802" spans="1:22" ht="15.75" x14ac:dyDescent="0.25">
      <c r="K802" s="127" t="s">
        <v>226</v>
      </c>
      <c r="N802" s="117" t="s">
        <v>328</v>
      </c>
      <c r="S802" s="112" t="s">
        <v>210</v>
      </c>
      <c r="T802" s="112" t="s">
        <v>228</v>
      </c>
    </row>
    <row r="803" spans="1:22" x14ac:dyDescent="0.2">
      <c r="K803" s="127">
        <v>101</v>
      </c>
      <c r="N803" s="124">
        <f t="shared" ref="N803" si="1394">Q795</f>
        <v>0.15045690035338583</v>
      </c>
      <c r="P803" s="127" t="str">
        <f t="shared" ref="P803" si="1395">CONCATENATE("X1","(m",K803,")")</f>
        <v>X1(m101)</v>
      </c>
      <c r="Q803" s="59">
        <f t="shared" ref="Q803" si="1396">(($L$3*($I$3-($C$3*N804+$D$3*N805+$E$3*N806+$F$3*N807+$G$3*N808))/$B$3))+((1-$L$3)*N803)</f>
        <v>0.15138588972955044</v>
      </c>
      <c r="S803" s="129">
        <f t="shared" ref="S803:S808" si="1397">ABS((Q803-N803)/Q803)*100</f>
        <v>0.61365651569261159</v>
      </c>
      <c r="T803" s="133">
        <f t="shared" si="1383"/>
        <v>0.61779491046858181</v>
      </c>
      <c r="U803" s="127" t="s">
        <v>229</v>
      </c>
    </row>
    <row r="804" spans="1:22" x14ac:dyDescent="0.2">
      <c r="N804" s="125">
        <f t="shared" si="1365"/>
        <v>6.0557850682331289E-5</v>
      </c>
      <c r="P804" s="127" t="str">
        <f t="shared" ref="P804" si="1398">CONCATENATE("X2","(m",K803,")")</f>
        <v>X2(m101)</v>
      </c>
      <c r="Q804" s="59">
        <f t="shared" ref="Q804" si="1399">(($L$3*($I$4-($B$4*Q803+$D$4*N805+$E$4*N806+$F$4*N807+$G$4*N808))/$C$4))+((1-$L$3)*N804)</f>
        <v>6.0934299684511876E-5</v>
      </c>
      <c r="S804" s="129">
        <f t="shared" si="1397"/>
        <v>0.61779491046858181</v>
      </c>
    </row>
    <row r="805" spans="1:22" x14ac:dyDescent="0.2">
      <c r="N805" s="125">
        <f t="shared" si="1365"/>
        <v>-5.8741220285410314E-4</v>
      </c>
      <c r="P805" s="127" t="str">
        <f t="shared" ref="P805" si="1400">CONCATENATE("X3","(m",K803,")")</f>
        <v>X3(m101)</v>
      </c>
      <c r="Q805" s="59">
        <f t="shared" ref="Q805" si="1401">(($L$3*($I$5-($B$5*Q803+$C$5*Q804+$E$5*N806+$F$5*N807+$G$5*N808))/$D$5))+((1-$L$3)*N805)</f>
        <v>-5.9104018154702148E-4</v>
      </c>
      <c r="S805" s="129">
        <f t="shared" si="1397"/>
        <v>0.61382944953459362</v>
      </c>
    </row>
    <row r="806" spans="1:22" x14ac:dyDescent="0.2">
      <c r="N806" s="125">
        <f t="shared" si="1365"/>
        <v>0.15209153452093085</v>
      </c>
      <c r="P806" s="127" t="str">
        <f t="shared" ref="P806" si="1402">CONCATENATE("X4","(m",K803,")")</f>
        <v>X4(m101)</v>
      </c>
      <c r="Q806" s="59">
        <f t="shared" ref="Q806" si="1403">(($L$3*($I$6-($B$6*Q803+$C$6*Q804+$D$6*Q805+$F$6*N807+$G$6*N808))/$E$6))+((1-$L$3)*N806)</f>
        <v>0.15301627729565836</v>
      </c>
      <c r="S806" s="129">
        <f t="shared" si="1397"/>
        <v>0.60434274775926</v>
      </c>
    </row>
    <row r="807" spans="1:22" x14ac:dyDescent="0.2">
      <c r="N807" s="125">
        <f t="shared" si="1365"/>
        <v>-6.0746506375401744E-5</v>
      </c>
      <c r="P807" s="127" t="str">
        <f t="shared" ref="P807" si="1404">CONCATENATE("X5","(m",K803,")")</f>
        <v>X5(m101)</v>
      </c>
      <c r="Q807" s="59">
        <f t="shared" ref="Q807" si="1405">(($L$3*($I$7-($B$7*Q803+$C$7*Q804+$D$7*Q805+$E$7*Q806+$G$7*N808))/$F$7))+((1-$L$3)*N807)</f>
        <v>-6.1121234551796076E-5</v>
      </c>
      <c r="S807" s="129">
        <f t="shared" si="1397"/>
        <v>0.61308999915041817</v>
      </c>
    </row>
    <row r="808" spans="1:22" ht="15.75" x14ac:dyDescent="0.25">
      <c r="K808" s="1"/>
      <c r="N808" s="126">
        <f t="shared" si="1365"/>
        <v>-5.9518200432435997E-4</v>
      </c>
      <c r="P808" s="127" t="str">
        <f t="shared" ref="P808" si="1406">CONCATENATE("X6","(m",K803,")")</f>
        <v>X6(m101)</v>
      </c>
      <c r="Q808" s="59">
        <f t="shared" ref="Q808" si="1407">(($L$3*($I$8-($B$8*Q803+$C$8*Q804+$D$8*Q805+$E$8*Q806+$F$8*Q807))/$G$8))+((1-$L$3)*N808)</f>
        <v>-5.9879339878076668E-4</v>
      </c>
      <c r="R808" s="1"/>
      <c r="S808" s="129">
        <f t="shared" si="1397"/>
        <v>0.60311193539542207</v>
      </c>
      <c r="T808" s="1"/>
      <c r="U808" s="1"/>
    </row>
    <row r="809" spans="1:22" x14ac:dyDescent="0.2">
      <c r="A809" s="131"/>
      <c r="B809" s="131"/>
      <c r="C809" s="131"/>
      <c r="D809" s="131"/>
      <c r="E809" s="131"/>
      <c r="F809" s="131"/>
      <c r="G809" s="131"/>
      <c r="H809" s="131"/>
      <c r="I809" s="131"/>
      <c r="J809" s="131"/>
      <c r="K809" s="131"/>
      <c r="L809" s="131"/>
      <c r="M809" s="131"/>
      <c r="N809" s="131"/>
      <c r="O809" s="131"/>
      <c r="P809" s="131"/>
      <c r="Q809" s="131"/>
      <c r="R809" s="131"/>
      <c r="S809" s="131"/>
      <c r="T809" s="131"/>
      <c r="U809" s="131"/>
      <c r="V809" s="131"/>
    </row>
    <row r="810" spans="1:22" ht="15.75" x14ac:dyDescent="0.25">
      <c r="K810" s="127" t="s">
        <v>226</v>
      </c>
      <c r="N810" s="117" t="s">
        <v>329</v>
      </c>
      <c r="S810" s="112" t="s">
        <v>210</v>
      </c>
      <c r="T810" s="112" t="s">
        <v>228</v>
      </c>
    </row>
    <row r="811" spans="1:22" x14ac:dyDescent="0.2">
      <c r="K811" s="127">
        <v>102</v>
      </c>
      <c r="N811" s="124">
        <f t="shared" ref="N811" si="1408">Q803</f>
        <v>0.15138588972955044</v>
      </c>
      <c r="P811" s="127" t="str">
        <f t="shared" ref="P811" si="1409">CONCATENATE("X1","(m",K811,")")</f>
        <v>X1(m102)</v>
      </c>
      <c r="Q811" s="59">
        <f t="shared" ref="Q811" si="1410">(($L$3*($I$3-($C$3*N812+$D$3*N813+$E$3*N814+$F$3*N815+$G$3*N816))/$B$3))+((1-$L$3)*N811)</f>
        <v>0.15230640531492909</v>
      </c>
      <c r="S811" s="129">
        <f t="shared" ref="S811:S816" si="1411">ABS((Q811-N811)/Q811)*100</f>
        <v>0.60438402670935865</v>
      </c>
      <c r="T811" s="133">
        <f t="shared" si="1383"/>
        <v>0.60843509042384836</v>
      </c>
      <c r="U811" s="127" t="s">
        <v>229</v>
      </c>
    </row>
    <row r="812" spans="1:22" x14ac:dyDescent="0.2">
      <c r="N812" s="125">
        <f t="shared" si="1365"/>
        <v>6.0934299684511876E-5</v>
      </c>
      <c r="P812" s="127" t="str">
        <f t="shared" ref="P812" si="1412">CONCATENATE("X2","(m",K811,")")</f>
        <v>X2(m102)</v>
      </c>
      <c r="Q812" s="59">
        <f t="shared" ref="Q812" si="1413">(($L$3*($I$4-($B$4*Q811+$D$4*N813+$E$4*N814+$F$4*N815+$G$4*N816))/$C$4))+((1-$L$3)*N812)</f>
        <v>6.1307314901368451E-5</v>
      </c>
      <c r="S812" s="129">
        <f t="shared" si="1411"/>
        <v>0.60843509042384836</v>
      </c>
    </row>
    <row r="813" spans="1:22" x14ac:dyDescent="0.2">
      <c r="N813" s="125">
        <f t="shared" si="1365"/>
        <v>-5.9104018154702148E-4</v>
      </c>
      <c r="P813" s="127" t="str">
        <f t="shared" ref="P813" si="1414">CONCATENATE("X3","(m",K811,")")</f>
        <v>X3(m102)</v>
      </c>
      <c r="Q813" s="59">
        <f t="shared" ref="Q813" si="1415">(($L$3*($I$5-($B$5*Q811+$C$5*Q812+$E$5*N814+$F$5*N815+$G$5*N816))/$D$5))+((1-$L$3)*N813)</f>
        <v>-5.9463506757687112E-4</v>
      </c>
      <c r="S813" s="129">
        <f t="shared" si="1411"/>
        <v>0.60455331780191512</v>
      </c>
    </row>
    <row r="814" spans="1:22" x14ac:dyDescent="0.2">
      <c r="N814" s="125">
        <f t="shared" si="1365"/>
        <v>0.15301627729565836</v>
      </c>
      <c r="P814" s="127" t="str">
        <f t="shared" ref="P814" si="1416">CONCATENATE("X4","(m",K811,")")</f>
        <v>X4(m102)</v>
      </c>
      <c r="Q814" s="59">
        <f t="shared" ref="Q814" si="1417">(($L$3*($I$6-($B$6*Q811+$C$6*Q812+$D$6*Q813+$F$6*N815+$G$6*N816))/$E$6))+((1-$L$3)*N814)</f>
        <v>0.15393258501503976</v>
      </c>
      <c r="S814" s="129">
        <f t="shared" si="1411"/>
        <v>0.59526559583980632</v>
      </c>
    </row>
    <row r="815" spans="1:22" x14ac:dyDescent="0.2">
      <c r="N815" s="125">
        <f t="shared" si="1365"/>
        <v>-6.1121234551796076E-5</v>
      </c>
      <c r="P815" s="127" t="str">
        <f t="shared" ref="P815" si="1418">CONCATENATE("X5","(m",K811,")")</f>
        <v>X5(m102)</v>
      </c>
      <c r="Q815" s="59">
        <f t="shared" ref="Q815" si="1419">(($L$3*($I$7-($B$7*Q811+$C$7*Q812+$D$7*Q813+$E$7*Q814+$G$7*N816))/$F$7))+((1-$L$3)*N815)</f>
        <v>-6.1492544639405068E-5</v>
      </c>
      <c r="S815" s="129">
        <f t="shared" si="1411"/>
        <v>0.60382943946517498</v>
      </c>
    </row>
    <row r="816" spans="1:22" ht="15.75" x14ac:dyDescent="0.25">
      <c r="K816" s="1"/>
      <c r="N816" s="126">
        <f t="shared" si="1365"/>
        <v>-5.9879339878076668E-4</v>
      </c>
      <c r="P816" s="127" t="str">
        <f t="shared" ref="P816" si="1420">CONCATENATE("X6","(m",K811,")")</f>
        <v>X6(m102)</v>
      </c>
      <c r="Q816" s="59">
        <f t="shared" ref="Q816" si="1421">(($L$3*($I$8-($B$8*Q811+$C$8*Q812+$D$8*Q813+$E$8*Q814+$F$8*Q815))/$G$8))+((1-$L$3)*N816)</f>
        <v>-6.0237185184747145E-4</v>
      </c>
      <c r="R816" s="1"/>
      <c r="S816" s="129">
        <f t="shared" si="1411"/>
        <v>0.5940604720704783</v>
      </c>
      <c r="T816" s="1"/>
      <c r="U816" s="1"/>
    </row>
    <row r="817" spans="1:22" x14ac:dyDescent="0.2">
      <c r="A817" s="131"/>
      <c r="B817" s="131"/>
      <c r="C817" s="131"/>
      <c r="D817" s="131"/>
      <c r="E817" s="131"/>
      <c r="F817" s="131"/>
      <c r="G817" s="131"/>
      <c r="H817" s="131"/>
      <c r="I817" s="131"/>
      <c r="J817" s="131"/>
      <c r="K817" s="131"/>
      <c r="L817" s="131"/>
      <c r="M817" s="131"/>
      <c r="N817" s="131"/>
      <c r="O817" s="131"/>
      <c r="P817" s="131"/>
      <c r="Q817" s="131"/>
      <c r="R817" s="131"/>
      <c r="S817" s="131"/>
      <c r="T817" s="131"/>
      <c r="U817" s="131"/>
      <c r="V817" s="131"/>
    </row>
    <row r="818" spans="1:22" ht="15.75" x14ac:dyDescent="0.25">
      <c r="K818" s="127" t="s">
        <v>226</v>
      </c>
      <c r="N818" s="117" t="s">
        <v>330</v>
      </c>
      <c r="S818" s="112" t="s">
        <v>210</v>
      </c>
      <c r="T818" s="112" t="s">
        <v>228</v>
      </c>
    </row>
    <row r="819" spans="1:22" x14ac:dyDescent="0.2">
      <c r="K819" s="127">
        <v>103</v>
      </c>
      <c r="N819" s="124">
        <f t="shared" ref="N819" si="1422">Q811</f>
        <v>0.15230640531492909</v>
      </c>
      <c r="P819" s="127" t="str">
        <f t="shared" ref="P819" si="1423">CONCATENATE("X1","(m",K819,")")</f>
        <v>X1(m103)</v>
      </c>
      <c r="Q819" s="59">
        <f t="shared" ref="Q819" si="1424">(($L$3*($I$3-($C$3*N820+$D$3*N821+$E$3*N822+$F$3*N823+$G$3*N824))/$B$3))+((1-$L$3)*N819)</f>
        <v>0.15321852440333386</v>
      </c>
      <c r="S819" s="129">
        <f t="shared" ref="S819:S824" si="1425">ABS((Q819-N819)/Q819)*100</f>
        <v>0.59530601274014472</v>
      </c>
      <c r="T819" s="133">
        <f t="shared" si="1383"/>
        <v>0.59927231610807163</v>
      </c>
      <c r="U819" s="127" t="s">
        <v>229</v>
      </c>
    </row>
    <row r="820" spans="1:22" x14ac:dyDescent="0.2">
      <c r="N820" s="125">
        <f t="shared" si="1365"/>
        <v>6.1307314901368451E-5</v>
      </c>
      <c r="P820" s="127" t="str">
        <f t="shared" ref="P820" si="1426">CONCATENATE("X2","(m",K819,")")</f>
        <v>X2(m103)</v>
      </c>
      <c r="Q820" s="59">
        <f t="shared" ref="Q820" si="1427">(($L$3*($I$4-($B$4*Q819+$D$4*N821+$E$4*N822+$F$4*N823+$G$4*N824))/$C$4))+((1-$L$3)*N820)</f>
        <v>6.1676927654226232E-5</v>
      </c>
      <c r="S820" s="129">
        <f t="shared" si="1425"/>
        <v>0.59927231610807163</v>
      </c>
    </row>
    <row r="821" spans="1:22" x14ac:dyDescent="0.2">
      <c r="N821" s="125">
        <f t="shared" si="1365"/>
        <v>-5.9463506757687112E-4</v>
      </c>
      <c r="P821" s="127" t="str">
        <f t="shared" ref="P821" si="1428">CONCATENATE("X3","(m",K819,")")</f>
        <v>X3(m103)</v>
      </c>
      <c r="Q821" s="59">
        <f t="shared" ref="Q821" si="1429">(($L$3*($I$5-($B$5*Q819+$C$5*Q820+$E$5*N822+$F$5*N823+$G$5*N824))/$D$5))+((1-$L$3)*N821)</f>
        <v>-5.9819716279888404E-4</v>
      </c>
      <c r="S821" s="129">
        <f t="shared" si="1425"/>
        <v>0.59547176809504732</v>
      </c>
    </row>
    <row r="822" spans="1:22" x14ac:dyDescent="0.2">
      <c r="N822" s="125">
        <f t="shared" si="1365"/>
        <v>0.15393258501503976</v>
      </c>
      <c r="P822" s="127" t="str">
        <f t="shared" ref="P822" si="1430">CONCATENATE("X4","(m",K819,")")</f>
        <v>X4(m103)</v>
      </c>
      <c r="Q822" s="59">
        <f t="shared" ref="Q822" si="1431">(($L$3*($I$6-($B$6*Q819+$C$6*Q820+$D$6*Q821+$F$6*N823+$G$6*N824))/$E$6))+((1-$L$3)*N822)</f>
        <v>0.15484053461956127</v>
      </c>
      <c r="S822" s="129">
        <f t="shared" si="1425"/>
        <v>0.586377208495381</v>
      </c>
    </row>
    <row r="823" spans="1:22" x14ac:dyDescent="0.2">
      <c r="N823" s="125">
        <f t="shared" si="1365"/>
        <v>-6.1492544639405068E-5</v>
      </c>
      <c r="P823" s="127" t="str">
        <f t="shared" ref="P823" si="1432">CONCATENATE("X5","(m",K819,")")</f>
        <v>X5(m103)</v>
      </c>
      <c r="Q823" s="59">
        <f t="shared" ref="Q823" si="1433">(($L$3*($I$7-($B$7*Q819+$C$7*Q820+$D$7*Q821+$E$7*Q822+$G$7*N824))/$F$7))+((1-$L$3)*N823)</f>
        <v>-6.1860467816377793E-5</v>
      </c>
      <c r="S823" s="129">
        <f t="shared" si="1425"/>
        <v>0.5947630044842882</v>
      </c>
    </row>
    <row r="824" spans="1:22" ht="15.75" x14ac:dyDescent="0.25">
      <c r="K824" s="1"/>
      <c r="N824" s="126">
        <f t="shared" si="1365"/>
        <v>-6.0237185184747145E-4</v>
      </c>
      <c r="P824" s="127" t="str">
        <f t="shared" ref="P824" si="1434">CONCATENATE("X6","(m",K819,")")</f>
        <v>X6(m103)</v>
      </c>
      <c r="Q824" s="59">
        <f t="shared" ref="Q824" si="1435">(($L$3*($I$8-($B$8*Q819+$C$8*Q820+$D$8*Q821+$E$8*Q822+$F$8*Q823))/$G$8))+((1-$L$3)*N824)</f>
        <v>-6.0591766399986364E-4</v>
      </c>
      <c r="R824" s="1"/>
      <c r="S824" s="129">
        <f t="shared" si="1425"/>
        <v>0.585197026438396</v>
      </c>
      <c r="T824" s="1"/>
      <c r="U824" s="1"/>
    </row>
    <row r="825" spans="1:22" x14ac:dyDescent="0.2">
      <c r="A825" s="131"/>
      <c r="B825" s="131"/>
      <c r="C825" s="131"/>
      <c r="D825" s="131"/>
      <c r="E825" s="131"/>
      <c r="F825" s="131"/>
      <c r="G825" s="131"/>
      <c r="H825" s="131"/>
      <c r="I825" s="131"/>
      <c r="J825" s="131"/>
      <c r="K825" s="131"/>
      <c r="L825" s="131"/>
      <c r="M825" s="131"/>
      <c r="N825" s="131"/>
      <c r="O825" s="131"/>
      <c r="P825" s="131"/>
      <c r="Q825" s="131"/>
      <c r="R825" s="131"/>
      <c r="S825" s="131"/>
      <c r="T825" s="131"/>
      <c r="U825" s="131"/>
      <c r="V825" s="131"/>
    </row>
    <row r="826" spans="1:22" ht="15.75" x14ac:dyDescent="0.25">
      <c r="K826" s="127" t="s">
        <v>226</v>
      </c>
      <c r="N826" s="117" t="s">
        <v>331</v>
      </c>
      <c r="S826" s="112" t="s">
        <v>210</v>
      </c>
      <c r="T826" s="112" t="s">
        <v>228</v>
      </c>
    </row>
    <row r="827" spans="1:22" x14ac:dyDescent="0.2">
      <c r="K827" s="127">
        <v>104</v>
      </c>
      <c r="N827" s="124">
        <f t="shared" ref="N827" si="1436">Q819</f>
        <v>0.15321852440333386</v>
      </c>
      <c r="P827" s="127" t="str">
        <f t="shared" ref="P827" si="1437">CONCATENATE("X1","(m",K827,")")</f>
        <v>X1(m104)</v>
      </c>
      <c r="Q827" s="59">
        <f t="shared" ref="Q827" si="1438">(($L$3*($I$3-($C$3*N828+$D$3*N829+$E$3*N830+$F$3*N831+$G$3*N832))/$B$3))+((1-$L$3)*N827)</f>
        <v>0.15412232358354017</v>
      </c>
      <c r="S827" s="129">
        <f t="shared" ref="S827:S832" si="1439">ABS((Q827-N827)/Q827)*100</f>
        <v>0.58641678842611755</v>
      </c>
      <c r="T827" s="133">
        <f t="shared" si="1383"/>
        <v>0.59030080267506013</v>
      </c>
      <c r="U827" s="127" t="s">
        <v>229</v>
      </c>
    </row>
    <row r="828" spans="1:22" x14ac:dyDescent="0.2">
      <c r="N828" s="125">
        <f t="shared" si="1365"/>
        <v>6.1676927654226232E-5</v>
      </c>
      <c r="P828" s="127" t="str">
        <f t="shared" ref="P828" si="1440">CONCATENATE("X2","(m",K827,")")</f>
        <v>X2(m104)</v>
      </c>
      <c r="Q828" s="59">
        <f t="shared" ref="Q828" si="1441">(($L$3*($I$4-($B$4*Q827+$D$4*N829+$E$4*N830+$F$4*N831+$G$4*N832))/$C$4))+((1-$L$3)*N828)</f>
        <v>6.2043168978712616E-5</v>
      </c>
      <c r="S828" s="129">
        <f t="shared" si="1439"/>
        <v>0.59030080267506013</v>
      </c>
    </row>
    <row r="829" spans="1:22" x14ac:dyDescent="0.2">
      <c r="N829" s="125">
        <f t="shared" si="1365"/>
        <v>-5.9819716279888404E-4</v>
      </c>
      <c r="P829" s="127" t="str">
        <f t="shared" ref="P829" si="1442">CONCATENATE("X3","(m",K827,")")</f>
        <v>X3(m104)</v>
      </c>
      <c r="Q829" s="59">
        <f t="shared" ref="Q829" si="1443">(($L$3*($I$5-($B$5*Q827+$C$5*Q828+$E$5*N830+$F$5*N831+$G$5*N832))/$D$5))+((1-$L$3)*N829)</f>
        <v>-6.0172676631491465E-4</v>
      </c>
      <c r="S829" s="129">
        <f t="shared" si="1439"/>
        <v>0.58657911092214632</v>
      </c>
    </row>
    <row r="830" spans="1:22" x14ac:dyDescent="0.2">
      <c r="N830" s="125">
        <f t="shared" si="1365"/>
        <v>0.15484053461956127</v>
      </c>
      <c r="P830" s="127" t="str">
        <f t="shared" ref="P830" si="1444">CONCATENATE("X4","(m",K827,")")</f>
        <v>X4(m104)</v>
      </c>
      <c r="Q830" s="59">
        <f t="shared" ref="Q830" si="1445">(($L$3*($I$6-($B$6*Q827+$C$6*Q828+$D$6*Q829+$F$6*N831+$G$6*N832))/$E$6))+((1-$L$3)*N830)</f>
        <v>0.15574020234789526</v>
      </c>
      <c r="S830" s="129">
        <f t="shared" si="1439"/>
        <v>0.57767211983216971</v>
      </c>
    </row>
    <row r="831" spans="1:22" x14ac:dyDescent="0.2">
      <c r="N831" s="125">
        <f t="shared" si="1365"/>
        <v>-6.1860467816377793E-5</v>
      </c>
      <c r="P831" s="127" t="str">
        <f t="shared" ref="P831" si="1446">CONCATENATE("X5","(m",K827,")")</f>
        <v>X5(m104)</v>
      </c>
      <c r="Q831" s="59">
        <f t="shared" ref="Q831" si="1447">(($L$3*($I$7-($B$7*Q827+$C$7*Q828+$D$7*Q829+$E$7*Q830+$G$7*N832))/$F$7))+((1-$L$3)*N831)</f>
        <v>-6.2225034976471353E-5</v>
      </c>
      <c r="S831" s="129">
        <f t="shared" si="1439"/>
        <v>0.58588502237308637</v>
      </c>
    </row>
    <row r="832" spans="1:22" ht="15.75" x14ac:dyDescent="0.25">
      <c r="K832" s="1"/>
      <c r="N832" s="126">
        <f t="shared" si="1365"/>
        <v>-6.0591766399986364E-4</v>
      </c>
      <c r="P832" s="127" t="str">
        <f t="shared" ref="P832" si="1448">CONCATENATE("X6","(m",K827,")")</f>
        <v>X6(m104)</v>
      </c>
      <c r="Q832" s="59">
        <f t="shared" ref="Q832" si="1449">(($L$3*($I$8-($B$8*Q827+$C$8*Q828+$D$8*Q829+$E$8*Q830+$F$8*Q831))/$G$8))+((1-$L$3)*N832)</f>
        <v>-6.0943113297254174E-4</v>
      </c>
      <c r="R832" s="1"/>
      <c r="S832" s="129">
        <f t="shared" si="1439"/>
        <v>0.57651616115194337</v>
      </c>
      <c r="T832" s="1"/>
      <c r="U832" s="1"/>
    </row>
    <row r="833" spans="1:22" x14ac:dyDescent="0.2">
      <c r="A833" s="131"/>
      <c r="B833" s="131"/>
      <c r="C833" s="131"/>
      <c r="D833" s="131"/>
      <c r="E833" s="131"/>
      <c r="F833" s="131"/>
      <c r="G833" s="131"/>
      <c r="H833" s="131"/>
      <c r="I833" s="131"/>
      <c r="J833" s="131"/>
      <c r="K833" s="131"/>
      <c r="L833" s="131"/>
      <c r="M833" s="131"/>
      <c r="N833" s="131"/>
      <c r="O833" s="131"/>
      <c r="P833" s="131"/>
      <c r="Q833" s="131"/>
      <c r="R833" s="131"/>
      <c r="S833" s="131"/>
      <c r="T833" s="131"/>
      <c r="U833" s="131"/>
      <c r="V833" s="131"/>
    </row>
    <row r="834" spans="1:22" ht="15.75" x14ac:dyDescent="0.25">
      <c r="K834" s="127" t="s">
        <v>226</v>
      </c>
      <c r="N834" s="117" t="s">
        <v>332</v>
      </c>
      <c r="S834" s="112" t="s">
        <v>210</v>
      </c>
      <c r="T834" s="112" t="s">
        <v>228</v>
      </c>
    </row>
    <row r="835" spans="1:22" x14ac:dyDescent="0.2">
      <c r="K835" s="127">
        <v>105</v>
      </c>
      <c r="N835" s="124">
        <f t="shared" ref="N835" si="1450">Q827</f>
        <v>0.15412232358354017</v>
      </c>
      <c r="P835" s="127" t="str">
        <f t="shared" ref="P835" si="1451">CONCATENATE("X1","(m",K835,")")</f>
        <v>X1(m105)</v>
      </c>
      <c r="Q835" s="59">
        <f t="shared" ref="Q835" si="1452">(($L$3*($I$3-($C$3*N836+$D$3*N837+$E$3*N838+$F$3*N839+$G$3*N840))/$B$3))+((1-$L$3)*N835)</f>
        <v>0.15501787874571782</v>
      </c>
      <c r="S835" s="129">
        <f t="shared" ref="S835:S840" si="1453">ABS((Q835-N835)/Q835)*100</f>
        <v>0.5777108869143206</v>
      </c>
      <c r="T835" s="133">
        <f t="shared" si="1383"/>
        <v>0.58151498855368811</v>
      </c>
      <c r="U835" s="127" t="s">
        <v>229</v>
      </c>
    </row>
    <row r="836" spans="1:22" x14ac:dyDescent="0.2">
      <c r="N836" s="125">
        <f t="shared" si="1365"/>
        <v>6.2043168978712616E-5</v>
      </c>
      <c r="P836" s="127" t="str">
        <f t="shared" ref="P836" si="1454">CONCATENATE("X2","(m",K835,")")</f>
        <v>X2(m105)</v>
      </c>
      <c r="Q836" s="59">
        <f t="shared" ref="Q836" si="1455">(($L$3*($I$4-($B$4*Q835+$D$4*N837+$E$4*N838+$F$4*N839+$G$4*N840))/$C$4))+((1-$L$3)*N836)</f>
        <v>6.2406069627362983E-5</v>
      </c>
      <c r="S836" s="129">
        <f t="shared" si="1453"/>
        <v>0.58151498855368811</v>
      </c>
    </row>
    <row r="837" spans="1:22" x14ac:dyDescent="0.2">
      <c r="N837" s="125">
        <f t="shared" si="1365"/>
        <v>-6.0172676631491465E-4</v>
      </c>
      <c r="P837" s="127" t="str">
        <f t="shared" ref="P837" si="1456">CONCATENATE("X3","(m",K835,")")</f>
        <v>X3(m105)</v>
      </c>
      <c r="Q837" s="59">
        <f t="shared" ref="Q837" si="1457">(($L$3*($I$5-($B$5*Q835+$C$5*Q836+$E$5*N838+$F$5*N839+$G$5*N840))/$D$5))+((1-$L$3)*N837)</f>
        <v>-6.0522417449855538E-4</v>
      </c>
      <c r="S837" s="129">
        <f t="shared" si="1453"/>
        <v>0.57786987549504798</v>
      </c>
    </row>
    <row r="838" spans="1:22" x14ac:dyDescent="0.2">
      <c r="N838" s="125">
        <f t="shared" si="1365"/>
        <v>0.15574020234789526</v>
      </c>
      <c r="P838" s="127" t="str">
        <f t="shared" ref="P838" si="1458">CONCATENATE("X4","(m",K835,")")</f>
        <v>X4(m105)</v>
      </c>
      <c r="Q838" s="59">
        <f t="shared" ref="Q838" si="1459">(($L$3*($I$6-($B$6*Q835+$C$6*Q836+$D$6*Q837+$F$6*N839+$G$6*N840))/$E$6))+((1-$L$3)*N838)</f>
        <v>0.15663166374330195</v>
      </c>
      <c r="S838" s="129">
        <f t="shared" si="1453"/>
        <v>0.56914507201281717</v>
      </c>
    </row>
    <row r="839" spans="1:22" x14ac:dyDescent="0.2">
      <c r="N839" s="125">
        <f t="shared" si="1365"/>
        <v>-6.2225034976471353E-5</v>
      </c>
      <c r="P839" s="127" t="str">
        <f t="shared" ref="P839" si="1460">CONCATENATE("X5","(m",K835,")")</f>
        <v>X5(m105)</v>
      </c>
      <c r="Q839" s="59">
        <f t="shared" ref="Q839" si="1461">(($L$3*($I$7-($B$7*Q835+$C$7*Q836+$D$7*Q837+$E$7*Q838+$G$7*N840))/$F$7))+((1-$L$3)*N839)</f>
        <v>-6.2586276731644964E-5</v>
      </c>
      <c r="S839" s="129">
        <f t="shared" si="1453"/>
        <v>0.5771900391559156</v>
      </c>
    </row>
    <row r="840" spans="1:22" ht="15.75" x14ac:dyDescent="0.25">
      <c r="K840" s="1"/>
      <c r="N840" s="126">
        <f t="shared" si="1365"/>
        <v>-6.0943113297254174E-4</v>
      </c>
      <c r="P840" s="127" t="str">
        <f t="shared" ref="P840" si="1462">CONCATENATE("X6","(m",K835,")")</f>
        <v>X6(m105)</v>
      </c>
      <c r="Q840" s="59">
        <f t="shared" ref="Q840" si="1463">(($L$3*($I$8-($B$8*Q835+$C$8*Q836+$D$8*Q837+$E$8*Q838+$F$8*Q839))/$G$8))+((1-$L$3)*N840)</f>
        <v>-6.1291255378431405E-4</v>
      </c>
      <c r="R840" s="1"/>
      <c r="S840" s="129">
        <f t="shared" si="1453"/>
        <v>0.56801264556859377</v>
      </c>
      <c r="T840" s="1"/>
      <c r="U840" s="1"/>
    </row>
    <row r="841" spans="1:22" x14ac:dyDescent="0.2">
      <c r="A841" s="131"/>
      <c r="B841" s="131"/>
      <c r="C841" s="131"/>
      <c r="D841" s="131"/>
      <c r="E841" s="131"/>
      <c r="F841" s="131"/>
      <c r="G841" s="131"/>
      <c r="H841" s="131"/>
      <c r="I841" s="131"/>
      <c r="J841" s="131"/>
      <c r="K841" s="131"/>
      <c r="L841" s="131"/>
      <c r="M841" s="131"/>
      <c r="N841" s="131"/>
      <c r="O841" s="131"/>
      <c r="P841" s="131"/>
      <c r="Q841" s="131"/>
      <c r="R841" s="131"/>
      <c r="S841" s="131"/>
      <c r="T841" s="131"/>
      <c r="U841" s="131"/>
      <c r="V841" s="131"/>
    </row>
    <row r="842" spans="1:22" ht="15.75" x14ac:dyDescent="0.25">
      <c r="K842" s="127" t="s">
        <v>226</v>
      </c>
      <c r="N842" s="117" t="s">
        <v>333</v>
      </c>
      <c r="S842" s="112" t="s">
        <v>210</v>
      </c>
      <c r="T842" s="112" t="s">
        <v>228</v>
      </c>
    </row>
    <row r="843" spans="1:22" x14ac:dyDescent="0.2">
      <c r="K843" s="127">
        <v>106</v>
      </c>
      <c r="N843" s="124">
        <f t="shared" ref="N843" si="1464">Q835</f>
        <v>0.15501787874571782</v>
      </c>
      <c r="P843" s="127" t="str">
        <f t="shared" ref="P843" si="1465">CONCATENATE("X1","(m",K843,")")</f>
        <v>X1(m106)</v>
      </c>
      <c r="Q843" s="59">
        <f t="shared" ref="Q843" si="1466">(($L$3*($I$3-($C$3*N844+$D$3*N845+$E$3*N846+$F$3*N847+$G$3*N848))/$B$3))+((1-$L$3)*N843)</f>
        <v>0.15590526508780311</v>
      </c>
      <c r="S843" s="129">
        <f t="shared" ref="S843:S848" si="1467">ABS((Q843-N843)/Q843)*100</f>
        <v>0.5691830494534833</v>
      </c>
      <c r="T843" s="133">
        <f t="shared" si="1383"/>
        <v>0.57290952477256463</v>
      </c>
      <c r="U843" s="127" t="s">
        <v>229</v>
      </c>
    </row>
    <row r="844" spans="1:22" x14ac:dyDescent="0.2">
      <c r="N844" s="125">
        <f t="shared" si="1365"/>
        <v>6.2406069627362983E-5</v>
      </c>
      <c r="P844" s="127" t="str">
        <f t="shared" ref="P844" si="1468">CONCATENATE("X2","(m",K843,")")</f>
        <v>X2(m106)</v>
      </c>
      <c r="Q844" s="59">
        <f t="shared" ref="Q844" si="1469">(($L$3*($I$4-($B$4*Q843+$D$4*N845+$E$4*N846+$F$4*N847+$G$4*N848))/$C$4))+((1-$L$3)*N844)</f>
        <v>6.2765660072203004E-5</v>
      </c>
      <c r="S844" s="129">
        <f t="shared" si="1467"/>
        <v>0.57290952477256463</v>
      </c>
    </row>
    <row r="845" spans="1:22" x14ac:dyDescent="0.2">
      <c r="N845" s="125">
        <f t="shared" si="1365"/>
        <v>-6.0522417449855538E-4</v>
      </c>
      <c r="P845" s="127" t="str">
        <f t="shared" ref="P845" si="1470">CONCATENATE("X3","(m",K843,")")</f>
        <v>X3(m106)</v>
      </c>
      <c r="Q845" s="59">
        <f t="shared" ref="Q845" si="1471">(($L$3*($I$5-($B$5*Q843+$C$5*Q844+$E$5*N846+$F$5*N847+$G$5*N848))/$D$5))+((1-$L$3)*N845)</f>
        <v>-6.0868968102002275E-4</v>
      </c>
      <c r="S845" s="129">
        <f t="shared" si="1467"/>
        <v>0.56933879931395981</v>
      </c>
    </row>
    <row r="846" spans="1:22" x14ac:dyDescent="0.2">
      <c r="N846" s="125">
        <f t="shared" si="1365"/>
        <v>0.15663166374330195</v>
      </c>
      <c r="P846" s="127" t="str">
        <f t="shared" ref="P846" si="1472">CONCATENATE("X4","(m",K843,")")</f>
        <v>X4(m106)</v>
      </c>
      <c r="Q846" s="59">
        <f t="shared" ref="Q846" si="1473">(($L$3*($I$6-($B$6*Q843+$C$6*Q844+$D$6*Q845+$F$6*N847+$G$6*N848))/$E$6))+((1-$L$3)*N846)</f>
        <v>0.1575149936599724</v>
      </c>
      <c r="S846" s="129">
        <f t="shared" si="1467"/>
        <v>0.56079100544377014</v>
      </c>
    </row>
    <row r="847" spans="1:22" x14ac:dyDescent="0.2">
      <c r="N847" s="125">
        <f t="shared" si="1365"/>
        <v>-6.2586276731644964E-5</v>
      </c>
      <c r="P847" s="127" t="str">
        <f t="shared" ref="P847" si="1474">CONCATENATE("X5","(m",K843,")")</f>
        <v>X5(m106)</v>
      </c>
      <c r="Q847" s="59">
        <f t="shared" ref="Q847" si="1475">(($L$3*($I$7-($B$7*Q843+$C$7*Q844+$D$7*Q845+$E$7*Q846+$G$7*N848))/$F$7))+((1-$L$3)*N847)</f>
        <v>-6.294422341463045E-5</v>
      </c>
      <c r="S847" s="129">
        <f t="shared" si="1467"/>
        <v>0.5686728083490602</v>
      </c>
    </row>
    <row r="848" spans="1:22" ht="15.75" x14ac:dyDescent="0.25">
      <c r="K848" s="1"/>
      <c r="N848" s="126">
        <f t="shared" si="1365"/>
        <v>-6.1291255378431405E-4</v>
      </c>
      <c r="P848" s="127" t="str">
        <f t="shared" ref="P848" si="1476">CONCATENATE("X6","(m",K843,")")</f>
        <v>X6(m106)</v>
      </c>
      <c r="Q848" s="59">
        <f t="shared" ref="Q848" si="1477">(($L$3*($I$8-($B$8*Q843+$C$8*Q844+$D$8*Q845+$E$8*Q846+$F$8*Q847))/$G$8))+((1-$L$3)*N848)</f>
        <v>-6.1636221876296908E-4</v>
      </c>
      <c r="R848" s="1"/>
      <c r="S848" s="129">
        <f t="shared" si="1467"/>
        <v>0.55968144601375136</v>
      </c>
      <c r="T848" s="1"/>
      <c r="U848" s="1"/>
    </row>
    <row r="849" spans="1:22" x14ac:dyDescent="0.2">
      <c r="A849" s="131"/>
      <c r="B849" s="131"/>
      <c r="C849" s="131"/>
      <c r="D849" s="131"/>
      <c r="E849" s="131"/>
      <c r="F849" s="131"/>
      <c r="G849" s="131"/>
      <c r="H849" s="131"/>
      <c r="I849" s="131"/>
      <c r="J849" s="131"/>
      <c r="K849" s="131"/>
      <c r="L849" s="131"/>
      <c r="M849" s="131"/>
      <c r="N849" s="131"/>
      <c r="O849" s="131"/>
      <c r="P849" s="131"/>
      <c r="Q849" s="131"/>
      <c r="R849" s="131"/>
      <c r="S849" s="131"/>
      <c r="T849" s="131"/>
      <c r="U849" s="131"/>
      <c r="V849" s="131"/>
    </row>
    <row r="850" spans="1:22" ht="15.75" x14ac:dyDescent="0.25">
      <c r="K850" s="127" t="s">
        <v>226</v>
      </c>
      <c r="N850" s="117" t="s">
        <v>334</v>
      </c>
      <c r="S850" s="112" t="s">
        <v>210</v>
      </c>
      <c r="T850" s="112" t="s">
        <v>228</v>
      </c>
    </row>
    <row r="851" spans="1:22" x14ac:dyDescent="0.2">
      <c r="K851" s="127">
        <v>107</v>
      </c>
      <c r="N851" s="124">
        <f t="shared" ref="N851:N912" si="1478">Q843</f>
        <v>0.15590526508780311</v>
      </c>
      <c r="P851" s="127" t="str">
        <f t="shared" ref="P851" si="1479">CONCATENATE("X1","(m",K851,")")</f>
        <v>X1(m107)</v>
      </c>
      <c r="Q851" s="59">
        <f t="shared" ref="Q851" si="1480">(($L$3*($I$3-($C$3*N852+$D$3*N853+$E$3*N854+$F$3*N855+$G$3*N856))/$B$3))+((1-$L$3)*N851)</f>
        <v>0.1567845571218133</v>
      </c>
      <c r="S851" s="129">
        <f t="shared" ref="S851:S856" si="1481">ABS((Q851-N851)/Q851)*100</f>
        <v>0.56082821557930862</v>
      </c>
      <c r="T851" s="133">
        <f t="shared" si="1383"/>
        <v>0.56447926489091282</v>
      </c>
      <c r="U851" s="127" t="s">
        <v>229</v>
      </c>
    </row>
    <row r="852" spans="1:22" x14ac:dyDescent="0.2">
      <c r="N852" s="125">
        <f t="shared" si="1478"/>
        <v>6.2765660072203004E-5</v>
      </c>
      <c r="P852" s="127" t="str">
        <f t="shared" ref="P852" si="1482">CONCATENATE("X2","(m",K851,")")</f>
        <v>X2(m107)</v>
      </c>
      <c r="Q852" s="59">
        <f t="shared" ref="Q852" si="1483">(($L$3*($I$4-($B$4*Q851+$D$4*N853+$E$4*N854+$F$4*N855+$G$4*N856))/$C$4))+((1-$L$3)*N852)</f>
        <v>6.3121970507307312E-5</v>
      </c>
      <c r="S852" s="129">
        <f t="shared" si="1481"/>
        <v>0.56447926489091282</v>
      </c>
    </row>
    <row r="853" spans="1:22" x14ac:dyDescent="0.2">
      <c r="N853" s="125">
        <f t="shared" si="1478"/>
        <v>-6.0868968102002275E-4</v>
      </c>
      <c r="P853" s="127" t="str">
        <f t="shared" ref="P853" si="1484">CONCATENATE("X3","(m",K851,")")</f>
        <v>X3(m107)</v>
      </c>
      <c r="Q853" s="59">
        <f t="shared" ref="Q853" si="1485">(($L$3*($I$5-($B$5*Q851+$C$5*Q852+$E$5*N854+$F$5*N855+$G$5*N856))/$D$5))+((1-$L$3)*N853)</f>
        <v>-6.1212357687081523E-4</v>
      </c>
      <c r="S853" s="129">
        <f t="shared" si="1481"/>
        <v>0.56098081834171565</v>
      </c>
    </row>
    <row r="854" spans="1:22" x14ac:dyDescent="0.2">
      <c r="N854" s="125">
        <f t="shared" si="1478"/>
        <v>0.1575149936599724</v>
      </c>
      <c r="P854" s="127" t="str">
        <f t="shared" ref="P854" si="1486">CONCATENATE("X4","(m",K851,")")</f>
        <v>X4(m107)</v>
      </c>
      <c r="Q854" s="59">
        <f t="shared" ref="Q854" si="1487">(($L$3*($I$6-($B$6*Q851+$C$6*Q852+$D$6*Q853+$F$6*N855+$G$6*N856))/$E$6))+((1-$L$3)*N854)</f>
        <v>0.15839026626931416</v>
      </c>
      <c r="S854" s="129">
        <f t="shared" si="1481"/>
        <v>0.55260504951327649</v>
      </c>
    </row>
    <row r="855" spans="1:22" x14ac:dyDescent="0.2">
      <c r="N855" s="125">
        <f t="shared" si="1478"/>
        <v>-6.294422341463045E-5</v>
      </c>
      <c r="P855" s="127" t="str">
        <f t="shared" ref="P855" si="1488">CONCATENATE("X5","(m",K851,")")</f>
        <v>X5(m107)</v>
      </c>
      <c r="Q855" s="59">
        <f t="shared" ref="Q855" si="1489">(($L$3*($I$7-($B$7*Q851+$C$7*Q852+$D$7*Q853+$E$7*Q854+$G$7*N856))/$F$7))+((1-$L$3)*N855)</f>
        <v>-6.3298905081479045E-5</v>
      </c>
      <c r="S855" s="129">
        <f t="shared" si="1481"/>
        <v>0.56032828117965883</v>
      </c>
    </row>
    <row r="856" spans="1:22" ht="15.75" x14ac:dyDescent="0.25">
      <c r="K856" s="1"/>
      <c r="N856" s="126">
        <f t="shared" si="1478"/>
        <v>-6.1636221876296908E-4</v>
      </c>
      <c r="P856" s="127" t="str">
        <f t="shared" ref="P856" si="1490">CONCATENATE("X6","(m",K851,")")</f>
        <v>X6(m107)</v>
      </c>
      <c r="Q856" s="59">
        <f t="shared" ref="Q856" si="1491">(($L$3*($I$8-($B$8*Q851+$C$8*Q852+$D$8*Q853+$E$8*Q854+$F$8*Q855))/$G$8))+((1-$L$3)*N856)</f>
        <v>-6.1978041756982421E-4</v>
      </c>
      <c r="R856" s="1"/>
      <c r="S856" s="129">
        <f t="shared" si="1481"/>
        <v>0.55151771659033433</v>
      </c>
      <c r="T856" s="1"/>
      <c r="U856" s="1"/>
    </row>
    <row r="857" spans="1:22" x14ac:dyDescent="0.2">
      <c r="A857" s="131"/>
      <c r="B857" s="131"/>
      <c r="C857" s="131"/>
      <c r="D857" s="131"/>
      <c r="E857" s="131"/>
      <c r="F857" s="131"/>
      <c r="G857" s="131"/>
      <c r="H857" s="131"/>
      <c r="I857" s="131"/>
      <c r="J857" s="131"/>
      <c r="K857" s="131"/>
      <c r="L857" s="131"/>
      <c r="M857" s="131"/>
      <c r="N857" s="131"/>
      <c r="O857" s="131"/>
      <c r="P857" s="131"/>
      <c r="Q857" s="131"/>
      <c r="R857" s="131"/>
      <c r="S857" s="131"/>
      <c r="T857" s="131"/>
      <c r="U857" s="131"/>
      <c r="V857" s="131"/>
    </row>
    <row r="858" spans="1:22" ht="15.75" x14ac:dyDescent="0.25">
      <c r="K858" s="127" t="s">
        <v>226</v>
      </c>
      <c r="N858" s="117" t="s">
        <v>335</v>
      </c>
      <c r="S858" s="112" t="s">
        <v>210</v>
      </c>
      <c r="T858" s="112" t="s">
        <v>228</v>
      </c>
    </row>
    <row r="859" spans="1:22" x14ac:dyDescent="0.2">
      <c r="K859" s="127">
        <v>108</v>
      </c>
      <c r="N859" s="124">
        <f t="shared" ref="N859" si="1492">Q851</f>
        <v>0.1567845571218133</v>
      </c>
      <c r="P859" s="127" t="str">
        <f t="shared" ref="P859" si="1493">CONCATENATE("X1","(m",K859,")")</f>
        <v>X1(m108)</v>
      </c>
      <c r="Q859" s="59">
        <f t="shared" ref="Q859" si="1494">(($L$3*($I$3-($C$3*N860+$D$3*N861+$E$3*N862+$F$3*N863+$G$3*N864))/$B$3))+((1-$L$3)*N859)</f>
        <v>0.15765582868010317</v>
      </c>
      <c r="S859" s="129">
        <f t="shared" ref="S859:S864" si="1495">ABS((Q859-N859)/Q859)*100</f>
        <v>0.55264151384960736</v>
      </c>
      <c r="T859" s="133">
        <f t="shared" ref="T859:T915" si="1496">MAX(S859:S862)</f>
        <v>0.55621925549653817</v>
      </c>
      <c r="U859" s="127" t="s">
        <v>229</v>
      </c>
    </row>
    <row r="860" spans="1:22" x14ac:dyDescent="0.2">
      <c r="N860" s="125">
        <f t="shared" si="1478"/>
        <v>6.3121970507307312E-5</v>
      </c>
      <c r="P860" s="127" t="str">
        <f t="shared" ref="P860" si="1497">CONCATENATE("X2","(m",K859,")")</f>
        <v>X2(m108)</v>
      </c>
      <c r="Q860" s="59">
        <f t="shared" ref="Q860" si="1498">(($L$3*($I$4-($B$4*Q859+$D$4*N861+$E$4*N862+$F$4*N863+$G$4*N864))/$C$4))+((1-$L$3)*N860)</f>
        <v>6.3475030851334804E-5</v>
      </c>
      <c r="S860" s="129">
        <f t="shared" si="1495"/>
        <v>0.55621925549653817</v>
      </c>
    </row>
    <row r="861" spans="1:22" x14ac:dyDescent="0.2">
      <c r="N861" s="125">
        <f t="shared" si="1478"/>
        <v>-6.1212357687081523E-4</v>
      </c>
      <c r="P861" s="127" t="str">
        <f t="shared" ref="P861" si="1499">CONCATENATE("X3","(m",K859,")")</f>
        <v>X3(m108)</v>
      </c>
      <c r="Q861" s="59">
        <f t="shared" ref="Q861" si="1500">(($L$3*($I$5-($B$5*Q859+$C$5*Q860+$E$5*N862+$F$5*N863+$G$5*N864))/$D$5))+((1-$L$3)*N861)</f>
        <v>-6.1552615038814814E-4</v>
      </c>
      <c r="S861" s="129">
        <f t="shared" si="1495"/>
        <v>0.55279105772959702</v>
      </c>
    </row>
    <row r="862" spans="1:22" x14ac:dyDescent="0.2">
      <c r="N862" s="125">
        <f t="shared" si="1478"/>
        <v>0.15839026626931416</v>
      </c>
      <c r="P862" s="127" t="str">
        <f t="shared" ref="P862" si="1501">CONCATENATE("X4","(m",K859,")")</f>
        <v>X4(m108)</v>
      </c>
      <c r="Q862" s="59">
        <f t="shared" ref="Q862" si="1502">(($L$3*($I$6-($B$6*Q859+$C$6*Q860+$D$6*Q861+$F$6*N863+$G$6*N864))/$E$6))+((1-$L$3)*N862)</f>
        <v>0.15925755506617909</v>
      </c>
      <c r="S862" s="129">
        <f t="shared" si="1495"/>
        <v>0.54458251384339618</v>
      </c>
    </row>
    <row r="863" spans="1:22" x14ac:dyDescent="0.2">
      <c r="N863" s="125">
        <f t="shared" si="1478"/>
        <v>-6.3298905081479045E-5</v>
      </c>
      <c r="P863" s="127" t="str">
        <f t="shared" ref="P863" si="1503">CONCATENATE("X5","(m",K859,")")</f>
        <v>X5(m108)</v>
      </c>
      <c r="Q863" s="59">
        <f t="shared" ref="Q863" si="1504">(($L$3*($I$7-($B$7*Q859+$C$7*Q860+$D$7*Q861+$E$7*Q862+$G$7*N864))/$F$7))+((1-$L$3)*N863)</f>
        <v>-6.3650351514085365E-5</v>
      </c>
      <c r="S863" s="129">
        <f t="shared" si="1495"/>
        <v>0.55215159735378305</v>
      </c>
    </row>
    <row r="864" spans="1:22" ht="15.75" x14ac:dyDescent="0.25">
      <c r="K864" s="1"/>
      <c r="N864" s="126">
        <f t="shared" si="1478"/>
        <v>-6.1978041756982421E-4</v>
      </c>
      <c r="P864" s="127" t="str">
        <f t="shared" ref="P864" si="1505">CONCATENATE("X6","(m",K859,")")</f>
        <v>X6(m108)</v>
      </c>
      <c r="Q864" s="59">
        <f t="shared" ref="Q864" si="1506">(($L$3*($I$8-($B$8*Q859+$C$8*Q860+$D$8*Q861+$E$8*Q862+$F$8*Q863))/$G$8))+((1-$L$3)*N864)</f>
        <v>-6.2316743722404602E-4</v>
      </c>
      <c r="R864" s="1"/>
      <c r="S864" s="129">
        <f t="shared" si="1495"/>
        <v>0.54351679049688295</v>
      </c>
      <c r="T864" s="1"/>
      <c r="U864" s="1"/>
    </row>
    <row r="865" spans="1:22" x14ac:dyDescent="0.2">
      <c r="A865" s="131"/>
      <c r="B865" s="131"/>
      <c r="C865" s="131"/>
      <c r="D865" s="131"/>
      <c r="E865" s="131"/>
      <c r="F865" s="131"/>
      <c r="G865" s="131"/>
      <c r="H865" s="131"/>
      <c r="I865" s="131"/>
      <c r="J865" s="131"/>
      <c r="K865" s="131"/>
      <c r="L865" s="131"/>
      <c r="M865" s="131"/>
      <c r="N865" s="131"/>
      <c r="O865" s="131"/>
      <c r="P865" s="131"/>
      <c r="Q865" s="131"/>
      <c r="R865" s="131"/>
      <c r="S865" s="131"/>
      <c r="T865" s="131"/>
      <c r="U865" s="131"/>
      <c r="V865" s="131"/>
    </row>
    <row r="866" spans="1:22" ht="15.75" x14ac:dyDescent="0.25">
      <c r="K866" s="127" t="s">
        <v>226</v>
      </c>
      <c r="N866" s="117" t="s">
        <v>336</v>
      </c>
      <c r="S866" s="112" t="s">
        <v>210</v>
      </c>
      <c r="T866" s="112" t="s">
        <v>228</v>
      </c>
    </row>
    <row r="867" spans="1:22" x14ac:dyDescent="0.2">
      <c r="K867" s="127">
        <v>109</v>
      </c>
      <c r="N867" s="124">
        <f t="shared" ref="N867" si="1507">Q859</f>
        <v>0.15765582868010317</v>
      </c>
      <c r="P867" s="127" t="str">
        <f t="shared" ref="P867" si="1508">CONCATENATE("X1","(m",K867,")")</f>
        <v>X1(m109)</v>
      </c>
      <c r="Q867" s="59">
        <f t="shared" ref="Q867" si="1509">(($L$3*($I$3-($C$3*N868+$D$3*N869+$E$3*N870+$F$3*N871+$G$3*N872))/$B$3))+((1-$L$3)*N867)</f>
        <v>0.15851915292156452</v>
      </c>
      <c r="S867" s="129">
        <f t="shared" ref="S867:S872" si="1510">ABS((Q867-N867)/Q867)*100</f>
        <v>0.54461825309432699</v>
      </c>
      <c r="T867" s="133">
        <f t="shared" si="1496"/>
        <v>0.54812472723390093</v>
      </c>
      <c r="U867" s="127" t="s">
        <v>229</v>
      </c>
    </row>
    <row r="868" spans="1:22" x14ac:dyDescent="0.2">
      <c r="N868" s="125">
        <f t="shared" si="1478"/>
        <v>6.3475030851334804E-5</v>
      </c>
      <c r="P868" s="127" t="str">
        <f t="shared" ref="P868" si="1511">CONCATENATE("X2","(m",K867,")")</f>
        <v>X2(m109)</v>
      </c>
      <c r="Q868" s="59">
        <f t="shared" ref="Q868" si="1512">(($L$3*($I$4-($B$4*Q867+$D$4*N869+$E$4*N870+$F$4*N871+$G$4*N872))/$C$4))+((1-$L$3)*N868)</f>
        <v>6.3824870750040855E-5</v>
      </c>
      <c r="S868" s="129">
        <f t="shared" si="1510"/>
        <v>0.54812472723390093</v>
      </c>
    </row>
    <row r="869" spans="1:22" x14ac:dyDescent="0.2">
      <c r="N869" s="125">
        <f t="shared" si="1478"/>
        <v>-6.1552615038814814E-4</v>
      </c>
      <c r="P869" s="127" t="str">
        <f t="shared" ref="P869" si="1513">CONCATENATE("X3","(m",K867,")")</f>
        <v>X3(m109)</v>
      </c>
      <c r="Q869" s="59">
        <f t="shared" ref="Q869" si="1514">(($L$3*($I$5-($B$5*Q867+$C$5*Q868+$E$5*N870+$F$5*N871+$G$5*N872))/$D$5))+((1-$L$3)*N869)</f>
        <v>-6.1889768727916498E-4</v>
      </c>
      <c r="S869" s="129">
        <f t="shared" si="1510"/>
        <v>0.54476482305807139</v>
      </c>
    </row>
    <row r="870" spans="1:22" x14ac:dyDescent="0.2">
      <c r="N870" s="125">
        <f t="shared" si="1478"/>
        <v>0.15925755506617909</v>
      </c>
      <c r="P870" s="127" t="str">
        <f t="shared" ref="P870" si="1515">CONCATENATE("X4","(m",K867,")")</f>
        <v>X4(m109)</v>
      </c>
      <c r="Q870" s="59">
        <f t="shared" ref="Q870" si="1516">(($L$3*($I$6-($B$6*Q867+$C$6*Q868+$D$6*Q869+$F$6*N871+$G$6*N872))/$E$6))+((1-$L$3)*N870)</f>
        <v>0.1601169328750347</v>
      </c>
      <c r="S870" s="129">
        <f t="shared" si="1510"/>
        <v>0.53671888002396861</v>
      </c>
    </row>
    <row r="871" spans="1:22" x14ac:dyDescent="0.2">
      <c r="N871" s="125">
        <f t="shared" si="1478"/>
        <v>-6.3650351514085365E-5</v>
      </c>
      <c r="P871" s="127" t="str">
        <f t="shared" ref="P871" si="1517">CONCATENATE("X5","(m",K867,")")</f>
        <v>X5(m109)</v>
      </c>
      <c r="Q871" s="59">
        <f t="shared" ref="Q871" si="1518">(($L$3*($I$7-($B$7*Q867+$C$7*Q868+$D$7*Q869+$E$7*Q870+$G$7*N872))/$F$7))+((1-$L$3)*N871)</f>
        <v>-6.3998592222687942E-5</v>
      </c>
      <c r="S871" s="129">
        <f t="shared" si="1510"/>
        <v>0.54413807633587785</v>
      </c>
    </row>
    <row r="872" spans="1:22" ht="15.75" x14ac:dyDescent="0.25">
      <c r="K872" s="1"/>
      <c r="N872" s="126">
        <f t="shared" si="1478"/>
        <v>-6.2316743722404602E-4</v>
      </c>
      <c r="P872" s="127" t="str">
        <f t="shared" ref="P872" si="1519">CONCATENATE("X6","(m",K867,")")</f>
        <v>X6(m109)</v>
      </c>
      <c r="Q872" s="59">
        <f t="shared" ref="Q872" si="1520">(($L$3*($I$8-($B$8*Q867+$C$8*Q868+$D$8*Q869+$E$8*Q870+$F$8*Q871))/$G$8))+((1-$L$3)*N872)</f>
        <v>-6.2652356212675175E-4</v>
      </c>
      <c r="R872" s="1"/>
      <c r="S872" s="129">
        <f t="shared" si="1510"/>
        <v>0.53567417182416444</v>
      </c>
      <c r="T872" s="1"/>
      <c r="U872" s="1"/>
    </row>
    <row r="873" spans="1:22" x14ac:dyDescent="0.2">
      <c r="A873" s="131"/>
      <c r="B873" s="131"/>
      <c r="C873" s="131"/>
      <c r="D873" s="131"/>
      <c r="E873" s="131"/>
      <c r="F873" s="131"/>
      <c r="G873" s="131"/>
      <c r="H873" s="131"/>
      <c r="I873" s="131"/>
      <c r="J873" s="131"/>
      <c r="K873" s="131"/>
      <c r="L873" s="131"/>
      <c r="M873" s="131"/>
      <c r="N873" s="131"/>
      <c r="O873" s="131"/>
      <c r="P873" s="131"/>
      <c r="Q873" s="131"/>
      <c r="R873" s="131"/>
      <c r="S873" s="131"/>
      <c r="T873" s="131"/>
      <c r="U873" s="131"/>
      <c r="V873" s="131"/>
    </row>
    <row r="874" spans="1:22" ht="15.75" x14ac:dyDescent="0.25">
      <c r="K874" s="127" t="s">
        <v>226</v>
      </c>
      <c r="N874" s="117" t="s">
        <v>337</v>
      </c>
      <c r="S874" s="112" t="s">
        <v>210</v>
      </c>
      <c r="T874" s="112" t="s">
        <v>228</v>
      </c>
    </row>
    <row r="875" spans="1:22" x14ac:dyDescent="0.2">
      <c r="K875" s="127">
        <v>110</v>
      </c>
      <c r="N875" s="124">
        <f t="shared" ref="N875" si="1521">Q867</f>
        <v>0.15851915292156452</v>
      </c>
      <c r="P875" s="127" t="str">
        <f t="shared" ref="P875" si="1522">CONCATENATE("X1","(m",K875,")")</f>
        <v>X1(m110)</v>
      </c>
      <c r="Q875" s="59">
        <f t="shared" ref="Q875" si="1523">(($L$3*($I$3-($C$3*N876+$D$3*N877+$E$3*N878+$F$3*N879+$G$3*N880))/$B$3))+((1-$L$3)*N875)</f>
        <v>0.15937460233776918</v>
      </c>
      <c r="S875" s="129">
        <f t="shared" ref="S875:S880" si="1524">ABS((Q875-N875)/Q875)*100</f>
        <v>0.5367539141472949</v>
      </c>
      <c r="T875" s="133">
        <f t="shared" si="1496"/>
        <v>0.54019108632820056</v>
      </c>
      <c r="U875" s="127" t="s">
        <v>229</v>
      </c>
    </row>
    <row r="876" spans="1:22" x14ac:dyDescent="0.2">
      <c r="N876" s="125">
        <f t="shared" si="1478"/>
        <v>6.3824870750040855E-5</v>
      </c>
      <c r="P876" s="127" t="str">
        <f t="shared" ref="P876" si="1525">CONCATENATE("X2","(m",K875,")")</f>
        <v>X2(m110)</v>
      </c>
      <c r="Q876" s="59">
        <f t="shared" ref="Q876" si="1526">(($L$3*($I$4-($B$4*Q875+$D$4*N877+$E$4*N878+$F$4*N879+$G$4*N880))/$C$4))+((1-$L$3)*N876)</f>
        <v>6.4171519578766709E-5</v>
      </c>
      <c r="S876" s="129">
        <f t="shared" si="1524"/>
        <v>0.54019108632820056</v>
      </c>
    </row>
    <row r="877" spans="1:22" x14ac:dyDescent="0.2">
      <c r="N877" s="125">
        <f t="shared" si="1478"/>
        <v>-6.1889768727916498E-4</v>
      </c>
      <c r="P877" s="127" t="str">
        <f t="shared" ref="P877" si="1527">CONCATENATE("X3","(m",K875,")")</f>
        <v>X3(m110)</v>
      </c>
      <c r="Q877" s="59">
        <f t="shared" ref="Q877" si="1528">(($L$3*($I$5-($B$5*Q875+$C$5*Q876+$E$5*N878+$F$5*N879+$G$5*N880))/$D$5))+((1-$L$3)*N877)</f>
        <v>-6.2223847064492668E-4</v>
      </c>
      <c r="S877" s="129">
        <f t="shared" si="1524"/>
        <v>0.53689759205969689</v>
      </c>
    </row>
    <row r="878" spans="1:22" x14ac:dyDescent="0.2">
      <c r="N878" s="125">
        <f t="shared" si="1478"/>
        <v>0.1601169328750347</v>
      </c>
      <c r="P878" s="127" t="str">
        <f t="shared" ref="P878" si="1529">CONCATENATE("X4","(m",K875,")")</f>
        <v>X4(m110)</v>
      </c>
      <c r="Q878" s="59">
        <f t="shared" ref="Q878" si="1530">(($L$3*($I$6-($B$6*Q875+$C$6*Q876+$D$6*Q877+$F$6*N879+$G$6*N880))/$E$6))+((1-$L$3)*N878)</f>
        <v>0.16096847185607893</v>
      </c>
      <c r="S878" s="129">
        <f t="shared" si="1524"/>
        <v>0.52900979379712787</v>
      </c>
    </row>
    <row r="879" spans="1:22" x14ac:dyDescent="0.2">
      <c r="N879" s="125">
        <f t="shared" si="1478"/>
        <v>-6.3998592222687942E-5</v>
      </c>
      <c r="P879" s="127" t="str">
        <f t="shared" ref="P879" si="1531">CONCATENATE("X5","(m",K875,")")</f>
        <v>X5(m110)</v>
      </c>
      <c r="Q879" s="59">
        <f t="shared" ref="Q879" si="1532">(($L$3*($I$7-($B$7*Q875+$C$7*Q876+$D$7*Q877+$E$7*Q878+$G$7*N880))/$F$7))+((1-$L$3)*N879)</f>
        <v>-6.4343656448347277E-5</v>
      </c>
      <c r="S879" s="129">
        <f t="shared" si="1524"/>
        <v>0.53628320910910499</v>
      </c>
    </row>
    <row r="880" spans="1:22" ht="15.75" x14ac:dyDescent="0.25">
      <c r="K880" s="1"/>
      <c r="N880" s="126">
        <f t="shared" si="1478"/>
        <v>-6.2652356212675175E-4</v>
      </c>
      <c r="P880" s="127" t="str">
        <f t="shared" ref="P880" si="1533">CONCATENATE("X6","(m",K875,")")</f>
        <v>X6(m110)</v>
      </c>
      <c r="Q880" s="59">
        <f t="shared" ref="Q880" si="1534">(($L$3*($I$8-($B$8*Q875+$C$8*Q876+$D$8*Q877+$E$8*Q878+$F$8*Q879))/$G$8))+((1-$L$3)*N880)</f>
        <v>-6.2984907408488908E-4</v>
      </c>
      <c r="R880" s="1"/>
      <c r="S880" s="129">
        <f t="shared" si="1524"/>
        <v>0.52798552779790631</v>
      </c>
      <c r="T880" s="1"/>
      <c r="U880" s="1"/>
    </row>
    <row r="881" spans="1:22" x14ac:dyDescent="0.2">
      <c r="A881" s="131"/>
      <c r="B881" s="131"/>
      <c r="C881" s="131"/>
      <c r="D881" s="131"/>
      <c r="E881" s="131"/>
      <c r="F881" s="131"/>
      <c r="G881" s="131"/>
      <c r="H881" s="131"/>
      <c r="I881" s="131"/>
      <c r="J881" s="131"/>
      <c r="K881" s="131"/>
      <c r="L881" s="131"/>
      <c r="M881" s="131"/>
      <c r="N881" s="131"/>
      <c r="O881" s="131"/>
      <c r="P881" s="131"/>
      <c r="Q881" s="131"/>
      <c r="R881" s="131"/>
      <c r="S881" s="131"/>
      <c r="T881" s="131"/>
      <c r="U881" s="131"/>
      <c r="V881" s="131"/>
    </row>
    <row r="882" spans="1:22" ht="15.75" x14ac:dyDescent="0.25">
      <c r="K882" s="127" t="s">
        <v>226</v>
      </c>
      <c r="N882" s="117" t="s">
        <v>338</v>
      </c>
      <c r="S882" s="112" t="s">
        <v>210</v>
      </c>
      <c r="T882" s="112" t="s">
        <v>228</v>
      </c>
    </row>
    <row r="883" spans="1:22" x14ac:dyDescent="0.2">
      <c r="K883" s="127">
        <v>111</v>
      </c>
      <c r="N883" s="124">
        <f t="shared" ref="N883" si="1535">Q875</f>
        <v>0.15937460233776918</v>
      </c>
      <c r="P883" s="127" t="str">
        <f t="shared" ref="P883" si="1536">CONCATENATE("X1","(m",K883,")")</f>
        <v>X1(m111)</v>
      </c>
      <c r="Q883" s="59">
        <f t="shared" ref="Q883" si="1537">(($L$3*($I$3-($C$3*N884+$D$3*N885+$E$3*N886+$F$3*N887+$G$3*N888))/$B$3))+((1-$L$3)*N883)</f>
        <v>0.16022224875905608</v>
      </c>
      <c r="S883" s="129">
        <f t="shared" ref="S883:S888" si="1538">ABS((Q883-N883)/Q883)*100</f>
        <v>0.52904414202898964</v>
      </c>
      <c r="T883" s="133">
        <f t="shared" si="1496"/>
        <v>0.53241390657311638</v>
      </c>
      <c r="U883" s="127" t="s">
        <v>229</v>
      </c>
    </row>
    <row r="884" spans="1:22" x14ac:dyDescent="0.2">
      <c r="N884" s="125">
        <f t="shared" si="1478"/>
        <v>6.4171519578766709E-5</v>
      </c>
      <c r="P884" s="127" t="str">
        <f t="shared" ref="P884" si="1539">CONCATENATE("X2","(m",K883,")")</f>
        <v>X2(m111)</v>
      </c>
      <c r="Q884" s="59">
        <f t="shared" ref="Q884" si="1540">(($L$3*($I$4-($B$4*Q883+$D$4*N885+$E$4*N886+$F$4*N887+$G$4*N888))/$C$4))+((1-$L$3)*N884)</f>
        <v>6.451500644490593E-5</v>
      </c>
      <c r="S884" s="129">
        <f t="shared" si="1538"/>
        <v>0.53241390657311638</v>
      </c>
    </row>
    <row r="885" spans="1:22" x14ac:dyDescent="0.2">
      <c r="N885" s="125">
        <f t="shared" si="1478"/>
        <v>-6.2223847064492668E-4</v>
      </c>
      <c r="P885" s="127" t="str">
        <f t="shared" ref="P885" si="1541">CONCATENATE("X3","(m",K883,")")</f>
        <v>X3(m111)</v>
      </c>
      <c r="Q885" s="59">
        <f t="shared" ref="Q885" si="1542">(($L$3*($I$5-($B$5*Q883+$C$5*Q884+$E$5*N886+$F$5*N887+$G$5*N888))/$D$5))+((1-$L$3)*N885)</f>
        <v>-6.255487810041836E-4</v>
      </c>
      <c r="S885" s="129">
        <f t="shared" si="1538"/>
        <v>0.52918500679402414</v>
      </c>
    </row>
    <row r="886" spans="1:22" x14ac:dyDescent="0.2">
      <c r="N886" s="125">
        <f t="shared" si="1478"/>
        <v>0.16096847185607893</v>
      </c>
      <c r="P886" s="127" t="str">
        <f t="shared" ref="P886" si="1543">CONCATENATE("X4","(m",K883,")")</f>
        <v>X4(m111)</v>
      </c>
      <c r="Q886" s="59">
        <f t="shared" ref="Q886" si="1544">(($L$3*($I$6-($B$6*Q883+$C$6*Q884+$D$6*Q885+$F$6*N887+$G$6*N888))/$E$6))+((1-$L$3)*N886)</f>
        <v>0.16181224351129944</v>
      </c>
      <c r="S886" s="129">
        <f t="shared" si="1538"/>
        <v>0.52145105766461286</v>
      </c>
    </row>
    <row r="887" spans="1:22" x14ac:dyDescent="0.2">
      <c r="N887" s="125">
        <f t="shared" si="1478"/>
        <v>-6.4343656448347277E-5</v>
      </c>
      <c r="P887" s="127" t="str">
        <f t="shared" ref="P887" si="1545">CONCATENATE("X5","(m",K883,")")</f>
        <v>X5(m111)</v>
      </c>
      <c r="Q887" s="59">
        <f t="shared" ref="Q887" si="1546">(($L$3*($I$7-($B$7*Q883+$C$7*Q884+$D$7*Q885+$E$7*Q886+$G$7*N888))/$F$7))+((1-$L$3)*N887)</f>
        <v>-6.4685573165401041E-5</v>
      </c>
      <c r="S887" s="129">
        <f t="shared" si="1538"/>
        <v>0.52858265038400909</v>
      </c>
    </row>
    <row r="888" spans="1:22" ht="15.75" x14ac:dyDescent="0.25">
      <c r="K888" s="1"/>
      <c r="N888" s="126">
        <f t="shared" si="1478"/>
        <v>-6.2984907408488908E-4</v>
      </c>
      <c r="P888" s="127" t="str">
        <f t="shared" ref="P888" si="1547">CONCATENATE("X6","(m",K883,")")</f>
        <v>X6(m111)</v>
      </c>
      <c r="Q888" s="59">
        <f t="shared" ref="Q888" si="1548">(($L$3*($I$8-($B$8*Q883+$C$8*Q884+$D$8*Q885+$E$8*Q886+$F$8*Q887))/$G$8))+((1-$L$3)*N888)</f>
        <v>-6.3314425233489959E-4</v>
      </c>
      <c r="R888" s="1"/>
      <c r="S888" s="129">
        <f t="shared" si="1538"/>
        <v>0.52044668144085693</v>
      </c>
      <c r="T888" s="1"/>
      <c r="U888" s="1"/>
    </row>
    <row r="889" spans="1:22" x14ac:dyDescent="0.2">
      <c r="A889" s="131"/>
      <c r="B889" s="131"/>
      <c r="C889" s="131"/>
      <c r="D889" s="131"/>
      <c r="E889" s="131"/>
      <c r="F889" s="131"/>
      <c r="G889" s="131"/>
      <c r="H889" s="131"/>
      <c r="I889" s="131"/>
      <c r="J889" s="131"/>
      <c r="K889" s="131"/>
      <c r="L889" s="131"/>
      <c r="M889" s="131"/>
      <c r="N889" s="131"/>
      <c r="O889" s="131"/>
      <c r="P889" s="131"/>
      <c r="Q889" s="131"/>
      <c r="R889" s="131"/>
      <c r="S889" s="131"/>
      <c r="T889" s="131"/>
      <c r="U889" s="131"/>
      <c r="V889" s="131"/>
    </row>
    <row r="890" spans="1:22" ht="15.75" x14ac:dyDescent="0.25">
      <c r="K890" s="127" t="s">
        <v>226</v>
      </c>
      <c r="N890" s="117" t="s">
        <v>339</v>
      </c>
      <c r="S890" s="112" t="s">
        <v>210</v>
      </c>
      <c r="T890" s="112" t="s">
        <v>228</v>
      </c>
    </row>
    <row r="891" spans="1:22" x14ac:dyDescent="0.2">
      <c r="K891" s="127">
        <v>112</v>
      </c>
      <c r="N891" s="124">
        <f t="shared" ref="N891" si="1549">Q883</f>
        <v>0.16022224875905608</v>
      </c>
      <c r="P891" s="127" t="str">
        <f t="shared" ref="P891" si="1550">CONCATENATE("X1","(m",K891,")")</f>
        <v>X1(m112)</v>
      </c>
      <c r="Q891" s="59">
        <f t="shared" ref="Q891" si="1551">(($L$3*($I$3-($C$3*N892+$D$3*N893+$E$3*N894+$F$3*N895+$G$3*N896))/$B$3))+((1-$L$3)*N891)</f>
        <v>0.1610621633605625</v>
      </c>
      <c r="S891" s="129">
        <f t="shared" ref="S891:S896" si="1552">ABS((Q891-N891)/Q891)*100</f>
        <v>0.5214847385516278</v>
      </c>
      <c r="T891" s="133">
        <f t="shared" si="1496"/>
        <v>0.52478892175398451</v>
      </c>
      <c r="U891" s="127" t="s">
        <v>229</v>
      </c>
    </row>
    <row r="892" spans="1:22" x14ac:dyDescent="0.2">
      <c r="N892" s="125">
        <f t="shared" si="1478"/>
        <v>6.451500644490593E-5</v>
      </c>
      <c r="P892" s="127" t="str">
        <f t="shared" ref="P892" si="1553">CONCATENATE("X2","(m",K891,")")</f>
        <v>X2(m112)</v>
      </c>
      <c r="Q892" s="59">
        <f t="shared" ref="Q892" si="1554">(($L$3*($I$4-($B$4*Q891+$D$4*N893+$E$4*N894+$F$4*N895+$G$4*N896))/$C$4))+((1-$L$3)*N892)</f>
        <v>6.4855360190348523E-5</v>
      </c>
      <c r="S892" s="129">
        <f t="shared" si="1552"/>
        <v>0.52478892175398451</v>
      </c>
    </row>
    <row r="893" spans="1:22" x14ac:dyDescent="0.2">
      <c r="N893" s="125">
        <f t="shared" si="1478"/>
        <v>-6.255487810041836E-4</v>
      </c>
      <c r="P893" s="127" t="str">
        <f t="shared" ref="P893" si="1555">CONCATENATE("X3","(m",K891,")")</f>
        <v>X3(m112)</v>
      </c>
      <c r="Q893" s="59">
        <f t="shared" ref="Q893" si="1556">(($L$3*($I$5-($B$5*Q891+$C$5*Q892+$E$5*N894+$F$5*N895+$G$5*N896))/$D$5))+((1-$L$3)*N893)</f>
        <v>-6.2882889631693019E-4</v>
      </c>
      <c r="S893" s="129">
        <f t="shared" si="1552"/>
        <v>0.52162286624522469</v>
      </c>
    </row>
    <row r="894" spans="1:22" x14ac:dyDescent="0.2">
      <c r="N894" s="125">
        <f t="shared" si="1478"/>
        <v>0.16181224351129944</v>
      </c>
      <c r="P894" s="127" t="str">
        <f t="shared" ref="P894" si="1557">CONCATENATE("X4","(m",K891,")")</f>
        <v>X4(m112)</v>
      </c>
      <c r="Q894" s="59">
        <f t="shared" ref="Q894" si="1558">(($L$3*($I$6-($B$6*Q891+$C$6*Q892+$D$6*Q893+$F$6*N895+$G$6*N896))/$E$6))+((1-$L$3)*N894)</f>
        <v>0.1626483186904773</v>
      </c>
      <c r="S894" s="129">
        <f t="shared" si="1552"/>
        <v>0.514038623890681</v>
      </c>
    </row>
    <row r="895" spans="1:22" x14ac:dyDescent="0.2">
      <c r="N895" s="125">
        <f t="shared" si="1478"/>
        <v>-6.4685573165401041E-5</v>
      </c>
      <c r="P895" s="127" t="str">
        <f t="shared" ref="P895" si="1559">CONCATENATE("X5","(m",K891,")")</f>
        <v>X5(m112)</v>
      </c>
      <c r="Q895" s="59">
        <f t="shared" ref="Q895" si="1560">(($L$3*($I$7-($B$7*Q891+$C$7*Q892+$D$7*Q893+$E$7*Q894+$G$7*N896))/$F$7))+((1-$L$3)*N895)</f>
        <v>-6.5024371083897056E-5</v>
      </c>
      <c r="S895" s="129">
        <f t="shared" si="1552"/>
        <v>0.52103221122874765</v>
      </c>
    </row>
    <row r="896" spans="1:22" ht="15.75" x14ac:dyDescent="0.25">
      <c r="K896" s="1"/>
      <c r="N896" s="126">
        <f t="shared" si="1478"/>
        <v>-6.3314425233489959E-4</v>
      </c>
      <c r="P896" s="127" t="str">
        <f t="shared" ref="P896" si="1561">CONCATENATE("X6","(m",K891,")")</f>
        <v>X6(m112)</v>
      </c>
      <c r="Q896" s="59">
        <f t="shared" ref="Q896" si="1562">(($L$3*($I$8-($B$8*Q891+$C$8*Q892+$D$8*Q893+$E$8*Q894+$F$8*Q895))/$G$8))+((1-$L$3)*N896)</f>
        <v>-6.3640937356616498E-4</v>
      </c>
      <c r="R896" s="1"/>
      <c r="S896" s="129">
        <f t="shared" si="1552"/>
        <v>0.51305360462701044</v>
      </c>
      <c r="T896" s="1"/>
      <c r="U896" s="1"/>
    </row>
    <row r="897" spans="1:22" x14ac:dyDescent="0.2">
      <c r="A897" s="131"/>
      <c r="B897" s="131"/>
      <c r="C897" s="131"/>
      <c r="D897" s="131"/>
      <c r="E897" s="131"/>
      <c r="F897" s="131"/>
      <c r="G897" s="131"/>
      <c r="H897" s="131"/>
      <c r="I897" s="131"/>
      <c r="J897" s="131"/>
      <c r="K897" s="131"/>
      <c r="L897" s="131"/>
      <c r="M897" s="131"/>
      <c r="N897" s="131"/>
      <c r="O897" s="131"/>
      <c r="P897" s="131"/>
      <c r="Q897" s="131"/>
      <c r="R897" s="131"/>
      <c r="S897" s="131"/>
      <c r="T897" s="131"/>
      <c r="U897" s="131"/>
      <c r="V897" s="131"/>
    </row>
    <row r="898" spans="1:22" ht="15.75" x14ac:dyDescent="0.25">
      <c r="K898" s="127" t="s">
        <v>226</v>
      </c>
      <c r="N898" s="117" t="s">
        <v>340</v>
      </c>
      <c r="S898" s="112" t="s">
        <v>210</v>
      </c>
      <c r="T898" s="112" t="s">
        <v>228</v>
      </c>
    </row>
    <row r="899" spans="1:22" x14ac:dyDescent="0.2">
      <c r="K899" s="127">
        <v>113</v>
      </c>
      <c r="N899" s="124">
        <f t="shared" ref="N899" si="1563">Q891</f>
        <v>0.1610621633605625</v>
      </c>
      <c r="P899" s="127" t="str">
        <f t="shared" ref="P899" si="1564">CONCATENATE("X1","(m",K899,")")</f>
        <v>X1(m113)</v>
      </c>
      <c r="Q899" s="59">
        <f t="shared" ref="Q899" si="1565">(($L$3*($I$3-($C$3*N900+$D$3*N901+$E$3*N902+$F$3*N903+$G$3*N904))/$B$3))+((1-$L$3)*N899)</f>
        <v>0.1618944166682007</v>
      </c>
      <c r="S899" s="129">
        <f t="shared" ref="S899:S904" si="1566">ABS((Q899-N899)/Q899)*100</f>
        <v>0.51407165532081556</v>
      </c>
      <c r="T899" s="133">
        <f t="shared" si="1496"/>
        <v>0.51731201847831743</v>
      </c>
      <c r="U899" s="127" t="s">
        <v>229</v>
      </c>
    </row>
    <row r="900" spans="1:22" x14ac:dyDescent="0.2">
      <c r="N900" s="125">
        <f t="shared" si="1478"/>
        <v>6.4855360190348523E-5</v>
      </c>
      <c r="P900" s="127" t="str">
        <f t="shared" ref="P900" si="1567">CONCATENATE("X2","(m",K899,")")</f>
        <v>X2(m113)</v>
      </c>
      <c r="Q900" s="59">
        <f t="shared" ref="Q900" si="1568">(($L$3*($I$4-($B$4*Q899+$D$4*N901+$E$4*N902+$F$4*N903+$G$4*N904))/$C$4))+((1-$L$3)*N900)</f>
        <v>6.5192609393902807E-5</v>
      </c>
      <c r="S900" s="129">
        <f t="shared" si="1566"/>
        <v>0.51731201847831743</v>
      </c>
    </row>
    <row r="901" spans="1:22" x14ac:dyDescent="0.2">
      <c r="N901" s="125">
        <f t="shared" si="1478"/>
        <v>-6.2882889631693019E-4</v>
      </c>
      <c r="P901" s="127" t="str">
        <f t="shared" ref="P901" si="1569">CONCATENATE("X3","(m",K899,")")</f>
        <v>X3(m113)</v>
      </c>
      <c r="Q901" s="59">
        <f t="shared" ref="Q901" si="1570">(($L$3*($I$5-($B$5*Q899+$C$5*Q900+$E$5*N902+$F$5*N903+$G$5*N904))/$D$5))+((1-$L$3)*N901)</f>
        <v>-6.3207909200774411E-4</v>
      </c>
      <c r="S901" s="129">
        <f t="shared" si="1566"/>
        <v>0.51420711931634333</v>
      </c>
    </row>
    <row r="902" spans="1:22" x14ac:dyDescent="0.2">
      <c r="N902" s="125">
        <f t="shared" si="1478"/>
        <v>0.1626483186904773</v>
      </c>
      <c r="P902" s="127" t="str">
        <f t="shared" ref="P902" si="1571">CONCATENATE("X4","(m",K899,")")</f>
        <v>X4(m113)</v>
      </c>
      <c r="Q902" s="59">
        <f t="shared" ref="Q902" si="1572">(($L$3*($I$6-($B$6*Q899+$C$6*Q900+$D$6*Q901+$F$6*N903+$G$6*N904))/$E$6))+((1-$L$3)*N902)</f>
        <v>0.16347676759713645</v>
      </c>
      <c r="S902" s="129">
        <f t="shared" si="1566"/>
        <v>0.50676858787710555</v>
      </c>
    </row>
    <row r="903" spans="1:22" x14ac:dyDescent="0.2">
      <c r="N903" s="125">
        <f t="shared" si="1478"/>
        <v>-6.5024371083897056E-5</v>
      </c>
      <c r="P903" s="127" t="str">
        <f t="shared" ref="P903" si="1573">CONCATENATE("X5","(m",K899,")")</f>
        <v>X5(m113)</v>
      </c>
      <c r="Q903" s="59">
        <f t="shared" ref="Q903" si="1574">(($L$3*($I$7-($B$7*Q899+$C$7*Q900+$D$7*Q901+$E$7*Q902+$G$7*N904))/$F$7))+((1-$L$3)*N903)</f>
        <v>-6.5360078652004002E-5</v>
      </c>
      <c r="S903" s="129">
        <f t="shared" si="1566"/>
        <v>0.51362785209355433</v>
      </c>
    </row>
    <row r="904" spans="1:22" ht="15.75" x14ac:dyDescent="0.25">
      <c r="K904" s="1"/>
      <c r="N904" s="126">
        <f t="shared" si="1478"/>
        <v>-6.3640937356616498E-4</v>
      </c>
      <c r="P904" s="127" t="str">
        <f t="shared" ref="P904" si="1575">CONCATENATE("X6","(m",K899,")")</f>
        <v>X6(m113)</v>
      </c>
      <c r="Q904" s="59">
        <f t="shared" ref="Q904" si="1576">(($L$3*($I$8-($B$8*Q899+$C$8*Q900+$D$8*Q901+$E$8*Q902+$F$8*Q903))/$G$8))+((1-$L$3)*N904)</f>
        <v>-6.3964471194424182E-4</v>
      </c>
      <c r="R904" s="1"/>
      <c r="S904" s="129">
        <f t="shared" si="1566"/>
        <v>0.50580241150478944</v>
      </c>
      <c r="T904" s="1"/>
      <c r="U904" s="1"/>
    </row>
    <row r="905" spans="1:22" x14ac:dyDescent="0.2">
      <c r="A905" s="131"/>
      <c r="B905" s="131"/>
      <c r="C905" s="131"/>
      <c r="D905" s="131"/>
      <c r="E905" s="131"/>
      <c r="F905" s="131"/>
      <c r="G905" s="131"/>
      <c r="H905" s="131"/>
      <c r="I905" s="131"/>
      <c r="J905" s="131"/>
      <c r="K905" s="131"/>
      <c r="L905" s="131"/>
      <c r="M905" s="131"/>
      <c r="N905" s="131"/>
      <c r="O905" s="131"/>
      <c r="P905" s="131"/>
      <c r="Q905" s="131"/>
      <c r="R905" s="131"/>
      <c r="S905" s="131"/>
      <c r="T905" s="131"/>
      <c r="U905" s="131"/>
      <c r="V905" s="131"/>
    </row>
    <row r="906" spans="1:22" ht="15.75" x14ac:dyDescent="0.25">
      <c r="K906" s="127" t="s">
        <v>226</v>
      </c>
      <c r="N906" s="117" t="s">
        <v>341</v>
      </c>
      <c r="S906" s="112" t="s">
        <v>210</v>
      </c>
      <c r="T906" s="112" t="s">
        <v>228</v>
      </c>
    </row>
    <row r="907" spans="1:22" x14ac:dyDescent="0.2">
      <c r="K907" s="127">
        <v>114</v>
      </c>
      <c r="N907" s="124">
        <f t="shared" ref="N907" si="1577">Q899</f>
        <v>0.1618944166682007</v>
      </c>
      <c r="P907" s="127" t="str">
        <f t="shared" ref="P907" si="1578">CONCATENATE("X1","(m",K907,")")</f>
        <v>X1(m114)</v>
      </c>
      <c r="Q907" s="59">
        <f t="shared" ref="Q907" si="1579">(($L$3*($I$3-($C$3*N908+$D$3*N909+$E$3*N910+$F$3*N911+$G$3*N912))/$B$3))+((1-$L$3)*N907)</f>
        <v>0.16271907856457976</v>
      </c>
      <c r="S907" s="129">
        <f t="shared" ref="S907:S912" si="1580">ABS((Q907-N907)/Q907)*100</f>
        <v>0.50680098710844645</v>
      </c>
      <c r="T907" s="133">
        <f t="shared" si="1496"/>
        <v>0.50997922938817086</v>
      </c>
      <c r="U907" s="127" t="s">
        <v>229</v>
      </c>
    </row>
    <row r="908" spans="1:22" x14ac:dyDescent="0.2">
      <c r="N908" s="125">
        <f t="shared" si="1478"/>
        <v>6.5192609393902807E-5</v>
      </c>
      <c r="P908" s="127" t="str">
        <f t="shared" ref="P908" si="1581">CONCATENATE("X2","(m",K907,")")</f>
        <v>X2(m114)</v>
      </c>
      <c r="Q908" s="59">
        <f t="shared" ref="Q908" si="1582">(($L$3*($I$4-($B$4*Q907+$D$4*N909+$E$4*N910+$F$4*N911+$G$4*N912))/$C$4))+((1-$L$3)*N908)</f>
        <v>6.5526782373695041E-5</v>
      </c>
      <c r="S908" s="129">
        <f t="shared" si="1580"/>
        <v>0.50997922938817086</v>
      </c>
    </row>
    <row r="909" spans="1:22" x14ac:dyDescent="0.2">
      <c r="N909" s="125">
        <f t="shared" si="1478"/>
        <v>-6.3207909200774411E-4</v>
      </c>
      <c r="P909" s="127" t="str">
        <f t="shared" ref="P909" si="1583">CONCATENATE("X3","(m",K907,")")</f>
        <v>X3(m114)</v>
      </c>
      <c r="Q909" s="59">
        <f t="shared" ref="Q909" si="1584">(($L$3*($I$5-($B$5*Q907+$C$5*Q908+$E$5*N910+$F$5*N911+$G$5*N912))/$D$5))+((1-$L$3)*N909)</f>
        <v>-6.3529964098891416E-4</v>
      </c>
      <c r="S909" s="129">
        <f t="shared" si="1580"/>
        <v>0.50693385819593906</v>
      </c>
    </row>
    <row r="910" spans="1:22" x14ac:dyDescent="0.2">
      <c r="N910" s="125">
        <f t="shared" si="1478"/>
        <v>0.16347676759713645</v>
      </c>
      <c r="P910" s="127" t="str">
        <f t="shared" ref="P910" si="1585">CONCATENATE("X4","(m",K907,")")</f>
        <v>X4(m114)</v>
      </c>
      <c r="Q910" s="59">
        <f t="shared" ref="Q910" si="1586">(($L$3*($I$6-($B$6*Q907+$C$6*Q908+$D$6*Q909+$F$6*N911+$G$6*N912))/$E$6))+((1-$L$3)*N910)</f>
        <v>0.16429765979443803</v>
      </c>
      <c r="S910" s="129">
        <f t="shared" si="1580"/>
        <v>0.4996371818860022</v>
      </c>
    </row>
    <row r="911" spans="1:22" x14ac:dyDescent="0.2">
      <c r="N911" s="125">
        <f t="shared" si="1478"/>
        <v>-6.5360078652004002E-5</v>
      </c>
      <c r="P911" s="127" t="str">
        <f t="shared" ref="P911" si="1587">CONCATENATE("X5","(m",K907,")")</f>
        <v>X5(m114)</v>
      </c>
      <c r="Q911" s="59">
        <f t="shared" ref="Q911" si="1588">(($L$3*($I$7-($B$7*Q907+$C$7*Q908+$D$7*Q909+$E$7*Q910+$G$7*N912))/$F$7))+((1-$L$3)*N911)</f>
        <v>-6.5692724058400199E-5</v>
      </c>
      <c r="S911" s="129">
        <f t="shared" si="1580"/>
        <v>0.50636567620559969</v>
      </c>
    </row>
    <row r="912" spans="1:22" ht="15.75" x14ac:dyDescent="0.25">
      <c r="K912" s="1"/>
      <c r="N912" s="126">
        <f t="shared" si="1478"/>
        <v>-6.3964471194424182E-4</v>
      </c>
      <c r="P912" s="127" t="str">
        <f t="shared" ref="P912" si="1589">CONCATENATE("X6","(m",K907,")")</f>
        <v>X6(m114)</v>
      </c>
      <c r="Q912" s="59">
        <f t="shared" ref="Q912" si="1590">(($L$3*($I$8-($B$8*Q907+$C$8*Q908+$D$8*Q909+$E$8*Q910+$F$8*Q911))/$G$8))+((1-$L$3)*N912)</f>
        <v>-6.428505391338794E-4</v>
      </c>
      <c r="R912" s="1"/>
      <c r="S912" s="129">
        <f t="shared" si="1580"/>
        <v>0.49868935226480987</v>
      </c>
      <c r="T912" s="1"/>
      <c r="U912" s="1"/>
    </row>
    <row r="913" spans="1:22" x14ac:dyDescent="0.2">
      <c r="A913" s="131"/>
      <c r="B913" s="131"/>
      <c r="C913" s="131"/>
      <c r="D913" s="131"/>
      <c r="E913" s="131"/>
      <c r="F913" s="131"/>
      <c r="G913" s="131"/>
      <c r="H913" s="131"/>
      <c r="I913" s="131"/>
      <c r="J913" s="131"/>
      <c r="K913" s="131"/>
      <c r="L913" s="131"/>
      <c r="M913" s="131"/>
      <c r="N913" s="131"/>
      <c r="O913" s="131"/>
      <c r="P913" s="131"/>
      <c r="Q913" s="131"/>
      <c r="R913" s="131"/>
      <c r="S913" s="131"/>
      <c r="T913" s="131"/>
      <c r="U913" s="131"/>
      <c r="V913" s="131"/>
    </row>
    <row r="914" spans="1:22" ht="15.75" x14ac:dyDescent="0.25">
      <c r="K914" s="127" t="s">
        <v>226</v>
      </c>
      <c r="N914" s="117" t="s">
        <v>342</v>
      </c>
      <c r="S914" s="112" t="s">
        <v>210</v>
      </c>
      <c r="T914" s="112" t="s">
        <v>228</v>
      </c>
    </row>
    <row r="915" spans="1:22" x14ac:dyDescent="0.2">
      <c r="K915" s="127">
        <v>115</v>
      </c>
      <c r="N915" s="124">
        <f t="shared" ref="N915:N976" si="1591">Q907</f>
        <v>0.16271907856457976</v>
      </c>
      <c r="P915" s="127" t="str">
        <f t="shared" ref="P915" si="1592">CONCATENATE("X1","(m",K915,")")</f>
        <v>X1(m115)</v>
      </c>
      <c r="Q915" s="59">
        <f t="shared" ref="Q915" si="1593">(($L$3*($I$3-($C$3*N916+$D$3*N917+$E$3*N918+$F$3*N919+$G$3*N920))/$B$3))+((1-$L$3)*N915)</f>
        <v>0.16353621829487341</v>
      </c>
      <c r="S915" s="129">
        <f t="shared" ref="S915:S920" si="1594">ABS((Q915-N915)/Q915)*100</f>
        <v>0.49966896557450191</v>
      </c>
      <c r="T915" s="133">
        <f t="shared" si="1496"/>
        <v>0.50278672673151048</v>
      </c>
      <c r="U915" s="127" t="s">
        <v>229</v>
      </c>
    </row>
    <row r="916" spans="1:22" x14ac:dyDescent="0.2">
      <c r="N916" s="125">
        <f t="shared" si="1591"/>
        <v>6.5526782373695041E-5</v>
      </c>
      <c r="P916" s="127" t="str">
        <f t="shared" ref="P916" si="1595">CONCATENATE("X2","(m",K915,")")</f>
        <v>X2(m115)</v>
      </c>
      <c r="Q916" s="59">
        <f t="shared" ref="Q916" si="1596">(($L$3*($I$4-($B$4*Q915+$D$4*N917+$E$4*N918+$F$4*N919+$G$4*N920))/$C$4))+((1-$L$3)*N916)</f>
        <v>6.5857907189547242E-5</v>
      </c>
      <c r="S916" s="129">
        <f t="shared" si="1594"/>
        <v>0.50278672673151048</v>
      </c>
    </row>
    <row r="917" spans="1:22" x14ac:dyDescent="0.2">
      <c r="N917" s="125">
        <f t="shared" si="1591"/>
        <v>-6.3529964098891416E-4</v>
      </c>
      <c r="P917" s="127" t="str">
        <f t="shared" ref="P917" si="1597">CONCATENATE("X3","(m",K915,")")</f>
        <v>X3(m115)</v>
      </c>
      <c r="Q917" s="59">
        <f t="shared" ref="Q917" si="1598">(($L$3*($I$5-($B$5*Q915+$C$5*Q916+$E$5*N918+$F$5*N919+$G$5*N920))/$D$5))+((1-$L$3)*N917)</f>
        <v>-6.3849081368335542E-4</v>
      </c>
      <c r="S917" s="129">
        <f t="shared" si="1594"/>
        <v>0.49979931207339878</v>
      </c>
    </row>
    <row r="918" spans="1:22" x14ac:dyDescent="0.2">
      <c r="N918" s="125">
        <f t="shared" si="1591"/>
        <v>0.16429765979443803</v>
      </c>
      <c r="P918" s="127" t="str">
        <f t="shared" ref="P918" si="1599">CONCATENATE("X4","(m",K915,")")</f>
        <v>X4(m115)</v>
      </c>
      <c r="Q918" s="59">
        <f t="shared" ref="Q918" si="1600">(($L$3*($I$6-($B$6*Q915+$C$6*Q916+$D$6*Q917+$F$6*N919+$G$6*N920))/$E$6))+((1-$L$3)*N918)</f>
        <v>0.16511106421102195</v>
      </c>
      <c r="S918" s="129">
        <f t="shared" si="1594"/>
        <v>0.4926407690912486</v>
      </c>
    </row>
    <row r="919" spans="1:22" x14ac:dyDescent="0.2">
      <c r="N919" s="125">
        <f t="shared" si="1591"/>
        <v>-6.5692724058400199E-5</v>
      </c>
      <c r="P919" s="127" t="str">
        <f t="shared" ref="P919" si="1601">CONCATENATE("X5","(m",K915,")")</f>
        <v>X5(m115)</v>
      </c>
      <c r="Q919" s="59">
        <f t="shared" ref="Q919" si="1602">(($L$3*($I$7-($B$7*Q915+$C$7*Q916+$D$7*Q917+$E$7*Q918+$G$7*N920))/$F$7))+((1-$L$3)*N919)</f>
        <v>-6.6022335234640434E-5</v>
      </c>
      <c r="S919" s="129">
        <f t="shared" si="1594"/>
        <v>0.49924192331097067</v>
      </c>
    </row>
    <row r="920" spans="1:22" ht="15.75" x14ac:dyDescent="0.25">
      <c r="K920" s="1"/>
      <c r="N920" s="126">
        <f t="shared" si="1591"/>
        <v>-6.428505391338794E-4</v>
      </c>
      <c r="P920" s="127" t="str">
        <f t="shared" ref="P920" si="1603">CONCATENATE("X6","(m",K915,")")</f>
        <v>X6(m115)</v>
      </c>
      <c r="Q920" s="59">
        <f t="shared" ref="Q920" si="1604">(($L$3*($I$8-($B$8*Q915+$C$8*Q916+$D$8*Q917+$E$8*Q918+$F$8*Q919))/$G$8))+((1-$L$3)*N920)</f>
        <v>-6.4602712432183459E-4</v>
      </c>
      <c r="R920" s="1"/>
      <c r="S920" s="129">
        <f t="shared" si="1594"/>
        <v>0.49171080723426369</v>
      </c>
      <c r="T920" s="1"/>
      <c r="U920" s="1"/>
    </row>
    <row r="921" spans="1:22" x14ac:dyDescent="0.2">
      <c r="A921" s="131"/>
      <c r="B921" s="131"/>
      <c r="C921" s="131"/>
      <c r="D921" s="131"/>
      <c r="E921" s="131"/>
      <c r="F921" s="131"/>
      <c r="G921" s="131"/>
      <c r="H921" s="131"/>
      <c r="I921" s="131"/>
      <c r="J921" s="131"/>
      <c r="K921" s="131"/>
      <c r="L921" s="131"/>
      <c r="M921" s="131"/>
      <c r="N921" s="131"/>
      <c r="O921" s="131"/>
      <c r="P921" s="131"/>
      <c r="Q921" s="131"/>
      <c r="R921" s="131"/>
      <c r="S921" s="131"/>
      <c r="T921" s="131"/>
      <c r="U921" s="131"/>
      <c r="V921" s="131"/>
    </row>
    <row r="922" spans="1:22" ht="15.75" x14ac:dyDescent="0.25">
      <c r="K922" s="127" t="s">
        <v>226</v>
      </c>
      <c r="N922" s="117" t="s">
        <v>343</v>
      </c>
      <c r="S922" s="112" t="s">
        <v>210</v>
      </c>
      <c r="T922" s="112" t="s">
        <v>228</v>
      </c>
    </row>
    <row r="923" spans="1:22" x14ac:dyDescent="0.2">
      <c r="K923" s="127">
        <v>116</v>
      </c>
      <c r="N923" s="124">
        <f t="shared" ref="N923" si="1605">Q915</f>
        <v>0.16353621829487341</v>
      </c>
      <c r="P923" s="127" t="str">
        <f t="shared" ref="P923" si="1606">CONCATENATE("X1","(m",K923,")")</f>
        <v>X1(m116)</v>
      </c>
      <c r="Q923" s="59">
        <f t="shared" ref="Q923" si="1607">(($L$3*($I$3-($C$3*N924+$D$3*N925+$E$3*N926+$F$3*N927+$G$3*N928))/$B$3))+((1-$L$3)*N923)</f>
        <v>0.16434590447263456</v>
      </c>
      <c r="S923" s="129">
        <f t="shared" ref="S923:S928" si="1608">ABS((Q923-N923)/Q923)*100</f>
        <v>0.49267195331658836</v>
      </c>
      <c r="T923" s="133">
        <f t="shared" ref="T923:T979" si="1609">MAX(S923:S926)</f>
        <v>0.49573081627026533</v>
      </c>
      <c r="U923" s="127" t="s">
        <v>229</v>
      </c>
    </row>
    <row r="924" spans="1:22" x14ac:dyDescent="0.2">
      <c r="N924" s="125">
        <f t="shared" si="1591"/>
        <v>6.5857907189547242E-5</v>
      </c>
      <c r="P924" s="127" t="str">
        <f t="shared" ref="P924" si="1610">CONCATENATE("X2","(m",K923,")")</f>
        <v>X2(m116)</v>
      </c>
      <c r="Q924" s="59">
        <f t="shared" ref="Q924" si="1611">(($L$3*($I$4-($B$4*Q923+$D$4*N925+$E$4*N926+$F$4*N927+$G$4*N928))/$C$4))+((1-$L$3)*N924)</f>
        <v>6.6186011645333386E-5</v>
      </c>
      <c r="S924" s="129">
        <f t="shared" si="1608"/>
        <v>0.49573081627026533</v>
      </c>
    </row>
    <row r="925" spans="1:22" x14ac:dyDescent="0.2">
      <c r="N925" s="125">
        <f t="shared" si="1591"/>
        <v>-6.3849081368335542E-4</v>
      </c>
      <c r="P925" s="127" t="str">
        <f t="shared" ref="P925" si="1612">CONCATENATE("X3","(m",K923,")")</f>
        <v>X3(m116)</v>
      </c>
      <c r="Q925" s="59">
        <f t="shared" ref="Q925" si="1613">(($L$3*($I$5-($B$5*Q923+$C$5*Q924+$E$5*N926+$F$5*N927+$G$5*N928))/$D$5))+((1-$L$3)*N925)</f>
        <v>-6.41652878047316E-4</v>
      </c>
      <c r="S925" s="129">
        <f t="shared" si="1608"/>
        <v>0.49279984118257275</v>
      </c>
    </row>
    <row r="926" spans="1:22" x14ac:dyDescent="0.2">
      <c r="N926" s="125">
        <f t="shared" si="1591"/>
        <v>0.16511106421102195</v>
      </c>
      <c r="P926" s="127" t="str">
        <f t="shared" ref="P926" si="1614">CONCATENATE("X4","(m",K923,")")</f>
        <v>X4(m116)</v>
      </c>
      <c r="Q926" s="59">
        <f t="shared" ref="Q926" si="1615">(($L$3*($I$6-($B$6*Q923+$C$6*Q924+$D$6*Q925+$F$6*N927+$G$6*N928))/$E$6))+((1-$L$3)*N926)</f>
        <v>0.16591704914679442</v>
      </c>
      <c r="S926" s="129">
        <f t="shared" si="1608"/>
        <v>0.48577583793656864</v>
      </c>
    </row>
    <row r="927" spans="1:22" x14ac:dyDescent="0.2">
      <c r="N927" s="125">
        <f t="shared" si="1591"/>
        <v>-6.6022335234640434E-5</v>
      </c>
      <c r="P927" s="127" t="str">
        <f t="shared" ref="P927" si="1616">CONCATENATE("X5","(m",K923,")")</f>
        <v>X5(m116)</v>
      </c>
      <c r="Q927" s="59">
        <f t="shared" ref="Q927" si="1617">(($L$3*($I$7-($B$7*Q923+$C$7*Q924+$D$7*Q925+$E$7*Q926+$G$7*N928))/$F$7))+((1-$L$3)*N927)</f>
        <v>-6.6348939857501459E-5</v>
      </c>
      <c r="S927" s="129">
        <f t="shared" si="1608"/>
        <v>0.49225296374362265</v>
      </c>
    </row>
    <row r="928" spans="1:22" ht="15.75" x14ac:dyDescent="0.25">
      <c r="K928" s="1"/>
      <c r="N928" s="126">
        <f t="shared" si="1591"/>
        <v>-6.4602712432183459E-4</v>
      </c>
      <c r="P928" s="127" t="str">
        <f t="shared" ref="P928" si="1618">CONCATENATE("X6","(m",K923,")")</f>
        <v>X6(m116)</v>
      </c>
      <c r="Q928" s="59">
        <f t="shared" ref="Q928" si="1619">(($L$3*($I$8-($B$8*Q923+$C$8*Q924+$D$8*Q925+$E$8*Q926+$F$8*Q927))/$G$8))+((1-$L$3)*N928)</f>
        <v>-6.4917473423947226E-4</v>
      </c>
      <c r="R928" s="1"/>
      <c r="S928" s="129">
        <f t="shared" si="1608"/>
        <v>0.48486328127436817</v>
      </c>
      <c r="T928" s="1"/>
      <c r="U928" s="1"/>
    </row>
    <row r="929" spans="1:22" x14ac:dyDescent="0.2">
      <c r="A929" s="131"/>
      <c r="B929" s="131"/>
      <c r="C929" s="131"/>
      <c r="D929" s="131"/>
      <c r="E929" s="131"/>
      <c r="F929" s="131"/>
      <c r="G929" s="131"/>
      <c r="H929" s="131"/>
      <c r="I929" s="131"/>
      <c r="J929" s="131"/>
      <c r="K929" s="131"/>
      <c r="L929" s="131"/>
      <c r="M929" s="131"/>
      <c r="N929" s="131"/>
      <c r="O929" s="131"/>
      <c r="P929" s="131"/>
      <c r="Q929" s="131"/>
      <c r="R929" s="131"/>
      <c r="S929" s="131"/>
      <c r="T929" s="131"/>
      <c r="U929" s="131"/>
      <c r="V929" s="131"/>
    </row>
    <row r="930" spans="1:22" ht="15.75" x14ac:dyDescent="0.25">
      <c r="K930" s="127" t="s">
        <v>226</v>
      </c>
      <c r="N930" s="117" t="s">
        <v>344</v>
      </c>
      <c r="S930" s="112" t="s">
        <v>210</v>
      </c>
      <c r="T930" s="112" t="s">
        <v>228</v>
      </c>
    </row>
    <row r="931" spans="1:22" x14ac:dyDescent="0.2">
      <c r="K931" s="127">
        <v>117</v>
      </c>
      <c r="N931" s="124">
        <f t="shared" ref="N931" si="1620">Q923</f>
        <v>0.16434590447263456</v>
      </c>
      <c r="P931" s="127" t="str">
        <f t="shared" ref="P931" si="1621">CONCATENATE("X1","(m",K931,")")</f>
        <v>X1(m117)</v>
      </c>
      <c r="Q931" s="59">
        <f t="shared" ref="Q931" si="1622">(($L$3*($I$3-($C$3*N932+$D$3*N933+$E$3*N934+$F$3*N935+$G$3*N936))/$B$3))+((1-$L$3)*N931)</f>
        <v>0.16514820508555647</v>
      </c>
      <c r="S931" s="129">
        <f t="shared" ref="S931:S936" si="1623">ABS((Q931-N931)/Q931)*100</f>
        <v>0.48580643822696989</v>
      </c>
      <c r="T931" s="133">
        <f t="shared" si="1609"/>
        <v>0.48880793150431212</v>
      </c>
      <c r="U931" s="127" t="s">
        <v>229</v>
      </c>
    </row>
    <row r="932" spans="1:22" x14ac:dyDescent="0.2">
      <c r="N932" s="125">
        <f t="shared" si="1591"/>
        <v>6.6186011645333386E-5</v>
      </c>
      <c r="P932" s="127" t="str">
        <f t="shared" ref="P932" si="1624">CONCATENATE("X2","(m",K931,")")</f>
        <v>X2(m117)</v>
      </c>
      <c r="Q932" s="59">
        <f t="shared" ref="Q932" si="1625">(($L$3*($I$4-($B$4*Q931+$D$4*N933+$E$4*N934+$F$4*N935+$G$4*N936))/$C$4))+((1-$L$3)*N932)</f>
        <v>6.651112329131394E-5</v>
      </c>
      <c r="S932" s="129">
        <f t="shared" si="1623"/>
        <v>0.48880793150431212</v>
      </c>
    </row>
    <row r="933" spans="1:22" x14ac:dyDescent="0.2">
      <c r="N933" s="125">
        <f t="shared" si="1591"/>
        <v>-6.41652878047316E-4</v>
      </c>
      <c r="P933" s="127" t="str">
        <f t="shared" ref="P933" si="1626">CONCATENATE("X3","(m",K931,")")</f>
        <v>X3(m117)</v>
      </c>
      <c r="Q933" s="59">
        <f t="shared" ref="Q933" si="1627">(($L$3*($I$5-($B$5*Q931+$C$5*Q932+$E$5*N934+$F$5*N935+$G$5*N936))/$D$5))+((1-$L$3)*N933)</f>
        <v>-6.4478609959287665E-4</v>
      </c>
      <c r="S933" s="129">
        <f t="shared" si="1623"/>
        <v>0.48593193115344641</v>
      </c>
    </row>
    <row r="934" spans="1:22" x14ac:dyDescent="0.2">
      <c r="N934" s="125">
        <f t="shared" si="1591"/>
        <v>0.16591704914679442</v>
      </c>
      <c r="P934" s="127" t="str">
        <f t="shared" ref="P934" si="1628">CONCATENATE("X4","(m",K931,")")</f>
        <v>X4(m117)</v>
      </c>
      <c r="Q934" s="59">
        <f t="shared" ref="Q934" si="1629">(($L$3*($I$6-($B$6*Q931+$C$6*Q932+$D$6*Q933+$F$6*N935+$G$6*N936))/$E$6))+((1-$L$3)*N934)</f>
        <v>0.16671568227866296</v>
      </c>
      <c r="S934" s="129">
        <f t="shared" si="1623"/>
        <v>0.47903899678353751</v>
      </c>
    </row>
    <row r="935" spans="1:22" x14ac:dyDescent="0.2">
      <c r="N935" s="125">
        <f t="shared" si="1591"/>
        <v>-6.6348939857501459E-5</v>
      </c>
      <c r="P935" s="127" t="str">
        <f t="shared" ref="P935" si="1630">CONCATENATE("X5","(m",K931,")")</f>
        <v>X5(m117)</v>
      </c>
      <c r="Q935" s="59">
        <f t="shared" ref="Q935" si="1631">(($L$3*($I$7-($B$7*Q931+$C$7*Q932+$D$7*Q933+$E$7*Q934+$G$7*N936))/$F$7))+((1-$L$3)*N935)</f>
        <v>-6.6672565351305824E-5</v>
      </c>
      <c r="S935" s="129">
        <f t="shared" si="1623"/>
        <v>0.48539529280018429</v>
      </c>
    </row>
    <row r="936" spans="1:22" ht="15.75" x14ac:dyDescent="0.25">
      <c r="K936" s="1"/>
      <c r="N936" s="126">
        <f t="shared" si="1591"/>
        <v>-6.4917473423947226E-4</v>
      </c>
      <c r="P936" s="127" t="str">
        <f t="shared" ref="P936" si="1632">CONCATENATE("X6","(m",K931,")")</f>
        <v>X6(m117)</v>
      </c>
      <c r="Q936" s="59">
        <f t="shared" ref="Q936" si="1633">(($L$3*($I$8-($B$8*Q931+$C$8*Q932+$D$8*Q933+$E$8*Q934+$F$8*Q935))/$G$8))+((1-$L$3)*N936)</f>
        <v>-6.5229363318516302E-4</v>
      </c>
      <c r="R936" s="1"/>
      <c r="S936" s="129">
        <f t="shared" si="1623"/>
        <v>0.47814339846628789</v>
      </c>
      <c r="T936" s="1"/>
      <c r="U936" s="1"/>
    </row>
    <row r="937" spans="1:22" x14ac:dyDescent="0.2">
      <c r="A937" s="131"/>
      <c r="B937" s="131"/>
      <c r="C937" s="131"/>
      <c r="D937" s="131"/>
      <c r="E937" s="131"/>
      <c r="F937" s="131"/>
      <c r="G937" s="131"/>
      <c r="H937" s="131"/>
      <c r="I937" s="131"/>
      <c r="J937" s="131"/>
      <c r="K937" s="131"/>
      <c r="L937" s="131"/>
      <c r="M937" s="131"/>
      <c r="N937" s="131"/>
      <c r="O937" s="131"/>
      <c r="P937" s="131"/>
      <c r="Q937" s="131"/>
      <c r="R937" s="131"/>
      <c r="S937" s="131"/>
      <c r="T937" s="131"/>
      <c r="U937" s="131"/>
      <c r="V937" s="131"/>
    </row>
    <row r="938" spans="1:22" ht="15.75" x14ac:dyDescent="0.25">
      <c r="K938" s="127" t="s">
        <v>226</v>
      </c>
      <c r="N938" s="117" t="s">
        <v>345</v>
      </c>
      <c r="S938" s="112" t="s">
        <v>210</v>
      </c>
      <c r="T938" s="112" t="s">
        <v>228</v>
      </c>
    </row>
    <row r="939" spans="1:22" x14ac:dyDescent="0.2">
      <c r="K939" s="127">
        <v>118</v>
      </c>
      <c r="N939" s="124">
        <f t="shared" ref="N939" si="1634">Q931</f>
        <v>0.16514820508555647</v>
      </c>
      <c r="P939" s="127" t="str">
        <f t="shared" ref="P939" si="1635">CONCATENATE("X1","(m",K939,")")</f>
        <v>X1(m118)</v>
      </c>
      <c r="Q939" s="59">
        <f t="shared" ref="Q939" si="1636">(($L$3*($I$3-($C$3*N940+$D$3*N941+$E$3*N942+$F$3*N943+$G$3*N944))/$B$3))+((1-$L$3)*N939)</f>
        <v>0.16594318750118159</v>
      </c>
      <c r="S939" s="129">
        <f t="shared" ref="S939:S944" si="1637">ABS((Q939-N939)/Q939)*100</f>
        <v>0.47906902813919777</v>
      </c>
      <c r="T939" s="133">
        <f t="shared" si="1609"/>
        <v>0.48201462819329927</v>
      </c>
      <c r="U939" s="127" t="s">
        <v>229</v>
      </c>
    </row>
    <row r="940" spans="1:22" x14ac:dyDescent="0.2">
      <c r="N940" s="125">
        <f t="shared" si="1591"/>
        <v>6.651112329131394E-5</v>
      </c>
      <c r="P940" s="127" t="str">
        <f t="shared" ref="P940" si="1638">CONCATENATE("X2","(m",K939,")")</f>
        <v>X2(m118)</v>
      </c>
      <c r="Q940" s="59">
        <f t="shared" ref="Q940" si="1639">(($L$3*($I$4-($B$4*Q939+$D$4*N941+$E$4*N942+$F$4*N943+$G$4*N944))/$C$4))+((1-$L$3)*N940)</f>
        <v>6.6833269426449265E-5</v>
      </c>
      <c r="S940" s="129">
        <f t="shared" si="1637"/>
        <v>0.48201462819329927</v>
      </c>
    </row>
    <row r="941" spans="1:22" x14ac:dyDescent="0.2">
      <c r="N941" s="125">
        <f t="shared" si="1591"/>
        <v>-6.4478609959287665E-4</v>
      </c>
      <c r="P941" s="127" t="str">
        <f t="shared" ref="P941" si="1640">CONCATENATE("X3","(m",K939,")")</f>
        <v>X3(m118)</v>
      </c>
      <c r="Q941" s="59">
        <f t="shared" ref="Q941" si="1641">(($L$3*($I$5-($B$5*Q939+$C$5*Q940+$E$5*N942+$F$5*N943+$G$5*N944))/$D$5))+((1-$L$3)*N941)</f>
        <v>-6.4789074141024627E-4</v>
      </c>
      <c r="S941" s="129">
        <f t="shared" si="1637"/>
        <v>0.47919218765371402</v>
      </c>
    </row>
    <row r="942" spans="1:22" x14ac:dyDescent="0.2">
      <c r="N942" s="125">
        <f t="shared" si="1591"/>
        <v>0.16671568227866296</v>
      </c>
      <c r="P942" s="127" t="str">
        <f t="shared" ref="P942" si="1642">CONCATENATE("X4","(m",K939,")")</f>
        <v>X4(m118)</v>
      </c>
      <c r="Q942" s="59">
        <f t="shared" ref="Q942" si="1643">(($L$3*($I$6-($B$6*Q939+$C$6*Q940+$D$6*Q941+$F$6*N943+$G$6*N944))/$E$6))+((1-$L$3)*N942)</f>
        <v>0.16750703066621919</v>
      </c>
      <c r="S942" s="129">
        <f t="shared" si="1637"/>
        <v>0.47242696883159785</v>
      </c>
    </row>
    <row r="943" spans="1:22" x14ac:dyDescent="0.2">
      <c r="N943" s="125">
        <f t="shared" si="1591"/>
        <v>-6.6672565351305824E-5</v>
      </c>
      <c r="P943" s="127" t="str">
        <f t="shared" ref="P943" si="1644">CONCATENATE("X5","(m",K939,")")</f>
        <v>X5(m118)</v>
      </c>
      <c r="Q943" s="59">
        <f t="shared" ref="Q943" si="1645">(($L$3*($I$7-($B$7*Q939+$C$7*Q940+$D$7*Q941+$E$7*Q942+$G$7*N944))/$F$7))+((1-$L$3)*N943)</f>
        <v>-6.6993238890224727E-5</v>
      </c>
      <c r="S943" s="129">
        <f t="shared" si="1637"/>
        <v>0.4786655254037796</v>
      </c>
    </row>
    <row r="944" spans="1:22" ht="15.75" x14ac:dyDescent="0.25">
      <c r="K944" s="1"/>
      <c r="N944" s="126">
        <f t="shared" si="1591"/>
        <v>-6.5229363318516302E-4</v>
      </c>
      <c r="P944" s="127" t="str">
        <f t="shared" ref="P944" si="1646">CONCATENATE("X6","(m",K939,")")</f>
        <v>X6(m118)</v>
      </c>
      <c r="Q944" s="59">
        <f t="shared" ref="Q944" si="1647">(($L$3*($I$8-($B$8*Q939+$C$8*Q940+$D$8*Q941+$E$8*Q942+$F$8*Q943))/$G$8))+((1-$L$3)*N944)</f>
        <v>-6.5538408304647612E-4</v>
      </c>
      <c r="R944" s="1"/>
      <c r="S944" s="129">
        <f t="shared" si="1637"/>
        <v>0.47154789706632932</v>
      </c>
      <c r="T944" s="1"/>
      <c r="U944" s="1"/>
    </row>
    <row r="945" spans="1:22" x14ac:dyDescent="0.2">
      <c r="A945" s="131"/>
      <c r="B945" s="131"/>
      <c r="C945" s="131"/>
      <c r="D945" s="131"/>
      <c r="E945" s="131"/>
      <c r="F945" s="131"/>
      <c r="G945" s="131"/>
      <c r="H945" s="131"/>
      <c r="I945" s="131"/>
      <c r="J945" s="131"/>
      <c r="K945" s="131"/>
      <c r="L945" s="131"/>
      <c r="M945" s="131"/>
      <c r="N945" s="131"/>
      <c r="O945" s="131"/>
      <c r="P945" s="131"/>
      <c r="Q945" s="131"/>
      <c r="R945" s="131"/>
      <c r="S945" s="131"/>
      <c r="T945" s="131"/>
      <c r="U945" s="131"/>
      <c r="V945" s="131"/>
    </row>
    <row r="946" spans="1:22" ht="15.75" x14ac:dyDescent="0.25">
      <c r="K946" s="127" t="s">
        <v>226</v>
      </c>
      <c r="N946" s="117" t="s">
        <v>346</v>
      </c>
      <c r="S946" s="112" t="s">
        <v>210</v>
      </c>
      <c r="T946" s="112" t="s">
        <v>228</v>
      </c>
    </row>
    <row r="947" spans="1:22" x14ac:dyDescent="0.2">
      <c r="K947" s="127">
        <v>119</v>
      </c>
      <c r="N947" s="124">
        <f t="shared" ref="N947" si="1648">Q939</f>
        <v>0.16594318750118159</v>
      </c>
      <c r="P947" s="127" t="str">
        <f t="shared" ref="P947" si="1649">CONCATENATE("X1","(m",K947,")")</f>
        <v>X1(m119)</v>
      </c>
      <c r="Q947" s="59">
        <f t="shared" ref="Q947" si="1650">(($L$3*($I$3-($C$3*N948+$D$3*N949+$E$3*N950+$F$3*N951+$G$3*N952))/$B$3))+((1-$L$3)*N947)</f>
        <v>0.16673091847255839</v>
      </c>
      <c r="S947" s="129">
        <f t="shared" ref="S947:S952" si="1651">ABS((Q947-N947)/Q947)*100</f>
        <v>0.47245644574701273</v>
      </c>
      <c r="T947" s="133">
        <f t="shared" si="1609"/>
        <v>0.47534757915766462</v>
      </c>
      <c r="U947" s="127" t="s">
        <v>229</v>
      </c>
    </row>
    <row r="948" spans="1:22" x14ac:dyDescent="0.2">
      <c r="N948" s="125">
        <f t="shared" si="1591"/>
        <v>6.6833269426449265E-5</v>
      </c>
      <c r="P948" s="127" t="str">
        <f t="shared" ref="P948" si="1652">CONCATENATE("X2","(m",K947,")")</f>
        <v>X2(m119)</v>
      </c>
      <c r="Q948" s="59">
        <f t="shared" ref="Q948" si="1653">(($L$3*($I$4-($B$4*Q947+$D$4*N949+$E$4*N950+$F$4*N951+$G$4*N952))/$C$4))+((1-$L$3)*N948)</f>
        <v>6.7152477100691809E-5</v>
      </c>
      <c r="S948" s="129">
        <f t="shared" si="1651"/>
        <v>0.47534757915766462</v>
      </c>
    </row>
    <row r="949" spans="1:22" x14ac:dyDescent="0.2">
      <c r="N949" s="125">
        <f t="shared" si="1591"/>
        <v>-6.4789074141024627E-4</v>
      </c>
      <c r="P949" s="127" t="str">
        <f t="shared" ref="P949" si="1654">CONCATENATE("X3","(m",K947,")")</f>
        <v>X3(m119)</v>
      </c>
      <c r="Q949" s="59">
        <f t="shared" ref="Q949" si="1655">(($L$3*($I$5-($B$5*Q947+$C$5*Q948+$E$5*N950+$F$5*N951+$G$5*N952))/$D$5))+((1-$L$3)*N949)</f>
        <v>-6.5096706418985213E-4</v>
      </c>
      <c r="S949" s="129">
        <f t="shared" si="1651"/>
        <v>0.47257733130238011</v>
      </c>
    </row>
    <row r="950" spans="1:22" x14ac:dyDescent="0.2">
      <c r="N950" s="125">
        <f t="shared" si="1591"/>
        <v>0.16750703066621919</v>
      </c>
      <c r="P950" s="127" t="str">
        <f t="shared" ref="P950" si="1656">CONCATENATE("X4","(m",K947,")")</f>
        <v>X4(m119)</v>
      </c>
      <c r="Q950" s="59">
        <f t="shared" ref="Q950" si="1657">(($L$3*($I$6-($B$6*Q947+$C$6*Q948+$D$6*Q949+$F$6*N951+$G$6*N952))/$E$6))+((1-$L$3)*N950)</f>
        <v>0.16829116075736966</v>
      </c>
      <c r="S950" s="129">
        <f t="shared" si="1651"/>
        <v>0.46593658729407278</v>
      </c>
    </row>
    <row r="951" spans="1:22" x14ac:dyDescent="0.2">
      <c r="N951" s="125">
        <f t="shared" si="1591"/>
        <v>-6.6993238890224727E-5</v>
      </c>
      <c r="P951" s="127" t="str">
        <f t="shared" ref="P951" si="1658">CONCATENATE("X5","(m",K947,")")</f>
        <v>X5(m119)</v>
      </c>
      <c r="Q951" s="59">
        <f t="shared" ref="Q951" si="1659">(($L$3*($I$7-($B$7*Q947+$C$7*Q948+$D$7*Q949+$E$7*Q950+$G$7*N952))/$F$7))+((1-$L$3)*N951)</f>
        <v>-6.7310987400559757E-5</v>
      </c>
      <c r="S951" s="129">
        <f t="shared" si="1651"/>
        <v>0.47206039103860697</v>
      </c>
    </row>
    <row r="952" spans="1:22" ht="15.75" x14ac:dyDescent="0.25">
      <c r="K952" s="1"/>
      <c r="N952" s="126">
        <f t="shared" si="1591"/>
        <v>-6.5538408304647612E-4</v>
      </c>
      <c r="P952" s="127" t="str">
        <f t="shared" ref="P952" si="1660">CONCATENATE("X6","(m",K947,")")</f>
        <v>X6(m119)</v>
      </c>
      <c r="Q952" s="59">
        <f t="shared" ref="Q952" si="1661">(($L$3*($I$8-($B$8*Q947+$C$8*Q948+$D$8*Q949+$E$8*Q950+$F$8*Q951))/$G$8))+((1-$L$3)*N952)</f>
        <v>-6.5844634332216966E-4</v>
      </c>
      <c r="R952" s="1"/>
      <c r="S952" s="129">
        <f t="shared" si="1651"/>
        <v>0.4650736247152662</v>
      </c>
      <c r="T952" s="1"/>
      <c r="U952" s="1"/>
    </row>
    <row r="953" spans="1:22" x14ac:dyDescent="0.2">
      <c r="A953" s="131"/>
      <c r="B953" s="131"/>
      <c r="C953" s="131"/>
      <c r="D953" s="131"/>
      <c r="E953" s="131"/>
      <c r="F953" s="131"/>
      <c r="G953" s="131"/>
      <c r="H953" s="131"/>
      <c r="I953" s="131"/>
      <c r="J953" s="131"/>
      <c r="K953" s="131"/>
      <c r="L953" s="131"/>
      <c r="M953" s="131"/>
      <c r="N953" s="131"/>
      <c r="O953" s="131"/>
      <c r="P953" s="131"/>
      <c r="Q953" s="131"/>
      <c r="R953" s="131"/>
      <c r="S953" s="131"/>
      <c r="T953" s="131"/>
      <c r="U953" s="131"/>
      <c r="V953" s="131"/>
    </row>
    <row r="954" spans="1:22" ht="15.75" x14ac:dyDescent="0.25">
      <c r="K954" s="127" t="s">
        <v>226</v>
      </c>
      <c r="N954" s="117" t="s">
        <v>347</v>
      </c>
      <c r="S954" s="112" t="s">
        <v>210</v>
      </c>
      <c r="T954" s="112" t="s">
        <v>228</v>
      </c>
    </row>
    <row r="955" spans="1:22" x14ac:dyDescent="0.2">
      <c r="K955" s="127">
        <v>120</v>
      </c>
      <c r="N955" s="124">
        <f t="shared" ref="N955" si="1662">Q947</f>
        <v>0.16673091847255839</v>
      </c>
      <c r="P955" s="127" t="str">
        <f t="shared" ref="P955" si="1663">CONCATENATE("X1","(m",K955,")")</f>
        <v>X1(m120)</v>
      </c>
      <c r="Q955" s="59">
        <f t="shared" ref="Q955" si="1664">(($L$3*($I$3-($C$3*N956+$D$3*N957+$E$3*N958+$F$3*N959+$G$3*N960))/$B$3))+((1-$L$3)*N955)</f>
        <v>0.16751146414384641</v>
      </c>
      <c r="S955" s="129">
        <f t="shared" ref="S955:S960" si="1665">ABS((Q955-N955)/Q955)*100</f>
        <v>0.46596552377916306</v>
      </c>
      <c r="T955" s="133">
        <f t="shared" si="1609"/>
        <v>0.4688035693431572</v>
      </c>
      <c r="U955" s="127" t="s">
        <v>229</v>
      </c>
    </row>
    <row r="956" spans="1:22" x14ac:dyDescent="0.2">
      <c r="N956" s="125">
        <f t="shared" si="1591"/>
        <v>6.7152477100691809E-5</v>
      </c>
      <c r="P956" s="127" t="str">
        <f t="shared" ref="P956" si="1666">CONCATENATE("X2","(m",K955,")")</f>
        <v>X2(m120)</v>
      </c>
      <c r="Q956" s="59">
        <f t="shared" ref="Q956" si="1667">(($L$3*($I$4-($B$4*Q955+$D$4*N957+$E$4*N958+$F$4*N959+$G$4*N960))/$C$4))+((1-$L$3)*N956)</f>
        <v>6.7468773117257549E-5</v>
      </c>
      <c r="S956" s="129">
        <f t="shared" si="1665"/>
        <v>0.4688035693431572</v>
      </c>
    </row>
    <row r="957" spans="1:22" x14ac:dyDescent="0.2">
      <c r="N957" s="125">
        <f t="shared" si="1591"/>
        <v>-6.5096706418985213E-4</v>
      </c>
      <c r="P957" s="127" t="str">
        <f t="shared" ref="P957" si="1668">CONCATENATE("X3","(m",K955,")")</f>
        <v>X3(m120)</v>
      </c>
      <c r="Q957" s="59">
        <f t="shared" ref="Q957" si="1669">(($L$3*($I$5-($B$5*Q955+$C$5*Q956+$E$5*N958+$F$5*N959+$G$5*N960))/$D$5))+((1-$L$3)*N957)</f>
        <v>-6.5401532624422985E-4</v>
      </c>
      <c r="S957" s="129">
        <f t="shared" si="1665"/>
        <v>0.46608419284036906</v>
      </c>
    </row>
    <row r="958" spans="1:22" x14ac:dyDescent="0.2">
      <c r="N958" s="125">
        <f t="shared" si="1591"/>
        <v>0.16829116075736966</v>
      </c>
      <c r="P958" s="127" t="str">
        <f t="shared" ref="P958" si="1670">CONCATENATE("X4","(m",K955,")")</f>
        <v>X4(m120)</v>
      </c>
      <c r="Q958" s="59">
        <f t="shared" ref="Q958" si="1671">(($L$3*($I$6-($B$6*Q955+$C$6*Q956+$D$6*Q957+$F$6*N959+$G$6*N960))/$E$6))+((1-$L$3)*N958)</f>
        <v>0.16906813839391538</v>
      </c>
      <c r="S958" s="129">
        <f t="shared" si="1665"/>
        <v>0.45956479081553536</v>
      </c>
    </row>
    <row r="959" spans="1:22" x14ac:dyDescent="0.2">
      <c r="N959" s="125">
        <f t="shared" si="1591"/>
        <v>-6.7310987400559757E-5</v>
      </c>
      <c r="P959" s="127" t="str">
        <f t="shared" ref="P959" si="1672">CONCATENATE("X5","(m",K955,")")</f>
        <v>X5(m120)</v>
      </c>
      <c r="Q959" s="59">
        <f t="shared" ref="Q959" si="1673">(($L$3*($I$7-($B$7*Q955+$C$7*Q956+$D$7*Q957+$E$7*Q958+$G$7*N960))/$F$7))+((1-$L$3)*N959)</f>
        <v>-6.7625837563003833E-5</v>
      </c>
      <c r="S959" s="129">
        <f t="shared" si="1665"/>
        <v>0.46557672893994828</v>
      </c>
    </row>
    <row r="960" spans="1:22" ht="15.75" x14ac:dyDescent="0.25">
      <c r="K960" s="1"/>
      <c r="N960" s="126">
        <f t="shared" si="1591"/>
        <v>-6.5844634332216966E-4</v>
      </c>
      <c r="P960" s="127" t="str">
        <f t="shared" ref="P960" si="1674">CONCATENATE("X6","(m",K955,")")</f>
        <v>X6(m120)</v>
      </c>
      <c r="Q960" s="59">
        <f t="shared" ref="Q960" si="1675">(($L$3*($I$8-($B$8*Q955+$C$8*Q956+$D$8*Q957+$E$8*Q958+$F$8*Q959))/$G$8))+((1-$L$3)*N960)</f>
        <v>-6.6148067114397925E-4</v>
      </c>
      <c r="R960" s="1"/>
      <c r="S960" s="129">
        <f t="shared" si="1665"/>
        <v>0.4587175338868108</v>
      </c>
      <c r="T960" s="1"/>
      <c r="U960" s="1"/>
    </row>
    <row r="961" spans="1:22" x14ac:dyDescent="0.2">
      <c r="A961" s="131"/>
      <c r="B961" s="131"/>
      <c r="C961" s="131"/>
      <c r="D961" s="131"/>
      <c r="E961" s="131"/>
      <c r="F961" s="131"/>
      <c r="G961" s="131"/>
      <c r="H961" s="131"/>
      <c r="I961" s="131"/>
      <c r="J961" s="131"/>
      <c r="K961" s="131"/>
      <c r="L961" s="131"/>
      <c r="M961" s="131"/>
      <c r="N961" s="131"/>
      <c r="O961" s="131"/>
      <c r="P961" s="131"/>
      <c r="Q961" s="131"/>
      <c r="R961" s="131"/>
      <c r="S961" s="131"/>
      <c r="T961" s="131"/>
      <c r="U961" s="131"/>
      <c r="V961" s="131"/>
    </row>
    <row r="962" spans="1:22" ht="15.75" x14ac:dyDescent="0.25">
      <c r="K962" s="127" t="s">
        <v>226</v>
      </c>
      <c r="N962" s="117" t="s">
        <v>348</v>
      </c>
      <c r="S962" s="112" t="s">
        <v>210</v>
      </c>
      <c r="T962" s="112" t="s">
        <v>228</v>
      </c>
    </row>
    <row r="963" spans="1:22" x14ac:dyDescent="0.2">
      <c r="K963" s="127">
        <v>121</v>
      </c>
      <c r="N963" s="124">
        <f t="shared" ref="N963" si="1676">Q955</f>
        <v>0.16751146414384641</v>
      </c>
      <c r="P963" s="127" t="str">
        <f t="shared" ref="P963" si="1677">CONCATENATE("X1","(m",K963,")")</f>
        <v>X1(m121)</v>
      </c>
      <c r="Q963" s="59">
        <f t="shared" ref="Q963" si="1678">(($L$3*($I$3-($C$3*N964+$D$3*N965+$E$3*N966+$F$3*N967+$G$3*N968))/$B$3))+((1-$L$3)*N963)</f>
        <v>0.16828489005587013</v>
      </c>
      <c r="S963" s="129">
        <f t="shared" ref="S963:S968" si="1679">ABS((Q963-N963)/Q963)*100</f>
        <v>0.45959320041564827</v>
      </c>
      <c r="T963" s="133">
        <f t="shared" si="1609"/>
        <v>0.46237949113239168</v>
      </c>
      <c r="U963" s="127" t="s">
        <v>229</v>
      </c>
    </row>
    <row r="964" spans="1:22" x14ac:dyDescent="0.2">
      <c r="N964" s="125">
        <f t="shared" si="1591"/>
        <v>6.7468773117257549E-5</v>
      </c>
      <c r="P964" s="127" t="str">
        <f t="shared" ref="P964" si="1680">CONCATENATE("X2","(m",K963,")")</f>
        <v>X2(m121)</v>
      </c>
      <c r="Q964" s="59">
        <f t="shared" ref="Q964" si="1681">(($L$3*($I$4-($B$4*Q963+$D$4*N965+$E$4*N966+$F$4*N967+$G$4*N968))/$C$4))+((1-$L$3)*N964)</f>
        <v>6.7782184034876432E-5</v>
      </c>
      <c r="S964" s="129">
        <f t="shared" si="1679"/>
        <v>0.46237949113239168</v>
      </c>
    </row>
    <row r="965" spans="1:22" x14ac:dyDescent="0.2">
      <c r="N965" s="125">
        <f t="shared" si="1591"/>
        <v>-6.5401532624422985E-4</v>
      </c>
      <c r="P965" s="127" t="str">
        <f t="shared" ref="P965" si="1682">CONCATENATE("X3","(m",K963,")")</f>
        <v>X3(m121)</v>
      </c>
      <c r="Q965" s="59">
        <f t="shared" ref="Q965" si="1683">(($L$3*($I$5-($B$5*Q963+$C$5*Q964+$E$5*N966+$F$5*N967+$G$5*N968))/$D$5))+((1-$L$3)*N965)</f>
        <v>-6.5703578352971316E-4</v>
      </c>
      <c r="S965" s="129">
        <f t="shared" si="1679"/>
        <v>0.45970970854233711</v>
      </c>
    </row>
    <row r="966" spans="1:22" x14ac:dyDescent="0.2">
      <c r="N966" s="125">
        <f t="shared" si="1591"/>
        <v>0.16906813839391538</v>
      </c>
      <c r="P966" s="127" t="str">
        <f t="shared" ref="P966" si="1684">CONCATENATE("X4","(m",K963,")")</f>
        <v>X4(m121)</v>
      </c>
      <c r="Q966" s="59">
        <f t="shared" ref="Q966" si="1685">(($L$3*($I$6-($B$6*Q963+$C$6*Q964+$D$6*Q965+$F$6*N967+$G$6*N968))/$E$6))+((1-$L$3)*N966)</f>
        <v>0.16983802881708016</v>
      </c>
      <c r="S966" s="129">
        <f t="shared" si="1679"/>
        <v>0.45330861911613901</v>
      </c>
    </row>
    <row r="967" spans="1:22" x14ac:dyDescent="0.2">
      <c r="N967" s="125">
        <f t="shared" si="1591"/>
        <v>-6.7625837563003833E-5</v>
      </c>
      <c r="P967" s="127" t="str">
        <f t="shared" ref="P967" si="1686">CONCATENATE("X5","(m",K963,")")</f>
        <v>X5(m121)</v>
      </c>
      <c r="Q967" s="59">
        <f t="shared" ref="Q967" si="1687">(($L$3*($I$7-($B$7*Q963+$C$7*Q964+$D$7*Q965+$E$7*Q966+$G$7*N968))/$F$7))+((1-$L$3)*N967)</f>
        <v>-6.7937815814881521E-5</v>
      </c>
      <c r="S967" s="129">
        <f t="shared" si="1679"/>
        <v>0.459211483524541</v>
      </c>
    </row>
    <row r="968" spans="1:22" ht="15.75" x14ac:dyDescent="0.25">
      <c r="K968" s="1"/>
      <c r="N968" s="126">
        <f t="shared" si="1591"/>
        <v>-6.6148067114397925E-4</v>
      </c>
      <c r="P968" s="127" t="str">
        <f t="shared" ref="P968" si="1688">CONCATENATE("X6","(m",K963,")")</f>
        <v>X6(m121)</v>
      </c>
      <c r="Q968" s="59">
        <f t="shared" ref="Q968" si="1689">(($L$3*($I$8-($B$8*Q963+$C$8*Q964+$D$8*Q965+$E$8*Q966+$F$8*Q967))/$G$8))+((1-$L$3)*N968)</f>
        <v>-6.6448732129820956E-4</v>
      </c>
      <c r="R968" s="1"/>
      <c r="S968" s="129">
        <f t="shared" si="1679"/>
        <v>0.45247667756191656</v>
      </c>
      <c r="T968" s="1"/>
      <c r="U968" s="1"/>
    </row>
    <row r="969" spans="1:22" x14ac:dyDescent="0.2">
      <c r="A969" s="131"/>
      <c r="B969" s="131"/>
      <c r="C969" s="131"/>
      <c r="D969" s="131"/>
      <c r="E969" s="131"/>
      <c r="F969" s="131"/>
      <c r="G969" s="131"/>
      <c r="H969" s="131"/>
      <c r="I969" s="131"/>
      <c r="J969" s="131"/>
      <c r="K969" s="131"/>
      <c r="L969" s="131"/>
      <c r="M969" s="131"/>
      <c r="N969" s="131"/>
      <c r="O969" s="131"/>
      <c r="P969" s="131"/>
      <c r="Q969" s="131"/>
      <c r="R969" s="131"/>
      <c r="S969" s="131"/>
      <c r="T969" s="131"/>
      <c r="U969" s="131"/>
      <c r="V969" s="131"/>
    </row>
    <row r="970" spans="1:22" ht="15.75" x14ac:dyDescent="0.25">
      <c r="K970" s="127" t="s">
        <v>226</v>
      </c>
      <c r="N970" s="117" t="s">
        <v>349</v>
      </c>
      <c r="S970" s="112" t="s">
        <v>210</v>
      </c>
      <c r="T970" s="112" t="s">
        <v>228</v>
      </c>
    </row>
    <row r="971" spans="1:22" x14ac:dyDescent="0.2">
      <c r="K971" s="127">
        <v>122</v>
      </c>
      <c r="N971" s="124">
        <f t="shared" ref="N971" si="1690">Q963</f>
        <v>0.16828489005587013</v>
      </c>
      <c r="P971" s="127" t="str">
        <f t="shared" ref="P971" si="1691">CONCATENATE("X1","(m",K971,")")</f>
        <v>X1(m122)</v>
      </c>
      <c r="Q971" s="59">
        <f t="shared" ref="Q971" si="1692">(($L$3*($I$3-($C$3*N972+$D$3*N973+$E$3*N974+$F$3*N975+$G$3*N976))/$B$3))+((1-$L$3)*N971)</f>
        <v>0.16905126115162245</v>
      </c>
      <c r="S971" s="129">
        <f t="shared" ref="S971:S976" si="1693">ABS((Q971-N971)/Q971)*100</f>
        <v>0.45333651493137977</v>
      </c>
      <c r="T971" s="133">
        <f t="shared" si="1609"/>
        <v>0.45607233989056584</v>
      </c>
      <c r="U971" s="127" t="s">
        <v>229</v>
      </c>
    </row>
    <row r="972" spans="1:22" x14ac:dyDescent="0.2">
      <c r="N972" s="125">
        <f t="shared" si="1591"/>
        <v>6.7782184034876432E-5</v>
      </c>
      <c r="P972" s="127" t="str">
        <f t="shared" ref="P972" si="1694">CONCATENATE("X2","(m",K971,")")</f>
        <v>X2(m122)</v>
      </c>
      <c r="Q972" s="59">
        <f t="shared" ref="Q972" si="1695">(($L$3*($I$4-($B$4*Q971+$D$4*N973+$E$4*N974+$F$4*N975+$G$4*N976))/$C$4))+((1-$L$3)*N972)</f>
        <v>6.8092736170022563E-5</v>
      </c>
      <c r="S972" s="129">
        <f t="shared" si="1693"/>
        <v>0.45607233989056584</v>
      </c>
    </row>
    <row r="973" spans="1:22" x14ac:dyDescent="0.2">
      <c r="N973" s="125">
        <f t="shared" si="1591"/>
        <v>-6.5703578352971316E-4</v>
      </c>
      <c r="P973" s="127" t="str">
        <f t="shared" ref="P973" si="1696">CONCATENATE("X3","(m",K971,")")</f>
        <v>X3(m122)</v>
      </c>
      <c r="Q973" s="59">
        <f t="shared" ref="Q973" si="1697">(($L$3*($I$5-($B$5*Q971+$C$5*Q972+$E$5*N974+$F$5*N975+$G$5*N976))/$D$5))+((1-$L$3)*N973)</f>
        <v>-6.6002868966792629E-4</v>
      </c>
      <c r="S973" s="129">
        <f t="shared" si="1693"/>
        <v>0.4534509158562367</v>
      </c>
    </row>
    <row r="974" spans="1:22" x14ac:dyDescent="0.2">
      <c r="N974" s="125">
        <f t="shared" si="1591"/>
        <v>0.16983802881708016</v>
      </c>
      <c r="P974" s="127" t="str">
        <f t="shared" ref="P974" si="1698">CONCATENATE("X4","(m",K971,")")</f>
        <v>X4(m122)</v>
      </c>
      <c r="Q974" s="59">
        <f t="shared" ref="Q974" si="1699">(($L$3*($I$6-($B$6*Q971+$C$6*Q972+$D$6*Q973+$F$6*N975+$G$6*N976))/$E$6))+((1-$L$3)*N974)</f>
        <v>0.17060089667298917</v>
      </c>
      <c r="S974" s="129">
        <f t="shared" si="1693"/>
        <v>0.44716520885074212</v>
      </c>
    </row>
    <row r="975" spans="1:22" x14ac:dyDescent="0.2">
      <c r="N975" s="125">
        <f t="shared" si="1591"/>
        <v>-6.7937815814881521E-5</v>
      </c>
      <c r="P975" s="127" t="str">
        <f t="shared" ref="P975" si="1700">CONCATENATE("X5","(m",K971,")")</f>
        <v>X5(m122)</v>
      </c>
      <c r="Q975" s="59">
        <f t="shared" ref="Q975" si="1701">(($L$3*($I$7-($B$7*Q971+$C$7*Q972+$D$7*Q973+$E$7*Q974+$G$7*N976))/$F$7))+((1-$L$3)*N975)</f>
        <v>-6.8246948352368908E-5</v>
      </c>
      <c r="S975" s="129">
        <f t="shared" si="1693"/>
        <v>0.45296170004743752</v>
      </c>
    </row>
    <row r="976" spans="1:22" ht="15.75" x14ac:dyDescent="0.25">
      <c r="K976" s="1"/>
      <c r="N976" s="126">
        <f t="shared" si="1591"/>
        <v>-6.6448732129820956E-4</v>
      </c>
      <c r="P976" s="127" t="str">
        <f t="shared" ref="P976" si="1702">CONCATENATE("X6","(m",K971,")")</f>
        <v>X6(m122)</v>
      </c>
      <c r="Q976" s="59">
        <f t="shared" ref="Q976" si="1703">(($L$3*($I$8-($B$8*Q971+$C$8*Q972+$D$8*Q973+$E$8*Q974+$F$8*Q975))/$G$8))+((1-$L$3)*N976)</f>
        <v>-6.674665462471285E-4</v>
      </c>
      <c r="R976" s="1"/>
      <c r="S976" s="129">
        <f t="shared" si="1693"/>
        <v>0.4463482051152689</v>
      </c>
      <c r="T976" s="1"/>
      <c r="U976" s="1"/>
    </row>
    <row r="977" spans="1:22" x14ac:dyDescent="0.2">
      <c r="A977" s="131"/>
      <c r="B977" s="131"/>
      <c r="C977" s="131"/>
      <c r="D977" s="131"/>
      <c r="E977" s="131"/>
      <c r="F977" s="131"/>
      <c r="G977" s="131"/>
      <c r="H977" s="131"/>
      <c r="I977" s="131"/>
      <c r="J977" s="131"/>
      <c r="K977" s="131"/>
      <c r="L977" s="131"/>
      <c r="M977" s="131"/>
      <c r="N977" s="131"/>
      <c r="O977" s="131"/>
      <c r="P977" s="131"/>
      <c r="Q977" s="131"/>
      <c r="R977" s="131"/>
      <c r="S977" s="131"/>
      <c r="T977" s="131"/>
      <c r="U977" s="131"/>
      <c r="V977" s="131"/>
    </row>
    <row r="978" spans="1:22" ht="15.75" x14ac:dyDescent="0.25">
      <c r="K978" s="127" t="s">
        <v>226</v>
      </c>
      <c r="N978" s="117" t="s">
        <v>350</v>
      </c>
      <c r="S978" s="112" t="s">
        <v>210</v>
      </c>
      <c r="T978" s="112" t="s">
        <v>228</v>
      </c>
    </row>
    <row r="979" spans="1:22" x14ac:dyDescent="0.2">
      <c r="K979" s="127">
        <v>123</v>
      </c>
      <c r="N979" s="124">
        <f t="shared" ref="N979:N1040" si="1704">Q971</f>
        <v>0.16905126115162245</v>
      </c>
      <c r="P979" s="127" t="str">
        <f t="shared" ref="P979" si="1705">CONCATENATE("X1","(m",K979,")")</f>
        <v>X1(m123)</v>
      </c>
      <c r="Q979" s="59">
        <f t="shared" ref="Q979" si="1706">(($L$3*($I$3-($C$3*N980+$D$3*N981+$E$3*N982+$F$3*N983+$G$3*N984))/$B$3))+((1-$L$3)*N979)</f>
        <v>0.16981064178171773</v>
      </c>
      <c r="S979" s="129">
        <f t="shared" ref="S979:S984" si="1707">ABS((Q979-N979)/Q979)*100</f>
        <v>0.44719260355392071</v>
      </c>
      <c r="T979" s="133">
        <f t="shared" si="1609"/>
        <v>0.4498792097304965</v>
      </c>
      <c r="U979" s="127" t="s">
        <v>229</v>
      </c>
    </row>
    <row r="980" spans="1:22" x14ac:dyDescent="0.2">
      <c r="N980" s="125">
        <f t="shared" si="1704"/>
        <v>6.8092736170022563E-5</v>
      </c>
      <c r="P980" s="127" t="str">
        <f t="shared" ref="P980" si="1708">CONCATENATE("X2","(m",K979,")")</f>
        <v>X2(m123)</v>
      </c>
      <c r="Q980" s="59">
        <f t="shared" ref="Q980" si="1709">(($L$3*($I$4-($B$4*Q979+$D$4*N981+$E$4*N982+$F$4*N983+$G$4*N984))/$C$4))+((1-$L$3)*N980)</f>
        <v>6.8400455599123961E-5</v>
      </c>
      <c r="S980" s="129">
        <f t="shared" si="1707"/>
        <v>0.4498792097304965</v>
      </c>
    </row>
    <row r="981" spans="1:22" x14ac:dyDescent="0.2">
      <c r="N981" s="125">
        <f t="shared" si="1704"/>
        <v>-6.6002868966792629E-4</v>
      </c>
      <c r="P981" s="127" t="str">
        <f t="shared" ref="P981" si="1710">CONCATENATE("X3","(m",K979,")")</f>
        <v>X3(m123)</v>
      </c>
      <c r="Q981" s="59">
        <f t="shared" ref="Q981" si="1711">(($L$3*($I$5-($B$5*Q979+$C$5*Q980+$E$5*N982+$F$5*N983+$G$5*N984))/$D$5))+((1-$L$3)*N981)</f>
        <v>-6.6299429596707992E-4</v>
      </c>
      <c r="S981" s="129">
        <f t="shared" si="1707"/>
        <v>0.44730494925719333</v>
      </c>
    </row>
    <row r="982" spans="1:22" x14ac:dyDescent="0.2">
      <c r="N982" s="125">
        <f t="shared" si="1704"/>
        <v>0.17060089667298917</v>
      </c>
      <c r="P982" s="127" t="str">
        <f t="shared" ref="P982" si="1712">CONCATENATE("X4","(m",K979,")")</f>
        <v>X4(m123)</v>
      </c>
      <c r="Q982" s="59">
        <f t="shared" ref="Q982" si="1713">(($L$3*($I$6-($B$6*Q979+$C$6*Q980+$D$6*Q981+$F$6*N983+$G$6*N984))/$E$6))+((1-$L$3)*N982)</f>
        <v>0.17135680601809691</v>
      </c>
      <c r="S982" s="129">
        <f t="shared" si="1707"/>
        <v>0.44113178966927979</v>
      </c>
    </row>
    <row r="983" spans="1:22" x14ac:dyDescent="0.2">
      <c r="N983" s="125">
        <f t="shared" si="1704"/>
        <v>-6.8246948352368908E-5</v>
      </c>
      <c r="P983" s="127" t="str">
        <f t="shared" ref="P983" si="1714">CONCATENATE("X5","(m",K979,")")</f>
        <v>X5(m123)</v>
      </c>
      <c r="Q983" s="59">
        <f t="shared" ref="Q983" si="1715">(($L$3*($I$7-($B$7*Q979+$C$7*Q980+$D$7*Q981+$E$7*Q982+$G$7*N984))/$F$7))+((1-$L$3)*N983)</f>
        <v>-6.8553261132693288E-5</v>
      </c>
      <c r="S983" s="129">
        <f t="shared" si="1707"/>
        <v>0.44682452047244509</v>
      </c>
    </row>
    <row r="984" spans="1:22" ht="15.75" x14ac:dyDescent="0.25">
      <c r="K984" s="1"/>
      <c r="N984" s="126">
        <f t="shared" si="1704"/>
        <v>-6.674665462471285E-4</v>
      </c>
      <c r="P984" s="127" t="str">
        <f t="shared" ref="P984" si="1716">CONCATENATE("X6","(m",K979,")")</f>
        <v>X6(m123)</v>
      </c>
      <c r="Q984" s="59">
        <f t="shared" ref="Q984" si="1717">(($L$3*($I$8-($B$8*Q979+$C$8*Q980+$D$8*Q981+$E$8*Q982+$F$8*Q983))/$G$8))+((1-$L$3)*N984)</f>
        <v>-6.7041859615016536E-4</v>
      </c>
      <c r="R984" s="1"/>
      <c r="S984" s="129">
        <f t="shared" si="1707"/>
        <v>0.4403293584021698</v>
      </c>
      <c r="T984" s="1"/>
      <c r="U984" s="1"/>
    </row>
    <row r="985" spans="1:22" x14ac:dyDescent="0.2">
      <c r="A985" s="131"/>
      <c r="B985" s="131"/>
      <c r="C985" s="131"/>
      <c r="D985" s="131"/>
      <c r="E985" s="131"/>
      <c r="F985" s="131"/>
      <c r="G985" s="131"/>
      <c r="H985" s="131"/>
      <c r="I985" s="131"/>
      <c r="J985" s="131"/>
      <c r="K985" s="131"/>
      <c r="L985" s="131"/>
      <c r="M985" s="131"/>
      <c r="N985" s="131"/>
      <c r="O985" s="131"/>
      <c r="P985" s="131"/>
      <c r="Q985" s="131"/>
      <c r="R985" s="131"/>
      <c r="S985" s="131"/>
      <c r="T985" s="131"/>
      <c r="U985" s="131"/>
      <c r="V985" s="131"/>
    </row>
    <row r="986" spans="1:22" ht="15.75" x14ac:dyDescent="0.25">
      <c r="K986" s="127" t="s">
        <v>226</v>
      </c>
      <c r="N986" s="117" t="s">
        <v>351</v>
      </c>
      <c r="S986" s="112" t="s">
        <v>210</v>
      </c>
      <c r="T986" s="112" t="s">
        <v>228</v>
      </c>
    </row>
    <row r="987" spans="1:22" x14ac:dyDescent="0.2">
      <c r="K987" s="127">
        <v>124</v>
      </c>
      <c r="N987" s="124">
        <f t="shared" ref="N987" si="1718">Q979</f>
        <v>0.16981064178171773</v>
      </c>
      <c r="P987" s="127" t="str">
        <f t="shared" ref="P987" si="1719">CONCATENATE("X1","(m",K987,")")</f>
        <v>X1(m124)</v>
      </c>
      <c r="Q987" s="59">
        <f t="shared" ref="Q987" si="1720">(($L$3*($I$3-($C$3*N988+$D$3*N989+$E$3*N990+$F$3*N991+$G$3*N992))/$B$3))+((1-$L$3)*N987)</f>
        <v>0.17056309570979528</v>
      </c>
      <c r="S987" s="129">
        <f t="shared" ref="S987:S992" si="1721">ABS((Q987-N987)/Q987)*100</f>
        <v>0.44115869552333226</v>
      </c>
      <c r="T987" s="133">
        <f t="shared" ref="T987:T1043" si="1722">MAX(S987:S990)</f>
        <v>0.44379728948506691</v>
      </c>
      <c r="U987" s="127" t="s">
        <v>229</v>
      </c>
    </row>
    <row r="988" spans="1:22" x14ac:dyDescent="0.2">
      <c r="N988" s="125">
        <f t="shared" si="1704"/>
        <v>6.8400455599123961E-5</v>
      </c>
      <c r="P988" s="127" t="str">
        <f t="shared" ref="P988" si="1723">CONCATENATE("X2","(m",K987,")")</f>
        <v>X2(m124)</v>
      </c>
      <c r="Q988" s="59">
        <f t="shared" ref="Q988" si="1724">(($L$3*($I$4-($B$4*Q987+$D$4*N989+$E$4*N990+$F$4*N991+$G$4*N992))/$C$4))+((1-$L$3)*N988)</f>
        <v>6.8705368160752115E-5</v>
      </c>
      <c r="S988" s="129">
        <f t="shared" si="1721"/>
        <v>0.44379728948506691</v>
      </c>
    </row>
    <row r="989" spans="1:22" x14ac:dyDescent="0.2">
      <c r="N989" s="125">
        <f t="shared" si="1704"/>
        <v>-6.6299429596707992E-4</v>
      </c>
      <c r="P989" s="127" t="str">
        <f t="shared" ref="P989" si="1725">CONCATENATE("X3","(m",K987,")")</f>
        <v>X3(m124)</v>
      </c>
      <c r="Q989" s="59">
        <f t="shared" ref="Q989" si="1726">(($L$3*($I$5-($B$5*Q987+$C$5*Q988+$E$5*N990+$F$5*N991+$G$5*N992))/$D$5))+((1-$L$3)*N989)</f>
        <v>-6.6593285144307332E-4</v>
      </c>
      <c r="S989" s="129">
        <f t="shared" si="1721"/>
        <v>0.44126903630382014</v>
      </c>
    </row>
    <row r="990" spans="1:22" x14ac:dyDescent="0.2">
      <c r="N990" s="125">
        <f t="shared" si="1704"/>
        <v>0.17135680601809691</v>
      </c>
      <c r="P990" s="127" t="str">
        <f t="shared" ref="P990" si="1727">CONCATENATE("X4","(m",K987,")")</f>
        <v>X4(m124)</v>
      </c>
      <c r="Q990" s="59">
        <f t="shared" ref="Q990" si="1728">(($L$3*($I$6-($B$6*Q987+$C$6*Q988+$D$6*Q989+$F$6*N991+$G$6*N992))/$E$6))+((1-$L$3)*N990)</f>
        <v>0.17210582032456592</v>
      </c>
      <c r="S990" s="129">
        <f t="shared" si="1721"/>
        <v>0.43520568046826064</v>
      </c>
    </row>
    <row r="991" spans="1:22" x14ac:dyDescent="0.2">
      <c r="N991" s="125">
        <f t="shared" si="1704"/>
        <v>-6.8553261132693288E-5</v>
      </c>
      <c r="P991" s="127" t="str">
        <f t="shared" ref="P991" si="1729">CONCATENATE("X5","(m",K987,")")</f>
        <v>X5(m124)</v>
      </c>
      <c r="Q991" s="59">
        <f t="shared" ref="Q991" si="1730">(($L$3*($I$7-($B$7*Q987+$C$7*Q988+$D$7*Q989+$E$7*Q990+$G$7*N992))/$F$7))+((1-$L$3)*N991)</f>
        <v>-6.8856779876312718E-5</v>
      </c>
      <c r="S991" s="129">
        <f t="shared" si="1721"/>
        <v>0.44079717954374376</v>
      </c>
    </row>
    <row r="992" spans="1:22" ht="15.75" x14ac:dyDescent="0.25">
      <c r="K992" s="1"/>
      <c r="N992" s="126">
        <f t="shared" si="1704"/>
        <v>-6.7041859615016536E-4</v>
      </c>
      <c r="P992" s="127" t="str">
        <f t="shared" ref="P992" si="1731">CONCATENATE("X6","(m",K987,")")</f>
        <v>X6(m124)</v>
      </c>
      <c r="Q992" s="59">
        <f t="shared" ref="Q992" si="1732">(($L$3*($I$8-($B$8*Q987+$C$8*Q988+$D$8*Q989+$E$8*Q990+$F$8*Q991))/$G$8))+((1-$L$3)*N992)</f>
        <v>-6.7334371888491543E-4</v>
      </c>
      <c r="R992" s="1"/>
      <c r="S992" s="129">
        <f t="shared" si="1721"/>
        <v>0.43441746803463105</v>
      </c>
      <c r="T992" s="1"/>
      <c r="U992" s="1"/>
    </row>
    <row r="993" spans="1:22" x14ac:dyDescent="0.2">
      <c r="A993" s="131"/>
      <c r="B993" s="131"/>
      <c r="C993" s="131"/>
      <c r="D993" s="131"/>
      <c r="E993" s="131"/>
      <c r="F993" s="131"/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1"/>
      <c r="R993" s="131"/>
      <c r="S993" s="131"/>
      <c r="T993" s="131"/>
      <c r="U993" s="131"/>
      <c r="V993" s="131"/>
    </row>
    <row r="994" spans="1:22" ht="15.75" x14ac:dyDescent="0.25">
      <c r="K994" s="127" t="s">
        <v>226</v>
      </c>
      <c r="N994" s="117" t="s">
        <v>352</v>
      </c>
      <c r="S994" s="112" t="s">
        <v>210</v>
      </c>
      <c r="T994" s="112" t="s">
        <v>228</v>
      </c>
    </row>
    <row r="995" spans="1:22" x14ac:dyDescent="0.2">
      <c r="K995" s="127">
        <v>125</v>
      </c>
      <c r="N995" s="124">
        <f t="shared" ref="N995" si="1733">Q987</f>
        <v>0.17056309570979528</v>
      </c>
      <c r="P995" s="127" t="str">
        <f t="shared" ref="P995" si="1734">CONCATENATE("X1","(m",K995,")")</f>
        <v>X1(m125)</v>
      </c>
      <c r="Q995" s="59">
        <f t="shared" ref="Q995" si="1735">(($L$3*($I$3-($C$3*N996+$D$3*N997+$E$3*N998+$F$3*N999+$G$3*N1000))/$B$3))+((1-$L$3)*N995)</f>
        <v>0.17130868611787337</v>
      </c>
      <c r="S995" s="129">
        <f t="shared" ref="S995:S1000" si="1736">ABS((Q995-N995)/Q995)*100</f>
        <v>0.4352321093427024</v>
      </c>
      <c r="T995" s="133">
        <f t="shared" si="1722"/>
        <v>0.43782385887516373</v>
      </c>
      <c r="U995" s="127" t="s">
        <v>229</v>
      </c>
    </row>
    <row r="996" spans="1:22" x14ac:dyDescent="0.2">
      <c r="N996" s="125">
        <f t="shared" si="1704"/>
        <v>6.8705368160752115E-5</v>
      </c>
      <c r="P996" s="127" t="str">
        <f t="shared" ref="P996" si="1737">CONCATENATE("X2","(m",K995,")")</f>
        <v>X2(m125)</v>
      </c>
      <c r="Q996" s="59">
        <f t="shared" ref="Q996" si="1738">(($L$3*($I$4-($B$4*Q995+$D$4*N997+$E$4*N998+$F$4*N999+$G$4*N1000))/$C$4))+((1-$L$3)*N996)</f>
        <v>6.9007499457791476E-5</v>
      </c>
      <c r="S996" s="129">
        <f t="shared" si="1736"/>
        <v>0.43782385887516373</v>
      </c>
    </row>
    <row r="997" spans="1:22" x14ac:dyDescent="0.2">
      <c r="N997" s="125">
        <f t="shared" si="1704"/>
        <v>-6.6593285144307332E-4</v>
      </c>
      <c r="P997" s="127" t="str">
        <f t="shared" ref="P997" si="1739">CONCATENATE("X3","(m",K995,")")</f>
        <v>X3(m125)</v>
      </c>
      <c r="Q997" s="59">
        <f t="shared" ref="Q997" si="1740">(($L$3*($I$5-($B$5*Q995+$C$5*Q996+$E$5*N998+$F$5*N999+$G$5*N1000))/$D$5))+((1-$L$3)*N997)</f>
        <v>-6.6884460284040285E-4</v>
      </c>
      <c r="S997" s="129">
        <f t="shared" si="1736"/>
        <v>0.43534049388514245</v>
      </c>
    </row>
    <row r="998" spans="1:22" x14ac:dyDescent="0.2">
      <c r="N998" s="125">
        <f t="shared" si="1704"/>
        <v>0.17210582032456592</v>
      </c>
      <c r="P998" s="127" t="str">
        <f t="shared" ref="P998" si="1741">CONCATENATE("X4","(m",K995,")")</f>
        <v>X4(m125)</v>
      </c>
      <c r="Q998" s="59">
        <f t="shared" ref="Q998" si="1742">(($L$3*($I$6-($B$6*Q995+$C$6*Q996+$D$6*Q997+$F$6*N999+$G$6*N1000))/$E$6))+((1-$L$3)*N998)</f>
        <v>0.17284800248559654</v>
      </c>
      <c r="S998" s="129">
        <f t="shared" si="1736"/>
        <v>0.42938428582213994</v>
      </c>
    </row>
    <row r="999" spans="1:22" x14ac:dyDescent="0.2">
      <c r="N999" s="125">
        <f t="shared" si="1704"/>
        <v>-6.8856779876312718E-5</v>
      </c>
      <c r="P999" s="127" t="str">
        <f t="shared" ref="P999" si="1743">CONCATENATE("X5","(m",K995,")")</f>
        <v>X5(m125)</v>
      </c>
      <c r="Q999" s="59">
        <f t="shared" ref="Q999" si="1744">(($L$3*($I$7-($B$7*Q995+$C$7*Q996+$D$7*Q997+$E$7*Q998+$G$7*N1000))/$F$7))+((1-$L$3)*N999)</f>
        <v>-6.9157530069075617E-5</v>
      </c>
      <c r="S999" s="129">
        <f t="shared" si="1736"/>
        <v>0.43487700104746996</v>
      </c>
    </row>
    <row r="1000" spans="1:22" ht="15.75" x14ac:dyDescent="0.25">
      <c r="K1000" s="1"/>
      <c r="N1000" s="126">
        <f t="shared" si="1704"/>
        <v>-6.7334371888491543E-4</v>
      </c>
      <c r="P1000" s="127" t="str">
        <f t="shared" ref="P1000" si="1745">CONCATENATE("X6","(m",K995,")")</f>
        <v>X6(m125)</v>
      </c>
      <c r="Q1000" s="59">
        <f t="shared" ref="Q1000" si="1746">(($L$3*($I$8-($B$8*Q995+$C$8*Q996+$D$8*Q997+$E$8*Q998+$F$8*Q999))/$G$8))+((1-$L$3)*N1000)</f>
        <v>-6.7624216006795647E-4</v>
      </c>
      <c r="R1000" s="1"/>
      <c r="S1000" s="129">
        <f t="shared" si="1736"/>
        <v>0.42860994983657502</v>
      </c>
      <c r="T1000" s="1"/>
      <c r="U1000" s="1"/>
    </row>
    <row r="1001" spans="1:22" x14ac:dyDescent="0.2">
      <c r="A1001" s="131"/>
      <c r="B1001" s="131"/>
      <c r="C1001" s="131"/>
      <c r="D1001" s="131"/>
      <c r="E1001" s="131"/>
      <c r="F1001" s="131"/>
      <c r="G1001" s="131"/>
      <c r="H1001" s="131"/>
      <c r="I1001" s="131"/>
      <c r="J1001" s="131"/>
      <c r="K1001" s="131"/>
      <c r="L1001" s="131"/>
      <c r="M1001" s="131"/>
      <c r="N1001" s="131"/>
      <c r="O1001" s="131"/>
      <c r="P1001" s="131"/>
      <c r="Q1001" s="131"/>
      <c r="R1001" s="131"/>
      <c r="S1001" s="131"/>
      <c r="T1001" s="131"/>
      <c r="U1001" s="131"/>
      <c r="V1001" s="131"/>
    </row>
    <row r="1002" spans="1:22" ht="15.75" x14ac:dyDescent="0.25">
      <c r="K1002" s="127" t="s">
        <v>226</v>
      </c>
      <c r="N1002" s="117" t="s">
        <v>353</v>
      </c>
      <c r="S1002" s="112" t="s">
        <v>210</v>
      </c>
      <c r="T1002" s="112" t="s">
        <v>228</v>
      </c>
    </row>
    <row r="1003" spans="1:22" x14ac:dyDescent="0.2">
      <c r="K1003" s="127">
        <v>126</v>
      </c>
      <c r="N1003" s="124">
        <f t="shared" ref="N1003" si="1747">Q995</f>
        <v>0.17130868611787337</v>
      </c>
      <c r="P1003" s="127" t="str">
        <f t="shared" ref="P1003" si="1748">CONCATENATE("X1","(m",K1003,")")</f>
        <v>X1(m126)</v>
      </c>
      <c r="Q1003" s="59">
        <f t="shared" ref="Q1003" si="1749">(($L$3*($I$3-($C$3*N1004+$D$3*N1005+$E$3*N1006+$F$3*N1007+$G$3*N1008))/$B$3))+((1-$L$3)*N1003)</f>
        <v>0.17204747561165448</v>
      </c>
      <c r="S1003" s="129">
        <f t="shared" ref="S1003:S1008" si="1750">ABS((Q1003-N1003)/Q1003)*100</f>
        <v>0.42941024920860343</v>
      </c>
      <c r="T1003" s="133">
        <f t="shared" si="1722"/>
        <v>0.43195628486289456</v>
      </c>
      <c r="U1003" s="127" t="s">
        <v>229</v>
      </c>
    </row>
    <row r="1004" spans="1:22" x14ac:dyDescent="0.2">
      <c r="N1004" s="125">
        <f t="shared" si="1704"/>
        <v>6.9007499457791476E-5</v>
      </c>
      <c r="P1004" s="127" t="str">
        <f t="shared" ref="P1004" si="1751">CONCATENATE("X2","(m",K1003,")")</f>
        <v>X2(m126)</v>
      </c>
      <c r="Q1004" s="59">
        <f t="shared" ref="Q1004" si="1752">(($L$3*($I$4-($B$4*Q1003+$D$4*N1005+$E$4*N1006+$F$4*N1007+$G$4*N1008))/$C$4))+((1-$L$3)*N1004)</f>
        <v>6.9306874859589534E-5</v>
      </c>
      <c r="S1004" s="129">
        <f t="shared" si="1750"/>
        <v>0.43195628486289456</v>
      </c>
    </row>
    <row r="1005" spans="1:22" x14ac:dyDescent="0.2">
      <c r="N1005" s="125">
        <f t="shared" si="1704"/>
        <v>-6.6884460284040285E-4</v>
      </c>
      <c r="P1005" s="127" t="str">
        <f t="shared" ref="P1005" si="1753">CONCATENATE("X3","(m",K1003,")")</f>
        <v>X3(m126)</v>
      </c>
      <c r="Q1005" s="59">
        <f t="shared" ref="Q1005" si="1754">(($L$3*($I$5-($B$5*Q1003+$C$5*Q1004+$E$5*N1006+$F$5*N1007+$G$5*N1008))/$D$5))+((1-$L$3)*N1005)</f>
        <v>-6.7172979465288162E-4</v>
      </c>
      <c r="S1005" s="129">
        <f t="shared" si="1750"/>
        <v>0.42951672464814478</v>
      </c>
    </row>
    <row r="1006" spans="1:22" x14ac:dyDescent="0.2">
      <c r="N1006" s="125">
        <f t="shared" si="1704"/>
        <v>0.17284800248559654</v>
      </c>
      <c r="P1006" s="127" t="str">
        <f t="shared" ref="P1006" si="1755">CONCATENATE("X4","(m",K1003,")")</f>
        <v>X4(m126)</v>
      </c>
      <c r="Q1006" s="59">
        <f t="shared" ref="Q1006" si="1756">(($L$3*($I$6-($B$6*Q1003+$C$6*Q1004+$D$6*Q1005+$F$6*N1007+$G$6*N1008))/$E$6))+((1-$L$3)*N1006)</f>
        <v>0.17358341482070769</v>
      </c>
      <c r="S1006" s="129">
        <f t="shared" si="1750"/>
        <v>0.42366509258430646</v>
      </c>
    </row>
    <row r="1007" spans="1:22" x14ac:dyDescent="0.2">
      <c r="N1007" s="125">
        <f t="shared" si="1704"/>
        <v>-6.9157530069075617E-5</v>
      </c>
      <c r="P1007" s="127" t="str">
        <f t="shared" ref="P1007" si="1757">CONCATENATE("X5","(m",K1003,")")</f>
        <v>X5(m126)</v>
      </c>
      <c r="Q1007" s="59">
        <f t="shared" ref="Q1007" si="1758">(($L$3*($I$7-($B$7*Q1003+$C$7*Q1004+$D$7*Q1005+$E$7*Q1006+$G$7*N1008))/$F$7))+((1-$L$3)*N1007)</f>
        <v>-6.9455536964360961E-5</v>
      </c>
      <c r="S1007" s="129">
        <f t="shared" si="1750"/>
        <v>0.42906139425321449</v>
      </c>
    </row>
    <row r="1008" spans="1:22" ht="15.75" x14ac:dyDescent="0.25">
      <c r="K1008" s="1"/>
      <c r="N1008" s="126">
        <f t="shared" si="1704"/>
        <v>-6.7624216006795647E-4</v>
      </c>
      <c r="P1008" s="127" t="str">
        <f t="shared" ref="P1008" si="1759">CONCATENATE("X6","(m",K1003,")")</f>
        <v>X6(m126)</v>
      </c>
      <c r="Q1008" s="59">
        <f t="shared" ref="Q1008" si="1760">(($L$3*($I$8-($B$8*Q1003+$C$8*Q1004+$D$8*Q1005+$E$8*Q1006+$F$8*Q1007))/$G$8))+((1-$L$3)*N1008)</f>
        <v>-6.7911416307546977E-4</v>
      </c>
      <c r="R1008" s="1"/>
      <c r="S1008" s="129">
        <f t="shared" si="1750"/>
        <v>0.42290430146634067</v>
      </c>
      <c r="T1008" s="1"/>
      <c r="U1008" s="1"/>
    </row>
    <row r="1009" spans="1:22" x14ac:dyDescent="0.2">
      <c r="A1009" s="131"/>
      <c r="B1009" s="131"/>
      <c r="C1009" s="131"/>
      <c r="D1009" s="131"/>
      <c r="E1009" s="131"/>
      <c r="F1009" s="131"/>
      <c r="G1009" s="131"/>
      <c r="H1009" s="131"/>
      <c r="I1009" s="131"/>
      <c r="J1009" s="131"/>
      <c r="K1009" s="131"/>
      <c r="L1009" s="131"/>
      <c r="M1009" s="131"/>
      <c r="N1009" s="131"/>
      <c r="O1009" s="131"/>
      <c r="P1009" s="131"/>
      <c r="Q1009" s="131"/>
      <c r="R1009" s="131"/>
      <c r="S1009" s="131"/>
      <c r="T1009" s="131"/>
      <c r="U1009" s="131"/>
      <c r="V1009" s="131"/>
    </row>
    <row r="1010" spans="1:22" ht="15.75" x14ac:dyDescent="0.25">
      <c r="K1010" s="127" t="s">
        <v>226</v>
      </c>
      <c r="N1010" s="117" t="s">
        <v>354</v>
      </c>
      <c r="S1010" s="112" t="s">
        <v>210</v>
      </c>
      <c r="T1010" s="112" t="s">
        <v>228</v>
      </c>
    </row>
    <row r="1011" spans="1:22" x14ac:dyDescent="0.2">
      <c r="K1011" s="127">
        <v>127</v>
      </c>
      <c r="N1011" s="124">
        <f t="shared" ref="N1011" si="1761">Q1003</f>
        <v>0.17204747561165448</v>
      </c>
      <c r="P1011" s="127" t="str">
        <f t="shared" ref="P1011" si="1762">CONCATENATE("X1","(m",K1011,")")</f>
        <v>X1(m127)</v>
      </c>
      <c r="Q1011" s="59">
        <f t="shared" ref="Q1011" si="1763">(($L$3*($I$3-($C$3*N1012+$D$3*N1013+$E$3*N1014+$F$3*N1015+$G$3*N1016))/$B$3))+((1-$L$3)*N1011)</f>
        <v>0.1727795262257823</v>
      </c>
      <c r="S1011" s="129">
        <f t="shared" ref="S1011:S1016" si="1764">ABS((Q1011-N1011)/Q1011)*100</f>
        <v>0.42369060161167343</v>
      </c>
      <c r="T1011" s="133">
        <f t="shared" si="1722"/>
        <v>0.42619201817785807</v>
      </c>
      <c r="U1011" s="127" t="s">
        <v>229</v>
      </c>
    </row>
    <row r="1012" spans="1:22" x14ac:dyDescent="0.2">
      <c r="N1012" s="125">
        <f t="shared" si="1704"/>
        <v>6.9306874859589534E-5</v>
      </c>
      <c r="P1012" s="127" t="str">
        <f t="shared" ref="P1012" si="1765">CONCATENATE("X2","(m",K1011,")")</f>
        <v>X2(m127)</v>
      </c>
      <c r="Q1012" s="59">
        <f t="shared" ref="Q1012" si="1766">(($L$3*($I$4-($B$4*Q1011+$D$4*N1013+$E$4*N1014+$F$4*N1015+$G$4*N1016))/$C$4))+((1-$L$3)*N1012)</f>
        <v>6.9603519504086821E-5</v>
      </c>
      <c r="S1012" s="129">
        <f t="shared" si="1764"/>
        <v>0.42619201817785807</v>
      </c>
    </row>
    <row r="1013" spans="1:22" x14ac:dyDescent="0.2">
      <c r="N1013" s="125">
        <f t="shared" si="1704"/>
        <v>-6.7172979465288162E-4</v>
      </c>
      <c r="P1013" s="127" t="str">
        <f t="shared" ref="P1013" si="1767">CONCATENATE("X3","(m",K1011,")")</f>
        <v>X3(m127)</v>
      </c>
      <c r="Q1013" s="59">
        <f t="shared" ref="Q1013" si="1768">(($L$3*($I$5-($B$5*Q1011+$C$5*Q1012+$E$5*N1014+$F$5*N1015+$G$5*N1016))/$D$5))+((1-$L$3)*N1013)</f>
        <v>-6.7458866914416841E-4</v>
      </c>
      <c r="S1013" s="129">
        <f t="shared" si="1764"/>
        <v>0.42379521359493971</v>
      </c>
    </row>
    <row r="1014" spans="1:22" x14ac:dyDescent="0.2">
      <c r="N1014" s="125">
        <f t="shared" si="1704"/>
        <v>0.17358341482070769</v>
      </c>
      <c r="P1014" s="127" t="str">
        <f t="shared" ref="P1014" si="1769">CONCATENATE("X4","(m",K1011,")")</f>
        <v>X4(m127)</v>
      </c>
      <c r="Q1014" s="59">
        <f t="shared" ref="Q1014" si="1770">(($L$3*($I$6-($B$6*Q1011+$C$6*Q1012+$D$6*Q1013+$F$6*N1015+$G$6*N1016))/$E$6))+((1-$L$3)*N1014)</f>
        <v>0.17431211908096994</v>
      </c>
      <c r="S1014" s="129">
        <f t="shared" si="1764"/>
        <v>0.4180456666491224</v>
      </c>
    </row>
    <row r="1015" spans="1:22" x14ac:dyDescent="0.2">
      <c r="N1015" s="125">
        <f t="shared" si="1704"/>
        <v>-6.9455536964360961E-5</v>
      </c>
      <c r="P1015" s="127" t="str">
        <f t="shared" ref="P1015" si="1771">CONCATENATE("X5","(m",K1011,")")</f>
        <v>X5(m127)</v>
      </c>
      <c r="Q1015" s="59">
        <f t="shared" ref="Q1015" si="1772">(($L$3*($I$7-($B$7*Q1011+$C$7*Q1012+$D$7*Q1013+$E$7*Q1014+$G$7*N1016))/$F$7))+((1-$L$3)*N1015)</f>
        <v>-6.9750825585198595E-5</v>
      </c>
      <c r="S1015" s="129">
        <f t="shared" si="1764"/>
        <v>0.42334785052393109</v>
      </c>
    </row>
    <row r="1016" spans="1:22" ht="15.75" x14ac:dyDescent="0.25">
      <c r="K1016" s="1"/>
      <c r="N1016" s="126">
        <f t="shared" si="1704"/>
        <v>-6.7911416307546977E-4</v>
      </c>
      <c r="P1016" s="127" t="str">
        <f t="shared" ref="P1016" si="1773">CONCATENATE("X6","(m",K1011,")")</f>
        <v>X6(m127)</v>
      </c>
      <c r="Q1016" s="59">
        <f t="shared" ref="Q1016" si="1774">(($L$3*($I$8-($B$8*Q1011+$C$8*Q1012+$D$8*Q1013+$E$8*Q1014+$F$8*Q1015))/$G$8))+((1-$L$3)*N1016)</f>
        <v>-6.8195996906367728E-4</v>
      </c>
      <c r="R1016" s="1"/>
      <c r="S1016" s="129">
        <f t="shared" si="1764"/>
        <v>0.41729809919998162</v>
      </c>
      <c r="T1016" s="1"/>
      <c r="U1016" s="1"/>
    </row>
    <row r="1017" spans="1:22" x14ac:dyDescent="0.2">
      <c r="A1017" s="131"/>
      <c r="B1017" s="131"/>
      <c r="C1017" s="131"/>
      <c r="D1017" s="131"/>
      <c r="E1017" s="131"/>
      <c r="F1017" s="131"/>
      <c r="G1017" s="131"/>
      <c r="H1017" s="131"/>
      <c r="I1017" s="131"/>
      <c r="J1017" s="131"/>
      <c r="K1017" s="131"/>
      <c r="L1017" s="131"/>
      <c r="M1017" s="131"/>
      <c r="N1017" s="131"/>
      <c r="O1017" s="131"/>
      <c r="P1017" s="131"/>
      <c r="Q1017" s="131"/>
      <c r="R1017" s="131"/>
      <c r="S1017" s="131"/>
      <c r="T1017" s="131"/>
      <c r="U1017" s="131"/>
      <c r="V1017" s="131"/>
    </row>
    <row r="1018" spans="1:22" ht="15.75" x14ac:dyDescent="0.25">
      <c r="K1018" s="127" t="s">
        <v>226</v>
      </c>
      <c r="N1018" s="117" t="s">
        <v>355</v>
      </c>
      <c r="S1018" s="112" t="s">
        <v>210</v>
      </c>
      <c r="T1018" s="112" t="s">
        <v>228</v>
      </c>
    </row>
    <row r="1019" spans="1:22" x14ac:dyDescent="0.2">
      <c r="K1019" s="127">
        <v>128</v>
      </c>
      <c r="N1019" s="124">
        <f t="shared" ref="N1019" si="1775">Q1011</f>
        <v>0.1727795262257823</v>
      </c>
      <c r="P1019" s="127" t="str">
        <f t="shared" ref="P1019" si="1776">CONCATENATE("X1","(m",K1019,")")</f>
        <v>X1(m128)</v>
      </c>
      <c r="Q1019" s="59">
        <f t="shared" ref="Q1019" si="1777">(($L$3*($I$3-($C$3*N1020+$D$3*N1021+$E$3*N1022+$F$3*N1023+$G$3*N1024))/$B$3))+((1-$L$3)*N1019)</f>
        <v>0.17350489942905048</v>
      </c>
      <c r="S1019" s="129">
        <f t="shared" ref="S1019:S1024" si="1778">ABS((Q1019-N1019)/Q1019)*100</f>
        <v>0.41807073209756856</v>
      </c>
      <c r="T1019" s="133">
        <f t="shared" si="1722"/>
        <v>0.42052859000916482</v>
      </c>
      <c r="U1019" s="127" t="s">
        <v>229</v>
      </c>
    </row>
    <row r="1020" spans="1:22" x14ac:dyDescent="0.2">
      <c r="N1020" s="125">
        <f t="shared" si="1704"/>
        <v>6.9603519504086821E-5</v>
      </c>
      <c r="P1020" s="127" t="str">
        <f t="shared" ref="P1020" si="1779">CONCATENATE("X2","(m",K1019,")")</f>
        <v>X2(m128)</v>
      </c>
      <c r="Q1020" s="59">
        <f t="shared" ref="Q1020" si="1780">(($L$3*($I$4-($B$4*Q1019+$D$4*N1021+$E$4*N1022+$F$4*N1023+$G$4*N1024))/$C$4))+((1-$L$3)*N1020)</f>
        <v>6.9897458299927751E-5</v>
      </c>
      <c r="S1020" s="129">
        <f t="shared" si="1778"/>
        <v>0.42052859000916482</v>
      </c>
    </row>
    <row r="1021" spans="1:22" x14ac:dyDescent="0.2">
      <c r="N1021" s="125">
        <f t="shared" si="1704"/>
        <v>-6.7458866914416841E-4</v>
      </c>
      <c r="P1021" s="127" t="str">
        <f t="shared" ref="P1021" si="1781">CONCATENATE("X3","(m",K1019,")")</f>
        <v>X3(m128)</v>
      </c>
      <c r="Q1021" s="59">
        <f t="shared" ref="Q1021" si="1782">(($L$3*($I$5-($B$5*Q1019+$C$5*Q1020+$E$5*N1022+$F$5*N1023+$G$5*N1024))/$D$5))+((1-$L$3)*N1021)</f>
        <v>-6.7742146636811079E-4</v>
      </c>
      <c r="S1021" s="129">
        <f t="shared" si="1778"/>
        <v>0.41817352484118653</v>
      </c>
    </row>
    <row r="1022" spans="1:22" x14ac:dyDescent="0.2">
      <c r="N1022" s="125">
        <f t="shared" si="1704"/>
        <v>0.17431211908096994</v>
      </c>
      <c r="P1022" s="127" t="str">
        <f t="shared" ref="P1022" si="1783">CONCATENATE("X4","(m",K1019,")")</f>
        <v>X4(m128)</v>
      </c>
      <c r="Q1022" s="59">
        <f t="shared" ref="Q1022" si="1784">(($L$3*($I$6-($B$6*Q1019+$C$6*Q1020+$D$6*Q1021+$F$6*N1023+$G$6*N1024))/$E$6))+((1-$L$3)*N1022)</f>
        <v>0.17503417645419048</v>
      </c>
      <c r="S1022" s="129">
        <f t="shared" si="1778"/>
        <v>0.41252364986532281</v>
      </c>
    </row>
    <row r="1023" spans="1:22" x14ac:dyDescent="0.2">
      <c r="N1023" s="125">
        <f t="shared" si="1704"/>
        <v>-6.9750825585198595E-5</v>
      </c>
      <c r="P1023" s="127" t="str">
        <f t="shared" ref="P1023" si="1785">CONCATENATE("X5","(m",K1019,")")</f>
        <v>X5(m128)</v>
      </c>
      <c r="Q1023" s="59">
        <f t="shared" ref="Q1023" si="1786">(($L$3*($I$7-($B$7*Q1019+$C$7*Q1020+$D$7*Q1021+$E$7*Q1022+$G$7*N1024))/$F$7))+((1-$L$3)*N1023)</f>
        <v>-7.0043420726370457E-5</v>
      </c>
      <c r="S1023" s="129">
        <f t="shared" si="1778"/>
        <v>0.41773394008682868</v>
      </c>
    </row>
    <row r="1024" spans="1:22" ht="15.75" x14ac:dyDescent="0.25">
      <c r="K1024" s="1"/>
      <c r="N1024" s="126">
        <f t="shared" si="1704"/>
        <v>-6.8195996906367728E-4</v>
      </c>
      <c r="P1024" s="127" t="str">
        <f t="shared" ref="P1024" si="1787">CONCATENATE("X6","(m",K1019,")")</f>
        <v>X6(m128)</v>
      </c>
      <c r="Q1024" s="59">
        <f t="shared" ref="Q1024" si="1788">(($L$3*($I$8-($B$8*Q1019+$C$8*Q1020+$D$8*Q1021+$E$8*Q1022+$F$8*Q1023))/$G$8))+((1-$L$3)*N1024)</f>
        <v>-6.8477981698909047E-4</v>
      </c>
      <c r="R1024" s="1"/>
      <c r="S1024" s="129">
        <f t="shared" si="1778"/>
        <v>0.41178899486433285</v>
      </c>
      <c r="T1024" s="1"/>
      <c r="U1024" s="1"/>
    </row>
    <row r="1025" spans="1:22" x14ac:dyDescent="0.2">
      <c r="A1025" s="131"/>
      <c r="B1025" s="131"/>
      <c r="C1025" s="131"/>
      <c r="D1025" s="131"/>
      <c r="E1025" s="131"/>
      <c r="F1025" s="131"/>
      <c r="G1025" s="131"/>
      <c r="H1025" s="131"/>
      <c r="I1025" s="131"/>
      <c r="J1025" s="131"/>
      <c r="K1025" s="131"/>
      <c r="L1025" s="131"/>
      <c r="M1025" s="131"/>
      <c r="N1025" s="131"/>
      <c r="O1025" s="131"/>
      <c r="P1025" s="131"/>
      <c r="Q1025" s="131"/>
      <c r="R1025" s="131"/>
      <c r="S1025" s="131"/>
      <c r="T1025" s="131"/>
      <c r="U1025" s="131"/>
      <c r="V1025" s="131"/>
    </row>
    <row r="1026" spans="1:22" ht="15.75" x14ac:dyDescent="0.25">
      <c r="K1026" s="127" t="s">
        <v>226</v>
      </c>
      <c r="N1026" s="117" t="s">
        <v>356</v>
      </c>
      <c r="S1026" s="112" t="s">
        <v>210</v>
      </c>
      <c r="T1026" s="112" t="s">
        <v>228</v>
      </c>
    </row>
    <row r="1027" spans="1:22" x14ac:dyDescent="0.2">
      <c r="K1027" s="127">
        <v>129</v>
      </c>
      <c r="N1027" s="124">
        <f t="shared" ref="N1027" si="1789">Q1019</f>
        <v>0.17350489942905048</v>
      </c>
      <c r="P1027" s="127" t="str">
        <f t="shared" ref="P1027" si="1790">CONCATENATE("X1","(m",K1027,")")</f>
        <v>X1(m129)</v>
      </c>
      <c r="Q1027" s="59">
        <f t="shared" ref="Q1027" si="1791">(($L$3*($I$3-($C$3*N1028+$D$3*N1029+$E$3*N1030+$F$3*N1031+$G$3*N1032))/$B$3))+((1-$L$3)*N1027)</f>
        <v>0.17422365612956425</v>
      </c>
      <c r="S1027" s="129">
        <f t="shared" ref="S1027:S1032" si="1792">ABS((Q1027-N1027)/Q1027)*100</f>
        <v>0.41254828218003747</v>
      </c>
      <c r="T1027" s="133">
        <f t="shared" si="1722"/>
        <v>0.4149636088526798</v>
      </c>
      <c r="U1027" s="127" t="s">
        <v>229</v>
      </c>
    </row>
    <row r="1028" spans="1:22" x14ac:dyDescent="0.2">
      <c r="N1028" s="125">
        <f t="shared" si="1704"/>
        <v>6.9897458299927751E-5</v>
      </c>
      <c r="P1028" s="127" t="str">
        <f t="shared" ref="P1028" si="1793">CONCATENATE("X2","(m",K1027,")")</f>
        <v>X2(m129)</v>
      </c>
      <c r="Q1028" s="59">
        <f t="shared" ref="Q1028" si="1794">(($L$3*($I$4-($B$4*Q1027+$D$4*N1029+$E$4*N1030+$F$4*N1031+$G$4*N1032))/$C$4))+((1-$L$3)*N1028)</f>
        <v>7.0188715928552227E-5</v>
      </c>
      <c r="S1028" s="129">
        <f t="shared" si="1792"/>
        <v>0.4149636088526798</v>
      </c>
    </row>
    <row r="1029" spans="1:22" x14ac:dyDescent="0.2">
      <c r="N1029" s="125">
        <f t="shared" si="1704"/>
        <v>-6.7742146636811079E-4</v>
      </c>
      <c r="P1029" s="127" t="str">
        <f t="shared" ref="P1029" si="1795">CONCATENATE("X3","(m",K1027,")")</f>
        <v>X3(m129)</v>
      </c>
      <c r="Q1029" s="59">
        <f t="shared" ref="Q1029" si="1796">(($L$3*($I$5-($B$5*Q1027+$C$5*Q1028+$E$5*N1030+$F$5*N1031+$G$5*N1032))/$D$5))+((1-$L$3)*N1029)</f>
        <v>-6.8022842418890097E-4</v>
      </c>
      <c r="S1029" s="129">
        <f t="shared" si="1792"/>
        <v>0.41264929852603238</v>
      </c>
    </row>
    <row r="1030" spans="1:22" x14ac:dyDescent="0.2">
      <c r="N1030" s="125">
        <f t="shared" si="1704"/>
        <v>0.17503417645419048</v>
      </c>
      <c r="P1030" s="127" t="str">
        <f t="shared" ref="P1030" si="1797">CONCATENATE("X4","(m",K1027,")")</f>
        <v>X4(m129)</v>
      </c>
      <c r="Q1030" s="59">
        <f t="shared" ref="Q1030" si="1798">(($L$3*($I$6-($B$6*Q1027+$C$6*Q1028+$D$6*Q1029+$F$6*N1031+$G$6*N1032))/$E$6))+((1-$L$3)*N1030)</f>
        <v>0.17574964757005102</v>
      </c>
      <c r="S1030" s="129">
        <f t="shared" si="1792"/>
        <v>0.4070967570932757</v>
      </c>
    </row>
    <row r="1031" spans="1:22" x14ac:dyDescent="0.2">
      <c r="N1031" s="125">
        <f t="shared" si="1704"/>
        <v>-7.0043420726370457E-5</v>
      </c>
      <c r="P1031" s="127" t="str">
        <f t="shared" ref="P1031" si="1799">CONCATENATE("X5","(m",K1027,")")</f>
        <v>X5(m129)</v>
      </c>
      <c r="Q1031" s="59">
        <f t="shared" ref="Q1031" si="1800">(($L$3*($I$7-($B$7*Q1027+$C$7*Q1028+$D$7*Q1029+$E$7*Q1030+$G$7*N1032))/$F$7))+((1-$L$3)*N1031)</f>
        <v>-7.0333346956492378E-5</v>
      </c>
      <c r="S1031" s="129">
        <f t="shared" si="1792"/>
        <v>0.41221730895483627</v>
      </c>
    </row>
    <row r="1032" spans="1:22" ht="15.75" x14ac:dyDescent="0.25">
      <c r="K1032" s="1"/>
      <c r="N1032" s="126">
        <f t="shared" si="1704"/>
        <v>-6.8477981698909047E-4</v>
      </c>
      <c r="P1032" s="127" t="str">
        <f t="shared" ref="P1032" si="1801">CONCATENATE("X6","(m",K1027,")")</f>
        <v>X6(m129)</v>
      </c>
      <c r="Q1032" s="59">
        <f t="shared" ref="Q1032" si="1802">(($L$3*($I$8-($B$8*Q1027+$C$8*Q1028+$D$8*Q1029+$E$8*Q1030+$F$8*Q1031))/$G$8))+((1-$L$3)*N1032)</f>
        <v>-6.8757394362857602E-4</v>
      </c>
      <c r="R1032" s="1"/>
      <c r="S1032" s="129">
        <f t="shared" si="1792"/>
        <v>0.40637471291304783</v>
      </c>
      <c r="T1032" s="1"/>
      <c r="U1032" s="1"/>
    </row>
    <row r="1033" spans="1:22" x14ac:dyDescent="0.2">
      <c r="A1033" s="131"/>
      <c r="B1033" s="131"/>
      <c r="C1033" s="131"/>
      <c r="D1033" s="131"/>
      <c r="E1033" s="131"/>
      <c r="F1033" s="131"/>
      <c r="G1033" s="131"/>
      <c r="H1033" s="131"/>
      <c r="I1033" s="131"/>
      <c r="J1033" s="131"/>
      <c r="K1033" s="131"/>
      <c r="L1033" s="131"/>
      <c r="M1033" s="131"/>
      <c r="N1033" s="131"/>
      <c r="O1033" s="131"/>
      <c r="P1033" s="131"/>
      <c r="Q1033" s="131"/>
      <c r="R1033" s="131"/>
      <c r="S1033" s="131"/>
      <c r="T1033" s="131"/>
      <c r="U1033" s="131"/>
      <c r="V1033" s="131"/>
    </row>
    <row r="1034" spans="1:22" ht="15.75" x14ac:dyDescent="0.25">
      <c r="K1034" s="127" t="s">
        <v>226</v>
      </c>
      <c r="N1034" s="117" t="s">
        <v>357</v>
      </c>
      <c r="S1034" s="112" t="s">
        <v>210</v>
      </c>
      <c r="T1034" s="112" t="s">
        <v>228</v>
      </c>
    </row>
    <row r="1035" spans="1:22" x14ac:dyDescent="0.2">
      <c r="K1035" s="127">
        <v>130</v>
      </c>
      <c r="N1035" s="124">
        <f t="shared" ref="N1035" si="1803">Q1027</f>
        <v>0.17422365612956425</v>
      </c>
      <c r="P1035" s="127" t="str">
        <f t="shared" ref="P1035" si="1804">CONCATENATE("X1","(m",K1035,")")</f>
        <v>X1(m130)</v>
      </c>
      <c r="Q1035" s="59">
        <f t="shared" ref="Q1035" si="1805">(($L$3*($I$3-($C$3*N1036+$D$3*N1037+$E$3*N1038+$F$3*N1039+$G$3*N1040))/$B$3))+((1-$L$3)*N1035)</f>
        <v>0.17493585667985453</v>
      </c>
      <c r="S1035" s="129">
        <f t="shared" ref="S1035:S1040" si="1806">ABS((Q1035-N1035)/Q1035)*100</f>
        <v>0.40712096639722123</v>
      </c>
      <c r="T1035" s="133">
        <f t="shared" si="1722"/>
        <v>0.40949475750506509</v>
      </c>
      <c r="U1035" s="127" t="s">
        <v>229</v>
      </c>
    </row>
    <row r="1036" spans="1:22" x14ac:dyDescent="0.2">
      <c r="N1036" s="125">
        <f t="shared" si="1704"/>
        <v>7.0188715928552227E-5</v>
      </c>
      <c r="P1036" s="127" t="str">
        <f t="shared" ref="P1036" si="1807">CONCATENATE("X2","(m",K1035,")")</f>
        <v>X2(m130)</v>
      </c>
      <c r="Q1036" s="59">
        <f t="shared" ref="Q1036" si="1808">(($L$3*($I$4-($B$4*Q1035+$D$4*N1037+$E$4*N1038+$F$4*N1039+$G$4*N1040))/$C$4))+((1-$L$3)*N1036)</f>
        <v>7.0477316846267928E-5</v>
      </c>
      <c r="S1036" s="129">
        <f t="shared" si="1806"/>
        <v>0.40949475750506509</v>
      </c>
    </row>
    <row r="1037" spans="1:22" x14ac:dyDescent="0.2">
      <c r="N1037" s="125">
        <f t="shared" si="1704"/>
        <v>-6.8022842418890097E-4</v>
      </c>
      <c r="P1037" s="127" t="str">
        <f t="shared" ref="P1037" si="1809">CONCATENATE("X3","(m",K1035,")")</f>
        <v>X3(m130)</v>
      </c>
      <c r="Q1037" s="59">
        <f t="shared" ref="Q1037" si="1810">(($L$3*($I$5-($B$5*Q1035+$C$5*Q1036+$E$5*N1038+$F$5*N1039+$G$5*N1040))/$D$5))+((1-$L$3)*N1037)</f>
        <v>-6.8300977830104963E-4</v>
      </c>
      <c r="S1037" s="129">
        <f t="shared" si="1806"/>
        <v>0.40722024786630889</v>
      </c>
    </row>
    <row r="1038" spans="1:22" x14ac:dyDescent="0.2">
      <c r="N1038" s="125">
        <f t="shared" si="1704"/>
        <v>0.17574964757005102</v>
      </c>
      <c r="P1038" s="127" t="str">
        <f t="shared" ref="P1038" si="1811">CONCATENATE("X4","(m",K1035,")")</f>
        <v>X4(m130)</v>
      </c>
      <c r="Q1038" s="59">
        <f t="shared" ref="Q1038" si="1812">(($L$3*($I$6-($B$6*Q1035+$C$6*Q1036+$D$6*Q1037+$F$6*N1039+$G$6*N1040))/$E$6))+((1-$L$3)*N1038)</f>
        <v>0.17645859250519869</v>
      </c>
      <c r="S1038" s="129">
        <f t="shared" si="1806"/>
        <v>0.40176277339783512</v>
      </c>
    </row>
    <row r="1039" spans="1:22" x14ac:dyDescent="0.2">
      <c r="N1039" s="125">
        <f t="shared" si="1704"/>
        <v>-7.0333346956492378E-5</v>
      </c>
      <c r="P1039" s="127" t="str">
        <f t="shared" ref="P1039" si="1813">CONCATENATE("X5","(m",K1035,")")</f>
        <v>X5(m130)</v>
      </c>
      <c r="Q1039" s="59">
        <f t="shared" ref="Q1039" si="1814">(($L$3*($I$7-($B$7*Q1035+$C$7*Q1036+$D$7*Q1037+$E$7*Q1038+$G$7*N1040))/$F$7))+((1-$L$3)*N1039)</f>
        <v>-7.0620628620077336E-5</v>
      </c>
      <c r="S1039" s="129">
        <f t="shared" si="1806"/>
        <v>0.4067956759921626</v>
      </c>
    </row>
    <row r="1040" spans="1:22" ht="15.75" x14ac:dyDescent="0.25">
      <c r="K1040" s="1"/>
      <c r="N1040" s="126">
        <f t="shared" si="1704"/>
        <v>-6.8757394362857602E-4</v>
      </c>
      <c r="P1040" s="127" t="str">
        <f t="shared" ref="P1040" si="1815">CONCATENATE("X6","(m",K1035,")")</f>
        <v>X6(m130)</v>
      </c>
      <c r="Q1040" s="59">
        <f t="shared" ref="Q1040" si="1816">(($L$3*($I$8-($B$8*Q1035+$C$8*Q1036+$D$8*Q1037+$E$8*Q1038+$F$8*Q1039))/$G$8))+((1-$L$3)*N1040)</f>
        <v>-6.9034258359923647E-4</v>
      </c>
      <c r="R1040" s="1"/>
      <c r="S1040" s="129">
        <f t="shared" si="1806"/>
        <v>0.40105304763695732</v>
      </c>
      <c r="T1040" s="1"/>
      <c r="U1040" s="1"/>
    </row>
    <row r="1041" spans="1:22" x14ac:dyDescent="0.2">
      <c r="A1041" s="131"/>
      <c r="B1041" s="131"/>
      <c r="C1041" s="131"/>
      <c r="D1041" s="131"/>
      <c r="E1041" s="131"/>
      <c r="F1041" s="131"/>
      <c r="G1041" s="131"/>
      <c r="H1041" s="131"/>
      <c r="I1041" s="131"/>
      <c r="J1041" s="131"/>
      <c r="K1041" s="131"/>
      <c r="L1041" s="131"/>
      <c r="M1041" s="131"/>
      <c r="N1041" s="131"/>
      <c r="O1041" s="131"/>
      <c r="P1041" s="131"/>
      <c r="Q1041" s="131"/>
      <c r="R1041" s="131"/>
      <c r="S1041" s="131"/>
      <c r="T1041" s="131"/>
      <c r="U1041" s="131"/>
      <c r="V1041" s="131"/>
    </row>
    <row r="1042" spans="1:22" ht="15.75" x14ac:dyDescent="0.25">
      <c r="K1042" s="127" t="s">
        <v>226</v>
      </c>
      <c r="N1042" s="117" t="s">
        <v>358</v>
      </c>
      <c r="S1042" s="112" t="s">
        <v>210</v>
      </c>
      <c r="T1042" s="112" t="s">
        <v>228</v>
      </c>
    </row>
    <row r="1043" spans="1:22" x14ac:dyDescent="0.2">
      <c r="K1043" s="127">
        <v>131</v>
      </c>
      <c r="N1043" s="124">
        <f t="shared" ref="N1043:N1104" si="1817">Q1035</f>
        <v>0.17493585667985453</v>
      </c>
      <c r="P1043" s="127" t="str">
        <f t="shared" ref="P1043" si="1818">CONCATENATE("X1","(m",K1043,")")</f>
        <v>X1(m131)</v>
      </c>
      <c r="Q1043" s="59">
        <f t="shared" ref="Q1043" si="1819">(($L$3*($I$3-($C$3*N1044+$D$3*N1045+$E$3*N1046+$F$3*N1047+$G$3*N1048))/$B$3))+((1-$L$3)*N1043)</f>
        <v>0.17564156088194574</v>
      </c>
      <c r="S1043" s="129">
        <f t="shared" ref="S1043:S1048" si="1820">ABS((Q1043-N1043)/Q1043)*100</f>
        <v>0.40178656950420322</v>
      </c>
      <c r="T1043" s="133">
        <f t="shared" si="1722"/>
        <v>0.4041197901977947</v>
      </c>
      <c r="U1043" s="127" t="s">
        <v>229</v>
      </c>
    </row>
    <row r="1044" spans="1:22" x14ac:dyDescent="0.2">
      <c r="N1044" s="125">
        <f t="shared" si="1817"/>
        <v>7.0477316846267928E-5</v>
      </c>
      <c r="P1044" s="127" t="str">
        <f t="shared" ref="P1044" si="1821">CONCATENATE("X2","(m",K1043,")")</f>
        <v>X2(m131)</v>
      </c>
      <c r="Q1044" s="59">
        <f t="shared" ref="Q1044" si="1822">(($L$3*($I$4-($B$4*Q1043+$D$4*N1045+$E$4*N1046+$F$4*N1047+$G$4*N1048))/$C$4))+((1-$L$3)*N1044)</f>
        <v>7.0763285286304007E-5</v>
      </c>
      <c r="S1044" s="129">
        <f t="shared" si="1820"/>
        <v>0.4041197901977947</v>
      </c>
    </row>
    <row r="1045" spans="1:22" x14ac:dyDescent="0.2">
      <c r="N1045" s="125">
        <f t="shared" si="1817"/>
        <v>-6.8300977830104963E-4</v>
      </c>
      <c r="P1045" s="127" t="str">
        <f t="shared" ref="P1045" si="1823">CONCATENATE("X3","(m",K1043,")")</f>
        <v>X3(m131)</v>
      </c>
      <c r="Q1045" s="59">
        <f t="shared" ref="Q1045" si="1824">(($L$3*($I$5-($B$5*Q1043+$C$5*Q1044+$E$5*N1046+$F$5*N1047+$G$5*N1048))/$D$5))+((1-$L$3)*N1045)</f>
        <v>-6.8576576224917629E-4</v>
      </c>
      <c r="S1045" s="129">
        <f t="shared" si="1820"/>
        <v>0.40188415634626762</v>
      </c>
    </row>
    <row r="1046" spans="1:22" x14ac:dyDescent="0.2">
      <c r="N1046" s="125">
        <f t="shared" si="1817"/>
        <v>0.17645859250519869</v>
      </c>
      <c r="P1046" s="127" t="str">
        <f t="shared" ref="P1046" si="1825">CONCATENATE("X4","(m",K1043,")")</f>
        <v>X4(m131)</v>
      </c>
      <c r="Q1046" s="59">
        <f t="shared" ref="Q1046" si="1826">(($L$3*($I$6-($B$6*Q1043+$C$6*Q1044+$D$6*Q1045+$F$6*N1047+$G$6*N1048))/$E$6))+((1-$L$3)*N1046)</f>
        <v>0.17716107078829055</v>
      </c>
      <c r="S1046" s="129">
        <f t="shared" si="1820"/>
        <v>0.39651955136991202</v>
      </c>
    </row>
    <row r="1047" spans="1:22" x14ac:dyDescent="0.2">
      <c r="N1047" s="125">
        <f t="shared" si="1817"/>
        <v>-7.0620628620077336E-5</v>
      </c>
      <c r="P1047" s="127" t="str">
        <f t="shared" ref="P1047" si="1827">CONCATENATE("X5","(m",K1043,")")</f>
        <v>X5(m131)</v>
      </c>
      <c r="Q1047" s="59">
        <f t="shared" ref="Q1047" si="1828">(($L$3*($I$7-($B$7*Q1043+$C$7*Q1044+$D$7*Q1045+$E$7*Q1046+$G$7*N1048))/$F$7))+((1-$L$3)*N1047)</f>
        <v>-7.0905289839579379E-5</v>
      </c>
      <c r="S1047" s="129">
        <f t="shared" si="1820"/>
        <v>0.4014668301139151</v>
      </c>
    </row>
    <row r="1048" spans="1:22" ht="15.75" x14ac:dyDescent="0.25">
      <c r="K1048" s="1"/>
      <c r="N1048" s="126">
        <f t="shared" si="1817"/>
        <v>-6.9034258359923647E-4</v>
      </c>
      <c r="P1048" s="127" t="str">
        <f t="shared" ref="P1048" si="1829">CONCATENATE("X6","(m",K1043,")")</f>
        <v>X6(m131)</v>
      </c>
      <c r="Q1048" s="59">
        <f t="shared" ref="Q1048" si="1830">(($L$3*($I$8-($B$8*Q1043+$C$8*Q1044+$D$8*Q1045+$E$8*Q1046+$F$8*Q1047))/$G$8))+((1-$L$3)*N1048)</f>
        <v>-6.9308596937811063E-4</v>
      </c>
      <c r="R1048" s="1"/>
      <c r="S1048" s="129">
        <f t="shared" si="1820"/>
        <v>0.3958218605024908</v>
      </c>
      <c r="T1048" s="1"/>
      <c r="U1048" s="1"/>
    </row>
    <row r="1049" spans="1:22" x14ac:dyDescent="0.2">
      <c r="A1049" s="131"/>
      <c r="B1049" s="131"/>
      <c r="C1049" s="131"/>
      <c r="D1049" s="131"/>
      <c r="E1049" s="131"/>
      <c r="F1049" s="131"/>
      <c r="G1049" s="131"/>
      <c r="H1049" s="131"/>
      <c r="I1049" s="131"/>
      <c r="J1049" s="131"/>
      <c r="K1049" s="131"/>
      <c r="L1049" s="131"/>
      <c r="M1049" s="131"/>
      <c r="N1049" s="131"/>
      <c r="O1049" s="131"/>
      <c r="P1049" s="131"/>
      <c r="Q1049" s="131"/>
      <c r="R1049" s="131"/>
      <c r="S1049" s="131"/>
      <c r="T1049" s="131"/>
      <c r="U1049" s="131"/>
      <c r="V1049" s="131"/>
    </row>
    <row r="1050" spans="1:22" ht="15.75" x14ac:dyDescent="0.25">
      <c r="K1050" s="127" t="s">
        <v>226</v>
      </c>
      <c r="N1050" s="117" t="s">
        <v>359</v>
      </c>
      <c r="S1050" s="112" t="s">
        <v>210</v>
      </c>
      <c r="T1050" s="112" t="s">
        <v>228</v>
      </c>
    </row>
    <row r="1051" spans="1:22" x14ac:dyDescent="0.2">
      <c r="K1051" s="127">
        <v>132</v>
      </c>
      <c r="N1051" s="124">
        <f t="shared" ref="N1051" si="1831">Q1043</f>
        <v>0.17564156088194574</v>
      </c>
      <c r="P1051" s="127" t="str">
        <f t="shared" ref="P1051" si="1832">CONCATENATE("X1","(m",K1051,")")</f>
        <v>X1(m132)</v>
      </c>
      <c r="Q1051" s="59">
        <f t="shared" ref="Q1051" si="1833">(($L$3*($I$3-($C$3*N1052+$D$3*N1053+$E$3*N1054+$F$3*N1055+$G$3*N1056))/$B$3))+((1-$L$3)*N1051)</f>
        <v>0.17634082799237721</v>
      </c>
      <c r="S1051" s="129">
        <f t="shared" ref="S1051:S1056" si="1834">ABS((Q1051-N1051)/Q1051)*100</f>
        <v>0.39654294379387878</v>
      </c>
      <c r="T1051" s="133">
        <f t="shared" ref="T1051:T1107" si="1835">MAX(S1051:S1054)</f>
        <v>0.39883652986217077</v>
      </c>
      <c r="U1051" s="127" t="s">
        <v>229</v>
      </c>
    </row>
    <row r="1052" spans="1:22" x14ac:dyDescent="0.2">
      <c r="N1052" s="125">
        <f t="shared" si="1817"/>
        <v>7.0763285286304007E-5</v>
      </c>
      <c r="P1052" s="127" t="str">
        <f t="shared" ref="P1052" si="1836">CONCATENATE("X2","(m",K1051,")")</f>
        <v>X2(m132)</v>
      </c>
      <c r="Q1052" s="59">
        <f t="shared" ref="Q1052" si="1837">(($L$3*($I$4-($B$4*Q1051+$D$4*N1053+$E$4*N1054+$F$4*N1055+$G$4*N1056))/$C$4))+((1-$L$3)*N1052)</f>
        <v>7.1046645260845851E-5</v>
      </c>
      <c r="S1052" s="129">
        <f t="shared" si="1834"/>
        <v>0.39883652986217077</v>
      </c>
    </row>
    <row r="1053" spans="1:22" x14ac:dyDescent="0.2">
      <c r="N1053" s="125">
        <f t="shared" si="1817"/>
        <v>-6.8576576224917629E-4</v>
      </c>
      <c r="P1053" s="127" t="str">
        <f t="shared" ref="P1053" si="1838">CONCATENATE("X3","(m",K1051,")")</f>
        <v>X3(m132)</v>
      </c>
      <c r="Q1053" s="59">
        <f t="shared" ref="Q1053" si="1839">(($L$3*($I$5-($B$5*Q1051+$C$5*Q1052+$E$5*N1054+$F$5*N1055+$G$5*N1056))/$D$5))+((1-$L$3)*N1053)</f>
        <v>-6.8849660744761958E-4</v>
      </c>
      <c r="S1053" s="129">
        <f t="shared" si="1834"/>
        <v>0.39663887503629486</v>
      </c>
    </row>
    <row r="1054" spans="1:22" x14ac:dyDescent="0.2">
      <c r="N1054" s="125">
        <f t="shared" si="1817"/>
        <v>0.17716107078829055</v>
      </c>
      <c r="P1054" s="127" t="str">
        <f t="shared" ref="P1054" si="1840">CONCATENATE("X4","(m",K1051,")")</f>
        <v>X4(m132)</v>
      </c>
      <c r="Q1054" s="59">
        <f t="shared" ref="Q1054" si="1841">(($L$3*($I$6-($B$6*Q1051+$C$6*Q1052+$D$6*Q1053+$F$6*N1055+$G$6*N1056))/$E$6))+((1-$L$3)*N1054)</f>
        <v>0.17785714140499209</v>
      </c>
      <c r="S1054" s="129">
        <f t="shared" si="1834"/>
        <v>0.39136500856974121</v>
      </c>
    </row>
    <row r="1055" spans="1:22" x14ac:dyDescent="0.2">
      <c r="N1055" s="125">
        <f t="shared" si="1817"/>
        <v>-7.0905289839579379E-5</v>
      </c>
      <c r="P1055" s="127" t="str">
        <f t="shared" ref="P1055" si="1842">CONCATENATE("X5","(m",K1051,")")</f>
        <v>X5(m132)</v>
      </c>
      <c r="Q1055" s="59">
        <f t="shared" ref="Q1055" si="1843">(($L$3*($I$7-($B$7*Q1051+$C$7*Q1052+$D$7*Q1053+$E$7*Q1054+$G$7*N1056))/$F$7))+((1-$L$3)*N1055)</f>
        <v>-7.1187354517419254E-5</v>
      </c>
      <c r="S1055" s="129">
        <f t="shared" si="1834"/>
        <v>0.39622862761511174</v>
      </c>
    </row>
    <row r="1056" spans="1:22" ht="15.75" x14ac:dyDescent="0.25">
      <c r="K1056" s="1"/>
      <c r="N1056" s="126">
        <f t="shared" si="1817"/>
        <v>-6.9308596937811063E-4</v>
      </c>
      <c r="P1056" s="127" t="str">
        <f t="shared" ref="P1056" si="1844">CONCATENATE("X6","(m",K1051,")")</f>
        <v>X6(m132)</v>
      </c>
      <c r="Q1056" s="59">
        <f t="shared" ref="Q1056" si="1845">(($L$3*($I$8-($B$8*Q1051+$C$8*Q1052+$D$8*Q1053+$E$8*Q1054+$F$8*Q1055))/$G$8))+((1-$L$3)*N1056)</f>
        <v>-6.9580433132169464E-4</v>
      </c>
      <c r="R1056" s="1"/>
      <c r="S1056" s="129">
        <f t="shared" si="1834"/>
        <v>0.39067907761086085</v>
      </c>
      <c r="T1056" s="1"/>
      <c r="U1056" s="1"/>
    </row>
    <row r="1057" spans="1:22" x14ac:dyDescent="0.2">
      <c r="A1057" s="131"/>
      <c r="B1057" s="131"/>
      <c r="C1057" s="131"/>
      <c r="D1057" s="131"/>
      <c r="E1057" s="131"/>
      <c r="F1057" s="131"/>
      <c r="G1057" s="131"/>
      <c r="H1057" s="131"/>
      <c r="I1057" s="131"/>
      <c r="J1057" s="131"/>
      <c r="K1057" s="131"/>
      <c r="L1057" s="131"/>
      <c r="M1057" s="131"/>
      <c r="N1057" s="131"/>
      <c r="O1057" s="131"/>
      <c r="P1057" s="131"/>
      <c r="Q1057" s="131"/>
      <c r="R1057" s="131"/>
      <c r="S1057" s="131"/>
      <c r="T1057" s="131"/>
      <c r="U1057" s="131"/>
      <c r="V1057" s="131"/>
    </row>
    <row r="1058" spans="1:22" ht="15.75" x14ac:dyDescent="0.25">
      <c r="K1058" s="127" t="s">
        <v>226</v>
      </c>
      <c r="N1058" s="117" t="s">
        <v>360</v>
      </c>
      <c r="S1058" s="112" t="s">
        <v>210</v>
      </c>
      <c r="T1058" s="112" t="s">
        <v>228</v>
      </c>
    </row>
    <row r="1059" spans="1:22" x14ac:dyDescent="0.2">
      <c r="K1059" s="127">
        <v>133</v>
      </c>
      <c r="N1059" s="124">
        <f t="shared" ref="N1059" si="1846">Q1051</f>
        <v>0.17634082799237721</v>
      </c>
      <c r="P1059" s="127" t="str">
        <f t="shared" ref="P1059" si="1847">CONCATENATE("X1","(m",K1059,")")</f>
        <v>X1(m133)</v>
      </c>
      <c r="Q1059" s="59">
        <f t="shared" ref="Q1059" si="1848">(($L$3*($I$3-($C$3*N1060+$D$3*N1061+$E$3*N1062+$F$3*N1063+$G$3*N1064))/$B$3))+((1-$L$3)*N1059)</f>
        <v>0.17703371672717888</v>
      </c>
      <c r="S1059" s="129">
        <f t="shared" ref="S1059:S1064" si="1849">ABS((Q1059-N1059)/Q1059)*100</f>
        <v>0.39138800653971223</v>
      </c>
      <c r="T1059" s="133">
        <f t="shared" si="1835"/>
        <v>0.39364286551932481</v>
      </c>
      <c r="U1059" s="127" t="s">
        <v>229</v>
      </c>
    </row>
    <row r="1060" spans="1:22" x14ac:dyDescent="0.2">
      <c r="N1060" s="125">
        <f t="shared" si="1817"/>
        <v>7.1046645260845851E-5</v>
      </c>
      <c r="P1060" s="127" t="str">
        <f t="shared" ref="P1060" si="1850">CONCATENATE("X2","(m",K1059,")")</f>
        <v>X2(m133)</v>
      </c>
      <c r="Q1060" s="59">
        <f t="shared" ref="Q1060" si="1851">(($L$3*($I$4-($B$4*Q1059+$D$4*N1061+$E$4*N1062+$F$4*N1063+$G$4*N1064))/$C$4))+((1-$L$3)*N1060)</f>
        <v>7.1327420563051266E-5</v>
      </c>
      <c r="S1060" s="129">
        <f t="shared" si="1849"/>
        <v>0.39364286551932481</v>
      </c>
    </row>
    <row r="1061" spans="1:22" x14ac:dyDescent="0.2">
      <c r="N1061" s="125">
        <f t="shared" si="1817"/>
        <v>-6.8849660744761958E-4</v>
      </c>
      <c r="P1061" s="127" t="str">
        <f t="shared" ref="P1061" si="1852">CONCATENATE("X3","(m",K1059,")")</f>
        <v>X3(m133)</v>
      </c>
      <c r="Q1061" s="59">
        <f t="shared" ref="Q1061" si="1853">(($L$3*($I$5-($B$5*Q1059+$C$5*Q1060+$E$5*N1062+$F$5*N1063+$G$5*N1064))/$D$5))+((1-$L$3)*N1061)</f>
        <v>-6.9120254319986879E-4</v>
      </c>
      <c r="S1061" s="129">
        <f t="shared" si="1849"/>
        <v>0.391482320033473</v>
      </c>
    </row>
    <row r="1062" spans="1:22" x14ac:dyDescent="0.2">
      <c r="N1062" s="125">
        <f t="shared" si="1817"/>
        <v>0.17785714140499209</v>
      </c>
      <c r="P1062" s="127" t="str">
        <f t="shared" ref="P1062" si="1854">CONCATENATE("X4","(m",K1059,")")</f>
        <v>X4(m133)</v>
      </c>
      <c r="Q1062" s="59">
        <f t="shared" ref="Q1062" si="1855">(($L$3*($I$6-($B$6*Q1059+$C$6*Q1060+$D$6*Q1061+$F$6*N1063+$G$6*N1064))/$E$6))+((1-$L$3)*N1062)</f>
        <v>0.17854686280293017</v>
      </c>
      <c r="S1062" s="129">
        <f t="shared" si="1849"/>
        <v>0.38629712508550251</v>
      </c>
    </row>
    <row r="1063" spans="1:22" x14ac:dyDescent="0.2">
      <c r="N1063" s="125">
        <f t="shared" si="1817"/>
        <v>-7.1187354517419254E-5</v>
      </c>
      <c r="P1063" s="127" t="str">
        <f t="shared" ref="P1063" si="1856">CONCATENATE("X5","(m",K1059,")")</f>
        <v>X5(m133)</v>
      </c>
      <c r="Q1063" s="59">
        <f t="shared" ref="Q1063" si="1857">(($L$3*($I$7-($B$7*Q1059+$C$7*Q1060+$D$7*Q1061+$E$7*Q1062+$G$7*N1064))/$F$7))+((1-$L$3)*N1063)</f>
        <v>-7.1466846337991358E-5</v>
      </c>
      <c r="S1063" s="129">
        <f t="shared" si="1849"/>
        <v>0.39107898962029281</v>
      </c>
    </row>
    <row r="1064" spans="1:22" ht="15.75" x14ac:dyDescent="0.25">
      <c r="K1064" s="1"/>
      <c r="N1064" s="126">
        <f t="shared" si="1817"/>
        <v>-6.9580433132169464E-4</v>
      </c>
      <c r="P1064" s="127" t="str">
        <f t="shared" ref="P1064" si="1858">CONCATENATE("X6","(m",K1059,")")</f>
        <v>X6(m133)</v>
      </c>
      <c r="Q1064" s="59">
        <f t="shared" ref="Q1064" si="1859">(($L$3*($I$8-($B$8*Q1059+$C$8*Q1060+$D$8*Q1061+$E$8*Q1062+$F$8*Q1063))/$G$8))+((1-$L$3)*N1064)</f>
        <v>-6.9849789768528436E-4</v>
      </c>
      <c r="R1064" s="1"/>
      <c r="S1064" s="129">
        <f t="shared" si="1849"/>
        <v>0.38562268727161325</v>
      </c>
      <c r="T1064" s="1"/>
      <c r="U1064" s="1"/>
    </row>
    <row r="1065" spans="1:22" x14ac:dyDescent="0.2">
      <c r="A1065" s="131"/>
      <c r="B1065" s="131"/>
      <c r="C1065" s="131"/>
      <c r="D1065" s="131"/>
      <c r="E1065" s="131"/>
      <c r="F1065" s="131"/>
      <c r="G1065" s="131"/>
      <c r="H1065" s="131"/>
      <c r="I1065" s="131"/>
      <c r="J1065" s="131"/>
      <c r="K1065" s="131"/>
      <c r="L1065" s="131"/>
      <c r="M1065" s="131"/>
      <c r="N1065" s="131"/>
      <c r="O1065" s="131"/>
      <c r="P1065" s="131"/>
      <c r="Q1065" s="131"/>
      <c r="R1065" s="131"/>
      <c r="S1065" s="131"/>
      <c r="T1065" s="131"/>
      <c r="U1065" s="131"/>
      <c r="V1065" s="131"/>
    </row>
    <row r="1066" spans="1:22" ht="15.75" x14ac:dyDescent="0.25">
      <c r="K1066" s="127" t="s">
        <v>226</v>
      </c>
      <c r="N1066" s="117" t="s">
        <v>361</v>
      </c>
      <c r="S1066" s="112" t="s">
        <v>210</v>
      </c>
      <c r="T1066" s="112" t="s">
        <v>228</v>
      </c>
    </row>
    <row r="1067" spans="1:22" x14ac:dyDescent="0.2">
      <c r="K1067" s="127">
        <v>134</v>
      </c>
      <c r="N1067" s="124">
        <f t="shared" ref="N1067" si="1860">Q1059</f>
        <v>0.17703371672717888</v>
      </c>
      <c r="P1067" s="127" t="str">
        <f t="shared" ref="P1067" si="1861">CONCATENATE("X1","(m",K1067,")")</f>
        <v>X1(m134)</v>
      </c>
      <c r="Q1067" s="59">
        <f t="shared" ref="Q1067" si="1862">(($L$3*($I$3-($C$3*N1068+$D$3*N1069+$E$3*N1070+$F$3*N1071+$G$3*N1072))/$B$3))+((1-$L$3)*N1067)</f>
        <v>0.17772028526680139</v>
      </c>
      <c r="S1067" s="129">
        <f t="shared" ref="S1067:S1072" si="1863">ABS((Q1067-N1067)/Q1067)*100</f>
        <v>0.38631973755376625</v>
      </c>
      <c r="T1067" s="133">
        <f t="shared" si="1835"/>
        <v>0.38853674978868646</v>
      </c>
      <c r="U1067" s="127" t="s">
        <v>229</v>
      </c>
    </row>
    <row r="1068" spans="1:22" x14ac:dyDescent="0.2">
      <c r="N1068" s="125">
        <f t="shared" si="1817"/>
        <v>7.1327420563051266E-5</v>
      </c>
      <c r="P1068" s="127" t="str">
        <f t="shared" ref="P1068" si="1864">CONCATENATE("X2","(m",K1067,")")</f>
        <v>X2(m134)</v>
      </c>
      <c r="Q1068" s="59">
        <f t="shared" ref="Q1068" si="1865">(($L$3*($I$4-($B$4*Q1067+$D$4*N1069+$E$4*N1070+$F$4*N1071+$G$4*N1072))/$C$4))+((1-$L$3)*N1068)</f>
        <v>7.1605634769048485E-5</v>
      </c>
      <c r="S1068" s="129">
        <f t="shared" si="1863"/>
        <v>0.38853674978868646</v>
      </c>
    </row>
    <row r="1069" spans="1:22" x14ac:dyDescent="0.2">
      <c r="N1069" s="125">
        <f t="shared" si="1817"/>
        <v>-6.9120254319986879E-4</v>
      </c>
      <c r="P1069" s="127" t="str">
        <f t="shared" ref="P1069" si="1866">CONCATENATE("X3","(m",K1067,")")</f>
        <v>X3(m134)</v>
      </c>
      <c r="Q1069" s="59">
        <f t="shared" ref="Q1069" si="1867">(($L$3*($I$5-($B$5*Q1067+$C$5*Q1068+$E$5*N1070+$F$5*N1071+$G$5*N1072))/$D$5))+((1-$L$3)*N1069)</f>
        <v>-6.9388379671781787E-4</v>
      </c>
      <c r="S1069" s="129">
        <f t="shared" si="1863"/>
        <v>0.38641247001757884</v>
      </c>
    </row>
    <row r="1070" spans="1:22" x14ac:dyDescent="0.2">
      <c r="N1070" s="125">
        <f t="shared" si="1817"/>
        <v>0.17854686280293017</v>
      </c>
      <c r="P1070" s="127" t="str">
        <f t="shared" ref="P1070" si="1868">CONCATENATE("X4","(m",K1067,")")</f>
        <v>X4(m134)</v>
      </c>
      <c r="Q1070" s="59">
        <f t="shared" ref="Q1070" si="1869">(($L$3*($I$6-($B$6*Q1067+$C$6*Q1068+$D$6*Q1069+$F$6*N1071+$G$6*N1072))/$E$6))+((1-$L$3)*N1070)</f>
        <v>0.17923029289660075</v>
      </c>
      <c r="S1070" s="129">
        <f t="shared" si="1863"/>
        <v>0.3813139412012565</v>
      </c>
    </row>
    <row r="1071" spans="1:22" x14ac:dyDescent="0.2">
      <c r="N1071" s="125">
        <f t="shared" si="1817"/>
        <v>-7.1466846337991358E-5</v>
      </c>
      <c r="P1071" s="127" t="str">
        <f t="shared" ref="P1071" si="1870">CONCATENATE("X5","(m",K1067,")")</f>
        <v>X5(m134)</v>
      </c>
      <c r="Q1071" s="59">
        <f t="shared" ref="Q1071" si="1871">(($L$3*($I$7-($B$7*Q1067+$C$7*Q1068+$D$7*Q1069+$E$7*Q1070+$G$7*N1072))/$F$7))+((1-$L$3)*N1071)</f>
        <v>-7.1743788769652587E-5</v>
      </c>
      <c r="S1071" s="129">
        <f t="shared" si="1863"/>
        <v>0.3860158996486891</v>
      </c>
    </row>
    <row r="1072" spans="1:22" ht="15.75" x14ac:dyDescent="0.25">
      <c r="K1072" s="1"/>
      <c r="N1072" s="126">
        <f t="shared" si="1817"/>
        <v>-6.9849789768528436E-4</v>
      </c>
      <c r="P1072" s="127" t="str">
        <f t="shared" ref="P1072" si="1872">CONCATENATE("X6","(m",K1067,")")</f>
        <v>X6(m134)</v>
      </c>
      <c r="Q1072" s="59">
        <f t="shared" ref="Q1072" si="1873">(($L$3*($I$8-($B$8*Q1067+$C$8*Q1068+$D$8*Q1069+$E$8*Q1070+$F$8*Q1071))/$G$8))+((1-$L$3)*N1072)</f>
        <v>-7.0116689464214154E-4</v>
      </c>
      <c r="R1072" s="1"/>
      <c r="S1072" s="129">
        <f t="shared" si="1863"/>
        <v>0.38065073768483754</v>
      </c>
      <c r="T1072" s="1"/>
      <c r="U1072" s="1"/>
    </row>
    <row r="1073" spans="1:22" x14ac:dyDescent="0.2">
      <c r="A1073" s="131"/>
      <c r="B1073" s="131"/>
      <c r="C1073" s="131"/>
      <c r="D1073" s="131"/>
      <c r="E1073" s="131"/>
      <c r="F1073" s="131"/>
      <c r="G1073" s="131"/>
      <c r="H1073" s="131"/>
      <c r="I1073" s="131"/>
      <c r="J1073" s="131"/>
      <c r="K1073" s="131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</row>
    <row r="1074" spans="1:22" ht="15.75" x14ac:dyDescent="0.25">
      <c r="K1074" s="127" t="s">
        <v>226</v>
      </c>
      <c r="N1074" s="117" t="s">
        <v>362</v>
      </c>
      <c r="S1074" s="112" t="s">
        <v>210</v>
      </c>
      <c r="T1074" s="112" t="s">
        <v>228</v>
      </c>
    </row>
    <row r="1075" spans="1:22" x14ac:dyDescent="0.2">
      <c r="K1075" s="127">
        <v>135</v>
      </c>
      <c r="N1075" s="124">
        <f t="shared" ref="N1075" si="1874">Q1067</f>
        <v>0.17772028526680139</v>
      </c>
      <c r="P1075" s="127" t="str">
        <f t="shared" ref="P1075" si="1875">CONCATENATE("X1","(m",K1075,")")</f>
        <v>X1(m135)</v>
      </c>
      <c r="Q1075" s="59">
        <f t="shared" ref="Q1075" si="1876">(($L$3*($I$3-($C$3*N1076+$D$3*N1077+$E$3*N1078+$F$3*N1079+$G$3*N1080))/$B$3))+((1-$L$3)*N1075)</f>
        <v>0.17840059126100172</v>
      </c>
      <c r="S1075" s="129">
        <f t="shared" ref="S1075:S1080" si="1877">ABS((Q1075-N1075)/Q1075)*100</f>
        <v>0.38133617685438687</v>
      </c>
      <c r="T1075" s="133">
        <f t="shared" si="1835"/>
        <v>0.38351619650772367</v>
      </c>
      <c r="U1075" s="127" t="s">
        <v>229</v>
      </c>
    </row>
    <row r="1076" spans="1:22" x14ac:dyDescent="0.2">
      <c r="N1076" s="125">
        <f t="shared" si="1817"/>
        <v>7.1605634769048485E-5</v>
      </c>
      <c r="P1076" s="127" t="str">
        <f t="shared" ref="P1076" si="1878">CONCATENATE("X2","(m",K1075,")")</f>
        <v>X2(m135)</v>
      </c>
      <c r="Q1076" s="59">
        <f t="shared" ref="Q1076" si="1879">(($L$3*($I$4-($B$4*Q1075+$D$4*N1077+$E$4*N1078+$F$4*N1079+$G$4*N1080))/$C$4))+((1-$L$3)*N1076)</f>
        <v>7.1881311239915688E-5</v>
      </c>
      <c r="S1076" s="129">
        <f t="shared" si="1877"/>
        <v>0.38351619650772367</v>
      </c>
    </row>
    <row r="1077" spans="1:22" x14ac:dyDescent="0.2">
      <c r="N1077" s="125">
        <f t="shared" si="1817"/>
        <v>-6.9388379671781787E-4</v>
      </c>
      <c r="P1077" s="127" t="str">
        <f t="shared" ref="P1077" si="1880">CONCATENATE("X3","(m",K1075,")")</f>
        <v>X3(m135)</v>
      </c>
      <c r="Q1077" s="59">
        <f t="shared" ref="Q1077" si="1881">(($L$3*($I$5-($B$5*Q1075+$C$5*Q1076+$E$5*N1078+$F$5*N1079+$G$5*N1080))/$D$5))+((1-$L$3)*N1077)</f>
        <v>-6.9654059314084389E-4</v>
      </c>
      <c r="S1077" s="129">
        <f t="shared" si="1877"/>
        <v>0.38142736391657855</v>
      </c>
    </row>
    <row r="1078" spans="1:22" x14ac:dyDescent="0.2">
      <c r="N1078" s="125">
        <f t="shared" si="1817"/>
        <v>0.17923029289660075</v>
      </c>
      <c r="P1078" s="127" t="str">
        <f t="shared" ref="P1078" si="1882">CONCATENATE("X4","(m",K1075,")")</f>
        <v>X4(m135)</v>
      </c>
      <c r="Q1078" s="59">
        <f t="shared" ref="Q1078" si="1883">(($L$3*($I$6-($B$6*Q1075+$C$6*Q1076+$D$6*Q1077+$F$6*N1079+$G$6*N1080))/$E$6))+((1-$L$3)*N1078)</f>
        <v>0.17990748907223181</v>
      </c>
      <c r="S1078" s="129">
        <f t="shared" si="1877"/>
        <v>0.37641355516843772</v>
      </c>
    </row>
    <row r="1079" spans="1:22" x14ac:dyDescent="0.2">
      <c r="N1079" s="125">
        <f t="shared" si="1817"/>
        <v>-7.1743788769652587E-5</v>
      </c>
      <c r="P1079" s="127" t="str">
        <f t="shared" ref="P1079" si="1884">CONCATENATE("X5","(m",K1075,")")</f>
        <v>X5(m135)</v>
      </c>
      <c r="Q1079" s="59">
        <f t="shared" ref="Q1079" si="1885">(($L$3*($I$7-($B$7*Q1075+$C$7*Q1076+$D$7*Q1077+$E$7*Q1078+$G$7*N1080))/$F$7))+((1-$L$3)*N1079)</f>
        <v>-7.2018205066692821E-5</v>
      </c>
      <c r="S1079" s="129">
        <f t="shared" si="1877"/>
        <v>0.38103740128778418</v>
      </c>
    </row>
    <row r="1080" spans="1:22" ht="15.75" x14ac:dyDescent="0.25">
      <c r="K1080" s="1"/>
      <c r="N1080" s="126">
        <f t="shared" si="1817"/>
        <v>-7.0116689464214154E-4</v>
      </c>
      <c r="P1080" s="127" t="str">
        <f t="shared" ref="P1080" si="1886">CONCATENATE("X6","(m",K1075,")")</f>
        <v>X6(m135)</v>
      </c>
      <c r="Q1080" s="59">
        <f t="shared" ref="Q1080" si="1887">(($L$3*($I$8-($B$8*Q1075+$C$8*Q1076+$D$8*Q1077+$E$8*Q1078+$F$8*Q1079))/$G$8))+((1-$L$3)*N1080)</f>
        <v>-7.0381154630248528E-4</v>
      </c>
      <c r="R1080" s="1"/>
      <c r="S1080" s="129">
        <f t="shared" si="1877"/>
        <v>0.37576133472625878</v>
      </c>
      <c r="T1080" s="1"/>
      <c r="U1080" s="1"/>
    </row>
    <row r="1081" spans="1:22" x14ac:dyDescent="0.2">
      <c r="A1081" s="131"/>
      <c r="B1081" s="131"/>
      <c r="C1081" s="131"/>
      <c r="D1081" s="131"/>
      <c r="E1081" s="131"/>
      <c r="F1081" s="131"/>
      <c r="G1081" s="131"/>
      <c r="H1081" s="131"/>
      <c r="I1081" s="131"/>
      <c r="J1081" s="131"/>
      <c r="K1081" s="131"/>
      <c r="L1081" s="131"/>
      <c r="M1081" s="131"/>
      <c r="N1081" s="131"/>
      <c r="O1081" s="131"/>
      <c r="P1081" s="131"/>
      <c r="Q1081" s="131"/>
      <c r="R1081" s="131"/>
      <c r="S1081" s="131"/>
      <c r="T1081" s="131"/>
      <c r="U1081" s="131"/>
      <c r="V1081" s="131"/>
    </row>
    <row r="1082" spans="1:22" ht="15.75" x14ac:dyDescent="0.25">
      <c r="K1082" s="127" t="s">
        <v>226</v>
      </c>
      <c r="N1082" s="117" t="s">
        <v>363</v>
      </c>
      <c r="S1082" s="112" t="s">
        <v>210</v>
      </c>
      <c r="T1082" s="112" t="s">
        <v>228</v>
      </c>
    </row>
    <row r="1083" spans="1:22" x14ac:dyDescent="0.2">
      <c r="K1083" s="127">
        <v>136</v>
      </c>
      <c r="N1083" s="124">
        <f t="shared" ref="N1083" si="1888">Q1075</f>
        <v>0.17840059126100172</v>
      </c>
      <c r="P1083" s="127" t="str">
        <f t="shared" ref="P1083" si="1889">CONCATENATE("X1","(m",K1083,")")</f>
        <v>X1(m136)</v>
      </c>
      <c r="Q1083" s="59">
        <f t="shared" ref="Q1083" si="1890">(($L$3*($I$3-($C$3*N1084+$D$3*N1085+$E$3*N1086+$F$3*N1087+$G$3*N1088))/$B$3))+((1-$L$3)*N1083)</f>
        <v>0.17907469183368355</v>
      </c>
      <c r="S1083" s="129">
        <f t="shared" ref="S1083:S1088" si="1891">ABS((Q1083-N1083)/Q1083)*100</f>
        <v>0.37643542243697031</v>
      </c>
      <c r="T1083" s="133">
        <f t="shared" si="1835"/>
        <v>0.3785792784584085</v>
      </c>
      <c r="U1083" s="127" t="s">
        <v>229</v>
      </c>
    </row>
    <row r="1084" spans="1:22" x14ac:dyDescent="0.2">
      <c r="N1084" s="125">
        <f t="shared" si="1817"/>
        <v>7.1881311239915688E-5</v>
      </c>
      <c r="P1084" s="127" t="str">
        <f t="shared" ref="P1084" si="1892">CONCATENATE("X2","(m",K1083,")")</f>
        <v>X2(m136)</v>
      </c>
      <c r="Q1084" s="59">
        <f t="shared" ref="Q1084" si="1893">(($L$3*($I$4-($B$4*Q1083+$D$4*N1085+$E$4*N1086+$F$4*N1087+$G$4*N1088))/$C$4))+((1-$L$3)*N1084)</f>
        <v>7.2154473123642641E-5</v>
      </c>
      <c r="S1084" s="129">
        <f t="shared" si="1891"/>
        <v>0.3785792784584085</v>
      </c>
    </row>
    <row r="1085" spans="1:22" x14ac:dyDescent="0.2">
      <c r="N1085" s="125">
        <f t="shared" si="1817"/>
        <v>-6.9654059314084389E-4</v>
      </c>
      <c r="P1085" s="127" t="str">
        <f t="shared" ref="P1085" si="1894">CONCATENATE("X3","(m",K1083,")")</f>
        <v>X3(m136)</v>
      </c>
      <c r="Q1085" s="59">
        <f t="shared" ref="Q1085" si="1895">(($L$3*($I$5-($B$5*Q1083+$C$5*Q1084+$E$5*N1086+$F$5*N1087+$G$5*N1088))/$D$5))+((1-$L$3)*N1085)</f>
        <v>-6.9917315555471211E-4</v>
      </c>
      <c r="S1085" s="129">
        <f t="shared" si="1891"/>
        <v>0.37652509867596168</v>
      </c>
    </row>
    <row r="1086" spans="1:22" x14ac:dyDescent="0.2">
      <c r="N1086" s="125">
        <f t="shared" si="1817"/>
        <v>0.17990748907223181</v>
      </c>
      <c r="P1086" s="127" t="str">
        <f t="shared" ref="P1086" si="1896">CONCATENATE("X4","(m",K1083,")")</f>
        <v>X4(m136)</v>
      </c>
      <c r="Q1086" s="59">
        <f t="shared" ref="Q1086" si="1897">(($L$3*($I$6-($B$6*Q1083+$C$6*Q1084+$D$6*Q1085+$F$6*N1087+$G$6*N1088))/$E$6))+((1-$L$3)*N1086)</f>
        <v>0.18057850819260193</v>
      </c>
      <c r="S1086" s="129">
        <f t="shared" si="1891"/>
        <v>0.37159412107581924</v>
      </c>
    </row>
    <row r="1087" spans="1:22" x14ac:dyDescent="0.2">
      <c r="N1087" s="125">
        <f t="shared" si="1817"/>
        <v>-7.2018205066692821E-5</v>
      </c>
      <c r="P1087" s="127" t="str">
        <f t="shared" ref="P1087" si="1898">CONCATENATE("X5","(m",K1083,")")</f>
        <v>X5(m136)</v>
      </c>
      <c r="Q1087" s="59">
        <f t="shared" ref="Q1087" si="1899">(($L$3*($I$7-($B$7*Q1083+$C$7*Q1084+$D$7*Q1085+$E$7*Q1086+$G$7*N1088))/$F$7))+((1-$L$3)*N1087)</f>
        <v>-7.2290118271287635E-5</v>
      </c>
      <c r="S1087" s="129">
        <f t="shared" si="1891"/>
        <v>0.37614159597081853</v>
      </c>
    </row>
    <row r="1088" spans="1:22" ht="15.75" x14ac:dyDescent="0.25">
      <c r="K1088" s="1"/>
      <c r="N1088" s="126">
        <f t="shared" si="1817"/>
        <v>-7.0381154630248528E-4</v>
      </c>
      <c r="P1088" s="127" t="str">
        <f t="shared" ref="P1088" si="1900">CONCATENATE("X6","(m",K1083,")")</f>
        <v>X6(m136)</v>
      </c>
      <c r="Q1088" s="59">
        <f t="shared" ref="Q1088" si="1901">(($L$3*($I$8-($B$8*Q1083+$C$8*Q1084+$D$8*Q1085+$E$8*Q1086+$F$8*Q1087))/$G$8))+((1-$L$3)*N1088)</f>
        <v>-7.0643207473230899E-4</v>
      </c>
      <c r="R1088" s="1"/>
      <c r="S1088" s="129">
        <f t="shared" si="1891"/>
        <v>0.37095263982977006</v>
      </c>
      <c r="T1088" s="1"/>
      <c r="U1088" s="1"/>
    </row>
    <row r="1089" spans="1:22" x14ac:dyDescent="0.2">
      <c r="A1089" s="131"/>
      <c r="B1089" s="131"/>
      <c r="C1089" s="131"/>
      <c r="D1089" s="131"/>
      <c r="E1089" s="131"/>
      <c r="F1089" s="131"/>
      <c r="G1089" s="131"/>
      <c r="H1089" s="131"/>
      <c r="I1089" s="131"/>
      <c r="J1089" s="131"/>
      <c r="K1089" s="131"/>
      <c r="L1089" s="131"/>
      <c r="M1089" s="131"/>
      <c r="N1089" s="131"/>
      <c r="O1089" s="131"/>
      <c r="P1089" s="131"/>
      <c r="Q1089" s="131"/>
      <c r="R1089" s="131"/>
      <c r="S1089" s="131"/>
      <c r="T1089" s="131"/>
      <c r="U1089" s="131"/>
      <c r="V1089" s="131"/>
    </row>
    <row r="1090" spans="1:22" ht="15.75" x14ac:dyDescent="0.25">
      <c r="K1090" s="127" t="s">
        <v>226</v>
      </c>
      <c r="N1090" s="117" t="s">
        <v>364</v>
      </c>
      <c r="S1090" s="112" t="s">
        <v>210</v>
      </c>
      <c r="T1090" s="112" t="s">
        <v>228</v>
      </c>
    </row>
    <row r="1091" spans="1:22" x14ac:dyDescent="0.2">
      <c r="K1091" s="127">
        <v>137</v>
      </c>
      <c r="N1091" s="124">
        <f t="shared" ref="N1091" si="1902">Q1083</f>
        <v>0.17907469183368355</v>
      </c>
      <c r="P1091" s="127" t="str">
        <f t="shared" ref="P1091" si="1903">CONCATENATE("X1","(m",K1091,")")</f>
        <v>X1(m137)</v>
      </c>
      <c r="Q1091" s="59">
        <f t="shared" ref="Q1091" si="1904">(($L$3*($I$3-($C$3*N1092+$D$3*N1093+$E$3*N1094+$F$3*N1095+$G$3*N1096))/$B$3))+((1-$L$3)*N1091)</f>
        <v>0.17974264358769407</v>
      </c>
      <c r="S1091" s="129">
        <f t="shared" ref="S1091:S1096" si="1905">ABS((Q1091-N1091)/Q1091)*100</f>
        <v>0.3716156281437108</v>
      </c>
      <c r="T1091" s="133">
        <f t="shared" si="1835"/>
        <v>0.3737241251939416</v>
      </c>
      <c r="U1091" s="127" t="s">
        <v>229</v>
      </c>
    </row>
    <row r="1092" spans="1:22" x14ac:dyDescent="0.2">
      <c r="N1092" s="125">
        <f t="shared" si="1817"/>
        <v>7.2154473123642641E-5</v>
      </c>
      <c r="P1092" s="127" t="str">
        <f t="shared" ref="P1092" si="1906">CONCATENATE("X2","(m",K1091,")")</f>
        <v>X2(m137)</v>
      </c>
      <c r="Q1092" s="59">
        <f t="shared" ref="Q1092" si="1907">(($L$3*($I$4-($B$4*Q1091+$D$4*N1093+$E$4*N1094+$F$4*N1095+$G$4*N1096))/$C$4))+((1-$L$3)*N1092)</f>
        <v>7.2425143357074325E-5</v>
      </c>
      <c r="S1092" s="129">
        <f t="shared" si="1905"/>
        <v>0.3737241251939416</v>
      </c>
    </row>
    <row r="1093" spans="1:22" x14ac:dyDescent="0.2">
      <c r="N1093" s="125">
        <f t="shared" si="1817"/>
        <v>-6.9917315555471211E-4</v>
      </c>
      <c r="P1093" s="127" t="str">
        <f t="shared" ref="P1093" si="1908">CONCATENATE("X3","(m",K1091,")")</f>
        <v>X3(m137)</v>
      </c>
      <c r="Q1093" s="59">
        <f t="shared" ref="Q1093" si="1909">(($L$3*($I$5-($B$5*Q1091+$C$5*Q1092+$E$5*N1094+$F$5*N1095+$G$5*N1096))/$D$5))+((1-$L$3)*N1093)</f>
        <v>-7.0178170501030692E-4</v>
      </c>
      <c r="S1093" s="129">
        <f t="shared" si="1905"/>
        <v>0.3717038271262012</v>
      </c>
    </row>
    <row r="1094" spans="1:22" x14ac:dyDescent="0.2">
      <c r="N1094" s="125">
        <f t="shared" si="1817"/>
        <v>0.18057850819260193</v>
      </c>
      <c r="P1094" s="127" t="str">
        <f t="shared" ref="P1094" si="1910">CONCATENATE("X4","(m",K1091,")")</f>
        <v>X4(m137)</v>
      </c>
      <c r="Q1094" s="59">
        <f t="shared" ref="Q1094" si="1911">(($L$3*($I$6-($B$6*Q1091+$C$6*Q1092+$D$6*Q1093+$F$6*N1095+$G$6*N1096))/$E$6))+((1-$L$3)*N1094)</f>
        <v>0.18124340660181509</v>
      </c>
      <c r="S1094" s="129">
        <f t="shared" si="1905"/>
        <v>0.36685384681271033</v>
      </c>
    </row>
    <row r="1095" spans="1:22" x14ac:dyDescent="0.2">
      <c r="N1095" s="125">
        <f t="shared" si="1817"/>
        <v>-7.2290118271287635E-5</v>
      </c>
      <c r="P1095" s="127" t="str">
        <f t="shared" ref="P1095" si="1912">CONCATENATE("X5","(m",K1091,")")</f>
        <v>X5(m137)</v>
      </c>
      <c r="Q1095" s="59">
        <f t="shared" ref="Q1095" si="1913">(($L$3*($I$7-($B$7*Q1091+$C$7*Q1092+$D$7*Q1093+$E$7*Q1094+$G$7*N1096))/$F$7))+((1-$L$3)*N1095)</f>
        <v>-7.2559551215432952E-5</v>
      </c>
      <c r="S1095" s="129">
        <f t="shared" si="1905"/>
        <v>0.37132664085167427</v>
      </c>
    </row>
    <row r="1096" spans="1:22" ht="15.75" x14ac:dyDescent="0.25">
      <c r="K1096" s="1"/>
      <c r="N1096" s="126">
        <f t="shared" si="1817"/>
        <v>-7.0643207473230899E-4</v>
      </c>
      <c r="P1096" s="127" t="str">
        <f t="shared" ref="P1096" si="1914">CONCATENATE("X6","(m",K1091,")")</f>
        <v>X6(m137)</v>
      </c>
      <c r="Q1096" s="59">
        <f t="shared" ref="Q1096" si="1915">(($L$3*($I$8-($B$8*Q1091+$C$8*Q1092+$D$8*Q1093+$E$8*Q1094+$F$8*Q1095))/$G$8))+((1-$L$3)*N1096)</f>
        <v>-7.0902869997202891E-4</v>
      </c>
      <c r="R1096" s="1"/>
      <c r="S1096" s="129">
        <f t="shared" si="1905"/>
        <v>0.3662228679632224</v>
      </c>
      <c r="T1096" s="1"/>
      <c r="U1096" s="1"/>
    </row>
    <row r="1097" spans="1:22" x14ac:dyDescent="0.2">
      <c r="A1097" s="131"/>
      <c r="B1097" s="131"/>
      <c r="C1097" s="131"/>
      <c r="D1097" s="131"/>
      <c r="E1097" s="131"/>
      <c r="F1097" s="131"/>
      <c r="G1097" s="131"/>
      <c r="H1097" s="131"/>
      <c r="I1097" s="131"/>
      <c r="J1097" s="131"/>
      <c r="K1097" s="131"/>
      <c r="L1097" s="131"/>
      <c r="M1097" s="131"/>
      <c r="N1097" s="131"/>
      <c r="O1097" s="131"/>
      <c r="P1097" s="131"/>
      <c r="Q1097" s="131"/>
      <c r="R1097" s="131"/>
      <c r="S1097" s="131"/>
      <c r="T1097" s="131"/>
      <c r="U1097" s="131"/>
      <c r="V1097" s="131"/>
    </row>
    <row r="1098" spans="1:22" ht="15.75" x14ac:dyDescent="0.25">
      <c r="K1098" s="127" t="s">
        <v>226</v>
      </c>
      <c r="N1098" s="117" t="s">
        <v>365</v>
      </c>
      <c r="S1098" s="112" t="s">
        <v>210</v>
      </c>
      <c r="T1098" s="112" t="s">
        <v>228</v>
      </c>
    </row>
    <row r="1099" spans="1:22" x14ac:dyDescent="0.2">
      <c r="K1099" s="127">
        <v>138</v>
      </c>
      <c r="N1099" s="124">
        <f t="shared" ref="N1099" si="1916">Q1091</f>
        <v>0.17974264358769407</v>
      </c>
      <c r="P1099" s="127" t="str">
        <f t="shared" ref="P1099" si="1917">CONCATENATE("X1","(m",K1099,")")</f>
        <v>X1(m138)</v>
      </c>
      <c r="Q1099" s="59">
        <f t="shared" ref="Q1099" si="1918">(($L$3*($I$3-($C$3*N1100+$D$3*N1101+$E$3*N1102+$F$3*N1103+$G$3*N1104))/$B$3))+((1-$L$3)*N1099)</f>
        <v>0.18040450260957672</v>
      </c>
      <c r="S1099" s="129">
        <f t="shared" ref="S1099:S1104" si="1919">ABS((Q1099-N1099)/Q1099)*100</f>
        <v>0.36687500162621478</v>
      </c>
      <c r="T1099" s="133">
        <f t="shared" si="1835"/>
        <v>0.36894892096131543</v>
      </c>
      <c r="U1099" s="127" t="s">
        <v>229</v>
      </c>
    </row>
    <row r="1100" spans="1:22" x14ac:dyDescent="0.2">
      <c r="N1100" s="125">
        <f t="shared" si="1817"/>
        <v>7.2425143357074325E-5</v>
      </c>
      <c r="P1100" s="127" t="str">
        <f t="shared" ref="P1100" si="1920">CONCATENATE("X2","(m",K1099,")")</f>
        <v>X2(m138)</v>
      </c>
      <c r="Q1100" s="59">
        <f t="shared" ref="Q1100" si="1921">(($L$3*($I$4-($B$4*Q1099+$D$4*N1101+$E$4*N1102+$F$4*N1103+$G$4*N1104))/$C$4))+((1-$L$3)*N1100)</f>
        <v>7.2693344667836999E-5</v>
      </c>
      <c r="S1100" s="129">
        <f t="shared" si="1919"/>
        <v>0.36894892096131543</v>
      </c>
    </row>
    <row r="1101" spans="1:22" x14ac:dyDescent="0.2">
      <c r="N1101" s="125">
        <f t="shared" si="1817"/>
        <v>-7.0178170501030692E-4</v>
      </c>
      <c r="P1101" s="127" t="str">
        <f t="shared" ref="P1101" si="1922">CONCATENATE("X3","(m",K1099,")")</f>
        <v>X3(m138)</v>
      </c>
      <c r="Q1101" s="59">
        <f t="shared" ref="Q1101" si="1923">(($L$3*($I$5-($B$5*Q1099+$C$5*Q1100+$E$5*N1102+$F$5*N1103+$G$5*N1104))/$D$5))+((1-$L$3)*N1101)</f>
        <v>-7.0436646054219444E-4</v>
      </c>
      <c r="S1101" s="129">
        <f t="shared" si="1919"/>
        <v>0.36696175594418123</v>
      </c>
    </row>
    <row r="1102" spans="1:22" x14ac:dyDescent="0.2">
      <c r="N1102" s="125">
        <f t="shared" si="1817"/>
        <v>0.18124340660181509</v>
      </c>
      <c r="P1102" s="127" t="str">
        <f t="shared" ref="P1102" si="1924">CONCATENATE("X4","(m",K1099,")")</f>
        <v>X4(m138)</v>
      </c>
      <c r="Q1102" s="59">
        <f t="shared" ref="Q1102" si="1925">(($L$3*($I$6-($B$6*Q1099+$C$6*Q1100+$D$6*Q1101+$F$6*N1103+$G$6*N1104))/$E$6))+((1-$L$3)*N1102)</f>
        <v>0.18190224013003162</v>
      </c>
      <c r="S1102" s="129">
        <f t="shared" si="1919"/>
        <v>0.36219099212058126</v>
      </c>
    </row>
    <row r="1103" spans="1:22" x14ac:dyDescent="0.2">
      <c r="N1103" s="125">
        <f t="shared" si="1817"/>
        <v>-7.2559551215432952E-5</v>
      </c>
      <c r="P1103" s="127" t="str">
        <f t="shared" ref="P1103" si="1926">CONCATENATE("X5","(m",K1099,")")</f>
        <v>X5(m138)</v>
      </c>
      <c r="Q1103" s="59">
        <f t="shared" ref="Q1103" si="1927">(($L$3*($I$7-($B$7*Q1099+$C$7*Q1100+$D$7*Q1101+$E$7*Q1102+$G$7*N1104))/$F$7))+((1-$L$3)*N1103)</f>
        <v>-7.2826526522862416E-5</v>
      </c>
      <c r="S1103" s="129">
        <f t="shared" si="1919"/>
        <v>0.36659074677363951</v>
      </c>
    </row>
    <row r="1104" spans="1:22" ht="15.75" x14ac:dyDescent="0.25">
      <c r="K1104" s="1"/>
      <c r="N1104" s="126">
        <f t="shared" si="1817"/>
        <v>-7.0902869997202891E-4</v>
      </c>
      <c r="P1104" s="127" t="str">
        <f t="shared" ref="P1104" si="1928">CONCATENATE("X6","(m",K1099,")")</f>
        <v>X6(m138)</v>
      </c>
      <c r="Q1104" s="59">
        <f t="shared" ref="Q1104" si="1929">(($L$3*($I$8-($B$8*Q1099+$C$8*Q1100+$D$8*Q1101+$E$8*Q1102+$F$8*Q1103))/$G$8))+((1-$L$3)*N1104)</f>
        <v>-7.1160164005495865E-4</v>
      </c>
      <c r="R1104" s="1"/>
      <c r="S1104" s="129">
        <f t="shared" si="1919"/>
        <v>0.36157028569116689</v>
      </c>
      <c r="T1104" s="1"/>
      <c r="U1104" s="1"/>
    </row>
    <row r="1105" spans="1:22" x14ac:dyDescent="0.2">
      <c r="A1105" s="131"/>
      <c r="B1105" s="131"/>
      <c r="C1105" s="131"/>
      <c r="D1105" s="131"/>
      <c r="E1105" s="131"/>
      <c r="F1105" s="131"/>
      <c r="G1105" s="131"/>
      <c r="H1105" s="131"/>
      <c r="I1105" s="131"/>
      <c r="J1105" s="131"/>
      <c r="K1105" s="131"/>
      <c r="L1105" s="131"/>
      <c r="M1105" s="131"/>
      <c r="N1105" s="131"/>
      <c r="O1105" s="131"/>
      <c r="P1105" s="131"/>
      <c r="Q1105" s="131"/>
      <c r="R1105" s="131"/>
      <c r="S1105" s="131"/>
      <c r="T1105" s="131"/>
      <c r="U1105" s="131"/>
      <c r="V1105" s="131"/>
    </row>
    <row r="1106" spans="1:22" ht="15.75" x14ac:dyDescent="0.25">
      <c r="K1106" s="127" t="s">
        <v>226</v>
      </c>
      <c r="N1106" s="117" t="s">
        <v>366</v>
      </c>
      <c r="S1106" s="112" t="s">
        <v>210</v>
      </c>
      <c r="T1106" s="112" t="s">
        <v>228</v>
      </c>
    </row>
    <row r="1107" spans="1:22" x14ac:dyDescent="0.2">
      <c r="K1107" s="127">
        <v>139</v>
      </c>
      <c r="N1107" s="124">
        <f t="shared" ref="N1107:N1168" si="1930">Q1099</f>
        <v>0.18040450260957672</v>
      </c>
      <c r="P1107" s="127" t="str">
        <f t="shared" ref="P1107" si="1931">CONCATENATE("X1","(m",K1107,")")</f>
        <v>X1(m139)</v>
      </c>
      <c r="Q1107" s="59">
        <f t="shared" ref="Q1107" si="1932">(($L$3*($I$3-($C$3*N1108+$D$3*N1109+$E$3*N1110+$F$3*N1111+$G$3*N1112))/$B$3))+((1-$L$3)*N1107)</f>
        <v>0.18106032447428072</v>
      </c>
      <c r="S1107" s="129">
        <f t="shared" ref="S1107:S1112" si="1933">ABS((Q1107-N1107)/Q1107)*100</f>
        <v>0.36221180239691991</v>
      </c>
      <c r="T1107" s="133">
        <f t="shared" si="1835"/>
        <v>0.36425190271405222</v>
      </c>
      <c r="U1107" s="127" t="s">
        <v>229</v>
      </c>
    </row>
    <row r="1108" spans="1:22" x14ac:dyDescent="0.2">
      <c r="N1108" s="125">
        <f t="shared" si="1930"/>
        <v>7.2693344667836999E-5</v>
      </c>
      <c r="P1108" s="127" t="str">
        <f t="shared" ref="P1108" si="1934">CONCATENATE("X2","(m",K1107,")")</f>
        <v>X2(m139)</v>
      </c>
      <c r="Q1108" s="59">
        <f t="shared" ref="Q1108" si="1935">(($L$3*($I$4-($B$4*Q1107+$D$4*N1109+$E$4*N1110+$F$4*N1111+$G$4*N1112))/$C$4))+((1-$L$3)*N1108)</f>
        <v>7.2959099576246517E-5</v>
      </c>
      <c r="S1108" s="129">
        <f t="shared" si="1933"/>
        <v>0.36425190271405222</v>
      </c>
    </row>
    <row r="1109" spans="1:22" x14ac:dyDescent="0.2">
      <c r="N1109" s="125">
        <f t="shared" si="1930"/>
        <v>-7.0436646054219444E-4</v>
      </c>
      <c r="P1109" s="127" t="str">
        <f t="shared" ref="P1109" si="1936">CONCATENATE("X3","(m",K1107,")")</f>
        <v>X3(m139)</v>
      </c>
      <c r="Q1109" s="59">
        <f t="shared" ref="Q1109" si="1937">(($L$3*($I$5-($B$5*Q1107+$C$5*Q1108+$E$5*N1110+$F$5*N1111+$G$5*N1112))/$D$5))+((1-$L$3)*N1109)</f>
        <v>-7.069276391870131E-4</v>
      </c>
      <c r="S1109" s="129">
        <f t="shared" si="1933"/>
        <v>0.36229714370258376</v>
      </c>
    </row>
    <row r="1110" spans="1:22" x14ac:dyDescent="0.2">
      <c r="N1110" s="125">
        <f t="shared" si="1930"/>
        <v>0.18190224013003162</v>
      </c>
      <c r="P1110" s="127" t="str">
        <f t="shared" ref="P1110" si="1938">CONCATENATE("X4","(m",K1107,")")</f>
        <v>X4(m139)</v>
      </c>
      <c r="Q1110" s="59">
        <f t="shared" ref="Q1110" si="1939">(($L$3*($I$6-($B$6*Q1107+$C$6*Q1108+$D$6*Q1109+$F$6*N1111+$G$6*N1112))/$E$6))+((1-$L$3)*N1110)</f>
        <v>0.18255506409815619</v>
      </c>
      <c r="S1110" s="129">
        <f t="shared" si="1933"/>
        <v>0.35760386672898153</v>
      </c>
    </row>
    <row r="1111" spans="1:22" x14ac:dyDescent="0.2">
      <c r="N1111" s="125">
        <f t="shared" si="1930"/>
        <v>-7.2826526522862416E-5</v>
      </c>
      <c r="P1111" s="127" t="str">
        <f t="shared" ref="P1111" si="1940">CONCATENATE("X5","(m",K1107,")")</f>
        <v>X5(m139)</v>
      </c>
      <c r="Q1111" s="59">
        <f t="shared" ref="Q1111" si="1941">(($L$3*($I$7-($B$7*Q1107+$C$7*Q1108+$D$7*Q1109+$E$7*Q1110+$G$7*N1112))/$F$7))+((1-$L$3)*N1111)</f>
        <v>-7.3091066610946815E-5</v>
      </c>
      <c r="S1111" s="129">
        <f t="shared" si="1933"/>
        <v>0.36193217632533425</v>
      </c>
    </row>
    <row r="1112" spans="1:22" ht="15.75" x14ac:dyDescent="0.25">
      <c r="K1112" s="1"/>
      <c r="N1112" s="126">
        <f t="shared" si="1930"/>
        <v>-7.1160164005495865E-4</v>
      </c>
      <c r="P1112" s="127" t="str">
        <f t="shared" ref="P1112" si="1942">CONCATENATE("X6","(m",K1107,")")</f>
        <v>X6(m139)</v>
      </c>
      <c r="Q1112" s="59">
        <f t="shared" ref="Q1112" si="1943">(($L$3*($I$8-($B$8*Q1107+$C$8*Q1108+$D$8*Q1109+$E$8*Q1110+$F$8*Q1111))/$G$8))+((1-$L$3)*N1112)</f>
        <v>-7.1415111102561774E-4</v>
      </c>
      <c r="R1112" s="1"/>
      <c r="S1112" s="129">
        <f t="shared" si="1933"/>
        <v>0.35699320932200168</v>
      </c>
      <c r="T1112" s="1"/>
      <c r="U1112" s="1"/>
    </row>
    <row r="1113" spans="1:22" x14ac:dyDescent="0.2">
      <c r="A1113" s="131"/>
      <c r="B1113" s="131"/>
      <c r="C1113" s="131"/>
      <c r="D1113" s="131"/>
      <c r="E1113" s="131"/>
      <c r="F1113" s="131"/>
      <c r="G1113" s="131"/>
      <c r="H1113" s="131"/>
      <c r="I1113" s="131"/>
      <c r="J1113" s="131"/>
      <c r="K1113" s="131"/>
      <c r="L1113" s="131"/>
      <c r="M1113" s="131"/>
      <c r="N1113" s="131"/>
      <c r="O1113" s="131"/>
      <c r="P1113" s="131"/>
      <c r="Q1113" s="131"/>
      <c r="R1113" s="131"/>
      <c r="S1113" s="131"/>
      <c r="T1113" s="131"/>
      <c r="U1113" s="131"/>
      <c r="V1113" s="131"/>
    </row>
    <row r="1114" spans="1:22" ht="15.75" x14ac:dyDescent="0.25">
      <c r="K1114" s="127" t="s">
        <v>226</v>
      </c>
      <c r="N1114" s="117" t="s">
        <v>367</v>
      </c>
      <c r="S1114" s="112" t="s">
        <v>210</v>
      </c>
      <c r="T1114" s="112" t="s">
        <v>228</v>
      </c>
    </row>
    <row r="1115" spans="1:22" x14ac:dyDescent="0.2">
      <c r="K1115" s="127">
        <v>140</v>
      </c>
      <c r="N1115" s="124">
        <f t="shared" ref="N1115" si="1944">Q1107</f>
        <v>0.18106032447428072</v>
      </c>
      <c r="P1115" s="127" t="str">
        <f t="shared" ref="P1115" si="1945">CONCATENATE("X1","(m",K1115,")")</f>
        <v>X1(m140)</v>
      </c>
      <c r="Q1115" s="59">
        <f t="shared" ref="Q1115" si="1946">(($L$3*($I$3-($C$3*N1116+$D$3*N1117+$E$3*N1118+$F$3*N1119+$G$3*N1120))/$B$3))+((1-$L$3)*N1115)</f>
        <v>0.18171016424982747</v>
      </c>
      <c r="S1115" s="129">
        <f t="shared" ref="S1115:S1120" si="1947">ABS((Q1115-N1115)/Q1115)*100</f>
        <v>0.35762433996444321</v>
      </c>
      <c r="T1115" s="133">
        <f t="shared" ref="T1115:T1171" si="1948">MAX(S1115:S1118)</f>
        <v>0.35963135821131026</v>
      </c>
      <c r="U1115" s="127" t="s">
        <v>229</v>
      </c>
    </row>
    <row r="1116" spans="1:22" x14ac:dyDescent="0.2">
      <c r="N1116" s="125">
        <f t="shared" si="1930"/>
        <v>7.2959099576246517E-5</v>
      </c>
      <c r="P1116" s="127" t="str">
        <f t="shared" ref="P1116" si="1949">CONCATENATE("X2","(m",K1115,")")</f>
        <v>X2(m140)</v>
      </c>
      <c r="Q1116" s="59">
        <f t="shared" ref="Q1116" si="1950">(($L$3*($I$4-($B$4*Q1115+$D$4*N1117+$E$4*N1118+$F$4*N1119+$G$4*N1120))/$C$4))+((1-$L$3)*N1116)</f>
        <v>7.3222430397199296E-5</v>
      </c>
      <c r="S1116" s="129">
        <f t="shared" si="1947"/>
        <v>0.35963135821131026</v>
      </c>
    </row>
    <row r="1117" spans="1:22" x14ac:dyDescent="0.2">
      <c r="N1117" s="125">
        <f t="shared" si="1930"/>
        <v>-7.069276391870131E-4</v>
      </c>
      <c r="P1117" s="127" t="str">
        <f t="shared" ref="P1117" si="1951">CONCATENATE("X3","(m",K1115,")")</f>
        <v>X3(m140)</v>
      </c>
      <c r="Q1117" s="59">
        <f t="shared" ref="Q1117" si="1952">(($L$3*($I$5-($B$5*Q1115+$C$5*Q1116+$E$5*N1118+$F$5*N1119+$G$5*N1120))/$D$5))+((1-$L$3)*N1117)</f>
        <v>-7.0946545600169815E-4</v>
      </c>
      <c r="S1117" s="129">
        <f t="shared" si="1947"/>
        <v>0.35770829900405765</v>
      </c>
    </row>
    <row r="1118" spans="1:22" x14ac:dyDescent="0.2">
      <c r="N1118" s="125">
        <f t="shared" si="1930"/>
        <v>0.18255506409815619</v>
      </c>
      <c r="P1118" s="127" t="str">
        <f t="shared" ref="P1118" si="1953">CONCATENATE("X4","(m",K1115,")")</f>
        <v>X4(m140)</v>
      </c>
      <c r="Q1118" s="59">
        <f t="shared" ref="Q1118" si="1954">(($L$3*($I$6-($B$6*Q1115+$C$6*Q1116+$D$6*Q1117+$F$6*N1119+$G$6*N1120))/$E$6))+((1-$L$3)*N1118)</f>
        <v>0.18320193332248297</v>
      </c>
      <c r="S1118" s="129">
        <f t="shared" si="1947"/>
        <v>0.35309082857117885</v>
      </c>
    </row>
    <row r="1119" spans="1:22" x14ac:dyDescent="0.2">
      <c r="N1119" s="125">
        <f t="shared" si="1930"/>
        <v>-7.3091066610946815E-5</v>
      </c>
      <c r="P1119" s="127" t="str">
        <f t="shared" ref="P1119" si="1955">CONCATENATE("X5","(m",K1115,")")</f>
        <v>X5(m140)</v>
      </c>
      <c r="Q1119" s="59">
        <f t="shared" ref="Q1119" si="1956">(($L$3*($I$7-($B$7*Q1115+$C$7*Q1116+$D$7*Q1117+$E$7*Q1118+$G$7*N1120))/$F$7))+((1-$L$3)*N1119)</f>
        <v>-7.3353193692576613E-5</v>
      </c>
      <c r="S1119" s="129">
        <f t="shared" si="1947"/>
        <v>0.35734924198170948</v>
      </c>
    </row>
    <row r="1120" spans="1:22" ht="15.75" x14ac:dyDescent="0.25">
      <c r="K1120" s="1"/>
      <c r="N1120" s="126">
        <f t="shared" si="1930"/>
        <v>-7.1415111102561774E-4</v>
      </c>
      <c r="P1120" s="127" t="str">
        <f t="shared" ref="P1120" si="1957">CONCATENATE("X6","(m",K1115,")")</f>
        <v>X6(m140)</v>
      </c>
      <c r="Q1120" s="59">
        <f t="shared" ref="Q1120" si="1958">(($L$3*($I$8-($B$8*Q1115+$C$8*Q1116+$D$8*Q1117+$E$8*Q1118+$F$8*Q1119))/$G$8))+((1-$L$3)*N1120)</f>
        <v>-7.1667732695787222E-4</v>
      </c>
      <c r="R1120" s="1"/>
      <c r="S1120" s="129">
        <f t="shared" si="1947"/>
        <v>0.35249000313400142</v>
      </c>
      <c r="T1120" s="1"/>
      <c r="U1120" s="1"/>
    </row>
    <row r="1121" spans="1:22" x14ac:dyDescent="0.2">
      <c r="A1121" s="131"/>
      <c r="B1121" s="131"/>
      <c r="C1121" s="131"/>
      <c r="D1121" s="131"/>
      <c r="E1121" s="131"/>
      <c r="F1121" s="131"/>
      <c r="G1121" s="131"/>
      <c r="H1121" s="131"/>
      <c r="I1121" s="131"/>
      <c r="J1121" s="131"/>
      <c r="K1121" s="131"/>
      <c r="L1121" s="131"/>
      <c r="M1121" s="131"/>
      <c r="N1121" s="131"/>
      <c r="O1121" s="131"/>
      <c r="P1121" s="131"/>
      <c r="Q1121" s="131"/>
      <c r="R1121" s="131"/>
      <c r="S1121" s="131"/>
      <c r="T1121" s="131"/>
      <c r="U1121" s="131"/>
      <c r="V1121" s="131"/>
    </row>
    <row r="1122" spans="1:22" ht="15.75" x14ac:dyDescent="0.25">
      <c r="K1122" s="127" t="s">
        <v>226</v>
      </c>
      <c r="N1122" s="117" t="s">
        <v>368</v>
      </c>
      <c r="S1122" s="112" t="s">
        <v>210</v>
      </c>
      <c r="T1122" s="112" t="s">
        <v>228</v>
      </c>
    </row>
    <row r="1123" spans="1:22" x14ac:dyDescent="0.2">
      <c r="K1123" s="127">
        <v>141</v>
      </c>
      <c r="N1123" s="124">
        <f t="shared" ref="N1123" si="1959">Q1115</f>
        <v>0.18171016424982747</v>
      </c>
      <c r="P1123" s="127" t="str">
        <f t="shared" ref="P1123" si="1960">CONCATENATE("X1","(m",K1123,")")</f>
        <v>X1(m141)</v>
      </c>
      <c r="Q1123" s="59">
        <f t="shared" ref="Q1123" si="1961">(($L$3*($I$3-($C$3*N1124+$D$3*N1125+$E$3*N1126+$F$3*N1127+$G$3*N1128))/$B$3))+((1-$L$3)*N1123)</f>
        <v>0.18235407650193461</v>
      </c>
      <c r="S1123" s="129">
        <f t="shared" ref="S1123:S1128" si="1962">ABS((Q1123-N1123)/Q1123)*100</f>
        <v>0.35311097204909803</v>
      </c>
      <c r="T1123" s="133">
        <f t="shared" si="1948"/>
        <v>0.35508562419870382</v>
      </c>
      <c r="U1123" s="127" t="s">
        <v>229</v>
      </c>
    </row>
    <row r="1124" spans="1:22" x14ac:dyDescent="0.2">
      <c r="N1124" s="125">
        <f t="shared" si="1930"/>
        <v>7.3222430397199296E-5</v>
      </c>
      <c r="P1124" s="127" t="str">
        <f t="shared" ref="P1124" si="1963">CONCATENATE("X2","(m",K1123,")")</f>
        <v>X2(m141)</v>
      </c>
      <c r="Q1124" s="59">
        <f t="shared" ref="Q1124" si="1964">(($L$3*($I$4-($B$4*Q1123+$D$4*N1125+$E$4*N1126+$F$4*N1127+$G$4*N1128))/$C$4))+((1-$L$3)*N1124)</f>
        <v>7.3483359242046092E-5</v>
      </c>
      <c r="S1124" s="129">
        <f t="shared" si="1962"/>
        <v>0.35508562419870382</v>
      </c>
    </row>
    <row r="1125" spans="1:22" x14ac:dyDescent="0.2">
      <c r="N1125" s="125">
        <f t="shared" si="1930"/>
        <v>-7.0946545600169815E-4</v>
      </c>
      <c r="P1125" s="127" t="str">
        <f t="shared" ref="P1125" si="1965">CONCATENATE("X3","(m",K1123,")")</f>
        <v>X3(m141)</v>
      </c>
      <c r="Q1125" s="59">
        <f t="shared" ref="Q1125" si="1966">(($L$3*($I$5-($B$5*Q1123+$C$5*Q1124+$E$5*N1126+$F$5*N1127+$G$5*N1128))/$D$5))+((1-$L$3)*N1125)</f>
        <v>-7.1198012408154058E-4</v>
      </c>
      <c r="S1125" s="129">
        <f t="shared" si="1962"/>
        <v>0.35319357869524431</v>
      </c>
    </row>
    <row r="1126" spans="1:22" x14ac:dyDescent="0.2">
      <c r="N1126" s="125">
        <f t="shared" si="1930"/>
        <v>0.18320193332248297</v>
      </c>
      <c r="P1126" s="127" t="str">
        <f t="shared" ref="P1126" si="1967">CONCATENATE("X4","(m",K1123,")")</f>
        <v>X4(m141)</v>
      </c>
      <c r="Q1126" s="59">
        <f t="shared" ref="Q1126" si="1968">(($L$3*($I$6-($B$6*Q1123+$C$6*Q1124+$D$6*Q1125+$F$6*N1127+$G$6*N1128))/$E$6))+((1-$L$3)*N1126)</f>
        <v>0.18384290211929841</v>
      </c>
      <c r="S1126" s="129">
        <f t="shared" si="1962"/>
        <v>0.34865028207589133</v>
      </c>
    </row>
    <row r="1127" spans="1:22" x14ac:dyDescent="0.2">
      <c r="N1127" s="125">
        <f t="shared" si="1930"/>
        <v>-7.3353193692576613E-5</v>
      </c>
      <c r="P1127" s="127" t="str">
        <f t="shared" ref="P1127" si="1969">CONCATENATE("X5","(m",K1123,")")</f>
        <v>X5(m141)</v>
      </c>
      <c r="Q1127" s="59">
        <f t="shared" ref="Q1127" si="1970">(($L$3*($I$7-($B$7*Q1123+$C$7*Q1124+$D$7*Q1125+$E$7*Q1126+$G$7*N1128))/$F$7))+((1-$L$3)*N1127)</f>
        <v>-7.3612929778027112E-5</v>
      </c>
      <c r="S1127" s="129">
        <f t="shared" si="1962"/>
        <v>0.3528403043238576</v>
      </c>
    </row>
    <row r="1128" spans="1:22" ht="15.75" x14ac:dyDescent="0.25">
      <c r="K1128" s="1"/>
      <c r="N1128" s="126">
        <f t="shared" si="1930"/>
        <v>-7.1667732695787222E-4</v>
      </c>
      <c r="P1128" s="127" t="str">
        <f t="shared" ref="P1128" si="1971">CONCATENATE("X6","(m",K1123,")")</f>
        <v>X6(m141)</v>
      </c>
      <c r="Q1128" s="59">
        <f t="shared" ref="Q1128" si="1972">(($L$3*($I$8-($B$8*Q1123+$C$8*Q1124+$D$8*Q1125+$E$8*Q1126+$F$8*Q1127))/$G$8))+((1-$L$3)*N1128)</f>
        <v>-7.191804999729099E-4</v>
      </c>
      <c r="R1128" s="1"/>
      <c r="S1128" s="129">
        <f t="shared" si="1962"/>
        <v>0.34805907767687944</v>
      </c>
      <c r="T1128" s="1"/>
      <c r="U1128" s="1"/>
    </row>
    <row r="1129" spans="1:22" x14ac:dyDescent="0.2">
      <c r="A1129" s="131"/>
      <c r="B1129" s="131"/>
      <c r="C1129" s="131"/>
      <c r="D1129" s="131"/>
      <c r="E1129" s="131"/>
      <c r="F1129" s="131"/>
      <c r="G1129" s="131"/>
      <c r="H1129" s="131"/>
      <c r="I1129" s="131"/>
      <c r="J1129" s="131"/>
      <c r="K1129" s="131"/>
      <c r="L1129" s="131"/>
      <c r="M1129" s="131"/>
      <c r="N1129" s="131"/>
      <c r="O1129" s="131"/>
      <c r="P1129" s="131"/>
      <c r="Q1129" s="131"/>
      <c r="R1129" s="131"/>
      <c r="S1129" s="131"/>
      <c r="T1129" s="131"/>
      <c r="U1129" s="131"/>
      <c r="V1129" s="131"/>
    </row>
    <row r="1130" spans="1:22" ht="15.75" x14ac:dyDescent="0.25">
      <c r="K1130" s="127" t="s">
        <v>226</v>
      </c>
      <c r="N1130" s="117" t="s">
        <v>369</v>
      </c>
      <c r="S1130" s="112" t="s">
        <v>210</v>
      </c>
      <c r="T1130" s="112" t="s">
        <v>228</v>
      </c>
    </row>
    <row r="1131" spans="1:22" x14ac:dyDescent="0.2">
      <c r="K1131" s="127">
        <v>142</v>
      </c>
      <c r="N1131" s="124">
        <f t="shared" ref="N1131" si="1973">Q1123</f>
        <v>0.18235407650193461</v>
      </c>
      <c r="P1131" s="127" t="str">
        <f t="shared" ref="P1131" si="1974">CONCATENATE("X1","(m",K1131,")")</f>
        <v>X1(m142)</v>
      </c>
      <c r="Q1131" s="59">
        <f t="shared" ref="Q1131" si="1975">(($L$3*($I$3-($C$3*N1132+$D$3*N1133+$E$3*N1134+$F$3*N1135+$G$3*N1136))/$B$3))+((1-$L$3)*N1131)</f>
        <v>0.18299211529859769</v>
      </c>
      <c r="S1131" s="129">
        <f t="shared" ref="S1131:S1136" si="1976">ABS((Q1131-N1131)/Q1131)*100</f>
        <v>0.34867010287408035</v>
      </c>
      <c r="T1131" s="133">
        <f t="shared" si="1948"/>
        <v>0.35061308466669577</v>
      </c>
      <c r="U1131" s="127" t="s">
        <v>229</v>
      </c>
    </row>
    <row r="1132" spans="1:22" x14ac:dyDescent="0.2">
      <c r="N1132" s="125">
        <f t="shared" si="1930"/>
        <v>7.3483359242046092E-5</v>
      </c>
      <c r="P1132" s="127" t="str">
        <f t="shared" ref="P1132" si="1977">CONCATENATE("X2","(m",K1131,")")</f>
        <v>X2(m142)</v>
      </c>
      <c r="Q1132" s="59">
        <f t="shared" ref="Q1132" si="1978">(($L$3*($I$4-($B$4*Q1131+$D$4*N1133+$E$4*N1134+$F$4*N1135+$G$4*N1136))/$C$4))+((1-$L$3)*N1132)</f>
        <v>7.3741908020448664E-5</v>
      </c>
      <c r="S1132" s="129">
        <f t="shared" si="1976"/>
        <v>0.35061308466669577</v>
      </c>
    </row>
    <row r="1133" spans="1:22" x14ac:dyDescent="0.2">
      <c r="N1133" s="125">
        <f t="shared" si="1930"/>
        <v>-7.1198012408154058E-4</v>
      </c>
      <c r="P1133" s="127" t="str">
        <f t="shared" ref="P1133" si="1979">CONCATENATE("X3","(m",K1131,")")</f>
        <v>X3(m142)</v>
      </c>
      <c r="Q1133" s="59">
        <f t="shared" ref="Q1133" si="1980">(($L$3*($I$5-($B$5*Q1131+$C$5*Q1132+$E$5*N1134+$F$5*N1135+$G$5*N1136))/$D$5))+((1-$L$3)*N1133)</f>
        <v>-7.1447185457807838E-4</v>
      </c>
      <c r="S1133" s="129">
        <f t="shared" si="1976"/>
        <v>0.34875138615631768</v>
      </c>
    </row>
    <row r="1134" spans="1:22" x14ac:dyDescent="0.2">
      <c r="N1134" s="125">
        <f t="shared" si="1930"/>
        <v>0.18384290211929841</v>
      </c>
      <c r="P1134" s="127" t="str">
        <f t="shared" ref="P1134" si="1981">CONCATENATE("X4","(m",K1131,")")</f>
        <v>X4(m142)</v>
      </c>
      <c r="Q1134" s="59">
        <f t="shared" ref="Q1134" si="1982">(($L$3*($I$6-($B$6*Q1131+$C$6*Q1132+$D$6*Q1133+$F$6*N1135+$G$6*N1136))/$E$6))+((1-$L$3)*N1134)</f>
        <v>0.18447802430944224</v>
      </c>
      <c r="S1134" s="129">
        <f t="shared" si="1976"/>
        <v>0.34428067653114242</v>
      </c>
    </row>
    <row r="1135" spans="1:22" x14ac:dyDescent="0.2">
      <c r="N1135" s="125">
        <f t="shared" si="1930"/>
        <v>-7.3612929778027112E-5</v>
      </c>
      <c r="P1135" s="127" t="str">
        <f t="shared" ref="P1135" si="1983">CONCATENATE("X5","(m",K1131,")")</f>
        <v>X5(m142)</v>
      </c>
      <c r="Q1135" s="59">
        <f t="shared" ref="Q1135" si="1984">(($L$3*($I$7-($B$7*Q1131+$C$7*Q1132+$D$7*Q1133+$E$7*Q1134+$G$7*N1136))/$F$7))+((1-$L$3)*N1135)</f>
        <v>-7.3870296676806408E-5</v>
      </c>
      <c r="S1135" s="129">
        <f t="shared" si="1976"/>
        <v>0.3484037703345304</v>
      </c>
    </row>
    <row r="1136" spans="1:22" ht="15.75" x14ac:dyDescent="0.25">
      <c r="K1136" s="1"/>
      <c r="N1136" s="126">
        <f t="shared" si="1930"/>
        <v>-7.191804999729099E-4</v>
      </c>
      <c r="P1136" s="127" t="str">
        <f t="shared" ref="P1136" si="1985">CONCATENATE("X6","(m",K1131,")")</f>
        <v>X6(m142)</v>
      </c>
      <c r="Q1136" s="59">
        <f t="shared" ref="Q1136" si="1986">(($L$3*($I$8-($B$8*Q1131+$C$8*Q1132+$D$8*Q1133+$E$8*Q1134+$F$8*Q1135))/$G$8))+((1-$L$3)*N1136)</f>
        <v>-7.2166084025705225E-4</v>
      </c>
      <c r="R1136" s="1"/>
      <c r="S1136" s="129">
        <f t="shared" si="1976"/>
        <v>0.34369888814513844</v>
      </c>
      <c r="T1136" s="1"/>
      <c r="U1136" s="1"/>
    </row>
    <row r="1137" spans="1:22" x14ac:dyDescent="0.2">
      <c r="A1137" s="131"/>
      <c r="B1137" s="131"/>
      <c r="C1137" s="131"/>
      <c r="D1137" s="131"/>
      <c r="E1137" s="131"/>
      <c r="F1137" s="131"/>
      <c r="G1137" s="131"/>
      <c r="H1137" s="131"/>
      <c r="I1137" s="131"/>
      <c r="J1137" s="131"/>
      <c r="K1137" s="131"/>
      <c r="L1137" s="131"/>
      <c r="M1137" s="131"/>
      <c r="N1137" s="131"/>
      <c r="O1137" s="131"/>
      <c r="P1137" s="131"/>
      <c r="Q1137" s="131"/>
      <c r="R1137" s="131"/>
      <c r="S1137" s="131"/>
      <c r="T1137" s="131"/>
      <c r="U1137" s="131"/>
      <c r="V1137" s="131"/>
    </row>
    <row r="1138" spans="1:22" ht="15.75" x14ac:dyDescent="0.25">
      <c r="K1138" s="127" t="s">
        <v>226</v>
      </c>
      <c r="N1138" s="117" t="s">
        <v>370</v>
      </c>
      <c r="S1138" s="112" t="s">
        <v>210</v>
      </c>
      <c r="T1138" s="112" t="s">
        <v>228</v>
      </c>
    </row>
    <row r="1139" spans="1:22" x14ac:dyDescent="0.2">
      <c r="K1139" s="127">
        <v>143</v>
      </c>
      <c r="N1139" s="124">
        <f t="shared" ref="N1139" si="1987">Q1131</f>
        <v>0.18299211529859769</v>
      </c>
      <c r="P1139" s="127" t="str">
        <f t="shared" ref="P1139" si="1988">CONCATENATE("X1","(m",K1139,")")</f>
        <v>X1(m143)</v>
      </c>
      <c r="Q1139" s="59">
        <f t="shared" ref="Q1139" si="1989">(($L$3*($I$3-($C$3*N1140+$D$3*N1141+$E$3*N1142+$F$3*N1143+$G$3*N1144))/$B$3))+((1-$L$3)*N1139)</f>
        <v>0.18362433421463031</v>
      </c>
      <c r="S1139" s="129">
        <f t="shared" ref="S1139:S1144" si="1990">ABS((Q1139-N1139)/Q1139)*100</f>
        <v>0.34430018152913006</v>
      </c>
      <c r="T1139" s="133">
        <f t="shared" si="1948"/>
        <v>0.34621216918270925</v>
      </c>
      <c r="U1139" s="127" t="s">
        <v>229</v>
      </c>
    </row>
    <row r="1140" spans="1:22" x14ac:dyDescent="0.2">
      <c r="N1140" s="125">
        <f t="shared" si="1930"/>
        <v>7.3741908020448664E-5</v>
      </c>
      <c r="P1140" s="127" t="str">
        <f t="shared" ref="P1140" si="1991">CONCATENATE("X2","(m",K1139,")")</f>
        <v>X2(m143)</v>
      </c>
      <c r="Q1140" s="59">
        <f t="shared" ref="Q1140" si="1992">(($L$3*($I$4-($B$4*Q1139+$D$4*N1141+$E$4*N1142+$F$4*N1143+$G$4*N1144))/$C$4))+((1-$L$3)*N1140)</f>
        <v>7.3998098442219429E-5</v>
      </c>
      <c r="S1140" s="129">
        <f t="shared" si="1990"/>
        <v>0.34621216918270925</v>
      </c>
    </row>
    <row r="1141" spans="1:22" x14ac:dyDescent="0.2">
      <c r="N1141" s="125">
        <f t="shared" si="1930"/>
        <v>-7.1447185457807838E-4</v>
      </c>
      <c r="P1141" s="127" t="str">
        <f t="shared" ref="P1141" si="1993">CONCATENATE("X3","(m",K1139,")")</f>
        <v>X3(m143)</v>
      </c>
      <c r="Q1141" s="59">
        <f t="shared" ref="Q1141" si="1994">(($L$3*($I$5-($B$5*Q1139+$C$5*Q1140+$E$5*N1142+$F$5*N1143+$G$5*N1144))/$D$5))+((1-$L$3)*N1141)</f>
        <v>-7.1694085671682813E-4</v>
      </c>
      <c r="S1141" s="129">
        <f t="shared" si="1990"/>
        <v>0.34438016966369223</v>
      </c>
    </row>
    <row r="1142" spans="1:22" x14ac:dyDescent="0.2">
      <c r="N1142" s="125">
        <f t="shared" si="1930"/>
        <v>0.18447802430944224</v>
      </c>
      <c r="P1142" s="127" t="str">
        <f t="shared" ref="P1142" si="1995">CONCATENATE("X4","(m",K1139,")")</f>
        <v>X4(m143)</v>
      </c>
      <c r="Q1142" s="59">
        <f t="shared" ref="Q1142" si="1996">(($L$3*($I$6-($B$6*Q1139+$C$6*Q1140+$D$6*Q1141+$F$6*N1143+$G$6*N1144))/$E$6))+((1-$L$3)*N1142)</f>
        <v>0.18510735322282651</v>
      </c>
      <c r="S1142" s="129">
        <f t="shared" si="1990"/>
        <v>0.33998050451658868</v>
      </c>
    </row>
    <row r="1143" spans="1:22" x14ac:dyDescent="0.2">
      <c r="N1143" s="125">
        <f t="shared" si="1930"/>
        <v>-7.3870296676806408E-5</v>
      </c>
      <c r="P1143" s="127" t="str">
        <f t="shared" ref="P1143" si="1997">CONCATENATE("X5","(m",K1139,")")</f>
        <v>X5(m143)</v>
      </c>
      <c r="Q1143" s="59">
        <f t="shared" ref="Q1143" si="1998">(($L$3*($I$7-($B$7*Q1139+$C$7*Q1140+$D$7*Q1141+$E$7*Q1142+$G$7*N1144))/$F$7))+((1-$L$3)*N1143)</f>
        <v>-7.4125315999486925E-5</v>
      </c>
      <c r="S1143" s="129">
        <f t="shared" si="1990"/>
        <v>0.34403809176649192</v>
      </c>
    </row>
    <row r="1144" spans="1:22" ht="15.75" x14ac:dyDescent="0.25">
      <c r="K1144" s="1"/>
      <c r="N1144" s="126">
        <f t="shared" si="1930"/>
        <v>-7.2166084025705225E-4</v>
      </c>
      <c r="P1144" s="127" t="str">
        <f t="shared" ref="P1144" si="1999">CONCATENATE("X6","(m",K1139,")")</f>
        <v>X6(m143)</v>
      </c>
      <c r="Q1144" s="59">
        <f t="shared" ref="Q1144" si="2000">(($L$3*($I$8-($B$8*Q1139+$C$8*Q1140+$D$8*Q1141+$E$8*Q1142+$F$8*Q1143))/$G$8))+((1-$L$3)*N1144)</f>
        <v>-7.2411855607940317E-4</v>
      </c>
      <c r="R1144" s="1"/>
      <c r="S1144" s="129">
        <f t="shared" si="1990"/>
        <v>0.33940793281941772</v>
      </c>
      <c r="T1144" s="1"/>
      <c r="U1144" s="1"/>
    </row>
    <row r="1145" spans="1:22" x14ac:dyDescent="0.2">
      <c r="A1145" s="131"/>
      <c r="B1145" s="131"/>
      <c r="C1145" s="131"/>
      <c r="D1145" s="131"/>
      <c r="E1145" s="131"/>
      <c r="F1145" s="131"/>
      <c r="G1145" s="131"/>
      <c r="H1145" s="131"/>
      <c r="I1145" s="131"/>
      <c r="J1145" s="131"/>
      <c r="K1145" s="131"/>
      <c r="L1145" s="131"/>
      <c r="M1145" s="131"/>
      <c r="N1145" s="131"/>
      <c r="O1145" s="131"/>
      <c r="P1145" s="131"/>
      <c r="Q1145" s="131"/>
      <c r="R1145" s="131"/>
      <c r="S1145" s="131"/>
      <c r="T1145" s="131"/>
      <c r="U1145" s="131"/>
      <c r="V1145" s="131"/>
    </row>
    <row r="1146" spans="1:22" ht="15.75" x14ac:dyDescent="0.25">
      <c r="K1146" s="127" t="s">
        <v>226</v>
      </c>
      <c r="N1146" s="117" t="s">
        <v>371</v>
      </c>
      <c r="S1146" s="112" t="s">
        <v>210</v>
      </c>
      <c r="T1146" s="112" t="s">
        <v>228</v>
      </c>
    </row>
    <row r="1147" spans="1:22" x14ac:dyDescent="0.2">
      <c r="K1147" s="127">
        <v>144</v>
      </c>
      <c r="N1147" s="124">
        <f t="shared" ref="N1147" si="2001">Q1139</f>
        <v>0.18362433421463031</v>
      </c>
      <c r="P1147" s="127" t="str">
        <f t="shared" ref="P1147" si="2002">CONCATENATE("X1","(m",K1147,")")</f>
        <v>X1(m144)</v>
      </c>
      <c r="Q1147" s="59">
        <f t="shared" ref="Q1147" si="2003">(($L$3*($I$3-($C$3*N1148+$D$3*N1149+$E$3*N1150+$F$3*N1151+$G$3*N1152))/$B$3))+((1-$L$3)*N1147)</f>
        <v>0.18425078633616249</v>
      </c>
      <c r="S1147" s="129">
        <f t="shared" ref="S1147:S1152" si="2004">ABS((Q1147-N1147)/Q1147)*100</f>
        <v>0.33999970040248367</v>
      </c>
      <c r="T1147" s="133">
        <f t="shared" si="1948"/>
        <v>0.34188135129370151</v>
      </c>
      <c r="U1147" s="127" t="s">
        <v>229</v>
      </c>
    </row>
    <row r="1148" spans="1:22" x14ac:dyDescent="0.2">
      <c r="N1148" s="125">
        <f t="shared" si="1930"/>
        <v>7.3998098442219429E-5</v>
      </c>
      <c r="P1148" s="127" t="str">
        <f t="shared" ref="P1148" si="2005">CONCATENATE("X2","(m",K1147,")")</f>
        <v>X2(m144)</v>
      </c>
      <c r="Q1148" s="59">
        <f t="shared" ref="Q1148" si="2006">(($L$3*($I$4-($B$4*Q1147+$D$4*N1149+$E$4*N1150+$F$4*N1151+$G$4*N1152))/$C$4))+((1-$L$3)*N1148)</f>
        <v>7.4251952019144431E-5</v>
      </c>
      <c r="S1148" s="129">
        <f t="shared" si="2004"/>
        <v>0.34188135129370151</v>
      </c>
    </row>
    <row r="1149" spans="1:22" x14ac:dyDescent="0.2">
      <c r="N1149" s="125">
        <f t="shared" si="1930"/>
        <v>-7.1694085671682813E-4</v>
      </c>
      <c r="P1149" s="127" t="str">
        <f t="shared" ref="P1149" si="2007">CONCATENATE("X3","(m",K1147,")")</f>
        <v>X3(m144)</v>
      </c>
      <c r="Q1149" s="59">
        <f t="shared" ref="Q1149" si="2008">(($L$3*($I$5-($B$5*Q1147+$C$5*Q1148+$E$5*N1150+$F$5*N1151+$G$5*N1152))/$D$5))+((1-$L$3)*N1149)</f>
        <v>-7.1938733781485263E-4</v>
      </c>
      <c r="S1149" s="129">
        <f t="shared" si="2004"/>
        <v>0.34007842082065565</v>
      </c>
    </row>
    <row r="1150" spans="1:22" x14ac:dyDescent="0.2">
      <c r="N1150" s="125">
        <f t="shared" si="1930"/>
        <v>0.18510735322282651</v>
      </c>
      <c r="P1150" s="127" t="str">
        <f t="shared" ref="P1150" si="2009">CONCATENATE("X4","(m",K1147,")")</f>
        <v>X4(m144)</v>
      </c>
      <c r="Q1150" s="59">
        <f t="shared" ref="Q1150" si="2010">(($L$3*($I$6-($B$6*Q1147+$C$6*Q1148+$D$6*Q1149+$F$6*N1151+$G$6*N1152))/$E$6))+((1-$L$3)*N1150)</f>
        <v>0.18573094170291368</v>
      </c>
      <c r="S1150" s="129">
        <f t="shared" si="2004"/>
        <v>0.3357483004014673</v>
      </c>
    </row>
    <row r="1151" spans="1:22" x14ac:dyDescent="0.2">
      <c r="N1151" s="125">
        <f t="shared" si="1930"/>
        <v>-7.4125315999486925E-5</v>
      </c>
      <c r="P1151" s="127" t="str">
        <f t="shared" ref="P1151" si="2011">CONCATENATE("X5","(m",K1147,")")</f>
        <v>X5(m144)</v>
      </c>
      <c r="Q1151" s="59">
        <f t="shared" ref="Q1151" si="2012">(($L$3*($I$7-($B$7*Q1147+$C$7*Q1148+$D$7*Q1149+$E$7*Q1150+$G$7*N1152))/$F$7))+((1-$L$3)*N1151)</f>
        <v>-7.4378009159519943E-5</v>
      </c>
      <c r="S1151" s="129">
        <f t="shared" si="2004"/>
        <v>0.33974176357834662</v>
      </c>
    </row>
    <row r="1152" spans="1:22" ht="15.75" x14ac:dyDescent="0.25">
      <c r="K1152" s="1"/>
      <c r="N1152" s="126">
        <f t="shared" si="1930"/>
        <v>-7.2411855607940317E-4</v>
      </c>
      <c r="P1152" s="127" t="str">
        <f t="shared" ref="P1152" si="2013">CONCATENATE("X6","(m",K1147,")")</f>
        <v>X6(m144)</v>
      </c>
      <c r="Q1152" s="59">
        <f t="shared" ref="Q1152" si="2014">(($L$3*($I$8-($B$8*Q1147+$C$8*Q1148+$D$8*Q1149+$E$8*Q1150+$F$8*Q1151))/$G$8))+((1-$L$3)*N1152)</f>
        <v>-7.2655385380933628E-4</v>
      </c>
      <c r="R1152" s="1"/>
      <c r="S1152" s="129">
        <f t="shared" si="2004"/>
        <v>0.33518475157275679</v>
      </c>
      <c r="T1152" s="1"/>
      <c r="U1152" s="1"/>
    </row>
    <row r="1153" spans="1:22" x14ac:dyDescent="0.2">
      <c r="A1153" s="131"/>
      <c r="B1153" s="131"/>
      <c r="C1153" s="131"/>
      <c r="D1153" s="131"/>
      <c r="E1153" s="131"/>
      <c r="F1153" s="131"/>
      <c r="G1153" s="131"/>
      <c r="H1153" s="131"/>
      <c r="I1153" s="131"/>
      <c r="J1153" s="131"/>
      <c r="K1153" s="131"/>
      <c r="L1153" s="131"/>
      <c r="M1153" s="131"/>
      <c r="N1153" s="131"/>
      <c r="O1153" s="131"/>
      <c r="P1153" s="131"/>
      <c r="Q1153" s="131"/>
      <c r="R1153" s="131"/>
      <c r="S1153" s="131"/>
      <c r="T1153" s="131"/>
      <c r="U1153" s="131"/>
      <c r="V1153" s="131"/>
    </row>
    <row r="1154" spans="1:22" ht="15.75" x14ac:dyDescent="0.25">
      <c r="K1154" s="127" t="s">
        <v>226</v>
      </c>
      <c r="N1154" s="117" t="s">
        <v>372</v>
      </c>
      <c r="S1154" s="112" t="s">
        <v>210</v>
      </c>
      <c r="T1154" s="112" t="s">
        <v>228</v>
      </c>
    </row>
    <row r="1155" spans="1:22" x14ac:dyDescent="0.2">
      <c r="K1155" s="127">
        <v>145</v>
      </c>
      <c r="N1155" s="124">
        <f t="shared" ref="N1155" si="2015">Q1147</f>
        <v>0.18425078633616249</v>
      </c>
      <c r="P1155" s="127" t="str">
        <f t="shared" ref="P1155" si="2016">CONCATENATE("X1","(m",K1155,")")</f>
        <v>X1(m145)</v>
      </c>
      <c r="Q1155" s="59">
        <f t="shared" ref="Q1155" si="2017">(($L$3*($I$3-($C$3*N1156+$D$3*N1157+$E$3*N1158+$F$3*N1159+$G$3*N1160))/$B$3))+((1-$L$3)*N1155)</f>
        <v>0.18487152426509848</v>
      </c>
      <c r="S1155" s="129">
        <f t="shared" ref="S1155:S1160" si="2018">ABS((Q1155-N1155)/Q1155)*100</f>
        <v>0.33576719367871932</v>
      </c>
      <c r="T1155" s="133">
        <f t="shared" si="1948"/>
        <v>0.33761914699530049</v>
      </c>
      <c r="U1155" s="127" t="s">
        <v>229</v>
      </c>
    </row>
    <row r="1156" spans="1:22" x14ac:dyDescent="0.2">
      <c r="N1156" s="125">
        <f t="shared" si="1930"/>
        <v>7.4251952019144431E-5</v>
      </c>
      <c r="P1156" s="127" t="str">
        <f t="shared" ref="P1156" si="2019">CONCATENATE("X2","(m",K1155,")")</f>
        <v>X2(m145)</v>
      </c>
      <c r="Q1156" s="59">
        <f t="shared" ref="Q1156" si="2020">(($L$3*($I$4-($B$4*Q1155+$D$4*N1157+$E$4*N1158+$F$4*N1159+$G$4*N1160))/$C$4))+((1-$L$3)*N1156)</f>
        <v>7.4503490066789654E-5</v>
      </c>
      <c r="S1156" s="129">
        <f t="shared" si="2018"/>
        <v>0.33761914699530049</v>
      </c>
    </row>
    <row r="1157" spans="1:22" x14ac:dyDescent="0.2">
      <c r="N1157" s="125">
        <f t="shared" si="1930"/>
        <v>-7.1938733781485263E-4</v>
      </c>
      <c r="P1157" s="127" t="str">
        <f t="shared" ref="P1157" si="2021">CONCATENATE("X3","(m",K1155,")")</f>
        <v>X3(m145)</v>
      </c>
      <c r="Q1157" s="59">
        <f t="shared" ref="Q1157" si="2022">(($L$3*($I$5-($B$5*Q1155+$C$5*Q1156+$E$5*N1158+$F$5*N1159+$G$5*N1160))/$D$5))+((1-$L$3)*N1157)</f>
        <v>-7.2181150329816925E-4</v>
      </c>
      <c r="S1157" s="129">
        <f t="shared" si="2018"/>
        <v>0.33584467305382198</v>
      </c>
    </row>
    <row r="1158" spans="1:22" x14ac:dyDescent="0.2">
      <c r="N1158" s="125">
        <f t="shared" si="1930"/>
        <v>0.18573094170291368</v>
      </c>
      <c r="P1158" s="127" t="str">
        <f t="shared" ref="P1158" si="2023">CONCATENATE("X4","(m",K1155,")")</f>
        <v>X4(m145)</v>
      </c>
      <c r="Q1158" s="59">
        <f t="shared" ref="Q1158" si="2024">(($L$3*($I$6-($B$6*Q1155+$C$6*Q1156+$D$6*Q1157+$F$6*N1159+$G$6*N1160))/$E$6))+((1-$L$3)*N1158)</f>
        <v>0.1863488421111538</v>
      </c>
      <c r="S1158" s="129">
        <f t="shared" si="2018"/>
        <v>0.33158263890448336</v>
      </c>
    </row>
    <row r="1159" spans="1:22" x14ac:dyDescent="0.2">
      <c r="N1159" s="125">
        <f t="shared" si="1930"/>
        <v>-7.4378009159519943E-5</v>
      </c>
      <c r="P1159" s="127" t="str">
        <f t="shared" ref="P1159" si="2025">CONCATENATE("X5","(m",K1155,")")</f>
        <v>X5(m145)</v>
      </c>
      <c r="Q1159" s="59">
        <f t="shared" ref="Q1159" si="2026">(($L$3*($I$7-($B$7*Q1155+$C$7*Q1156+$D$7*Q1157+$E$7*Q1158+$G$7*N1160))/$F$7))+((1-$L$3)*N1159)</f>
        <v>-7.4628397375033558E-5</v>
      </c>
      <c r="S1159" s="129">
        <f t="shared" si="2018"/>
        <v>0.33551332243586596</v>
      </c>
    </row>
    <row r="1160" spans="1:22" ht="15.75" x14ac:dyDescent="0.25">
      <c r="K1160" s="1"/>
      <c r="N1160" s="126">
        <f t="shared" si="1930"/>
        <v>-7.2655385380933628E-4</v>
      </c>
      <c r="P1160" s="127" t="str">
        <f t="shared" ref="P1160" si="2027">CONCATENATE("X6","(m",K1155,")")</f>
        <v>X6(m145)</v>
      </c>
      <c r="Q1160" s="59">
        <f t="shared" ref="Q1160" si="2028">(($L$3*($I$8-($B$8*Q1155+$C$8*Q1156+$D$8*Q1157+$E$8*Q1158+$F$8*Q1159))/$G$8))+((1-$L$3)*N1160)</f>
        <v>-7.2896693793382419E-4</v>
      </c>
      <c r="R1160" s="1"/>
      <c r="S1160" s="129">
        <f t="shared" si="2018"/>
        <v>0.33102792443886842</v>
      </c>
      <c r="T1160" s="1"/>
      <c r="U1160" s="1"/>
    </row>
    <row r="1161" spans="1:22" x14ac:dyDescent="0.2">
      <c r="A1161" s="131"/>
      <c r="B1161" s="131"/>
      <c r="C1161" s="131"/>
      <c r="D1161" s="131"/>
      <c r="E1161" s="131"/>
      <c r="F1161" s="131"/>
      <c r="G1161" s="131"/>
      <c r="H1161" s="131"/>
      <c r="I1161" s="131"/>
      <c r="J1161" s="131"/>
      <c r="K1161" s="131"/>
      <c r="L1161" s="131"/>
      <c r="M1161" s="131"/>
      <c r="N1161" s="131"/>
      <c r="O1161" s="131"/>
      <c r="P1161" s="131"/>
      <c r="Q1161" s="131"/>
      <c r="R1161" s="131"/>
      <c r="S1161" s="131"/>
      <c r="T1161" s="131"/>
      <c r="U1161" s="131"/>
      <c r="V1161" s="131"/>
    </row>
    <row r="1162" spans="1:22" ht="15.75" x14ac:dyDescent="0.25">
      <c r="K1162" s="127" t="s">
        <v>226</v>
      </c>
      <c r="N1162" s="117" t="s">
        <v>373</v>
      </c>
      <c r="S1162" s="112" t="s">
        <v>210</v>
      </c>
      <c r="T1162" s="112" t="s">
        <v>228</v>
      </c>
    </row>
    <row r="1163" spans="1:22" x14ac:dyDescent="0.2">
      <c r="K1163" s="127">
        <v>146</v>
      </c>
      <c r="N1163" s="124">
        <f t="shared" ref="N1163" si="2029">Q1155</f>
        <v>0.18487152426509848</v>
      </c>
      <c r="P1163" s="127" t="str">
        <f t="shared" ref="P1163" si="2030">CONCATENATE("X1","(m",K1163,")")</f>
        <v>X1(m146)</v>
      </c>
      <c r="Q1163" s="59">
        <f t="shared" ref="Q1163" si="2031">(($L$3*($I$3-($C$3*N1164+$D$3*N1165+$E$3*N1166+$F$3*N1167+$G$3*N1168))/$B$3))+((1-$L$3)*N1163)</f>
        <v>0.18548660012353321</v>
      </c>
      <c r="S1163" s="129">
        <f t="shared" ref="S1163:S1168" si="2032">ABS((Q1163-N1163)/Q1163)*100</f>
        <v>0.33160123589795437</v>
      </c>
      <c r="T1163" s="133">
        <f t="shared" si="1948"/>
        <v>0.33342411326442295</v>
      </c>
      <c r="U1163" s="127" t="s">
        <v>229</v>
      </c>
    </row>
    <row r="1164" spans="1:22" x14ac:dyDescent="0.2">
      <c r="N1164" s="125">
        <f t="shared" si="1930"/>
        <v>7.4503490066789654E-5</v>
      </c>
      <c r="P1164" s="127" t="str">
        <f t="shared" ref="P1164" si="2033">CONCATENATE("X2","(m",K1163,")")</f>
        <v>X2(m146)</v>
      </c>
      <c r="Q1164" s="59">
        <f t="shared" ref="Q1164" si="2034">(($L$3*($I$4-($B$4*Q1163+$D$4*N1165+$E$4*N1166+$F$4*N1167+$G$4*N1168))/$C$4))+((1-$L$3)*N1164)</f>
        <v>7.475273370629077E-5</v>
      </c>
      <c r="S1164" s="129">
        <f t="shared" si="2032"/>
        <v>0.33342411326442295</v>
      </c>
    </row>
    <row r="1165" spans="1:22" x14ac:dyDescent="0.2">
      <c r="N1165" s="125">
        <f t="shared" si="1930"/>
        <v>-7.2181150329816925E-4</v>
      </c>
      <c r="P1165" s="127" t="str">
        <f t="shared" ref="P1165" si="2035">CONCATENATE("X3","(m",K1163,")")</f>
        <v>X3(m146)</v>
      </c>
      <c r="Q1165" s="59">
        <f t="shared" ref="Q1165" si="2036">(($L$3*($I$5-($B$5*Q1163+$C$5*Q1164+$E$5*N1166+$F$5*N1167+$G$5*N1168))/$D$5))+((1-$L$3)*N1165)</f>
        <v>-7.2421355671899775E-4</v>
      </c>
      <c r="S1165" s="129">
        <f t="shared" si="2032"/>
        <v>0.33167750017147601</v>
      </c>
    </row>
    <row r="1166" spans="1:22" x14ac:dyDescent="0.2">
      <c r="N1166" s="125">
        <f t="shared" si="1930"/>
        <v>0.1863488421111538</v>
      </c>
      <c r="P1166" s="127" t="str">
        <f t="shared" ref="P1166" si="2037">CONCATENATE("X4","(m",K1163,")")</f>
        <v>X4(m146)</v>
      </c>
      <c r="Q1166" s="59">
        <f t="shared" ref="Q1166" si="2038">(($L$3*($I$6-($B$6*Q1163+$C$6*Q1164+$D$6*Q1165+$F$6*N1167+$G$6*N1168))/$E$6))+((1-$L$3)*N1166)</f>
        <v>0.18696110633138108</v>
      </c>
      <c r="S1166" s="129">
        <f t="shared" si="2032"/>
        <v>0.3274821337129169</v>
      </c>
    </row>
    <row r="1167" spans="1:22" x14ac:dyDescent="0.2">
      <c r="N1167" s="125">
        <f t="shared" si="1930"/>
        <v>-7.4628397375033558E-5</v>
      </c>
      <c r="P1167" s="127" t="str">
        <f t="shared" ref="P1167" si="2039">CONCATENATE("X5","(m",K1163,")")</f>
        <v>X5(m146)</v>
      </c>
      <c r="Q1167" s="59">
        <f t="shared" ref="Q1167" si="2040">(($L$3*($I$7-($B$7*Q1163+$C$7*Q1164+$D$7*Q1165+$E$7*Q1166+$G$7*N1168))/$F$7))+((1-$L$3)*N1167)</f>
        <v>-7.4876501670614426E-5</v>
      </c>
      <c r="S1167" s="129">
        <f t="shared" si="2032"/>
        <v>0.33135134527557258</v>
      </c>
    </row>
    <row r="1168" spans="1:22" ht="15.75" x14ac:dyDescent="0.25">
      <c r="K1168" s="1"/>
      <c r="N1168" s="126">
        <f t="shared" si="1930"/>
        <v>-7.2896693793382419E-4</v>
      </c>
      <c r="P1168" s="127" t="str">
        <f t="shared" ref="P1168" si="2041">CONCATENATE("X6","(m",K1163,")")</f>
        <v>X6(m146)</v>
      </c>
      <c r="Q1168" s="59">
        <f t="shared" ref="Q1168" si="2042">(($L$3*($I$8-($B$8*Q1163+$C$8*Q1164+$D$8*Q1165+$E$8*Q1166+$F$8*Q1167))/$G$8))+((1-$L$3)*N1168)</f>
        <v>-7.3135801107460823E-4</v>
      </c>
      <c r="R1168" s="1"/>
      <c r="S1168" s="129">
        <f t="shared" si="2032"/>
        <v>0.32693607023880877</v>
      </c>
      <c r="T1168" s="1"/>
      <c r="U1168" s="1"/>
    </row>
    <row r="1169" spans="1:22" x14ac:dyDescent="0.2">
      <c r="A1169" s="131"/>
      <c r="B1169" s="131"/>
      <c r="C1169" s="131"/>
      <c r="D1169" s="131"/>
      <c r="E1169" s="131"/>
      <c r="F1169" s="131"/>
      <c r="G1169" s="131"/>
      <c r="H1169" s="131"/>
      <c r="I1169" s="131"/>
      <c r="J1169" s="131"/>
      <c r="K1169" s="131"/>
      <c r="L1169" s="131"/>
      <c r="M1169" s="131"/>
      <c r="N1169" s="131"/>
      <c r="O1169" s="131"/>
      <c r="P1169" s="131"/>
      <c r="Q1169" s="131"/>
      <c r="R1169" s="131"/>
      <c r="S1169" s="131"/>
      <c r="T1169" s="131"/>
      <c r="U1169" s="131"/>
      <c r="V1169" s="131"/>
    </row>
    <row r="1170" spans="1:22" ht="15.75" x14ac:dyDescent="0.25">
      <c r="K1170" s="127" t="s">
        <v>226</v>
      </c>
      <c r="N1170" s="117" t="s">
        <v>374</v>
      </c>
      <c r="S1170" s="112" t="s">
        <v>210</v>
      </c>
      <c r="T1170" s="112" t="s">
        <v>228</v>
      </c>
    </row>
    <row r="1171" spans="1:22" x14ac:dyDescent="0.2">
      <c r="K1171" s="127">
        <v>147</v>
      </c>
      <c r="N1171" s="124">
        <f t="shared" ref="N1171:N1232" si="2043">Q1163</f>
        <v>0.18548660012353321</v>
      </c>
      <c r="P1171" s="127" t="str">
        <f t="shared" ref="P1171" si="2044">CONCATENATE("X1","(m",K1171,")")</f>
        <v>X1(m147)</v>
      </c>
      <c r="Q1171" s="59">
        <f t="shared" ref="Q1171" si="2045">(($L$3*($I$3-($C$3*N1172+$D$3*N1173+$E$3*N1174+$F$3*N1175+$G$3*N1176))/$B$3))+((1-$L$3)*N1171)</f>
        <v>0.18609606555812933</v>
      </c>
      <c r="S1171" s="129">
        <f t="shared" ref="S1171:S1176" si="2046">ABS((Q1171-N1171)/Q1171)*100</f>
        <v>0.32750044057526773</v>
      </c>
      <c r="T1171" s="133">
        <f t="shared" si="1948"/>
        <v>0.32929484665270026</v>
      </c>
      <c r="U1171" s="127" t="s">
        <v>229</v>
      </c>
    </row>
    <row r="1172" spans="1:22" x14ac:dyDescent="0.2">
      <c r="N1172" s="125">
        <f t="shared" si="2043"/>
        <v>7.475273370629077E-5</v>
      </c>
      <c r="P1172" s="127" t="str">
        <f t="shared" ref="P1172" si="2047">CONCATENATE("X2","(m",K1171,")")</f>
        <v>X2(m147)</v>
      </c>
      <c r="Q1172" s="59">
        <f t="shared" ref="Q1172" si="2048">(($L$3*($I$4-($B$4*Q1171+$D$4*N1173+$E$4*N1174+$F$4*N1175+$G$4*N1176))/$C$4))+((1-$L$3)*N1172)</f>
        <v>7.4999703866126711E-5</v>
      </c>
      <c r="S1172" s="129">
        <f t="shared" si="2046"/>
        <v>0.32929484665270026</v>
      </c>
    </row>
    <row r="1173" spans="1:22" x14ac:dyDescent="0.2">
      <c r="N1173" s="125">
        <f t="shared" si="2043"/>
        <v>-7.2421355671899775E-4</v>
      </c>
      <c r="P1173" s="127" t="str">
        <f t="shared" ref="P1173" si="2049">CONCATENATE("X3","(m",K1171,")")</f>
        <v>X3(m147)</v>
      </c>
      <c r="Q1173" s="59">
        <f t="shared" ref="Q1173" si="2050">(($L$3*($I$5-($B$5*Q1171+$C$5*Q1172+$E$5*N1174+$F$5*N1175+$G$5*N1176))/$D$5))+((1-$L$3)*N1173)</f>
        <v>-7.2659369977285467E-4</v>
      </c>
      <c r="S1173" s="129">
        <f t="shared" si="2046"/>
        <v>0.32757551498189252</v>
      </c>
    </row>
    <row r="1174" spans="1:22" x14ac:dyDescent="0.2">
      <c r="N1174" s="125">
        <f t="shared" si="2043"/>
        <v>0.18696110633138108</v>
      </c>
      <c r="P1174" s="127" t="str">
        <f t="shared" ref="P1174" si="2051">CONCATENATE("X4","(m",K1171,")")</f>
        <v>X4(m147)</v>
      </c>
      <c r="Q1174" s="59">
        <f t="shared" ref="Q1174" si="2052">(($L$3*($I$6-($B$6*Q1171+$C$6*Q1172+$D$6*Q1173+$F$6*N1175+$G$6*N1176))/$E$6))+((1-$L$3)*N1174)</f>
        <v>0.18756778577417055</v>
      </c>
      <c r="S1174" s="129">
        <f t="shared" si="2046"/>
        <v>0.32344543615816079</v>
      </c>
    </row>
    <row r="1175" spans="1:22" x14ac:dyDescent="0.2">
      <c r="N1175" s="125">
        <f t="shared" si="2043"/>
        <v>-7.4876501670614426E-5</v>
      </c>
      <c r="P1175" s="127" t="str">
        <f t="shared" ref="P1175" si="2053">CONCATENATE("X5","(m",K1171,")")</f>
        <v>X5(m147)</v>
      </c>
      <c r="Q1175" s="59">
        <f t="shared" ref="Q1175" si="2054">(($L$3*($I$7-($B$7*Q1171+$C$7*Q1172+$D$7*Q1173+$E$7*Q1174+$G$7*N1176))/$F$7))+((1-$L$3)*N1175)</f>
        <v>-7.5122342879073119E-5</v>
      </c>
      <c r="S1175" s="129">
        <f t="shared" si="2046"/>
        <v>0.32725444792693986</v>
      </c>
    </row>
    <row r="1176" spans="1:22" ht="15.75" x14ac:dyDescent="0.25">
      <c r="K1176" s="1"/>
      <c r="N1176" s="126">
        <f t="shared" si="2043"/>
        <v>-7.3135801107460823E-4</v>
      </c>
      <c r="P1176" s="127" t="str">
        <f t="shared" ref="P1176" si="2055">CONCATENATE("X6","(m",K1171,")")</f>
        <v>X6(m147)</v>
      </c>
      <c r="Q1176" s="59">
        <f t="shared" ref="Q1176" si="2056">(($L$3*($I$8-($B$8*Q1171+$C$8*Q1172+$D$8*Q1173+$E$8*Q1174+$F$8*Q1175))/$G$8))+((1-$L$3)*N1176)</f>
        <v>-7.3372727400521217E-4</v>
      </c>
      <c r="R1176" s="1"/>
      <c r="S1176" s="129">
        <f t="shared" si="2046"/>
        <v>0.32290784526392186</v>
      </c>
      <c r="T1176" s="1"/>
      <c r="U1176" s="1"/>
    </row>
    <row r="1177" spans="1:22" x14ac:dyDescent="0.2">
      <c r="A1177" s="131"/>
      <c r="B1177" s="131"/>
      <c r="C1177" s="131"/>
      <c r="D1177" s="131"/>
      <c r="E1177" s="131"/>
      <c r="F1177" s="131"/>
      <c r="G1177" s="131"/>
      <c r="H1177" s="131"/>
      <c r="I1177" s="131"/>
      <c r="J1177" s="131"/>
      <c r="K1177" s="131"/>
      <c r="L1177" s="131"/>
      <c r="M1177" s="131"/>
      <c r="N1177" s="131"/>
      <c r="O1177" s="131"/>
      <c r="P1177" s="131"/>
      <c r="Q1177" s="131"/>
      <c r="R1177" s="131"/>
      <c r="S1177" s="131"/>
      <c r="T1177" s="131"/>
      <c r="U1177" s="131"/>
      <c r="V1177" s="131"/>
    </row>
    <row r="1178" spans="1:22" ht="15.75" x14ac:dyDescent="0.25">
      <c r="K1178" s="127" t="s">
        <v>226</v>
      </c>
      <c r="N1178" s="117" t="s">
        <v>375</v>
      </c>
      <c r="S1178" s="112" t="s">
        <v>210</v>
      </c>
      <c r="T1178" s="112" t="s">
        <v>228</v>
      </c>
    </row>
    <row r="1179" spans="1:22" x14ac:dyDescent="0.2">
      <c r="K1179" s="127">
        <v>148</v>
      </c>
      <c r="N1179" s="124">
        <f t="shared" ref="N1179" si="2057">Q1171</f>
        <v>0.18609606555812933</v>
      </c>
      <c r="P1179" s="127" t="str">
        <f t="shared" ref="P1179" si="2058">CONCATENATE("X1","(m",K1179,")")</f>
        <v>X1(m148)</v>
      </c>
      <c r="Q1179" s="59">
        <f t="shared" ref="Q1179" si="2059">(($L$3*($I$3-($C$3*N1180+$D$3*N1181+$E$3*N1182+$F$3*N1183+$G$3*N1184))/$B$3))+((1-$L$3)*N1179)</f>
        <v>0.18669997174445355</v>
      </c>
      <c r="S1179" s="129">
        <f t="shared" ref="S1179:S1184" si="2060">ABS((Q1179-N1179)/Q1179)*100</f>
        <v>0.32346345887551642</v>
      </c>
      <c r="T1179" s="133">
        <f t="shared" ref="T1179:T1235" si="2061">MAX(S1179:S1182)</f>
        <v>0.32522998193715169</v>
      </c>
      <c r="U1179" s="127" t="s">
        <v>229</v>
      </c>
    </row>
    <row r="1180" spans="1:22" x14ac:dyDescent="0.2">
      <c r="N1180" s="125">
        <f t="shared" si="2043"/>
        <v>7.4999703866126711E-5</v>
      </c>
      <c r="P1180" s="127" t="str">
        <f t="shared" ref="P1180" si="2062">CONCATENATE("X2","(m",K1179,")")</f>
        <v>X2(m148)</v>
      </c>
      <c r="Q1180" s="59">
        <f t="shared" ref="Q1180" si="2063">(($L$3*($I$4-($B$4*Q1179+$D$4*N1181+$E$4*N1182+$F$4*N1183+$G$4*N1184))/$C$4))+((1-$L$3)*N1180)</f>
        <v>7.5244421283876978E-5</v>
      </c>
      <c r="S1180" s="129">
        <f t="shared" si="2060"/>
        <v>0.32522998193715169</v>
      </c>
    </row>
    <row r="1181" spans="1:22" x14ac:dyDescent="0.2">
      <c r="N1181" s="125">
        <f t="shared" si="2043"/>
        <v>-7.2659369977285467E-4</v>
      </c>
      <c r="P1181" s="127" t="str">
        <f t="shared" ref="P1181" si="2064">CONCATENATE("X3","(m",K1179,")")</f>
        <v>X3(m148)</v>
      </c>
      <c r="Q1181" s="59">
        <f t="shared" ref="Q1181" si="2065">(($L$3*($I$5-($B$5*Q1179+$C$5*Q1180+$E$5*N1182+$F$5*N1183+$G$5*N1184))/$D$5))+((1-$L$3)*N1181)</f>
        <v>-7.2895213231548653E-4</v>
      </c>
      <c r="S1181" s="129">
        <f t="shared" si="2060"/>
        <v>0.32353736796686433</v>
      </c>
    </row>
    <row r="1182" spans="1:22" x14ac:dyDescent="0.2">
      <c r="N1182" s="125">
        <f t="shared" si="2043"/>
        <v>0.18756778577417055</v>
      </c>
      <c r="P1182" s="127" t="str">
        <f t="shared" ref="P1182" si="2066">CONCATENATE("X4","(m",K1179,")")</f>
        <v>X4(m148)</v>
      </c>
      <c r="Q1182" s="59">
        <f t="shared" ref="Q1182" si="2067">(($L$3*($I$6-($B$6*Q1179+$C$6*Q1180+$D$6*Q1181+$F$6*N1183+$G$6*N1184))/$E$6))+((1-$L$3)*N1182)</f>
        <v>0.18816893138115498</v>
      </c>
      <c r="S1182" s="129">
        <f t="shared" si="2060"/>
        <v>0.31947123394496607</v>
      </c>
    </row>
    <row r="1183" spans="1:22" x14ac:dyDescent="0.2">
      <c r="N1183" s="125">
        <f t="shared" si="2043"/>
        <v>-7.5122342879073119E-5</v>
      </c>
      <c r="P1183" s="127" t="str">
        <f t="shared" ref="P1183" si="2068">CONCATENATE("X5","(m",K1179,")")</f>
        <v>X5(m148)</v>
      </c>
      <c r="Q1183" s="59">
        <f t="shared" ref="Q1183" si="2069">(($L$3*($I$7-($B$7*Q1179+$C$7*Q1180+$D$7*Q1181+$E$7*Q1182+$G$7*N1184))/$F$7))+((1-$L$3)*N1183)</f>
        <v>-7.5365941643193372E-5</v>
      </c>
      <c r="S1183" s="129">
        <f t="shared" si="2060"/>
        <v>0.32322128379093046</v>
      </c>
    </row>
    <row r="1184" spans="1:22" ht="15.75" x14ac:dyDescent="0.25">
      <c r="K1184" s="1"/>
      <c r="N1184" s="126">
        <f t="shared" si="2043"/>
        <v>-7.3372727400521217E-4</v>
      </c>
      <c r="P1184" s="127" t="str">
        <f t="shared" ref="P1184" si="2070">CONCATENATE("X6","(m",K1179,")")</f>
        <v>X6(m148)</v>
      </c>
      <c r="Q1184" s="59">
        <f t="shared" ref="Q1184" si="2071">(($L$3*($I$8-($B$8*Q1179+$C$8*Q1180+$D$8*Q1181+$E$8*Q1182+$F$8*Q1183))/$G$8))+((1-$L$3)*N1184)</f>
        <v>-7.3607492566780193E-4</v>
      </c>
      <c r="R1184" s="1"/>
      <c r="S1184" s="129">
        <f t="shared" si="2060"/>
        <v>0.31894194201220183</v>
      </c>
      <c r="T1184" s="1"/>
      <c r="U1184" s="1"/>
    </row>
    <row r="1185" spans="1:22" x14ac:dyDescent="0.2">
      <c r="A1185" s="131"/>
      <c r="B1185" s="131"/>
      <c r="C1185" s="131"/>
      <c r="D1185" s="131"/>
      <c r="E1185" s="131"/>
      <c r="F1185" s="131"/>
      <c r="G1185" s="131"/>
      <c r="H1185" s="131"/>
      <c r="I1185" s="131"/>
      <c r="J1185" s="131"/>
      <c r="K1185" s="131"/>
      <c r="L1185" s="131"/>
      <c r="M1185" s="131"/>
      <c r="N1185" s="131"/>
      <c r="O1185" s="131"/>
      <c r="P1185" s="131"/>
      <c r="Q1185" s="131"/>
      <c r="R1185" s="131"/>
      <c r="S1185" s="131"/>
      <c r="T1185" s="131"/>
      <c r="U1185" s="131"/>
      <c r="V1185" s="131"/>
    </row>
    <row r="1186" spans="1:22" ht="15.75" x14ac:dyDescent="0.25">
      <c r="K1186" s="127" t="s">
        <v>226</v>
      </c>
      <c r="N1186" s="117" t="s">
        <v>376</v>
      </c>
      <c r="S1186" s="112" t="s">
        <v>210</v>
      </c>
      <c r="T1186" s="112" t="s">
        <v>228</v>
      </c>
    </row>
    <row r="1187" spans="1:22" x14ac:dyDescent="0.2">
      <c r="K1187" s="127">
        <v>149</v>
      </c>
      <c r="N1187" s="124">
        <f t="shared" ref="N1187" si="2072">Q1179</f>
        <v>0.18669997174445355</v>
      </c>
      <c r="P1187" s="127" t="str">
        <f t="shared" ref="P1187" si="2073">CONCATENATE("X1","(m",K1187,")")</f>
        <v>X1(m149)</v>
      </c>
      <c r="Q1187" s="59">
        <f t="shared" ref="Q1187" si="2074">(($L$3*($I$3-($C$3*N1188+$D$3*N1189+$E$3*N1190+$F$3*N1191+$G$3*N1192))/$B$3))+((1-$L$3)*N1187)</f>
        <v>0.18729836939127389</v>
      </c>
      <c r="S1187" s="129">
        <f t="shared" ref="S1187:S1192" si="2075">ABS((Q1187-N1187)/Q1187)*100</f>
        <v>0.31948897834250273</v>
      </c>
      <c r="T1187" s="133">
        <f t="shared" si="2061"/>
        <v>0.32122819082588483</v>
      </c>
      <c r="U1187" s="127" t="s">
        <v>229</v>
      </c>
    </row>
    <row r="1188" spans="1:22" x14ac:dyDescent="0.2">
      <c r="N1188" s="125">
        <f t="shared" si="2043"/>
        <v>7.5244421283876978E-5</v>
      </c>
      <c r="P1188" s="127" t="str">
        <f t="shared" ref="P1188" si="2076">CONCATENATE("X2","(m",K1187,")")</f>
        <v>X2(m149)</v>
      </c>
      <c r="Q1188" s="59">
        <f t="shared" ref="Q1188" si="2077">(($L$3*($I$4-($B$4*Q1187+$D$4*N1189+$E$4*N1190+$F$4*N1191+$G$4*N1192))/$C$4))+((1-$L$3)*N1188)</f>
        <v>7.5486906507962935E-5</v>
      </c>
      <c r="S1188" s="129">
        <f t="shared" si="2075"/>
        <v>0.32122819082588483</v>
      </c>
    </row>
    <row r="1189" spans="1:22" x14ac:dyDescent="0.2">
      <c r="N1189" s="125">
        <f t="shared" si="2043"/>
        <v>-7.2895213231548653E-4</v>
      </c>
      <c r="P1189" s="127" t="str">
        <f t="shared" ref="P1189" si="2078">CONCATENATE("X3","(m",K1187,")")</f>
        <v>X3(m149)</v>
      </c>
      <c r="Q1189" s="59">
        <f t="shared" ref="Q1189" si="2079">(($L$3*($I$5-($B$5*Q1187+$C$5*Q1188+$E$5*N1190+$F$5*N1191+$G$5*N1192))/$D$5))+((1-$L$3)*N1189)</f>
        <v>-7.3128905237965312E-4</v>
      </c>
      <c r="S1189" s="129">
        <f t="shared" si="2075"/>
        <v>0.31956174601029913</v>
      </c>
    </row>
    <row r="1190" spans="1:22" x14ac:dyDescent="0.2">
      <c r="N1190" s="125">
        <f t="shared" si="2043"/>
        <v>0.18816893138115498</v>
      </c>
      <c r="P1190" s="127" t="str">
        <f t="shared" ref="P1190" si="2080">CONCATENATE("X4","(m",K1187,")")</f>
        <v>X4(m149)</v>
      </c>
      <c r="Q1190" s="59">
        <f t="shared" ref="Q1190" si="2081">(($L$3*($I$6-($B$6*Q1187+$C$6*Q1188+$D$6*Q1189+$F$6*N1191+$G$6*N1192))/$E$6))+((1-$L$3)*N1190)</f>
        <v>0.18876459362930215</v>
      </c>
      <c r="S1190" s="129">
        <f t="shared" si="2075"/>
        <v>0.31555824993162324</v>
      </c>
    </row>
    <row r="1191" spans="1:22" x14ac:dyDescent="0.2">
      <c r="N1191" s="125">
        <f t="shared" si="2043"/>
        <v>-7.5365941643193372E-5</v>
      </c>
      <c r="P1191" s="127" t="str">
        <f t="shared" ref="P1191" si="2082">CONCATENATE("X5","(m",K1187,")")</f>
        <v>X5(m149)</v>
      </c>
      <c r="Q1191" s="59">
        <f t="shared" ref="Q1191" si="2083">(($L$3*($I$7-($B$7*Q1187+$C$7*Q1188+$D$7*Q1189+$E$7*Q1190+$G$7*N1192))/$F$7))+((1-$L$3)*N1191)</f>
        <v>-7.560731841746546E-5</v>
      </c>
      <c r="S1191" s="129">
        <f t="shared" si="2075"/>
        <v>0.31925054257224983</v>
      </c>
    </row>
    <row r="1192" spans="1:22" ht="15.75" x14ac:dyDescent="0.25">
      <c r="K1192" s="1"/>
      <c r="N1192" s="126">
        <f t="shared" si="2043"/>
        <v>-7.3607492566780193E-4</v>
      </c>
      <c r="P1192" s="127" t="str">
        <f t="shared" ref="P1192" si="2084">CONCATENATE("X6","(m",K1187,")")</f>
        <v>X6(m149)</v>
      </c>
      <c r="Q1192" s="59">
        <f t="shared" ref="Q1192" si="2085">(($L$3*($I$8-($B$8*Q1187+$C$8*Q1188+$D$8*Q1189+$E$8*Q1190+$F$8*Q1191))/$G$8))+((1-$L$3)*N1192)</f>
        <v>-7.3840116318988822E-4</v>
      </c>
      <c r="R1192" s="1"/>
      <c r="S1192" s="129">
        <f t="shared" si="2075"/>
        <v>0.31503708797490992</v>
      </c>
      <c r="T1192" s="1"/>
      <c r="U1192" s="1"/>
    </row>
    <row r="1193" spans="1:22" x14ac:dyDescent="0.2">
      <c r="A1193" s="131"/>
      <c r="B1193" s="131"/>
      <c r="C1193" s="131"/>
      <c r="D1193" s="131"/>
      <c r="E1193" s="131"/>
      <c r="F1193" s="131"/>
      <c r="G1193" s="131"/>
      <c r="H1193" s="131"/>
      <c r="I1193" s="131"/>
      <c r="J1193" s="131"/>
      <c r="K1193" s="131"/>
      <c r="L1193" s="131"/>
      <c r="M1193" s="131"/>
      <c r="N1193" s="131"/>
      <c r="O1193" s="131"/>
      <c r="P1193" s="131"/>
      <c r="Q1193" s="131"/>
      <c r="R1193" s="131"/>
      <c r="S1193" s="131"/>
      <c r="T1193" s="131"/>
      <c r="U1193" s="131"/>
      <c r="V1193" s="131"/>
    </row>
    <row r="1194" spans="1:22" ht="15.75" x14ac:dyDescent="0.25">
      <c r="K1194" s="127" t="s">
        <v>226</v>
      </c>
      <c r="N1194" s="117" t="s">
        <v>377</v>
      </c>
      <c r="S1194" s="112" t="s">
        <v>210</v>
      </c>
      <c r="T1194" s="112" t="s">
        <v>228</v>
      </c>
    </row>
    <row r="1195" spans="1:22" x14ac:dyDescent="0.2">
      <c r="K1195" s="127">
        <v>150</v>
      </c>
      <c r="N1195" s="124">
        <f t="shared" ref="N1195" si="2086">Q1187</f>
        <v>0.18729836939127389</v>
      </c>
      <c r="P1195" s="127" t="str">
        <f t="shared" ref="P1195" si="2087">CONCATENATE("X1","(m",K1195,")")</f>
        <v>X1(m150)</v>
      </c>
      <c r="Q1195" s="59">
        <f t="shared" ref="Q1195" si="2088">(($L$3*($I$3-($C$3*N1196+$D$3*N1197+$E$3*N1198+$F$3*N1199+$G$3*N1200))/$B$3))+((1-$L$3)*N1195)</f>
        <v>0.18789130874481766</v>
      </c>
      <c r="S1195" s="129">
        <f t="shared" ref="S1195:S1200" si="2089">ABS((Q1195-N1195)/Q1195)*100</f>
        <v>0.31557572167910003</v>
      </c>
      <c r="T1195" s="133">
        <f t="shared" si="2061"/>
        <v>0.31728818071595066</v>
      </c>
      <c r="U1195" s="127" t="s">
        <v>229</v>
      </c>
    </row>
    <row r="1196" spans="1:22" x14ac:dyDescent="0.2">
      <c r="N1196" s="125">
        <f t="shared" si="2043"/>
        <v>7.5486906507962935E-5</v>
      </c>
      <c r="P1196" s="127" t="str">
        <f t="shared" ref="P1196" si="2090">CONCATENATE("X2","(m",K1195,")")</f>
        <v>X2(m150)</v>
      </c>
      <c r="Q1196" s="59">
        <f t="shared" ref="Q1196" si="2091">(($L$3*($I$4-($B$4*Q1195+$D$4*N1197+$E$4*N1198+$F$4*N1199+$G$4*N1200))/$C$4))+((1-$L$3)*N1196)</f>
        <v>7.5727179899373151E-5</v>
      </c>
      <c r="S1196" s="129">
        <f t="shared" si="2089"/>
        <v>0.31728818071595066</v>
      </c>
    </row>
    <row r="1197" spans="1:22" x14ac:dyDescent="0.2">
      <c r="N1197" s="125">
        <f t="shared" si="2043"/>
        <v>-7.3128905237965312E-4</v>
      </c>
      <c r="P1197" s="127" t="str">
        <f t="shared" ref="P1197" si="2092">CONCATENATE("X3","(m",K1195,")")</f>
        <v>X3(m150)</v>
      </c>
      <c r="Q1197" s="59">
        <f t="shared" ref="Q1197" si="2093">(($L$3*($I$5-($B$5*Q1195+$C$5*Q1196+$E$5*N1198+$F$5*N1199+$G$5*N1200))/$D$5))+((1-$L$3)*N1197)</f>
        <v>-7.3360465619175578E-4</v>
      </c>
      <c r="S1197" s="129">
        <f t="shared" si="2089"/>
        <v>0.31564737117717923</v>
      </c>
    </row>
    <row r="1198" spans="1:22" x14ac:dyDescent="0.2">
      <c r="N1198" s="125">
        <f t="shared" si="2043"/>
        <v>0.18876459362930215</v>
      </c>
      <c r="P1198" s="127" t="str">
        <f t="shared" ref="P1198" si="2094">CONCATENATE("X4","(m",K1195,")")</f>
        <v>X4(m150)</v>
      </c>
      <c r="Q1198" s="59">
        <f t="shared" ref="Q1198" si="2095">(($L$3*($I$6-($B$6*Q1195+$C$6*Q1196+$D$6*Q1197+$F$6*N1199+$G$6*N1200))/$E$6))+((1-$L$3)*N1198)</f>
        <v>0.18935482253515354</v>
      </c>
      <c r="S1198" s="129">
        <f t="shared" si="2089"/>
        <v>0.31170524095937224</v>
      </c>
    </row>
    <row r="1199" spans="1:22" x14ac:dyDescent="0.2">
      <c r="N1199" s="125">
        <f t="shared" si="2043"/>
        <v>-7.560731841746546E-5</v>
      </c>
      <c r="P1199" s="127" t="str">
        <f t="shared" ref="P1199" si="2096">CONCATENATE("X5","(m",K1195,")")</f>
        <v>X5(m150)</v>
      </c>
      <c r="Q1199" s="59">
        <f t="shared" ref="Q1199" si="2097">(($L$3*($I$7-($B$7*Q1195+$C$7*Q1196+$D$7*Q1197+$E$7*Q1198+$G$7*N1200))/$F$7))+((1-$L$3)*N1199)</f>
        <v>-7.5846493469803735E-5</v>
      </c>
      <c r="S1199" s="129">
        <f t="shared" si="2089"/>
        <v>0.31534094906245913</v>
      </c>
    </row>
    <row r="1200" spans="1:22" ht="15.75" x14ac:dyDescent="0.25">
      <c r="K1200" s="1"/>
      <c r="N1200" s="126">
        <f t="shared" si="2043"/>
        <v>-7.3840116318988822E-4</v>
      </c>
      <c r="P1200" s="127" t="str">
        <f t="shared" ref="P1200" si="2098">CONCATENATE("X6","(m",K1195,")")</f>
        <v>X6(m150)</v>
      </c>
      <c r="Q1200" s="59">
        <f t="shared" ref="Q1200" si="2099">(($L$3*($I$8-($B$8*Q1195+$C$8*Q1196+$D$8*Q1197+$E$8*Q1198+$F$8*Q1199))/$G$8))+((1-$L$3)*N1200)</f>
        <v>-7.4070618190088156E-4</v>
      </c>
      <c r="R1200" s="1"/>
      <c r="S1200" s="129">
        <f t="shared" si="2089"/>
        <v>0.31119204447274174</v>
      </c>
      <c r="T1200" s="1"/>
      <c r="U1200" s="1"/>
    </row>
    <row r="1201" spans="1:22" x14ac:dyDescent="0.2">
      <c r="A1201" s="131"/>
      <c r="B1201" s="131"/>
      <c r="C1201" s="131"/>
      <c r="D1201" s="131"/>
      <c r="E1201" s="131"/>
      <c r="F1201" s="131"/>
      <c r="G1201" s="131"/>
      <c r="H1201" s="131"/>
      <c r="I1201" s="131"/>
      <c r="J1201" s="131"/>
      <c r="K1201" s="131"/>
      <c r="L1201" s="131"/>
      <c r="M1201" s="131"/>
      <c r="N1201" s="131"/>
      <c r="O1201" s="131"/>
      <c r="P1201" s="131"/>
      <c r="Q1201" s="131"/>
      <c r="R1201" s="131"/>
      <c r="S1201" s="131"/>
      <c r="T1201" s="131"/>
      <c r="U1201" s="131"/>
      <c r="V1201" s="131"/>
    </row>
    <row r="1202" spans="1:22" ht="15.75" x14ac:dyDescent="0.25">
      <c r="K1202" s="127" t="s">
        <v>226</v>
      </c>
      <c r="N1202" s="117" t="s">
        <v>378</v>
      </c>
      <c r="S1202" s="112" t="s">
        <v>210</v>
      </c>
      <c r="T1202" s="112" t="s">
        <v>228</v>
      </c>
    </row>
    <row r="1203" spans="1:22" x14ac:dyDescent="0.2">
      <c r="K1203" s="127">
        <v>151</v>
      </c>
      <c r="N1203" s="124">
        <f t="shared" ref="N1203" si="2100">Q1195</f>
        <v>0.18789130874481766</v>
      </c>
      <c r="P1203" s="127" t="str">
        <f t="shared" ref="P1203" si="2101">CONCATENATE("X1","(m",K1203,")")</f>
        <v>X1(m151)</v>
      </c>
      <c r="Q1203" s="59">
        <f t="shared" ref="Q1203" si="2102">(($L$3*($I$3-($C$3*N1204+$D$3*N1205+$E$3*N1206+$F$3*N1207+$G$3*N1208))/$B$3))+((1-$L$3)*N1203)</f>
        <v>0.1884788395929903</v>
      </c>
      <c r="S1203" s="129">
        <f t="shared" ref="S1203:S1208" si="2103">ABS((Q1203-N1203)/Q1203)*100</f>
        <v>0.3117224455760586</v>
      </c>
      <c r="T1203" s="133">
        <f t="shared" si="2061"/>
        <v>0.31340869350139056</v>
      </c>
      <c r="U1203" s="127" t="s">
        <v>229</v>
      </c>
    </row>
    <row r="1204" spans="1:22" x14ac:dyDescent="0.2">
      <c r="N1204" s="125">
        <f t="shared" si="2043"/>
        <v>7.5727179899373151E-5</v>
      </c>
      <c r="P1204" s="127" t="str">
        <f t="shared" ref="P1204" si="2104">CONCATENATE("X2","(m",K1203,")")</f>
        <v>X2(m151)</v>
      </c>
      <c r="Q1204" s="59">
        <f t="shared" ref="Q1204" si="2105">(($L$3*($I$4-($B$4*Q1203+$D$4*N1205+$E$4*N1206+$F$4*N1207+$G$4*N1208))/$C$4))+((1-$L$3)*N1204)</f>
        <v>7.5965261633373219E-5</v>
      </c>
      <c r="S1204" s="129">
        <f t="shared" si="2103"/>
        <v>0.31340869350139056</v>
      </c>
    </row>
    <row r="1205" spans="1:22" x14ac:dyDescent="0.2">
      <c r="N1205" s="125">
        <f t="shared" si="2043"/>
        <v>-7.3360465619175578E-4</v>
      </c>
      <c r="P1205" s="127" t="str">
        <f t="shared" ref="P1205" si="2106">CONCATENATE("X3","(m",K1203,")")</f>
        <v>X3(m151)</v>
      </c>
      <c r="Q1205" s="59">
        <f t="shared" ref="Q1205" si="2107">(($L$3*($I$5-($B$5*Q1203+$C$5*Q1204+$E$5*N1206+$F$5*N1207+$G$5*N1208))/$D$5))+((1-$L$3)*N1205)</f>
        <v>-7.3589913818831283E-4</v>
      </c>
      <c r="S1205" s="129">
        <f t="shared" si="2103"/>
        <v>0.31179299954145384</v>
      </c>
    </row>
    <row r="1206" spans="1:22" x14ac:dyDescent="0.2">
      <c r="N1206" s="125">
        <f t="shared" si="2043"/>
        <v>0.18935482253515354</v>
      </c>
      <c r="P1206" s="127" t="str">
        <f t="shared" ref="P1206" si="2108">CONCATENATE("X4","(m",K1203,")")</f>
        <v>X4(m151)</v>
      </c>
      <c r="Q1206" s="59">
        <f t="shared" ref="Q1206" si="2109">(($L$3*($I$6-($B$6*Q1203+$C$6*Q1204+$D$6*Q1205+$F$6*N1207+$G$6*N1208))/$E$6))+((1-$L$3)*N1206)</f>
        <v>0.18993966765902379</v>
      </c>
      <c r="S1206" s="129">
        <f t="shared" si="2103"/>
        <v>0.30791099672773525</v>
      </c>
    </row>
    <row r="1207" spans="1:22" x14ac:dyDescent="0.2">
      <c r="N1207" s="125">
        <f t="shared" si="2043"/>
        <v>-7.5846493469803735E-5</v>
      </c>
      <c r="P1207" s="127" t="str">
        <f t="shared" ref="P1207" si="2110">CONCATENATE("X5","(m",K1203,")")</f>
        <v>X5(m151)</v>
      </c>
      <c r="Q1207" s="59">
        <f t="shared" ref="Q1207" si="2111">(($L$3*($I$7-($B$7*Q1203+$C$7*Q1204+$D$7*Q1205+$E$7*Q1206+$G$7*N1208))/$F$7))+((1-$L$3)*N1207)</f>
        <v>-7.6083486883248477E-5</v>
      </c>
      <c r="S1207" s="129">
        <f t="shared" si="2103"/>
        <v>0.31149126197175114</v>
      </c>
    </row>
    <row r="1208" spans="1:22" ht="15.75" x14ac:dyDescent="0.25">
      <c r="K1208" s="1"/>
      <c r="N1208" s="126">
        <f t="shared" si="2043"/>
        <v>-7.4070618190088156E-4</v>
      </c>
      <c r="P1208" s="127" t="str">
        <f t="shared" ref="P1208" si="2112">CONCATENATE("X6","(m",K1203,")")</f>
        <v>X6(m151)</v>
      </c>
      <c r="Q1208" s="59">
        <f t="shared" ref="Q1208" si="2113">(($L$3*($I$8-($B$8*Q1203+$C$8*Q1204+$D$8*Q1205+$E$8*Q1206+$F$8*Q1207))/$G$8))+((1-$L$3)*N1208)</f>
        <v>-7.4299017534849073E-4</v>
      </c>
      <c r="R1208" s="1"/>
      <c r="S1208" s="129">
        <f t="shared" si="2103"/>
        <v>0.307405605536829</v>
      </c>
      <c r="T1208" s="1"/>
      <c r="U1208" s="1"/>
    </row>
    <row r="1209" spans="1:22" x14ac:dyDescent="0.2">
      <c r="A1209" s="131"/>
      <c r="B1209" s="131"/>
      <c r="C1209" s="131"/>
      <c r="D1209" s="131"/>
      <c r="E1209" s="131"/>
      <c r="F1209" s="131"/>
      <c r="G1209" s="131"/>
      <c r="H1209" s="131"/>
      <c r="I1209" s="131"/>
      <c r="J1209" s="131"/>
      <c r="K1209" s="131"/>
      <c r="L1209" s="131"/>
      <c r="M1209" s="131"/>
      <c r="N1209" s="131"/>
      <c r="O1209" s="131"/>
      <c r="P1209" s="131"/>
      <c r="Q1209" s="131"/>
      <c r="R1209" s="131"/>
      <c r="S1209" s="131"/>
      <c r="T1209" s="131"/>
      <c r="U1209" s="131"/>
      <c r="V1209" s="131"/>
    </row>
    <row r="1210" spans="1:22" ht="15.75" x14ac:dyDescent="0.25">
      <c r="K1210" s="127" t="s">
        <v>226</v>
      </c>
      <c r="N1210" s="117" t="s">
        <v>379</v>
      </c>
      <c r="S1210" s="112" t="s">
        <v>210</v>
      </c>
      <c r="T1210" s="112" t="s">
        <v>228</v>
      </c>
    </row>
    <row r="1211" spans="1:22" x14ac:dyDescent="0.2">
      <c r="K1211" s="127">
        <v>152</v>
      </c>
      <c r="N1211" s="124">
        <f t="shared" ref="N1211" si="2114">Q1203</f>
        <v>0.1884788395929903</v>
      </c>
      <c r="P1211" s="127" t="str">
        <f t="shared" ref="P1211" si="2115">CONCATENATE("X1","(m",K1211,")")</f>
        <v>X1(m152)</v>
      </c>
      <c r="Q1211" s="59">
        <f t="shared" ref="Q1211" si="2116">(($L$3*($I$3-($C$3*N1212+$D$3*N1213+$E$3*N1214+$F$3*N1215+$G$3*N1216))/$B$3))+((1-$L$3)*N1211)</f>
        <v>0.18906101126955616</v>
      </c>
      <c r="S1211" s="129">
        <f t="shared" ref="S1211:S1216" si="2117">ABS((Q1211-N1211)/Q1211)*100</f>
        <v>0.30792793958761422</v>
      </c>
      <c r="T1211" s="133">
        <f t="shared" si="2061"/>
        <v>0.30958850442810615</v>
      </c>
      <c r="U1211" s="127" t="s">
        <v>229</v>
      </c>
    </row>
    <row r="1212" spans="1:22" x14ac:dyDescent="0.2">
      <c r="N1212" s="125">
        <f t="shared" si="2043"/>
        <v>7.5965261633373219E-5</v>
      </c>
      <c r="P1212" s="127" t="str">
        <f t="shared" ref="P1212" si="2118">CONCATENATE("X2","(m",K1211,")")</f>
        <v>X2(m152)</v>
      </c>
      <c r="Q1212" s="59">
        <f t="shared" ref="Q1212" si="2119">(($L$3*($I$4-($B$4*Q1211+$D$4*N1213+$E$4*N1214+$F$4*N1215+$G$4*N1216))/$C$4))+((1-$L$3)*N1212)</f>
        <v>7.6201171701199656E-5</v>
      </c>
      <c r="S1212" s="129">
        <f t="shared" si="2117"/>
        <v>0.30958850442810615</v>
      </c>
    </row>
    <row r="1213" spans="1:22" x14ac:dyDescent="0.2">
      <c r="N1213" s="125">
        <f t="shared" si="2043"/>
        <v>-7.3589913818831283E-4</v>
      </c>
      <c r="P1213" s="127" t="str">
        <f t="shared" ref="P1213" si="2120">CONCATENATE("X3","(m",K1211,")")</f>
        <v>X3(m152)</v>
      </c>
      <c r="Q1213" s="59">
        <f t="shared" ref="Q1213" si="2121">(($L$3*($I$5-($B$5*Q1211+$C$5*Q1212+$E$5*N1214+$F$5*N1215+$G$5*N1216))/$D$5))+((1-$L$3)*N1213)</f>
        <v>-7.3817269103228775E-4</v>
      </c>
      <c r="S1213" s="129">
        <f t="shared" si="2117"/>
        <v>0.30799742006108466</v>
      </c>
    </row>
    <row r="1214" spans="1:22" x14ac:dyDescent="0.2">
      <c r="N1214" s="125">
        <f t="shared" si="2043"/>
        <v>0.18993966765902379</v>
      </c>
      <c r="P1214" s="127" t="str">
        <f t="shared" ref="P1214" si="2122">CONCATENATE("X4","(m",K1211,")")</f>
        <v>X4(m152)</v>
      </c>
      <c r="Q1214" s="59">
        <f t="shared" ref="Q1214" si="2123">(($L$3*($I$6-($B$6*Q1211+$C$6*Q1212+$D$6*Q1213+$F$6*N1215+$G$6*N1216))/$E$6))+((1-$L$3)*N1214)</f>
        <v>0.19051917810916258</v>
      </c>
      <c r="S1214" s="129">
        <f t="shared" si="2117"/>
        <v>0.30417433871499705</v>
      </c>
    </row>
    <row r="1215" spans="1:22" x14ac:dyDescent="0.2">
      <c r="N1215" s="125">
        <f t="shared" si="2043"/>
        <v>-7.6083486883248477E-5</v>
      </c>
      <c r="P1215" s="127" t="str">
        <f t="shared" ref="P1215" si="2124">CONCATENATE("X5","(m",K1211,")")</f>
        <v>X5(m152)</v>
      </c>
      <c r="Q1215" s="59">
        <f t="shared" ref="Q1215" si="2125">(($L$3*($I$7-($B$7*Q1211+$C$7*Q1212+$D$7*Q1213+$E$7*Q1214+$G$7*N1216))/$F$7))+((1-$L$3)*N1215)</f>
        <v>-7.6318318557652177E-5</v>
      </c>
      <c r="S1215" s="129">
        <f t="shared" si="2117"/>
        <v>0.30770027280711698</v>
      </c>
    </row>
    <row r="1216" spans="1:22" ht="15.75" x14ac:dyDescent="0.25">
      <c r="K1216" s="1"/>
      <c r="N1216" s="126">
        <f t="shared" si="2043"/>
        <v>-7.4299017534849073E-4</v>
      </c>
      <c r="P1216" s="127" t="str">
        <f t="shared" ref="P1216" si="2126">CONCATENATE("X6","(m",K1211,")")</f>
        <v>X6(m152)</v>
      </c>
      <c r="Q1216" s="59">
        <f t="shared" ref="Q1216" si="2127">(($L$3*($I$8-($B$8*Q1211+$C$8*Q1212+$D$8*Q1213+$E$8*Q1214+$F$8*Q1215))/$G$8))+((1-$L$3)*N1216)</f>
        <v>-7.4525333531497726E-4</v>
      </c>
      <c r="R1216" s="1"/>
      <c r="S1216" s="129">
        <f t="shared" si="2117"/>
        <v>0.3036765968353583</v>
      </c>
      <c r="T1216" s="1"/>
      <c r="U1216" s="1"/>
    </row>
    <row r="1217" spans="1:22" x14ac:dyDescent="0.2">
      <c r="A1217" s="131"/>
      <c r="B1217" s="131"/>
      <c r="C1217" s="131"/>
      <c r="D1217" s="131"/>
      <c r="E1217" s="131"/>
      <c r="F1217" s="131"/>
      <c r="G1217" s="131"/>
      <c r="H1217" s="131"/>
      <c r="I1217" s="131"/>
      <c r="J1217" s="131"/>
      <c r="K1217" s="131"/>
      <c r="L1217" s="131"/>
      <c r="M1217" s="131"/>
      <c r="N1217" s="131"/>
      <c r="O1217" s="131"/>
      <c r="P1217" s="131"/>
      <c r="Q1217" s="131"/>
      <c r="R1217" s="131"/>
      <c r="S1217" s="131"/>
      <c r="T1217" s="131"/>
      <c r="U1217" s="131"/>
      <c r="V1217" s="131"/>
    </row>
    <row r="1218" spans="1:22" ht="15.75" x14ac:dyDescent="0.25">
      <c r="K1218" s="127" t="s">
        <v>226</v>
      </c>
      <c r="N1218" s="117" t="s">
        <v>380</v>
      </c>
      <c r="S1218" s="112" t="s">
        <v>210</v>
      </c>
      <c r="T1218" s="112" t="s">
        <v>228</v>
      </c>
    </row>
    <row r="1219" spans="1:22" x14ac:dyDescent="0.2">
      <c r="K1219" s="127">
        <v>153</v>
      </c>
      <c r="N1219" s="124">
        <f t="shared" ref="N1219" si="2128">Q1211</f>
        <v>0.18906101126955616</v>
      </c>
      <c r="P1219" s="127" t="str">
        <f t="shared" ref="P1219" si="2129">CONCATENATE("X1","(m",K1219,")")</f>
        <v>X1(m153)</v>
      </c>
      <c r="Q1219" s="59">
        <f t="shared" ref="Q1219" si="2130">(($L$3*($I$3-($C$3*N1220+$D$3*N1221+$E$3*N1222+$F$3*N1223+$G$3*N1224))/$B$3))+((1-$L$3)*N1219)</f>
        <v>0.18963787265828094</v>
      </c>
      <c r="S1219" s="129">
        <f t="shared" ref="S1219:S1224" si="2131">ABS((Q1219-N1219)/Q1219)*100</f>
        <v>0.3041910250513436</v>
      </c>
      <c r="T1219" s="133">
        <f t="shared" si="2061"/>
        <v>0.30582642099484242</v>
      </c>
      <c r="U1219" s="127" t="s">
        <v>229</v>
      </c>
    </row>
    <row r="1220" spans="1:22" x14ac:dyDescent="0.2">
      <c r="N1220" s="125">
        <f t="shared" si="2043"/>
        <v>7.6201171701199656E-5</v>
      </c>
      <c r="P1220" s="127" t="str">
        <f t="shared" ref="P1220" si="2132">CONCATENATE("X2","(m",K1219,")")</f>
        <v>X2(m153)</v>
      </c>
      <c r="Q1220" s="59">
        <f t="shared" ref="Q1220" si="2133">(($L$3*($I$4-($B$4*Q1219+$D$4*N1221+$E$4*N1222+$F$4*N1223+$G$4*N1224))/$C$4))+((1-$L$3)*N1220)</f>
        <v>7.6434929911738643E-5</v>
      </c>
      <c r="S1220" s="129">
        <f t="shared" si="2131"/>
        <v>0.30582642099484242</v>
      </c>
    </row>
    <row r="1221" spans="1:22" x14ac:dyDescent="0.2">
      <c r="N1221" s="125">
        <f t="shared" si="2043"/>
        <v>-7.3817269103228775E-4</v>
      </c>
      <c r="P1221" s="127" t="str">
        <f t="shared" ref="P1221" si="2134">CONCATENATE("X3","(m",K1219,")")</f>
        <v>X3(m153)</v>
      </c>
      <c r="Q1221" s="59">
        <f t="shared" ref="Q1221" si="2135">(($L$3*($I$5-($B$5*Q1219+$C$5*Q1220+$E$5*N1222+$F$5*N1223+$G$5*N1224))/$D$5))+((1-$L$3)*N1221)</f>
        <v>-7.404255056292653E-4</v>
      </c>
      <c r="S1221" s="129">
        <f t="shared" si="2131"/>
        <v>0.30425945349666894</v>
      </c>
    </row>
    <row r="1222" spans="1:22" x14ac:dyDescent="0.2">
      <c r="N1222" s="125">
        <f t="shared" si="2043"/>
        <v>0.19051917810916258</v>
      </c>
      <c r="P1222" s="127" t="str">
        <f t="shared" ref="P1222" si="2136">CONCATENATE("X4","(m",K1219,")")</f>
        <v>X4(m153)</v>
      </c>
      <c r="Q1222" s="59">
        <f t="shared" ref="Q1222" si="2137">(($L$3*($I$6-($B$6*Q1219+$C$6*Q1220+$D$6*Q1221+$F$6*N1223+$G$6*N1224))/$E$6))+((1-$L$3)*N1222)</f>
        <v>0.19109340254587773</v>
      </c>
      <c r="S1222" s="129">
        <f t="shared" si="2131"/>
        <v>0.30049411914013541</v>
      </c>
    </row>
    <row r="1223" spans="1:22" x14ac:dyDescent="0.2">
      <c r="N1223" s="125">
        <f t="shared" si="2043"/>
        <v>-7.6318318557652177E-5</v>
      </c>
      <c r="P1223" s="127" t="str">
        <f t="shared" ref="P1223" si="2138">CONCATENATE("X5","(m",K1219,")")</f>
        <v>X5(m153)</v>
      </c>
      <c r="Q1223" s="59">
        <f t="shared" ref="Q1223" si="2139">(($L$3*($I$7-($B$7*Q1219+$C$7*Q1220+$D$7*Q1221+$E$7*Q1222+$G$7*N1224))/$F$7))+((1-$L$3)*N1223)</f>
        <v>-7.6551008211350456E-5</v>
      </c>
      <c r="S1223" s="129">
        <f t="shared" si="2131"/>
        <v>0.30396680479484145</v>
      </c>
    </row>
    <row r="1224" spans="1:22" ht="15.75" x14ac:dyDescent="0.25">
      <c r="K1224" s="1"/>
      <c r="N1224" s="126">
        <f t="shared" si="2043"/>
        <v>-7.4525333531497726E-4</v>
      </c>
      <c r="P1224" s="127" t="str">
        <f t="shared" ref="P1224" si="2140">CONCATENATE("X6","(m",K1219,")")</f>
        <v>X6(m153)</v>
      </c>
      <c r="Q1224" s="59">
        <f t="shared" ref="Q1224" si="2141">(($L$3*($I$8-($B$8*Q1219+$C$8*Q1220+$D$8*Q1221+$E$8*Q1222+$F$8*Q1223))/$G$8))+((1-$L$3)*N1224)</f>
        <v>-7.4749585183325718E-4</v>
      </c>
      <c r="R1224" s="1"/>
      <c r="S1224" s="129">
        <f t="shared" si="2131"/>
        <v>0.30000387464092054</v>
      </c>
      <c r="T1224" s="1"/>
      <c r="U1224" s="1"/>
    </row>
    <row r="1225" spans="1:22" x14ac:dyDescent="0.2">
      <c r="A1225" s="131"/>
      <c r="B1225" s="131"/>
      <c r="C1225" s="131"/>
      <c r="D1225" s="131"/>
      <c r="E1225" s="131"/>
      <c r="F1225" s="131"/>
      <c r="G1225" s="131"/>
      <c r="H1225" s="131"/>
      <c r="I1225" s="131"/>
      <c r="J1225" s="131"/>
      <c r="K1225" s="131"/>
      <c r="L1225" s="131"/>
      <c r="M1225" s="131"/>
      <c r="N1225" s="131"/>
      <c r="O1225" s="131"/>
      <c r="P1225" s="131"/>
      <c r="Q1225" s="131"/>
      <c r="R1225" s="131"/>
      <c r="S1225" s="131"/>
      <c r="T1225" s="131"/>
      <c r="U1225" s="131"/>
      <c r="V1225" s="131"/>
    </row>
    <row r="1226" spans="1:22" ht="15.75" x14ac:dyDescent="0.25">
      <c r="K1226" s="127" t="s">
        <v>226</v>
      </c>
      <c r="N1226" s="117" t="s">
        <v>381</v>
      </c>
      <c r="S1226" s="112" t="s">
        <v>210</v>
      </c>
      <c r="T1226" s="112" t="s">
        <v>228</v>
      </c>
    </row>
    <row r="1227" spans="1:22" x14ac:dyDescent="0.2">
      <c r="K1227" s="127">
        <v>154</v>
      </c>
      <c r="N1227" s="124">
        <f t="shared" ref="N1227" si="2142">Q1219</f>
        <v>0.18963787265828094</v>
      </c>
      <c r="P1227" s="127" t="str">
        <f t="shared" ref="P1227" si="2143">CONCATENATE("X1","(m",K1227,")")</f>
        <v>X1(m154)</v>
      </c>
      <c r="Q1227" s="59">
        <f t="shared" ref="Q1227" si="2144">(($L$3*($I$3-($C$3*N1228+$D$3*N1229+$E$3*N1230+$F$3*N1231+$G$3*N1232))/$B$3))+((1-$L$3)*N1227)</f>
        <v>0.19020947219703635</v>
      </c>
      <c r="S1227" s="129">
        <f t="shared" ref="S1227:S1232" si="2145">ABS((Q1227-N1227)/Q1227)*100</f>
        <v>0.30051055405026955</v>
      </c>
      <c r="T1227" s="133">
        <f t="shared" si="2061"/>
        <v>0.3021212818967951</v>
      </c>
      <c r="U1227" s="127" t="s">
        <v>229</v>
      </c>
    </row>
    <row r="1228" spans="1:22" x14ac:dyDescent="0.2">
      <c r="N1228" s="125">
        <f t="shared" si="2043"/>
        <v>7.6434929911738643E-5</v>
      </c>
      <c r="P1228" s="127" t="str">
        <f t="shared" ref="P1228" si="2146">CONCATENATE("X2","(m",K1227,")")</f>
        <v>X2(m154)</v>
      </c>
      <c r="Q1228" s="59">
        <f t="shared" ref="Q1228" si="2147">(($L$3*($I$4-($B$4*Q1227+$D$4*N1229+$E$4*N1230+$F$4*N1231+$G$4*N1232))/$C$4))+((1-$L$3)*N1228)</f>
        <v>7.6666555893189269E-5</v>
      </c>
      <c r="S1228" s="129">
        <f t="shared" si="2145"/>
        <v>0.3021212818967951</v>
      </c>
    </row>
    <row r="1229" spans="1:22" x14ac:dyDescent="0.2">
      <c r="N1229" s="125">
        <f t="shared" si="2043"/>
        <v>-7.404255056292653E-4</v>
      </c>
      <c r="P1229" s="127" t="str">
        <f t="shared" ref="P1229" si="2148">CONCATENATE("X3","(m",K1227,")")</f>
        <v>X3(m154)</v>
      </c>
      <c r="Q1229" s="59">
        <f t="shared" ref="Q1229" si="2149">(($L$3*($I$5-($B$5*Q1227+$C$5*Q1228+$E$5*N1230+$F$5*N1231+$G$5*N1232))/$D$5))+((1-$L$3)*N1229)</f>
        <v>-7.4265777114348281E-4</v>
      </c>
      <c r="S1229" s="129">
        <f t="shared" si="2145"/>
        <v>0.3005779513732752</v>
      </c>
    </row>
    <row r="1230" spans="1:22" x14ac:dyDescent="0.2">
      <c r="N1230" s="125">
        <f t="shared" si="2043"/>
        <v>0.19109340254587773</v>
      </c>
      <c r="P1230" s="127" t="str">
        <f t="shared" ref="P1230" si="2150">CONCATENATE("X4","(m",K1227,")")</f>
        <v>X4(m154)</v>
      </c>
      <c r="Q1230" s="59">
        <f t="shared" ref="Q1230" si="2151">(($L$3*($I$6-($B$6*Q1227+$C$6*Q1228+$D$6*Q1229+$F$6*N1231+$G$6*N1232))/$E$6))+((1-$L$3)*N1230)</f>
        <v>0.19166238918562162</v>
      </c>
      <c r="S1230" s="129">
        <f t="shared" si="2145"/>
        <v>0.29686921996617543</v>
      </c>
    </row>
    <row r="1231" spans="1:22" x14ac:dyDescent="0.2">
      <c r="N1231" s="125">
        <f t="shared" si="2043"/>
        <v>-7.6551008211350456E-5</v>
      </c>
      <c r="P1231" s="127" t="str">
        <f t="shared" ref="P1231" si="2152">CONCATENATE("X5","(m",K1227,")")</f>
        <v>X5(m154)</v>
      </c>
      <c r="Q1231" s="59">
        <f t="shared" ref="Q1231" si="2153">(($L$3*($I$7-($B$7*Q1227+$C$7*Q1228+$D$7*Q1229+$E$7*Q1230+$G$7*N1232))/$F$7))+((1-$L$3)*N1231)</f>
        <v>-7.6781575382817979E-5</v>
      </c>
      <c r="S1231" s="129">
        <f t="shared" si="2145"/>
        <v>0.30028971184553038</v>
      </c>
    </row>
    <row r="1232" spans="1:22" ht="15.75" x14ac:dyDescent="0.25">
      <c r="K1232" s="1"/>
      <c r="N1232" s="126">
        <f t="shared" si="2043"/>
        <v>-7.4749585183325718E-4</v>
      </c>
      <c r="P1232" s="127" t="str">
        <f t="shared" ref="P1232" si="2154">CONCATENATE("X6","(m",K1227,")")</f>
        <v>X6(m154)</v>
      </c>
      <c r="Q1232" s="59">
        <f t="shared" ref="Q1232" si="2155">(($L$3*($I$8-($B$8*Q1227+$C$8*Q1228+$D$8*Q1229+$E$8*Q1230+$F$8*Q1231))/$G$8))+((1-$L$3)*N1232)</f>
        <v>-7.4971791320285915E-4</v>
      </c>
      <c r="R1232" s="1"/>
      <c r="S1232" s="129">
        <f t="shared" si="2145"/>
        <v>0.29638632483904909</v>
      </c>
      <c r="T1232" s="1"/>
      <c r="U1232" s="1"/>
    </row>
    <row r="1233" spans="1:22" x14ac:dyDescent="0.2">
      <c r="A1233" s="131"/>
      <c r="B1233" s="131"/>
      <c r="C1233" s="131"/>
      <c r="D1233" s="131"/>
      <c r="E1233" s="131"/>
      <c r="F1233" s="131"/>
      <c r="G1233" s="131"/>
      <c r="H1233" s="131"/>
      <c r="I1233" s="131"/>
      <c r="J1233" s="131"/>
      <c r="K1233" s="131"/>
      <c r="L1233" s="131"/>
      <c r="M1233" s="131"/>
      <c r="N1233" s="131"/>
      <c r="O1233" s="131"/>
      <c r="P1233" s="131"/>
      <c r="Q1233" s="131"/>
      <c r="R1233" s="131"/>
      <c r="S1233" s="131"/>
      <c r="T1233" s="131"/>
      <c r="U1233" s="131"/>
      <c r="V1233" s="131"/>
    </row>
    <row r="1234" spans="1:22" ht="15.75" x14ac:dyDescent="0.25">
      <c r="K1234" s="127" t="s">
        <v>226</v>
      </c>
      <c r="N1234" s="117" t="s">
        <v>382</v>
      </c>
      <c r="S1234" s="112" t="s">
        <v>210</v>
      </c>
      <c r="T1234" s="112" t="s">
        <v>228</v>
      </c>
    </row>
    <row r="1235" spans="1:22" x14ac:dyDescent="0.2">
      <c r="K1235" s="127">
        <v>155</v>
      </c>
      <c r="N1235" s="124">
        <f t="shared" ref="N1235:N1296" si="2156">Q1227</f>
        <v>0.19020947219703635</v>
      </c>
      <c r="P1235" s="127" t="str">
        <f t="shared" ref="P1235" si="2157">CONCATENATE("X1","(m",K1235,")")</f>
        <v>X1(m155)</v>
      </c>
      <c r="Q1235" s="59">
        <f t="shared" ref="Q1235" si="2158">(($L$3*($I$3-($C$3*N1236+$D$3*N1237+$E$3*N1238+$F$3*N1239+$G$3*N1240))/$B$3))+((1-$L$3)*N1235)</f>
        <v>0.19077585788186724</v>
      </c>
      <c r="S1235" s="129">
        <f t="shared" ref="S1235:S1240" si="2159">ABS((Q1235-N1235)/Q1235)*100</f>
        <v>0.29688540841557004</v>
      </c>
      <c r="T1235" s="133">
        <f t="shared" si="2061"/>
        <v>0.2984719560109772</v>
      </c>
      <c r="U1235" s="127" t="s">
        <v>229</v>
      </c>
    </row>
    <row r="1236" spans="1:22" x14ac:dyDescent="0.2">
      <c r="N1236" s="125">
        <f t="shared" si="2156"/>
        <v>7.6666555893189269E-5</v>
      </c>
      <c r="P1236" s="127" t="str">
        <f t="shared" ref="P1236" si="2160">CONCATENATE("X2","(m",K1235,")")</f>
        <v>X2(m155)</v>
      </c>
      <c r="Q1236" s="59">
        <f t="shared" ref="Q1236" si="2161">(($L$3*($I$4-($B$4*Q1235+$D$4*N1237+$E$4*N1238+$F$4*N1239+$G$4*N1240))/$C$4))+((1-$L$3)*N1236)</f>
        <v>7.6896069094711808E-5</v>
      </c>
      <c r="S1236" s="129">
        <f t="shared" si="2159"/>
        <v>0.2984719560109772</v>
      </c>
    </row>
    <row r="1237" spans="1:22" x14ac:dyDescent="0.2">
      <c r="N1237" s="125">
        <f t="shared" si="2156"/>
        <v>-7.4265777114348281E-4</v>
      </c>
      <c r="P1237" s="127" t="str">
        <f t="shared" ref="P1237" si="2162">CONCATENATE("X3","(m",K1235,")")</f>
        <v>X3(m155)</v>
      </c>
      <c r="Q1237" s="59">
        <f t="shared" ref="Q1237" si="2163">(($L$3*($I$5-($B$5*Q1235+$C$5*Q1236+$E$5*N1238+$F$5*N1239+$G$5*N1240))/$D$5))+((1-$L$3)*N1237)</f>
        <v>-7.4486967501371224E-4</v>
      </c>
      <c r="S1237" s="129">
        <f t="shared" si="2159"/>
        <v>0.29695179498194946</v>
      </c>
    </row>
    <row r="1238" spans="1:22" x14ac:dyDescent="0.2">
      <c r="N1238" s="125">
        <f t="shared" si="2156"/>
        <v>0.19166238918562162</v>
      </c>
      <c r="P1238" s="127" t="str">
        <f t="shared" ref="P1238" si="2164">CONCATENATE("X4","(m",K1235,")")</f>
        <v>X4(m155)</v>
      </c>
      <c r="Q1238" s="59">
        <f t="shared" ref="Q1238" si="2165">(($L$3*($I$6-($B$6*Q1235+$C$6*Q1236+$D$6*Q1237+$F$6*N1239+$G$6*N1240))/$E$6))+((1-$L$3)*N1238)</f>
        <v>0.19222618580503917</v>
      </c>
      <c r="S1238" s="129">
        <f t="shared" si="2159"/>
        <v>0.29329855194097626</v>
      </c>
    </row>
    <row r="1239" spans="1:22" x14ac:dyDescent="0.2">
      <c r="N1239" s="125">
        <f t="shared" si="2156"/>
        <v>-7.6781575382817979E-5</v>
      </c>
      <c r="P1239" s="127" t="str">
        <f t="shared" ref="P1239" si="2166">CONCATENATE("X5","(m",K1235,")")</f>
        <v>X5(m155)</v>
      </c>
      <c r="Q1239" s="59">
        <f t="shared" ref="Q1239" si="2167">(($L$3*($I$7-($B$7*Q1235+$C$7*Q1236+$D$7*Q1237+$E$7*Q1238+$G$7*N1240))/$F$7))+((1-$L$3)*N1239)</f>
        <v>-7.7010039432308841E-5</v>
      </c>
      <c r="S1239" s="129">
        <f t="shared" si="2159"/>
        <v>0.29666787755858798</v>
      </c>
    </row>
    <row r="1240" spans="1:22" ht="15.75" x14ac:dyDescent="0.25">
      <c r="K1240" s="1"/>
      <c r="N1240" s="126">
        <f t="shared" si="2156"/>
        <v>-7.4971791320285915E-4</v>
      </c>
      <c r="P1240" s="127" t="str">
        <f t="shared" ref="P1240" si="2168">CONCATENATE("X6","(m",K1235,")")</f>
        <v>X6(m155)</v>
      </c>
      <c r="Q1240" s="59">
        <f t="shared" ref="Q1240" si="2169">(($L$3*($I$8-($B$8*Q1235+$C$8*Q1236+$D$8*Q1237+$E$8*Q1238+$F$8*Q1239))/$G$8))+((1-$L$3)*N1240)</f>
        <v>-7.5191970600573389E-4</v>
      </c>
      <c r="R1240" s="1"/>
      <c r="S1240" s="129">
        <f t="shared" si="2159"/>
        <v>0.2928228619743013</v>
      </c>
      <c r="T1240" s="1"/>
      <c r="U1240" s="1"/>
    </row>
    <row r="1241" spans="1:22" x14ac:dyDescent="0.2">
      <c r="A1241" s="131"/>
      <c r="B1241" s="131"/>
      <c r="C1241" s="131"/>
      <c r="D1241" s="131"/>
      <c r="E1241" s="131"/>
      <c r="F1241" s="131"/>
      <c r="G1241" s="131"/>
      <c r="H1241" s="131"/>
      <c r="I1241" s="131"/>
      <c r="J1241" s="131"/>
      <c r="K1241" s="131"/>
      <c r="L1241" s="131"/>
      <c r="M1241" s="131"/>
      <c r="N1241" s="131"/>
      <c r="O1241" s="131"/>
      <c r="P1241" s="131"/>
      <c r="Q1241" s="131"/>
      <c r="R1241" s="131"/>
      <c r="S1241" s="131"/>
      <c r="T1241" s="131"/>
      <c r="U1241" s="131"/>
      <c r="V1241" s="131"/>
    </row>
    <row r="1242" spans="1:22" ht="15.75" x14ac:dyDescent="0.25">
      <c r="K1242" s="127" t="s">
        <v>226</v>
      </c>
      <c r="N1242" s="117" t="s">
        <v>383</v>
      </c>
      <c r="S1242" s="112" t="s">
        <v>210</v>
      </c>
      <c r="T1242" s="112" t="s">
        <v>228</v>
      </c>
    </row>
    <row r="1243" spans="1:22" x14ac:dyDescent="0.2">
      <c r="K1243" s="127">
        <v>156</v>
      </c>
      <c r="N1243" s="124">
        <f t="shared" ref="N1243" si="2170">Q1235</f>
        <v>0.19077585788186724</v>
      </c>
      <c r="P1243" s="127" t="str">
        <f t="shared" ref="P1243" si="2171">CONCATENATE("X1","(m",K1243,")")</f>
        <v>X1(m156)</v>
      </c>
      <c r="Q1243" s="59">
        <f t="shared" ref="Q1243" si="2172">(($L$3*($I$3-($C$3*N1244+$D$3*N1245+$E$3*N1246+$F$3*N1247+$G$3*N1248))/$B$3))+((1-$L$3)*N1243)</f>
        <v>0.19133707727102175</v>
      </c>
      <c r="S1243" s="129">
        <f t="shared" ref="S1243:S1248" si="2173">ABS((Q1243-N1243)/Q1243)*100</f>
        <v>0.29331449876783144</v>
      </c>
      <c r="T1243" s="133">
        <f t="shared" ref="T1243:T1299" si="2174">MAX(S1243:S1246)</f>
        <v>0.29487734142025646</v>
      </c>
      <c r="U1243" s="127" t="s">
        <v>229</v>
      </c>
    </row>
    <row r="1244" spans="1:22" x14ac:dyDescent="0.2">
      <c r="N1244" s="125">
        <f t="shared" si="2156"/>
        <v>7.6896069094711808E-5</v>
      </c>
      <c r="P1244" s="127" t="str">
        <f t="shared" ref="P1244" si="2175">CONCATENATE("X2","(m",K1243,")")</f>
        <v>X2(m156)</v>
      </c>
      <c r="Q1244" s="59">
        <f t="shared" ref="Q1244" si="2176">(($L$3*($I$4-($B$4*Q1243+$D$4*N1245+$E$4*N1246+$F$4*N1247+$G$4*N1248))/$C$4))+((1-$L$3)*N1244)</f>
        <v>7.7123488788060591E-5</v>
      </c>
      <c r="S1244" s="129">
        <f t="shared" si="2173"/>
        <v>0.29487734142025646</v>
      </c>
    </row>
    <row r="1245" spans="1:22" x14ac:dyDescent="0.2">
      <c r="N1245" s="125">
        <f t="shared" si="2156"/>
        <v>-7.4486967501371224E-4</v>
      </c>
      <c r="P1245" s="127" t="str">
        <f t="shared" ref="P1245" si="2177">CONCATENATE("X3","(m",K1243,")")</f>
        <v>X3(m156)</v>
      </c>
      <c r="Q1245" s="59">
        <f t="shared" ref="Q1245" si="2178">(($L$3*($I$5-($B$5*Q1243+$C$5*Q1244+$E$5*N1246+$F$5*N1247+$G$5*N1248))/$D$5))+((1-$L$3)*N1245)</f>
        <v>-7.4706140296899978E-4</v>
      </c>
      <c r="S1245" s="129">
        <f t="shared" si="2173"/>
        <v>0.29337989442060486</v>
      </c>
    </row>
    <row r="1246" spans="1:22" x14ac:dyDescent="0.2">
      <c r="N1246" s="125">
        <f t="shared" si="2156"/>
        <v>0.19222618580503917</v>
      </c>
      <c r="P1246" s="127" t="str">
        <f t="shared" ref="P1246" si="2179">CONCATENATE("X4","(m",K1243,")")</f>
        <v>X4(m156)</v>
      </c>
      <c r="Q1246" s="59">
        <f t="shared" ref="Q1246" si="2180">(($L$3*($I$6-($B$6*Q1243+$C$6*Q1244+$D$6*Q1245+$F$6*N1247+$G$6*N1248))/$E$6))+((1-$L$3)*N1246)</f>
        <v>0.19278483974498009</v>
      </c>
      <c r="S1246" s="129">
        <f t="shared" si="2173"/>
        <v>0.28978105367617202</v>
      </c>
    </row>
    <row r="1247" spans="1:22" x14ac:dyDescent="0.2">
      <c r="N1247" s="125">
        <f t="shared" si="2156"/>
        <v>-7.7010039432308841E-5</v>
      </c>
      <c r="P1247" s="127" t="str">
        <f t="shared" ref="P1247" si="2181">CONCATENATE("X5","(m",K1243,")")</f>
        <v>X5(m156)</v>
      </c>
      <c r="Q1247" s="59">
        <f t="shared" ref="Q1247" si="2182">(($L$3*($I$7-($B$7*Q1243+$C$7*Q1244+$D$7*Q1245+$E$7*Q1246+$G$7*N1248))/$F$7))+((1-$L$3)*N1247)</f>
        <v>-7.7236419543482207E-5</v>
      </c>
      <c r="S1247" s="129">
        <f t="shared" si="2173"/>
        <v>0.29310021426604277</v>
      </c>
    </row>
    <row r="1248" spans="1:22" ht="15.75" x14ac:dyDescent="0.25">
      <c r="K1248" s="1"/>
      <c r="N1248" s="126">
        <f t="shared" si="2156"/>
        <v>-7.5191970600573389E-4</v>
      </c>
      <c r="P1248" s="127" t="str">
        <f t="shared" ref="P1248" si="2183">CONCATENATE("X6","(m",K1243,")")</f>
        <v>X6(m156)</v>
      </c>
      <c r="Q1248" s="59">
        <f t="shared" ref="Q1248" si="2184">(($L$3*($I$8-($B$8*Q1243+$C$8*Q1244+$D$8*Q1245+$E$8*Q1246+$F$8*Q1247))/$G$8))+((1-$L$3)*N1248)</f>
        <v>-7.5410141512192227E-4</v>
      </c>
      <c r="R1248" s="1"/>
      <c r="S1248" s="129">
        <f t="shared" si="2173"/>
        <v>0.28931242833374582</v>
      </c>
      <c r="T1248" s="1"/>
      <c r="U1248" s="1"/>
    </row>
    <row r="1249" spans="1:22" x14ac:dyDescent="0.2">
      <c r="A1249" s="131"/>
      <c r="B1249" s="131"/>
      <c r="C1249" s="131"/>
      <c r="D1249" s="131"/>
      <c r="E1249" s="131"/>
      <c r="F1249" s="131"/>
      <c r="G1249" s="131"/>
      <c r="H1249" s="131"/>
      <c r="I1249" s="131"/>
      <c r="J1249" s="131"/>
      <c r="K1249" s="131"/>
      <c r="L1249" s="131"/>
      <c r="M1249" s="131"/>
      <c r="N1249" s="131"/>
      <c r="O1249" s="131"/>
      <c r="P1249" s="131"/>
      <c r="Q1249" s="131"/>
      <c r="R1249" s="131"/>
      <c r="S1249" s="131"/>
      <c r="T1249" s="131"/>
      <c r="U1249" s="131"/>
      <c r="V1249" s="131"/>
    </row>
    <row r="1250" spans="1:22" ht="15.75" x14ac:dyDescent="0.25">
      <c r="K1250" s="127" t="s">
        <v>226</v>
      </c>
      <c r="N1250" s="117" t="s">
        <v>384</v>
      </c>
      <c r="S1250" s="112" t="s">
        <v>210</v>
      </c>
      <c r="T1250" s="112" t="s">
        <v>228</v>
      </c>
    </row>
    <row r="1251" spans="1:22" x14ac:dyDescent="0.2">
      <c r="K1251" s="127">
        <v>157</v>
      </c>
      <c r="N1251" s="124">
        <f t="shared" ref="N1251" si="2185">Q1243</f>
        <v>0.19133707727102175</v>
      </c>
      <c r="P1251" s="127" t="str">
        <f t="shared" ref="P1251" si="2186">CONCATENATE("X1","(m",K1251,")")</f>
        <v>X1(m157)</v>
      </c>
      <c r="Q1251" s="59">
        <f t="shared" ref="Q1251" si="2187">(($L$3*($I$3-($C$3*N1252+$D$3*N1253+$E$3*N1254+$F$3*N1255+$G$3*N1256))/$B$3))+((1-$L$3)*N1251)</f>
        <v>0.19189317748894491</v>
      </c>
      <c r="S1251" s="129">
        <f t="shared" ref="S1251:S1256" si="2188">ABS((Q1251-N1251)/Q1251)*100</f>
        <v>0.28979676359530443</v>
      </c>
      <c r="T1251" s="133">
        <f t="shared" si="2174"/>
        <v>0.29133636447602174</v>
      </c>
      <c r="U1251" s="127" t="s">
        <v>229</v>
      </c>
    </row>
    <row r="1252" spans="1:22" x14ac:dyDescent="0.2">
      <c r="N1252" s="125">
        <f t="shared" si="2156"/>
        <v>7.7123488788060591E-5</v>
      </c>
      <c r="P1252" s="127" t="str">
        <f t="shared" ref="P1252" si="2189">CONCATENATE("X2","(m",K1251,")")</f>
        <v>X2(m157)</v>
      </c>
      <c r="Q1252" s="59">
        <f t="shared" ref="Q1252" si="2190">(($L$3*($I$4-($B$4*Q1251+$D$4*N1253+$E$4*N1254+$F$4*N1255+$G$4*N1256))/$C$4))+((1-$L$3)*N1252)</f>
        <v>7.7348834069202395E-5</v>
      </c>
      <c r="S1252" s="129">
        <f t="shared" si="2188"/>
        <v>0.29133636447602174</v>
      </c>
    </row>
    <row r="1253" spans="1:22" x14ac:dyDescent="0.2">
      <c r="N1253" s="125">
        <f t="shared" si="2156"/>
        <v>-7.4706140296899978E-4</v>
      </c>
      <c r="P1253" s="127" t="str">
        <f t="shared" ref="P1253" si="2191">CONCATENATE("X3","(m",K1251,")")</f>
        <v>X3(m157)</v>
      </c>
      <c r="Q1253" s="59">
        <f t="shared" ref="Q1253" si="2192">(($L$3*($I$5-($B$5*Q1251+$C$5*Q1252+$E$5*N1254+$F$5*N1255+$G$5*N1256))/$D$5))+((1-$L$3)*N1253)</f>
        <v>-7.4923313904426273E-4</v>
      </c>
      <c r="S1253" s="129">
        <f t="shared" si="2188"/>
        <v>0.28986118767160485</v>
      </c>
    </row>
    <row r="1254" spans="1:22" x14ac:dyDescent="0.2">
      <c r="N1254" s="125">
        <f t="shared" si="2156"/>
        <v>0.19278483974498009</v>
      </c>
      <c r="P1254" s="127" t="str">
        <f t="shared" ref="P1254" si="2193">CONCATENATE("X4","(m",K1251,")")</f>
        <v>X4(m157)</v>
      </c>
      <c r="Q1254" s="59">
        <f t="shared" ref="Q1254" si="2194">(($L$3*($I$6-($B$6*Q1251+$C$6*Q1252+$D$6*Q1253+$F$6*N1255+$G$6*N1256))/$E$6))+((1-$L$3)*N1254)</f>
        <v>0.19333839791447383</v>
      </c>
      <c r="S1254" s="129">
        <f t="shared" si="2188"/>
        <v>0.28631569076030566</v>
      </c>
    </row>
    <row r="1255" spans="1:22" x14ac:dyDescent="0.2">
      <c r="N1255" s="125">
        <f t="shared" si="2156"/>
        <v>-7.7236419543482207E-5</v>
      </c>
      <c r="P1255" s="127" t="str">
        <f t="shared" ref="P1255" si="2195">CONCATENATE("X5","(m",K1251,")")</f>
        <v>X5(m157)</v>
      </c>
      <c r="Q1255" s="59">
        <f t="shared" ref="Q1255" si="2196">(($L$3*($I$7-($B$7*Q1251+$C$7*Q1252+$D$7*Q1253+$E$7*Q1254+$G$7*N1256))/$F$7))+((1-$L$3)*N1255)</f>
        <v>-7.7460734725013313E-5</v>
      </c>
      <c r="S1255" s="129">
        <f t="shared" si="2188"/>
        <v>0.28958566211310466</v>
      </c>
    </row>
    <row r="1256" spans="1:22" ht="15.75" x14ac:dyDescent="0.25">
      <c r="K1256" s="1"/>
      <c r="N1256" s="126">
        <f t="shared" si="2156"/>
        <v>-7.5410141512192227E-4</v>
      </c>
      <c r="P1256" s="127" t="str">
        <f t="shared" ref="P1256" si="2197">CONCATENATE("X6","(m",K1251,")")</f>
        <v>X6(m157)</v>
      </c>
      <c r="Q1256" s="59">
        <f t="shared" ref="Q1256" si="2198">(($L$3*($I$8-($B$8*Q1251+$C$8*Q1252+$D$8*Q1253+$E$8*Q1254+$F$8*Q1255))/$G$8))+((1-$L$3)*N1256)</f>
        <v>-7.5626322374507961E-4</v>
      </c>
      <c r="R1256" s="1"/>
      <c r="S1256" s="129">
        <f t="shared" si="2188"/>
        <v>0.28585399306499232</v>
      </c>
      <c r="T1256" s="1"/>
      <c r="U1256" s="1"/>
    </row>
    <row r="1257" spans="1:22" x14ac:dyDescent="0.2">
      <c r="A1257" s="131"/>
      <c r="B1257" s="131"/>
      <c r="C1257" s="131"/>
      <c r="D1257" s="131"/>
      <c r="E1257" s="131"/>
      <c r="F1257" s="131"/>
      <c r="G1257" s="131"/>
      <c r="H1257" s="131"/>
      <c r="I1257" s="131"/>
      <c r="J1257" s="131"/>
      <c r="K1257" s="131"/>
      <c r="L1257" s="131"/>
      <c r="M1257" s="131"/>
      <c r="N1257" s="131"/>
      <c r="O1257" s="131"/>
      <c r="P1257" s="131"/>
      <c r="Q1257" s="131"/>
      <c r="R1257" s="131"/>
      <c r="S1257" s="131"/>
      <c r="T1257" s="131"/>
      <c r="U1257" s="131"/>
      <c r="V1257" s="131"/>
    </row>
    <row r="1258" spans="1:22" ht="15.75" x14ac:dyDescent="0.25">
      <c r="K1258" s="127" t="s">
        <v>226</v>
      </c>
      <c r="N1258" s="117" t="s">
        <v>385</v>
      </c>
      <c r="S1258" s="112" t="s">
        <v>210</v>
      </c>
      <c r="T1258" s="112" t="s">
        <v>228</v>
      </c>
    </row>
    <row r="1259" spans="1:22" x14ac:dyDescent="0.2">
      <c r="K1259" s="127">
        <v>158</v>
      </c>
      <c r="N1259" s="124">
        <f t="shared" ref="N1259" si="2199">Q1251</f>
        <v>0.19189317748894491</v>
      </c>
      <c r="P1259" s="127" t="str">
        <f t="shared" ref="P1259" si="2200">CONCATENATE("X1","(m",K1259,")")</f>
        <v>X1(m158)</v>
      </c>
      <c r="Q1259" s="59">
        <f t="shared" ref="Q1259" si="2201">(($L$3*($I$3-($C$3*N1260+$D$3*N1261+$E$3*N1262+$F$3*N1263+$G$3*N1264))/$B$3))+((1-$L$3)*N1259)</f>
        <v>0.19244420523023528</v>
      </c>
      <c r="S1259" s="129">
        <f t="shared" ref="S1259:S1264" si="2202">ABS((Q1259-N1259)/Q1259)*100</f>
        <v>0.28633116836702693</v>
      </c>
      <c r="T1259" s="133">
        <f t="shared" si="2174"/>
        <v>0.28784797889604941</v>
      </c>
      <c r="U1259" s="127" t="s">
        <v>229</v>
      </c>
    </row>
    <row r="1260" spans="1:22" x14ac:dyDescent="0.2">
      <c r="N1260" s="125">
        <f t="shared" si="2156"/>
        <v>7.7348834069202395E-5</v>
      </c>
      <c r="P1260" s="127" t="str">
        <f t="shared" ref="P1260" si="2203">CONCATENATE("X2","(m",K1259,")")</f>
        <v>X2(m158)</v>
      </c>
      <c r="Q1260" s="59">
        <f t="shared" ref="Q1260" si="2204">(($L$3*($I$4-($B$4*Q1259+$D$4*N1261+$E$4*N1262+$F$4*N1263+$G$4*N1264))/$C$4))+((1-$L$3)*N1260)</f>
        <v>7.7572123859919915E-5</v>
      </c>
      <c r="S1260" s="129">
        <f t="shared" si="2202"/>
        <v>0.28784797889604941</v>
      </c>
    </row>
    <row r="1261" spans="1:22" x14ac:dyDescent="0.2">
      <c r="N1261" s="125">
        <f t="shared" si="2156"/>
        <v>-7.4923313904426273E-4</v>
      </c>
      <c r="P1261" s="127" t="str">
        <f t="shared" ref="P1261" si="2205">CONCATENATE("X3","(m",K1259,")")</f>
        <v>X3(m158)</v>
      </c>
      <c r="Q1261" s="59">
        <f t="shared" ref="Q1261" si="2206">(($L$3*($I$5-($B$5*Q1259+$C$5*Q1260+$E$5*N1262+$F$5*N1263+$G$5*N1264))/$D$5))+((1-$L$3)*N1261)</f>
        <v>-7.5138506559573937E-4</v>
      </c>
      <c r="S1261" s="129">
        <f t="shared" si="2202"/>
        <v>0.28639463971385665</v>
      </c>
    </row>
    <row r="1262" spans="1:22" x14ac:dyDescent="0.2">
      <c r="N1262" s="125">
        <f t="shared" si="2156"/>
        <v>0.19333839791447383</v>
      </c>
      <c r="P1262" s="127" t="str">
        <f t="shared" ref="P1262" si="2207">CONCATENATE("X4","(m",K1259,")")</f>
        <v>X4(m158)</v>
      </c>
      <c r="Q1262" s="59">
        <f t="shared" ref="Q1262" si="2208">(($L$3*($I$6-($B$6*Q1259+$C$6*Q1260+$D$6*Q1261+$F$6*N1263+$G$6*N1264))/$E$6))+((1-$L$3)*N1262)</f>
        <v>0.19388690679466838</v>
      </c>
      <c r="S1262" s="129">
        <f t="shared" si="2202"/>
        <v>0.2829014549061043</v>
      </c>
    </row>
    <row r="1263" spans="1:22" x14ac:dyDescent="0.2">
      <c r="N1263" s="125">
        <f t="shared" si="2156"/>
        <v>-7.7460734725013313E-5</v>
      </c>
      <c r="P1263" s="127" t="str">
        <f t="shared" ref="P1263" si="2209">CONCATENATE("X5","(m",K1259,")")</f>
        <v>X5(m158)</v>
      </c>
      <c r="Q1263" s="59">
        <f t="shared" ref="Q1263" si="2210">(($L$3*($I$7-($B$7*Q1259+$C$7*Q1260+$D$7*Q1261+$E$7*Q1262+$G$7*N1264))/$F$7))+((1-$L$3)*N1263)</f>
        <v>-7.768300381218945E-5</v>
      </c>
      <c r="S1263" s="129">
        <f t="shared" si="2202"/>
        <v>0.28612318817319066</v>
      </c>
    </row>
    <row r="1264" spans="1:22" ht="15.75" x14ac:dyDescent="0.25">
      <c r="K1264" s="1"/>
      <c r="N1264" s="126">
        <f t="shared" si="2156"/>
        <v>-7.5626322374507961E-4</v>
      </c>
      <c r="P1264" s="127" t="str">
        <f t="shared" ref="P1264" si="2211">CONCATENATE("X6","(m",K1259,")")</f>
        <v>X6(m158)</v>
      </c>
      <c r="Q1264" s="59">
        <f t="shared" ref="Q1264" si="2212">(($L$3*($I$8-($B$8*Q1259+$C$8*Q1260+$D$8*Q1261+$E$8*Q1262+$F$8*Q1263))/$G$8))+((1-$L$3)*N1264)</f>
        <v>-7.5840531339785701E-4</v>
      </c>
      <c r="R1264" s="1"/>
      <c r="S1264" s="129">
        <f t="shared" si="2202"/>
        <v>0.28244655132758328</v>
      </c>
      <c r="T1264" s="1"/>
      <c r="U1264" s="1"/>
    </row>
    <row r="1265" spans="1:22" x14ac:dyDescent="0.2">
      <c r="A1265" s="131"/>
      <c r="B1265" s="131"/>
      <c r="C1265" s="131"/>
      <c r="D1265" s="131"/>
      <c r="E1265" s="131"/>
      <c r="F1265" s="131"/>
      <c r="G1265" s="131"/>
      <c r="H1265" s="131"/>
      <c r="I1265" s="131"/>
      <c r="J1265" s="131"/>
      <c r="K1265" s="131"/>
      <c r="L1265" s="131"/>
      <c r="M1265" s="131"/>
      <c r="N1265" s="131"/>
      <c r="O1265" s="131"/>
      <c r="P1265" s="131"/>
      <c r="Q1265" s="131"/>
      <c r="R1265" s="131"/>
      <c r="S1265" s="131"/>
      <c r="T1265" s="131"/>
      <c r="U1265" s="131"/>
      <c r="V1265" s="131"/>
    </row>
    <row r="1266" spans="1:22" ht="15.75" x14ac:dyDescent="0.25">
      <c r="K1266" s="127" t="s">
        <v>226</v>
      </c>
      <c r="N1266" s="117" t="s">
        <v>386</v>
      </c>
      <c r="S1266" s="112" t="s">
        <v>210</v>
      </c>
      <c r="T1266" s="112" t="s">
        <v>228</v>
      </c>
    </row>
    <row r="1267" spans="1:22" x14ac:dyDescent="0.2">
      <c r="K1267" s="127">
        <v>159</v>
      </c>
      <c r="N1267" s="124">
        <f t="shared" ref="N1267" si="2213">Q1259</f>
        <v>0.19244420523023528</v>
      </c>
      <c r="P1267" s="127" t="str">
        <f t="shared" ref="P1267" si="2214">CONCATENATE("X1","(m",K1267,")")</f>
        <v>X1(m159)</v>
      </c>
      <c r="Q1267" s="59">
        <f t="shared" ref="Q1267" si="2215">(($L$3*($I$3-($C$3*N1268+$D$3*N1269+$E$3*N1270+$F$3*N1271+$G$3*N1272))/$B$3))+((1-$L$3)*N1267)</f>
        <v>0.19299020676356596</v>
      </c>
      <c r="S1267" s="129">
        <f t="shared" ref="S1267:S1272" si="2216">ABS((Q1267-N1267)/Q1267)*100</f>
        <v>0.28291670468003954</v>
      </c>
      <c r="T1267" s="133">
        <f t="shared" si="2174"/>
        <v>0.28441116489666918</v>
      </c>
      <c r="U1267" s="127" t="s">
        <v>229</v>
      </c>
    </row>
    <row r="1268" spans="1:22" x14ac:dyDescent="0.2">
      <c r="N1268" s="125">
        <f t="shared" si="2156"/>
        <v>7.7572123859919915E-5</v>
      </c>
      <c r="P1268" s="127" t="str">
        <f t="shared" ref="P1268" si="2217">CONCATENATE("X2","(m",K1267,")")</f>
        <v>X2(m159)</v>
      </c>
      <c r="Q1268" s="59">
        <f t="shared" ref="Q1268" si="2218">(($L$3*($I$4-($B$4*Q1267+$D$4*N1269+$E$4*N1270+$F$4*N1271+$G$4*N1272))/$C$4))+((1-$L$3)*N1268)</f>
        <v>7.7793376909400397E-5</v>
      </c>
      <c r="S1268" s="129">
        <f t="shared" si="2216"/>
        <v>0.28441116489666918</v>
      </c>
    </row>
    <row r="1269" spans="1:22" x14ac:dyDescent="0.2">
      <c r="N1269" s="125">
        <f t="shared" si="2156"/>
        <v>-7.5138506559573937E-4</v>
      </c>
      <c r="P1269" s="127" t="str">
        <f t="shared" ref="P1269" si="2219">CONCATENATE("X3","(m",K1267,")")</f>
        <v>X3(m159)</v>
      </c>
      <c r="Q1269" s="59">
        <f t="shared" ref="Q1269" si="2220">(($L$3*($I$5-($B$5*Q1267+$C$5*Q1268+$E$5*N1270+$F$5*N1271+$G$5*N1272))/$D$5))+((1-$L$3)*N1269)</f>
        <v>-7.5351736331630379E-4</v>
      </c>
      <c r="S1269" s="129">
        <f t="shared" si="2216"/>
        <v>0.28297924167002114</v>
      </c>
    </row>
    <row r="1270" spans="1:22" x14ac:dyDescent="0.2">
      <c r="N1270" s="125">
        <f t="shared" si="2156"/>
        <v>0.19388690679466838</v>
      </c>
      <c r="P1270" s="127" t="str">
        <f t="shared" ref="P1270" si="2221">CONCATENATE("X4","(m",K1267,")")</f>
        <v>X4(m159)</v>
      </c>
      <c r="Q1270" s="59">
        <f t="shared" ref="Q1270" si="2222">(($L$3*($I$6-($B$6*Q1267+$C$6*Q1268+$D$6*Q1269+$F$6*N1271+$G$6*N1272))/$E$6))+((1-$L$3)*N1270)</f>
        <v>0.19443041244273321</v>
      </c>
      <c r="S1270" s="129">
        <f t="shared" si="2216"/>
        <v>0.27953736312980654</v>
      </c>
    </row>
    <row r="1271" spans="1:22" x14ac:dyDescent="0.2">
      <c r="N1271" s="125">
        <f t="shared" si="2156"/>
        <v>-7.768300381218945E-5</v>
      </c>
      <c r="P1271" s="127" t="str">
        <f t="shared" ref="P1271" si="2223">CONCATENATE("X5","(m",K1267,")")</f>
        <v>X5(m159)</v>
      </c>
      <c r="Q1271" s="59">
        <f t="shared" ref="Q1271" si="2224">(($L$3*($I$7-($B$7*Q1267+$C$7*Q1268+$D$7*Q1269+$E$7*Q1270+$G$7*N1272))/$F$7))+((1-$L$3)*N1271)</f>
        <v>-7.7903245468491497E-5</v>
      </c>
      <c r="S1271" s="129">
        <f t="shared" si="2216"/>
        <v>0.28271178559707716</v>
      </c>
    </row>
    <row r="1272" spans="1:22" ht="15.75" x14ac:dyDescent="0.25">
      <c r="K1272" s="1"/>
      <c r="N1272" s="126">
        <f t="shared" si="2156"/>
        <v>-7.5840531339785701E-4</v>
      </c>
      <c r="P1272" s="127" t="str">
        <f t="shared" ref="P1272" si="2225">CONCATENATE("X6","(m",K1267,")")</f>
        <v>X6(m159)</v>
      </c>
      <c r="Q1272" s="59">
        <f t="shared" ref="Q1272" si="2226">(($L$3*($I$8-($B$8*Q1267+$C$8*Q1268+$D$8*Q1269+$E$8*Q1270+$F$8*Q1271))/$G$8))+((1-$L$3)*N1272)</f>
        <v>-7.6052786394714396E-4</v>
      </c>
      <c r="R1272" s="1"/>
      <c r="S1272" s="129">
        <f t="shared" si="2216"/>
        <v>0.2790891234768047</v>
      </c>
      <c r="T1272" s="1"/>
      <c r="U1272" s="1"/>
    </row>
    <row r="1273" spans="1:22" x14ac:dyDescent="0.2">
      <c r="A1273" s="131"/>
      <c r="B1273" s="131"/>
      <c r="C1273" s="131"/>
      <c r="D1273" s="131"/>
      <c r="E1273" s="131"/>
      <c r="F1273" s="131"/>
      <c r="G1273" s="131"/>
      <c r="H1273" s="131"/>
      <c r="I1273" s="131"/>
      <c r="J1273" s="131"/>
      <c r="K1273" s="131"/>
      <c r="L1273" s="131"/>
      <c r="M1273" s="131"/>
      <c r="N1273" s="131"/>
      <c r="O1273" s="131"/>
      <c r="P1273" s="131"/>
      <c r="Q1273" s="131"/>
      <c r="R1273" s="131"/>
      <c r="S1273" s="131"/>
      <c r="T1273" s="131"/>
      <c r="U1273" s="131"/>
      <c r="V1273" s="131"/>
    </row>
    <row r="1274" spans="1:22" ht="15.75" x14ac:dyDescent="0.25">
      <c r="K1274" s="127" t="s">
        <v>226</v>
      </c>
      <c r="N1274" s="117" t="s">
        <v>387</v>
      </c>
      <c r="S1274" s="112" t="s">
        <v>210</v>
      </c>
      <c r="T1274" s="112" t="s">
        <v>228</v>
      </c>
    </row>
    <row r="1275" spans="1:22" x14ac:dyDescent="0.2">
      <c r="K1275" s="127">
        <v>160</v>
      </c>
      <c r="N1275" s="124">
        <f t="shared" ref="N1275" si="2227">Q1267</f>
        <v>0.19299020676356596</v>
      </c>
      <c r="P1275" s="127" t="str">
        <f t="shared" ref="P1275" si="2228">CONCATENATE("X1","(m",K1275,")")</f>
        <v>X1(m160)</v>
      </c>
      <c r="Q1275" s="59">
        <f t="shared" ref="Q1275" si="2229">(($L$3*($I$3-($C$3*N1276+$D$3*N1277+$E$3*N1278+$F$3*N1279+$G$3*N1280))/$B$3))+((1-$L$3)*N1275)</f>
        <v>0.19353122793556959</v>
      </c>
      <c r="S1275" s="129">
        <f t="shared" ref="S1275:S1280" si="2230">ABS((Q1275-N1275)/Q1275)*100</f>
        <v>0.27955238943854216</v>
      </c>
      <c r="T1275" s="133">
        <f t="shared" si="2174"/>
        <v>0.2810249283585301</v>
      </c>
      <c r="U1275" s="127" t="s">
        <v>229</v>
      </c>
    </row>
    <row r="1276" spans="1:22" x14ac:dyDescent="0.2">
      <c r="N1276" s="125">
        <f t="shared" si="2156"/>
        <v>7.7793376909400397E-5</v>
      </c>
      <c r="P1276" s="127" t="str">
        <f t="shared" ref="P1276" si="2231">CONCATENATE("X2","(m",K1275,")")</f>
        <v>X2(m160)</v>
      </c>
      <c r="Q1276" s="59">
        <f t="shared" ref="Q1276" si="2232">(($L$3*($I$4-($B$4*Q1275+$D$4*N1277+$E$4*N1278+$F$4*N1279+$G$4*N1280))/$C$4))+((1-$L$3)*N1276)</f>
        <v>7.8012611795810191E-5</v>
      </c>
      <c r="S1276" s="129">
        <f t="shared" si="2230"/>
        <v>0.2810249283585301</v>
      </c>
    </row>
    <row r="1277" spans="1:22" x14ac:dyDescent="0.2">
      <c r="N1277" s="125">
        <f t="shared" si="2156"/>
        <v>-7.5351736331630379E-4</v>
      </c>
      <c r="P1277" s="127" t="str">
        <f t="shared" ref="P1277" si="2233">CONCATENATE("X3","(m",K1275,")")</f>
        <v>X3(m160)</v>
      </c>
      <c r="Q1277" s="59">
        <f t="shared" ref="Q1277" si="2234">(($L$3*($I$5-($B$5*Q1275+$C$5*Q1276+$E$5*N1278+$F$5*N1279+$G$5*N1280))/$D$5))+((1-$L$3)*N1277)</f>
        <v>-7.5563021125063707E-4</v>
      </c>
      <c r="S1277" s="129">
        <f t="shared" si="2230"/>
        <v>0.27961400998463637</v>
      </c>
    </row>
    <row r="1278" spans="1:22" x14ac:dyDescent="0.2">
      <c r="N1278" s="125">
        <f t="shared" si="2156"/>
        <v>0.19443041244273321</v>
      </c>
      <c r="P1278" s="127" t="str">
        <f t="shared" ref="P1278" si="2235">CONCATENATE("X4","(m",K1275,")")</f>
        <v>X4(m160)</v>
      </c>
      <c r="Q1278" s="59">
        <f t="shared" ref="Q1278" si="2236">(($L$3*($I$6-($B$6*Q1275+$C$6*Q1276+$D$6*Q1277+$F$6*N1279+$G$6*N1280))/$E$6))+((1-$L$3)*N1278)</f>
        <v>0.19496896049572657</v>
      </c>
      <c r="S1278" s="129">
        <f t="shared" si="2230"/>
        <v>0.27622245696138065</v>
      </c>
    </row>
    <row r="1279" spans="1:22" x14ac:dyDescent="0.2">
      <c r="N1279" s="125">
        <f t="shared" si="2156"/>
        <v>-7.7903245468491497E-5</v>
      </c>
      <c r="P1279" s="127" t="str">
        <f t="shared" ref="P1279" si="2237">CONCATENATE("X5","(m",K1275,")")</f>
        <v>X5(m160)</v>
      </c>
      <c r="Q1279" s="59">
        <f t="shared" ref="Q1279" si="2238">(($L$3*($I$7-($B$7*Q1275+$C$7*Q1276+$D$7*Q1277+$E$7*Q1278+$G$7*N1280))/$F$7))+((1-$L$3)*N1279)</f>
        <v>-7.812147818716118E-5</v>
      </c>
      <c r="S1279" s="129">
        <f t="shared" si="2230"/>
        <v>0.27935047279423902</v>
      </c>
    </row>
    <row r="1280" spans="1:22" ht="15.75" x14ac:dyDescent="0.25">
      <c r="K1280" s="1"/>
      <c r="N1280" s="126">
        <f t="shared" si="2156"/>
        <v>-7.6052786394714396E-4</v>
      </c>
      <c r="P1280" s="127" t="str">
        <f t="shared" ref="P1280" si="2239">CONCATENATE("X6","(m",K1275,")")</f>
        <v>X6(m160)</v>
      </c>
      <c r="Q1280" s="59">
        <f t="shared" ref="Q1280" si="2240">(($L$3*($I$8-($B$8*Q1275+$C$8*Q1276+$D$8*Q1277+$E$8*Q1278+$F$8*Q1279))/$G$8))+((1-$L$3)*N1280)</f>
        <v>-7.6263105361917144E-4</v>
      </c>
      <c r="R1280" s="1"/>
      <c r="S1280" s="129">
        <f t="shared" si="2230"/>
        <v>0.27578075427777282</v>
      </c>
      <c r="T1280" s="1"/>
      <c r="U1280" s="1"/>
    </row>
    <row r="1281" spans="1:22" x14ac:dyDescent="0.2">
      <c r="A1281" s="131"/>
      <c r="B1281" s="131"/>
      <c r="C1281" s="131"/>
      <c r="D1281" s="131"/>
      <c r="E1281" s="131"/>
      <c r="F1281" s="131"/>
      <c r="G1281" s="131"/>
      <c r="H1281" s="131"/>
      <c r="I1281" s="131"/>
      <c r="J1281" s="131"/>
      <c r="K1281" s="131"/>
      <c r="L1281" s="131"/>
      <c r="M1281" s="131"/>
      <c r="N1281" s="131"/>
      <c r="O1281" s="131"/>
      <c r="P1281" s="131"/>
      <c r="Q1281" s="131"/>
      <c r="R1281" s="131"/>
      <c r="S1281" s="131"/>
      <c r="T1281" s="131"/>
      <c r="U1281" s="131"/>
      <c r="V1281" s="131"/>
    </row>
    <row r="1282" spans="1:22" ht="15.75" x14ac:dyDescent="0.25">
      <c r="K1282" s="127" t="s">
        <v>226</v>
      </c>
      <c r="N1282" s="117" t="s">
        <v>388</v>
      </c>
      <c r="S1282" s="112" t="s">
        <v>210</v>
      </c>
      <c r="T1282" s="112" t="s">
        <v>228</v>
      </c>
    </row>
    <row r="1283" spans="1:22" x14ac:dyDescent="0.2">
      <c r="K1283" s="127">
        <v>161</v>
      </c>
      <c r="N1283" s="124">
        <f t="shared" ref="N1283" si="2241">Q1275</f>
        <v>0.19353122793556959</v>
      </c>
      <c r="P1283" s="127" t="str">
        <f t="shared" ref="P1283" si="2242">CONCATENATE("X1","(m",K1283,")")</f>
        <v>X1(m161)</v>
      </c>
      <c r="Q1283" s="59">
        <f t="shared" ref="Q1283" si="2243">(($L$3*($I$3-($C$3*N1284+$D$3*N1285+$E$3*N1286+$F$3*N1287+$G$3*N1288))/$B$3))+((1-$L$3)*N1283)</f>
        <v>0.19406731417468814</v>
      </c>
      <c r="S1283" s="129">
        <f t="shared" ref="S1283:S1288" si="2244">ABS((Q1283-N1283)/Q1283)*100</f>
        <v>0.27623726406395038</v>
      </c>
      <c r="T1283" s="133">
        <f t="shared" si="2174"/>
        <v>0.27768830002276462</v>
      </c>
      <c r="U1283" s="127" t="s">
        <v>229</v>
      </c>
    </row>
    <row r="1284" spans="1:22" x14ac:dyDescent="0.2">
      <c r="N1284" s="125">
        <f t="shared" si="2156"/>
        <v>7.8012611795810191E-5</v>
      </c>
      <c r="P1284" s="127" t="str">
        <f t="shared" ref="P1284" si="2245">CONCATENATE("X2","(m",K1283,")")</f>
        <v>X2(m161)</v>
      </c>
      <c r="Q1284" s="59">
        <f t="shared" ref="Q1284" si="2246">(($L$3*($I$4-($B$4*Q1283+$D$4*N1285+$E$4*N1286+$F$4*N1287+$G$4*N1288))/$C$4))+((1-$L$3)*N1284)</f>
        <v>7.8229846927854561E-5</v>
      </c>
      <c r="S1284" s="129">
        <f t="shared" si="2244"/>
        <v>0.27768830002276462</v>
      </c>
    </row>
    <row r="1285" spans="1:22" x14ac:dyDescent="0.2">
      <c r="N1285" s="125">
        <f t="shared" si="2156"/>
        <v>-7.5563021125063707E-4</v>
      </c>
      <c r="P1285" s="127" t="str">
        <f t="shared" ref="P1285" si="2247">CONCATENATE("X3","(m",K1283,")")</f>
        <v>X3(m161)</v>
      </c>
      <c r="Q1285" s="59">
        <f t="shared" ref="Q1285" si="2248">(($L$3*($I$5-($B$5*Q1283+$C$5*Q1284+$E$5*N1286+$F$5*N1287+$G$5*N1288))/$D$5))+((1-$L$3)*N1285)</f>
        <v>-7.5772378681026134E-4</v>
      </c>
      <c r="S1285" s="129">
        <f t="shared" si="2244"/>
        <v>0.27629798563371555</v>
      </c>
    </row>
    <row r="1286" spans="1:22" x14ac:dyDescent="0.2">
      <c r="N1286" s="125">
        <f t="shared" si="2156"/>
        <v>0.19496896049572657</v>
      </c>
      <c r="P1286" s="127" t="str">
        <f t="shared" ref="P1286" si="2249">CONCATENATE("X4","(m",K1283,")")</f>
        <v>X4(m161)</v>
      </c>
      <c r="Q1286" s="59">
        <f t="shared" ref="Q1286" si="2250">(($L$3*($I$6-($B$6*Q1283+$C$6*Q1284+$D$6*Q1285+$F$6*N1287+$G$6*N1288))/$E$6))+((1-$L$3)*N1286)</f>
        <v>0.19550259617442767</v>
      </c>
      <c r="S1286" s="129">
        <f t="shared" si="2244"/>
        <v>0.27295580168408062</v>
      </c>
    </row>
    <row r="1287" spans="1:22" x14ac:dyDescent="0.2">
      <c r="N1287" s="125">
        <f t="shared" si="2156"/>
        <v>-7.812147818716118E-5</v>
      </c>
      <c r="P1287" s="127" t="str">
        <f t="shared" ref="P1287" si="2251">CONCATENATE("X5","(m",K1283,")")</f>
        <v>X5(m161)</v>
      </c>
      <c r="Q1287" s="59">
        <f t="shared" ref="Q1287" si="2252">(($L$3*($I$7-($B$7*Q1283+$C$7*Q1284+$D$7*Q1285+$E$7*Q1286+$G$7*N1288))/$F$7))+((1-$L$3)*N1287)</f>
        <v>-7.8337720292753792E-5</v>
      </c>
      <c r="S1287" s="129">
        <f t="shared" si="2244"/>
        <v>0.27603829264433527</v>
      </c>
    </row>
    <row r="1288" spans="1:22" ht="15.75" x14ac:dyDescent="0.25">
      <c r="K1288" s="1"/>
      <c r="N1288" s="126">
        <f t="shared" si="2156"/>
        <v>-7.6263105361917144E-4</v>
      </c>
      <c r="P1288" s="127" t="str">
        <f t="shared" ref="P1288" si="2253">CONCATENATE("X6","(m",K1283,")")</f>
        <v>X6(m161)</v>
      </c>
      <c r="Q1288" s="59">
        <f t="shared" ref="Q1288" si="2254">(($L$3*($I$8-($B$8*Q1283+$C$8*Q1284+$D$8*Q1285+$E$8*Q1286+$F$8*Q1287))/$G$8))+((1-$L$3)*N1288)</f>
        <v>-7.6471505901447713E-4</v>
      </c>
      <c r="R1288" s="1"/>
      <c r="S1288" s="129">
        <f t="shared" si="2244"/>
        <v>0.27252051214885764</v>
      </c>
      <c r="T1288" s="1"/>
      <c r="U1288" s="1"/>
    </row>
    <row r="1289" spans="1:22" x14ac:dyDescent="0.2">
      <c r="A1289" s="131"/>
      <c r="B1289" s="131"/>
      <c r="C1289" s="131"/>
      <c r="D1289" s="131"/>
      <c r="E1289" s="131"/>
      <c r="F1289" s="131"/>
      <c r="G1289" s="131"/>
      <c r="H1289" s="131"/>
      <c r="I1289" s="131"/>
      <c r="J1289" s="131"/>
      <c r="K1289" s="131"/>
      <c r="L1289" s="131"/>
      <c r="M1289" s="131"/>
      <c r="N1289" s="131"/>
      <c r="O1289" s="131"/>
      <c r="P1289" s="131"/>
      <c r="Q1289" s="131"/>
      <c r="R1289" s="131"/>
      <c r="S1289" s="131"/>
      <c r="T1289" s="131"/>
      <c r="U1289" s="131"/>
      <c r="V1289" s="131"/>
    </row>
    <row r="1290" spans="1:22" ht="15.75" x14ac:dyDescent="0.25">
      <c r="K1290" s="127" t="s">
        <v>226</v>
      </c>
      <c r="N1290" s="117" t="s">
        <v>389</v>
      </c>
      <c r="S1290" s="112" t="s">
        <v>210</v>
      </c>
      <c r="T1290" s="112" t="s">
        <v>228</v>
      </c>
    </row>
    <row r="1291" spans="1:22" x14ac:dyDescent="0.2">
      <c r="K1291" s="127">
        <v>162</v>
      </c>
      <c r="N1291" s="124">
        <f t="shared" ref="N1291" si="2255">Q1283</f>
        <v>0.19406731417468814</v>
      </c>
      <c r="P1291" s="127" t="str">
        <f t="shared" ref="P1291" si="2256">CONCATENATE("X1","(m",K1291,")")</f>
        <v>X1(m162)</v>
      </c>
      <c r="Q1291" s="59">
        <f t="shared" ref="Q1291" si="2257">(($L$3*($I$3-($C$3*N1292+$D$3*N1293+$E$3*N1294+$F$3*N1295+$G$3*N1296))/$B$3))+((1-$L$3)*N1291)</f>
        <v>0.1945985104949873</v>
      </c>
      <c r="S1291" s="129">
        <f t="shared" ref="S1291:S1296" si="2258">ABS((Q1291-N1291)/Q1291)*100</f>
        <v>0.27297039373425369</v>
      </c>
      <c r="T1291" s="133">
        <f t="shared" si="2174"/>
        <v>0.27440033471793057</v>
      </c>
      <c r="U1291" s="127" t="s">
        <v>229</v>
      </c>
    </row>
    <row r="1292" spans="1:22" x14ac:dyDescent="0.2">
      <c r="N1292" s="125">
        <f t="shared" si="2156"/>
        <v>7.8229846927854561E-5</v>
      </c>
      <c r="P1292" s="127" t="str">
        <f t="shared" ref="P1292" si="2259">CONCATENATE("X2","(m",K1291,")")</f>
        <v>X2(m162)</v>
      </c>
      <c r="Q1292" s="59">
        <f t="shared" ref="Q1292" si="2260">(($L$3*($I$4-($B$4*Q1291+$D$4*N1293+$E$4*N1294+$F$4*N1295+$G$4*N1296))/$C$4))+((1-$L$3)*N1292)</f>
        <v>7.844510054632349E-5</v>
      </c>
      <c r="S1292" s="129">
        <f t="shared" si="2258"/>
        <v>0.27440033471793057</v>
      </c>
    </row>
    <row r="1293" spans="1:22" x14ac:dyDescent="0.2">
      <c r="N1293" s="125">
        <f t="shared" si="2156"/>
        <v>-7.5772378681026134E-4</v>
      </c>
      <c r="P1293" s="127" t="str">
        <f t="shared" ref="P1293" si="2261">CONCATENATE("X3","(m",K1291,")")</f>
        <v>X3(m162)</v>
      </c>
      <c r="Q1293" s="59">
        <f t="shared" ref="Q1293" si="2262">(($L$3*($I$5-($B$5*Q1291+$C$5*Q1292+$E$5*N1294+$F$5*N1295+$G$5*N1296))/$D$5))+((1-$L$3)*N1293)</f>
        <v>-7.5979826578843695E-4</v>
      </c>
      <c r="S1293" s="129">
        <f t="shared" si="2258"/>
        <v>0.27303023336371268</v>
      </c>
    </row>
    <row r="1294" spans="1:22" x14ac:dyDescent="0.2">
      <c r="N1294" s="125">
        <f t="shared" si="2156"/>
        <v>0.19550259617442767</v>
      </c>
      <c r="P1294" s="127" t="str">
        <f t="shared" ref="P1294" si="2263">CONCATENATE("X4","(m",K1291,")")</f>
        <v>X4(m162)</v>
      </c>
      <c r="Q1294" s="59">
        <f t="shared" ref="Q1294" si="2264">(($L$3*($I$6-($B$6*Q1291+$C$6*Q1292+$D$6*Q1293+$F$6*N1295+$G$6*N1296))/$E$6))+((1-$L$3)*N1294)</f>
        <v>0.19603136428713366</v>
      </c>
      <c r="S1294" s="129">
        <f t="shared" si="2258"/>
        <v>0.26973648560211616</v>
      </c>
    </row>
    <row r="1295" spans="1:22" x14ac:dyDescent="0.2">
      <c r="N1295" s="125">
        <f t="shared" si="2156"/>
        <v>-7.8337720292753792E-5</v>
      </c>
      <c r="P1295" s="127" t="str">
        <f t="shared" ref="P1295" si="2265">CONCATENATE("X5","(m",K1291,")")</f>
        <v>X5(m162)</v>
      </c>
      <c r="Q1295" s="59">
        <f t="shared" ref="Q1295" si="2266">(($L$3*($I$7-($B$7*Q1291+$C$7*Q1292+$D$7*Q1293+$E$7*Q1294+$G$7*N1296))/$F$7))+((1-$L$3)*N1295)</f>
        <v>-7.8551989942676905E-5</v>
      </c>
      <c r="S1295" s="129">
        <f t="shared" si="2258"/>
        <v>0.27277431173860195</v>
      </c>
    </row>
    <row r="1296" spans="1:22" ht="15.75" x14ac:dyDescent="0.25">
      <c r="K1296" s="1"/>
      <c r="N1296" s="126">
        <f t="shared" si="2156"/>
        <v>-7.6471505901447713E-4</v>
      </c>
      <c r="P1296" s="127" t="str">
        <f t="shared" ref="P1296" si="2267">CONCATENATE("X6","(m",K1291,")")</f>
        <v>X6(m162)</v>
      </c>
      <c r="Q1296" s="59">
        <f t="shared" ref="Q1296" si="2268">(($L$3*($I$8-($B$8*Q1291+$C$8*Q1292+$D$8*Q1293+$E$8*Q1294+$F$8*Q1295))/$G$8))+((1-$L$3)*N1296)</f>
        <v>-7.6678005512273407E-4</v>
      </c>
      <c r="R1296" s="1"/>
      <c r="S1296" s="129">
        <f t="shared" si="2258"/>
        <v>0.26930748843309549</v>
      </c>
      <c r="T1296" s="1"/>
      <c r="U1296" s="1"/>
    </row>
    <row r="1297" spans="1:22" x14ac:dyDescent="0.2">
      <c r="A1297" s="131"/>
      <c r="B1297" s="131"/>
      <c r="C1297" s="131"/>
      <c r="D1297" s="131"/>
      <c r="E1297" s="131"/>
      <c r="F1297" s="131"/>
      <c r="G1297" s="131"/>
      <c r="H1297" s="131"/>
      <c r="I1297" s="131"/>
      <c r="J1297" s="131"/>
      <c r="K1297" s="131"/>
      <c r="L1297" s="131"/>
      <c r="M1297" s="131"/>
      <c r="N1297" s="131"/>
      <c r="O1297" s="131"/>
      <c r="P1297" s="131"/>
      <c r="Q1297" s="131"/>
      <c r="R1297" s="131"/>
      <c r="S1297" s="131"/>
      <c r="T1297" s="131"/>
      <c r="U1297" s="131"/>
      <c r="V1297" s="131"/>
    </row>
    <row r="1298" spans="1:22" ht="15.75" x14ac:dyDescent="0.25">
      <c r="K1298" s="127" t="s">
        <v>226</v>
      </c>
      <c r="N1298" s="117" t="s">
        <v>390</v>
      </c>
      <c r="S1298" s="112" t="s">
        <v>210</v>
      </c>
      <c r="T1298" s="112" t="s">
        <v>228</v>
      </c>
    </row>
    <row r="1299" spans="1:22" x14ac:dyDescent="0.2">
      <c r="K1299" s="127">
        <v>163</v>
      </c>
      <c r="N1299" s="124">
        <f t="shared" ref="N1299:N1360" si="2269">Q1291</f>
        <v>0.1945985104949873</v>
      </c>
      <c r="P1299" s="127" t="str">
        <f t="shared" ref="P1299" si="2270">CONCATENATE("X1","(m",K1299,")")</f>
        <v>X1(m163)</v>
      </c>
      <c r="Q1299" s="59">
        <f t="shared" ref="Q1299" si="2271">(($L$3*($I$3-($C$3*N1300+$D$3*N1301+$E$3*N1302+$F$3*N1303+$G$3*N1304))/$B$3))+((1-$L$3)*N1299)</f>
        <v>0.1951248614999363</v>
      </c>
      <c r="S1299" s="129">
        <f t="shared" ref="S1299:S1304" si="2272">ABS((Q1299-N1299)/Q1299)*100</f>
        <v>0.26975086665169307</v>
      </c>
      <c r="T1299" s="133">
        <f t="shared" si="2174"/>
        <v>0.27116011061529582</v>
      </c>
      <c r="U1299" s="127" t="s">
        <v>229</v>
      </c>
    </row>
    <row r="1300" spans="1:22" x14ac:dyDescent="0.2">
      <c r="N1300" s="125">
        <f t="shared" si="2269"/>
        <v>7.844510054632349E-5</v>
      </c>
      <c r="P1300" s="127" t="str">
        <f t="shared" ref="P1300" si="2273">CONCATENATE("X2","(m",K1299,")")</f>
        <v>X2(m163)</v>
      </c>
      <c r="Q1300" s="59">
        <f t="shared" ref="Q1300" si="2274">(($L$3*($I$4-($B$4*Q1299+$D$4*N1301+$E$4*N1302+$F$4*N1303+$G$4*N1304))/$C$4))+((1-$L$3)*N1300)</f>
        <v>7.8658390725623302E-5</v>
      </c>
      <c r="S1300" s="129">
        <f t="shared" si="2272"/>
        <v>0.27116011061529582</v>
      </c>
    </row>
    <row r="1301" spans="1:22" x14ac:dyDescent="0.2">
      <c r="N1301" s="125">
        <f t="shared" si="2269"/>
        <v>-7.5979826578843695E-4</v>
      </c>
      <c r="P1301" s="127" t="str">
        <f t="shared" ref="P1301" si="2275">CONCATENATE("X3","(m",K1299,")")</f>
        <v>X3(m163)</v>
      </c>
      <c r="Q1301" s="59">
        <f t="shared" ref="Q1301" si="2276">(($L$3*($I$5-($B$5*Q1299+$C$5*Q1300+$E$5*N1302+$F$5*N1303+$G$5*N1304))/$D$5))+((1-$L$3)*N1301)</f>
        <v>-7.6185382237492353E-4</v>
      </c>
      <c r="S1301" s="129">
        <f t="shared" si="2272"/>
        <v>0.26980984095857197</v>
      </c>
    </row>
    <row r="1302" spans="1:22" x14ac:dyDescent="0.2">
      <c r="N1302" s="125">
        <f t="shared" si="2269"/>
        <v>0.19603136428713366</v>
      </c>
      <c r="P1302" s="127" t="str">
        <f t="shared" ref="P1302" si="2277">CONCATENATE("X4","(m",K1299,")")</f>
        <v>X4(m163)</v>
      </c>
      <c r="Q1302" s="59">
        <f t="shared" ref="Q1302" si="2278">(($L$3*($I$6-($B$6*Q1299+$C$6*Q1300+$D$6*Q1301+$F$6*N1303+$G$6*N1304))/$E$6))+((1-$L$3)*N1302)</f>
        <v>0.19655530923342215</v>
      </c>
      <c r="S1302" s="129">
        <f t="shared" si="2272"/>
        <v>0.26656361933539624</v>
      </c>
    </row>
    <row r="1303" spans="1:22" x14ac:dyDescent="0.2">
      <c r="N1303" s="125">
        <f t="shared" si="2269"/>
        <v>-7.8551989942676905E-5</v>
      </c>
      <c r="P1303" s="127" t="str">
        <f t="shared" ref="P1303" si="2279">CONCATENATE("X5","(m",K1299,")")</f>
        <v>X5(m163)</v>
      </c>
      <c r="Q1303" s="59">
        <f t="shared" ref="Q1303" si="2280">(($L$3*($I$7-($B$7*Q1299+$C$7*Q1300+$D$7*Q1301+$E$7*Q1302+$G$7*N1304))/$F$7))+((1-$L$3)*N1303)</f>
        <v>-7.8764305128715053E-5</v>
      </c>
      <c r="S1303" s="129">
        <f t="shared" si="2272"/>
        <v>0.26955761964913788</v>
      </c>
    </row>
    <row r="1304" spans="1:22" ht="15.75" x14ac:dyDescent="0.25">
      <c r="K1304" s="1"/>
      <c r="N1304" s="126">
        <f t="shared" si="2269"/>
        <v>-7.6678005512273407E-4</v>
      </c>
      <c r="P1304" s="127" t="str">
        <f t="shared" ref="P1304" si="2281">CONCATENATE("X6","(m",K1299,")")</f>
        <v>X6(m163)</v>
      </c>
      <c r="Q1304" s="59">
        <f t="shared" ref="Q1304" si="2282">(($L$3*($I$8-($B$8*Q1299+$C$8*Q1300+$D$8*Q1301+$E$8*Q1302+$F$8*Q1303))/$G$8))+((1-$L$3)*N1304)</f>
        <v>-7.6882621533744472E-4</v>
      </c>
      <c r="R1304" s="1"/>
      <c r="S1304" s="129">
        <f t="shared" si="2272"/>
        <v>0.26614079669650376</v>
      </c>
      <c r="T1304" s="1"/>
      <c r="U1304" s="1"/>
    </row>
    <row r="1305" spans="1:22" x14ac:dyDescent="0.2">
      <c r="A1305" s="131"/>
      <c r="B1305" s="131"/>
      <c r="C1305" s="131"/>
      <c r="D1305" s="131"/>
      <c r="E1305" s="131"/>
      <c r="F1305" s="131"/>
      <c r="G1305" s="131"/>
      <c r="H1305" s="131"/>
      <c r="I1305" s="131"/>
      <c r="J1305" s="131"/>
      <c r="K1305" s="131"/>
      <c r="L1305" s="131"/>
      <c r="M1305" s="131"/>
      <c r="N1305" s="131"/>
      <c r="O1305" s="131"/>
      <c r="P1305" s="131"/>
      <c r="Q1305" s="131"/>
      <c r="R1305" s="131"/>
      <c r="S1305" s="131"/>
      <c r="T1305" s="131"/>
      <c r="U1305" s="131"/>
      <c r="V1305" s="131"/>
    </row>
    <row r="1306" spans="1:22" ht="15.75" x14ac:dyDescent="0.25">
      <c r="K1306" s="127" t="s">
        <v>226</v>
      </c>
      <c r="N1306" s="117" t="s">
        <v>391</v>
      </c>
      <c r="S1306" s="112" t="s">
        <v>210</v>
      </c>
      <c r="T1306" s="112" t="s">
        <v>228</v>
      </c>
    </row>
    <row r="1307" spans="1:22" x14ac:dyDescent="0.2">
      <c r="K1307" s="127">
        <v>164</v>
      </c>
      <c r="N1307" s="124">
        <f t="shared" ref="N1307" si="2283">Q1299</f>
        <v>0.1951248614999363</v>
      </c>
      <c r="P1307" s="127" t="str">
        <f t="shared" ref="P1307" si="2284">CONCATENATE("X1","(m",K1307,")")</f>
        <v>X1(m164)</v>
      </c>
      <c r="Q1307" s="59">
        <f t="shared" ref="Q1307" si="2285">(($L$3*($I$3-($C$3*N1308+$D$3*N1309+$E$3*N1310+$F$3*N1311+$G$3*N1312))/$B$3))+((1-$L$3)*N1307)</f>
        <v>0.1956464113861531</v>
      </c>
      <c r="S1307" s="129">
        <f t="shared" ref="S1307:S1312" si="2286">ABS((Q1307-N1307)/Q1307)*100</f>
        <v>0.26657779333729054</v>
      </c>
      <c r="T1307" s="133">
        <f t="shared" ref="T1307:T1363" si="2287">MAX(S1307:S1310)</f>
        <v>0.26796672851187509</v>
      </c>
      <c r="U1307" s="127" t="s">
        <v>229</v>
      </c>
    </row>
    <row r="1308" spans="1:22" x14ac:dyDescent="0.2">
      <c r="N1308" s="125">
        <f t="shared" si="2269"/>
        <v>7.8658390725623302E-5</v>
      </c>
      <c r="P1308" s="127" t="str">
        <f t="shared" ref="P1308" si="2288">CONCATENATE("X2","(m",K1307,")")</f>
        <v>X2(m164)</v>
      </c>
      <c r="Q1308" s="59">
        <f t="shared" ref="Q1308" si="2289">(($L$3*($I$4-($B$4*Q1307+$D$4*N1309+$E$4*N1310+$F$4*N1311+$G$4*N1312))/$C$4))+((1-$L$3)*N1308)</f>
        <v>7.8869735375294451E-5</v>
      </c>
      <c r="S1308" s="129">
        <f t="shared" si="2286"/>
        <v>0.26796672851187509</v>
      </c>
    </row>
    <row r="1309" spans="1:22" x14ac:dyDescent="0.2">
      <c r="N1309" s="125">
        <f t="shared" si="2269"/>
        <v>-7.6185382237492353E-4</v>
      </c>
      <c r="P1309" s="127" t="str">
        <f t="shared" ref="P1309" si="2290">CONCATENATE("X3","(m",K1307,")")</f>
        <v>X3(m164)</v>
      </c>
      <c r="Q1309" s="59">
        <f t="shared" ref="Q1309" si="2291">(($L$3*($I$5-($B$5*Q1307+$C$5*Q1308+$E$5*N1310+$F$5*N1311+$G$5*N1312))/$D$5))+((1-$L$3)*N1309)</f>
        <v>-7.6389062917060573E-4</v>
      </c>
      <c r="S1309" s="129">
        <f t="shared" si="2286"/>
        <v>0.26663591853373891</v>
      </c>
    </row>
    <row r="1310" spans="1:22" x14ac:dyDescent="0.2">
      <c r="N1310" s="125">
        <f t="shared" si="2269"/>
        <v>0.19655530923342215</v>
      </c>
      <c r="P1310" s="127" t="str">
        <f t="shared" ref="P1310" si="2292">CONCATENATE("X4","(m",K1307,")")</f>
        <v>X4(m164)</v>
      </c>
      <c r="Q1310" s="59">
        <f t="shared" ref="Q1310" si="2293">(($L$3*($I$6-($B$6*Q1307+$C$6*Q1308+$D$6*Q1309+$F$6*N1311+$G$6*N1312))/$E$6))+((1-$L$3)*N1310)</f>
        <v>0.19707447500787928</v>
      </c>
      <c r="S1310" s="129">
        <f t="shared" si="2286"/>
        <v>0.26343633513998632</v>
      </c>
    </row>
    <row r="1311" spans="1:22" x14ac:dyDescent="0.2">
      <c r="N1311" s="125">
        <f t="shared" si="2269"/>
        <v>-7.8764305128715053E-5</v>
      </c>
      <c r="P1311" s="127" t="str">
        <f t="shared" ref="P1311" si="2294">CONCATENATE("X5","(m",K1307,")")</f>
        <v>X5(m164)</v>
      </c>
      <c r="Q1311" s="59">
        <f t="shared" ref="Q1311" si="2295">(($L$3*($I$7-($B$7*Q1307+$C$7*Q1308+$D$7*Q1309+$E$7*Q1310+$G$7*N1312))/$F$7))+((1-$L$3)*N1311)</f>
        <v>-7.8974683678540437E-5</v>
      </c>
      <c r="S1311" s="129">
        <f t="shared" si="2286"/>
        <v>0.26638732822496752</v>
      </c>
    </row>
    <row r="1312" spans="1:22" ht="15.75" x14ac:dyDescent="0.25">
      <c r="K1312" s="1"/>
      <c r="N1312" s="126">
        <f t="shared" si="2269"/>
        <v>-7.6882621533744472E-4</v>
      </c>
      <c r="P1312" s="127" t="str">
        <f t="shared" ref="P1312" si="2296">CONCATENATE("X6","(m",K1307,")")</f>
        <v>X6(m164)</v>
      </c>
      <c r="Q1312" s="59">
        <f t="shared" ref="Q1312" si="2297">(($L$3*($I$8-($B$8*Q1307+$C$8*Q1308+$D$8*Q1309+$E$8*Q1310+$F$8*Q1311))/$G$8))+((1-$L$3)*N1312)</f>
        <v>-7.7085371147049954E-4</v>
      </c>
      <c r="R1312" s="1"/>
      <c r="S1312" s="129">
        <f t="shared" si="2286"/>
        <v>0.26301957205176019</v>
      </c>
      <c r="T1312" s="1"/>
      <c r="U1312" s="1"/>
    </row>
    <row r="1313" spans="1:22" x14ac:dyDescent="0.2">
      <c r="A1313" s="131"/>
      <c r="B1313" s="131"/>
      <c r="C1313" s="131"/>
      <c r="D1313" s="131"/>
      <c r="E1313" s="131"/>
      <c r="F1313" s="131"/>
      <c r="G1313" s="131"/>
      <c r="H1313" s="131"/>
      <c r="I1313" s="131"/>
      <c r="J1313" s="131"/>
      <c r="K1313" s="131"/>
      <c r="L1313" s="131"/>
      <c r="M1313" s="131"/>
      <c r="N1313" s="131"/>
      <c r="O1313" s="131"/>
      <c r="P1313" s="131"/>
      <c r="Q1313" s="131"/>
      <c r="R1313" s="131"/>
      <c r="S1313" s="131"/>
      <c r="T1313" s="131"/>
      <c r="U1313" s="131"/>
      <c r="V1313" s="131"/>
    </row>
    <row r="1314" spans="1:22" ht="15.75" x14ac:dyDescent="0.25">
      <c r="K1314" s="127" t="s">
        <v>226</v>
      </c>
      <c r="N1314" s="117" t="s">
        <v>392</v>
      </c>
      <c r="S1314" s="112" t="s">
        <v>210</v>
      </c>
      <c r="T1314" s="112" t="s">
        <v>228</v>
      </c>
    </row>
    <row r="1315" spans="1:22" x14ac:dyDescent="0.2">
      <c r="K1315" s="127">
        <v>165</v>
      </c>
      <c r="N1315" s="124">
        <f t="shared" ref="N1315" si="2298">Q1307</f>
        <v>0.1956464113861531</v>
      </c>
      <c r="P1315" s="127" t="str">
        <f t="shared" ref="P1315" si="2299">CONCATENATE("X1","(m",K1315,")")</f>
        <v>X1(m165)</v>
      </c>
      <c r="Q1315" s="59">
        <f t="shared" ref="Q1315" si="2300">(($L$3*($I$3-($C$3*N1316+$D$3*N1317+$E$3*N1318+$F$3*N1319+$G$3*N1320))/$B$3))+((1-$L$3)*N1315)</f>
        <v>0.19616320394711556</v>
      </c>
      <c r="S1315" s="129">
        <f t="shared" ref="S1315:S1320" si="2301">ABS((Q1315-N1315)/Q1315)*100</f>
        <v>0.2634503059512544</v>
      </c>
      <c r="T1315" s="133">
        <f t="shared" si="2287"/>
        <v>0.26481931113913043</v>
      </c>
      <c r="U1315" s="127" t="s">
        <v>229</v>
      </c>
    </row>
    <row r="1316" spans="1:22" x14ac:dyDescent="0.2">
      <c r="N1316" s="125">
        <f t="shared" si="2269"/>
        <v>7.8869735375294451E-5</v>
      </c>
      <c r="P1316" s="127" t="str">
        <f t="shared" ref="P1316" si="2302">CONCATENATE("X2","(m",K1315,")")</f>
        <v>X2(m165)</v>
      </c>
      <c r="Q1316" s="59">
        <f t="shared" ref="Q1316" si="2303">(($L$3*($I$4-($B$4*Q1315+$D$4*N1317+$E$4*N1318+$F$4*N1319+$G$4*N1320))/$C$4))+((1-$L$3)*N1316)</f>
        <v>7.9079152241515096E-5</v>
      </c>
      <c r="S1316" s="129">
        <f t="shared" si="2301"/>
        <v>0.26481931113913043</v>
      </c>
    </row>
    <row r="1317" spans="1:22" x14ac:dyDescent="0.2">
      <c r="N1317" s="125">
        <f t="shared" si="2269"/>
        <v>-7.6389062917060573E-4</v>
      </c>
      <c r="P1317" s="127" t="str">
        <f t="shared" ref="P1317" si="2304">CONCATENATE("X3","(m",K1315,")")</f>
        <v>X3(m165)</v>
      </c>
      <c r="Q1317" s="59">
        <f t="shared" ref="Q1317" si="2305">(($L$3*($I$5-($B$5*Q1315+$C$5*Q1316+$E$5*N1318+$F$5*N1319+$G$5*N1320))/$D$5))+((1-$L$3)*N1317)</f>
        <v>-7.6590885720198673E-4</v>
      </c>
      <c r="S1317" s="129">
        <f t="shared" si="2301"/>
        <v>0.26350759785622269</v>
      </c>
    </row>
    <row r="1318" spans="1:22" x14ac:dyDescent="0.2">
      <c r="N1318" s="125">
        <f t="shared" si="2269"/>
        <v>0.19707447500787928</v>
      </c>
      <c r="P1318" s="127" t="str">
        <f t="shared" ref="P1318" si="2306">CONCATENATE("X4","(m",K1315,")")</f>
        <v>X4(m165)</v>
      </c>
      <c r="Q1318" s="59">
        <f t="shared" ref="Q1318" si="2307">(($L$3*($I$6-($B$6*Q1315+$C$6*Q1316+$D$6*Q1317+$F$6*N1319+$G$6*N1320))/$E$6))+((1-$L$3)*N1318)</f>
        <v>0.19758890520379391</v>
      </c>
      <c r="S1318" s="129">
        <f t="shared" si="2301"/>
        <v>0.26035378625335409</v>
      </c>
    </row>
    <row r="1319" spans="1:22" x14ac:dyDescent="0.2">
      <c r="N1319" s="125">
        <f t="shared" si="2269"/>
        <v>-7.8974683678540437E-5</v>
      </c>
      <c r="P1319" s="127" t="str">
        <f t="shared" ref="P1319" si="2308">CONCATENATE("X5","(m",K1315,")")</f>
        <v>X5(m165)</v>
      </c>
      <c r="Q1319" s="59">
        <f t="shared" ref="Q1319" si="2309">(($L$3*($I$7-($B$7*Q1315+$C$7*Q1316+$D$7*Q1317+$E$7*Q1318+$G$7*N1320))/$F$7))+((1-$L$3)*N1319)</f>
        <v>-7.9183143257209837E-5</v>
      </c>
      <c r="S1319" s="129">
        <f t="shared" si="2301"/>
        <v>0.26326257091394195</v>
      </c>
    </row>
    <row r="1320" spans="1:22" ht="15.75" x14ac:dyDescent="0.25">
      <c r="K1320" s="1"/>
      <c r="N1320" s="126">
        <f t="shared" si="2269"/>
        <v>-7.7085371147049954E-4</v>
      </c>
      <c r="P1320" s="127" t="str">
        <f t="shared" ref="P1320" si="2310">CONCATENATE("X6","(m",K1315,")")</f>
        <v>X6(m165)</v>
      </c>
      <c r="Q1320" s="59">
        <f t="shared" ref="Q1320" si="2311">(($L$3*($I$8-($B$8*Q1315+$C$8*Q1316+$D$8*Q1317+$E$8*Q1318+$F$8*Q1319))/$G$8))+((1-$L$3)*N1320)</f>
        <v>-7.7286271376660488E-4</v>
      </c>
      <c r="R1320" s="1"/>
      <c r="S1320" s="129">
        <f t="shared" si="2301"/>
        <v>0.25994297050692383</v>
      </c>
      <c r="T1320" s="1"/>
      <c r="U1320" s="1"/>
    </row>
    <row r="1321" spans="1:22" x14ac:dyDescent="0.2">
      <c r="A1321" s="131"/>
      <c r="B1321" s="131"/>
      <c r="C1321" s="131"/>
      <c r="D1321" s="131"/>
      <c r="E1321" s="131"/>
      <c r="F1321" s="131"/>
      <c r="G1321" s="131"/>
      <c r="H1321" s="131"/>
      <c r="I1321" s="131"/>
      <c r="J1321" s="131"/>
      <c r="K1321" s="131"/>
      <c r="L1321" s="131"/>
      <c r="M1321" s="131"/>
      <c r="N1321" s="131"/>
      <c r="O1321" s="131"/>
      <c r="P1321" s="131"/>
      <c r="Q1321" s="131"/>
      <c r="R1321" s="131"/>
      <c r="S1321" s="131"/>
      <c r="T1321" s="131"/>
      <c r="U1321" s="131"/>
      <c r="V1321" s="131"/>
    </row>
    <row r="1322" spans="1:22" ht="15.75" x14ac:dyDescent="0.25">
      <c r="K1322" s="127" t="s">
        <v>226</v>
      </c>
      <c r="N1322" s="117" t="s">
        <v>393</v>
      </c>
      <c r="S1322" s="112" t="s">
        <v>210</v>
      </c>
      <c r="T1322" s="112" t="s">
        <v>228</v>
      </c>
    </row>
    <row r="1323" spans="1:22" x14ac:dyDescent="0.2">
      <c r="K1323" s="127">
        <v>166</v>
      </c>
      <c r="N1323" s="124">
        <f t="shared" ref="N1323" si="2312">Q1315</f>
        <v>0.19616320394711556</v>
      </c>
      <c r="P1323" s="127" t="str">
        <f t="shared" ref="P1323" si="2313">CONCATENATE("X1","(m",K1323,")")</f>
        <v>X1(m166)</v>
      </c>
      <c r="Q1323" s="59">
        <f t="shared" ref="Q1323" si="2314">(($L$3*($I$3-($C$3*N1324+$D$3*N1325+$E$3*N1326+$F$3*N1327+$G$3*N1328))/$B$3))+((1-$L$3)*N1323)</f>
        <v>0.19667528257683864</v>
      </c>
      <c r="S1323" s="129">
        <f t="shared" ref="S1323:S1328" si="2315">ABS((Q1323-N1323)/Q1323)*100</f>
        <v>0.26036755763806541</v>
      </c>
      <c r="T1323" s="133">
        <f t="shared" si="2287"/>
        <v>0.26171700249798863</v>
      </c>
      <c r="U1323" s="127" t="s">
        <v>229</v>
      </c>
    </row>
    <row r="1324" spans="1:22" x14ac:dyDescent="0.2">
      <c r="N1324" s="125">
        <f t="shared" si="2269"/>
        <v>7.9079152241515096E-5</v>
      </c>
      <c r="P1324" s="127" t="str">
        <f t="shared" ref="P1324" si="2316">CONCATENATE("X2","(m",K1323,")")</f>
        <v>X2(m166)</v>
      </c>
      <c r="Q1324" s="59">
        <f t="shared" ref="Q1324" si="2317">(($L$3*($I$4-($B$4*Q1323+$D$4*N1325+$E$4*N1326+$F$4*N1327+$G$4*N1328))/$C$4))+((1-$L$3)*N1324)</f>
        <v>7.9286658908591466E-5</v>
      </c>
      <c r="S1324" s="129">
        <f t="shared" si="2315"/>
        <v>0.26171700249798863</v>
      </c>
    </row>
    <row r="1325" spans="1:22" x14ac:dyDescent="0.2">
      <c r="N1325" s="125">
        <f t="shared" si="2269"/>
        <v>-7.6590885720198673E-4</v>
      </c>
      <c r="P1325" s="127" t="str">
        <f t="shared" ref="P1325" si="2318">CONCATENATE("X3","(m",K1323,")")</f>
        <v>X3(m166)</v>
      </c>
      <c r="Q1325" s="59">
        <f t="shared" ref="Q1325" si="2319">(($L$3*($I$5-($B$5*Q1323+$C$5*Q1324+$E$5*N1326+$F$5*N1327+$G$5*N1328))/$D$5))+((1-$L$3)*N1325)</f>
        <v>-7.6790867593554872E-4</v>
      </c>
      <c r="S1325" s="129">
        <f t="shared" si="2315"/>
        <v>0.26042403168913247</v>
      </c>
    </row>
    <row r="1326" spans="1:22" x14ac:dyDescent="0.2">
      <c r="N1326" s="125">
        <f t="shared" si="2269"/>
        <v>0.19758890520379391</v>
      </c>
      <c r="P1326" s="127" t="str">
        <f t="shared" ref="P1326" si="2320">CONCATENATE("X4","(m",K1323,")")</f>
        <v>X4(m166)</v>
      </c>
      <c r="Q1326" s="59">
        <f t="shared" ref="Q1326" si="2321">(($L$3*($I$6-($B$6*Q1323+$C$6*Q1324+$D$6*Q1325+$F$6*N1327+$G$6*N1328))/$E$6))+((1-$L$3)*N1326)</f>
        <v>0.19809864301681801</v>
      </c>
      <c r="S1326" s="129">
        <f t="shared" si="2315"/>
        <v>0.25731514626318125</v>
      </c>
    </row>
    <row r="1327" spans="1:22" x14ac:dyDescent="0.2">
      <c r="N1327" s="125">
        <f t="shared" si="2269"/>
        <v>-7.9183143257209837E-5</v>
      </c>
      <c r="P1327" s="127" t="str">
        <f t="shared" ref="P1327" si="2322">CONCATENATE("X5","(m",K1323,")")</f>
        <v>X5(m166)</v>
      </c>
      <c r="Q1327" s="59">
        <f t="shared" ref="Q1327" si="2323">(($L$3*($I$7-($B$7*Q1323+$C$7*Q1324+$D$7*Q1325+$E$7*Q1326+$G$7*N1328))/$F$7))+((1-$L$3)*N1327)</f>
        <v>-7.9389701368647969E-5</v>
      </c>
      <c r="S1327" s="129">
        <f t="shared" si="2315"/>
        <v>0.26018250210940402</v>
      </c>
    </row>
    <row r="1328" spans="1:22" ht="15.75" x14ac:dyDescent="0.25">
      <c r="K1328" s="1"/>
      <c r="N1328" s="126">
        <f t="shared" si="2269"/>
        <v>-7.7286271376660488E-4</v>
      </c>
      <c r="P1328" s="127" t="str">
        <f t="shared" ref="P1328" si="2324">CONCATENATE("X6","(m",K1323,")")</f>
        <v>X6(m166)</v>
      </c>
      <c r="Q1328" s="59">
        <f t="shared" ref="Q1328" si="2325">(($L$3*($I$8-($B$8*Q1323+$C$8*Q1324+$D$8*Q1325+$E$8*Q1326+$F$8*Q1327))/$G$8))+((1-$L$3)*N1328)</f>
        <v>-7.7485339091757656E-4</v>
      </c>
      <c r="R1328" s="1"/>
      <c r="S1328" s="129">
        <f t="shared" si="2315"/>
        <v>0.25691016833705022</v>
      </c>
      <c r="T1328" s="1"/>
      <c r="U1328" s="1"/>
    </row>
    <row r="1329" spans="1:22" x14ac:dyDescent="0.2">
      <c r="A1329" s="131"/>
      <c r="B1329" s="131"/>
      <c r="C1329" s="131"/>
      <c r="D1329" s="131"/>
      <c r="E1329" s="131"/>
      <c r="F1329" s="131"/>
      <c r="G1329" s="131"/>
      <c r="H1329" s="131"/>
      <c r="I1329" s="131"/>
      <c r="J1329" s="131"/>
      <c r="K1329" s="131"/>
      <c r="L1329" s="131"/>
      <c r="M1329" s="131"/>
      <c r="N1329" s="131"/>
      <c r="O1329" s="131"/>
      <c r="P1329" s="131"/>
      <c r="Q1329" s="131"/>
      <c r="R1329" s="131"/>
      <c r="S1329" s="131"/>
      <c r="T1329" s="131"/>
      <c r="U1329" s="131"/>
      <c r="V1329" s="131"/>
    </row>
    <row r="1330" spans="1:22" ht="15.75" x14ac:dyDescent="0.25">
      <c r="K1330" s="127" t="s">
        <v>226</v>
      </c>
      <c r="N1330" s="117" t="s">
        <v>394</v>
      </c>
      <c r="S1330" s="112" t="s">
        <v>210</v>
      </c>
      <c r="T1330" s="112" t="s">
        <v>228</v>
      </c>
    </row>
    <row r="1331" spans="1:22" x14ac:dyDescent="0.2">
      <c r="K1331" s="127">
        <v>167</v>
      </c>
      <c r="N1331" s="124">
        <f t="shared" ref="N1331" si="2326">Q1323</f>
        <v>0.19667528257683864</v>
      </c>
      <c r="P1331" s="127" t="str">
        <f t="shared" ref="P1331" si="2327">CONCATENATE("X1","(m",K1331,")")</f>
        <v>X1(m167)</v>
      </c>
      <c r="Q1331" s="59">
        <f t="shared" ref="Q1331" si="2328">(($L$3*($I$3-($C$3*N1332+$D$3*N1333+$E$3*N1334+$F$3*N1335+$G$3*N1336))/$B$3))+((1-$L$3)*N1331)</f>
        <v>0.19718269027351817</v>
      </c>
      <c r="S1331" s="129">
        <f t="shared" ref="S1331:S1336" si="2329">ABS((Q1331-N1331)/Q1331)*100</f>
        <v>0.25732872189526074</v>
      </c>
      <c r="T1331" s="133">
        <f t="shared" si="2287"/>
        <v>0.25865896721675774</v>
      </c>
      <c r="U1331" s="127" t="s">
        <v>229</v>
      </c>
    </row>
    <row r="1332" spans="1:22" x14ac:dyDescent="0.2">
      <c r="N1332" s="125">
        <f t="shared" si="2269"/>
        <v>7.9286658908591466E-5</v>
      </c>
      <c r="P1332" s="127" t="str">
        <f t="shared" ref="P1332" si="2330">CONCATENATE("X2","(m",K1331,")")</f>
        <v>X2(m167)</v>
      </c>
      <c r="Q1332" s="59">
        <f t="shared" ref="Q1332" si="2331">(($L$3*($I$4-($B$4*Q1331+$D$4*N1333+$E$4*N1334+$F$4*N1335+$G$4*N1336))/$C$4))+((1-$L$3)*N1332)</f>
        <v>7.9492272800434197E-5</v>
      </c>
      <c r="S1332" s="129">
        <f t="shared" si="2329"/>
        <v>0.25865896721675774</v>
      </c>
    </row>
    <row r="1333" spans="1:22" x14ac:dyDescent="0.2">
      <c r="N1333" s="125">
        <f t="shared" si="2269"/>
        <v>-7.6790867593554872E-4</v>
      </c>
      <c r="P1333" s="127" t="str">
        <f t="shared" ref="P1333" si="2332">CONCATENATE("X3","(m",K1331,")")</f>
        <v>X3(m167)</v>
      </c>
      <c r="Q1333" s="59">
        <f t="shared" ref="Q1333" si="2333">(($L$3*($I$5-($B$5*Q1331+$C$5*Q1332+$E$5*N1334+$F$5*N1335+$G$5*N1336))/$D$5))+((1-$L$3)*N1333)</f>
        <v>-7.6989025329198327E-4</v>
      </c>
      <c r="S1333" s="129">
        <f t="shared" si="2329"/>
        <v>0.25738439316012834</v>
      </c>
    </row>
    <row r="1334" spans="1:22" x14ac:dyDescent="0.2">
      <c r="N1334" s="125">
        <f t="shared" si="2269"/>
        <v>0.19809864301681801</v>
      </c>
      <c r="P1334" s="127" t="str">
        <f t="shared" ref="P1334" si="2334">CONCATENATE("X4","(m",K1331,")")</f>
        <v>X4(m167)</v>
      </c>
      <c r="Q1334" s="59">
        <f t="shared" ref="Q1334" si="2335">(($L$3*($I$6-($B$6*Q1331+$C$6*Q1332+$D$6*Q1333+$F$6*N1335+$G$6*N1336))/$E$6))+((1-$L$3)*N1334)</f>
        <v>0.19860373124859379</v>
      </c>
      <c r="S1334" s="129">
        <f t="shared" si="2329"/>
        <v>0.25431960849897484</v>
      </c>
    </row>
    <row r="1335" spans="1:22" x14ac:dyDescent="0.2">
      <c r="N1335" s="125">
        <f t="shared" si="2269"/>
        <v>-7.9389701368647969E-5</v>
      </c>
      <c r="P1335" s="127" t="str">
        <f t="shared" ref="P1335" si="2336">CONCATENATE("X5","(m",K1331,")")</f>
        <v>X5(m167)</v>
      </c>
      <c r="Q1335" s="59">
        <f t="shared" ref="Q1335" si="2337">(($L$3*($I$7-($B$7*Q1331+$C$7*Q1332+$D$7*Q1333+$E$7*Q1334+$G$7*N1336))/$F$7))+((1-$L$3)*N1335)</f>
        <v>-7.9594375357117212E-5</v>
      </c>
      <c r="S1335" s="129">
        <f t="shared" si="2329"/>
        <v>0.25714629652023657</v>
      </c>
    </row>
    <row r="1336" spans="1:22" ht="15.75" x14ac:dyDescent="0.25">
      <c r="K1336" s="1"/>
      <c r="N1336" s="126">
        <f t="shared" si="2269"/>
        <v>-7.7485339091757656E-4</v>
      </c>
      <c r="P1336" s="127" t="str">
        <f t="shared" ref="P1336" si="2338">CONCATENATE("X6","(m",K1331,")")</f>
        <v>X6(m167)</v>
      </c>
      <c r="Q1336" s="59">
        <f t="shared" ref="Q1336" si="2339">(($L$3*($I$8-($B$8*Q1331+$C$8*Q1332+$D$8*Q1333+$E$8*Q1334+$F$8*Q1335))/$G$8))+((1-$L$3)*N1336)</f>
        <v>-7.7682591007650567E-4</v>
      </c>
      <c r="R1336" s="1"/>
      <c r="S1336" s="129">
        <f t="shared" si="2329"/>
        <v>0.25392036147903979</v>
      </c>
      <c r="T1336" s="1"/>
      <c r="U1336" s="1"/>
    </row>
    <row r="1337" spans="1:22" x14ac:dyDescent="0.2">
      <c r="A1337" s="131"/>
      <c r="B1337" s="131"/>
      <c r="C1337" s="131"/>
      <c r="D1337" s="131"/>
      <c r="E1337" s="131"/>
      <c r="F1337" s="131"/>
      <c r="G1337" s="131"/>
      <c r="H1337" s="131"/>
      <c r="I1337" s="131"/>
      <c r="J1337" s="131"/>
      <c r="K1337" s="131"/>
      <c r="L1337" s="131"/>
      <c r="M1337" s="131"/>
      <c r="N1337" s="131"/>
      <c r="O1337" s="131"/>
      <c r="P1337" s="131"/>
      <c r="Q1337" s="131"/>
      <c r="R1337" s="131"/>
      <c r="S1337" s="131"/>
      <c r="T1337" s="131"/>
      <c r="U1337" s="131"/>
      <c r="V1337" s="131"/>
    </row>
    <row r="1338" spans="1:22" ht="15.75" x14ac:dyDescent="0.25">
      <c r="K1338" s="127" t="s">
        <v>226</v>
      </c>
      <c r="N1338" s="117" t="s">
        <v>395</v>
      </c>
      <c r="S1338" s="112" t="s">
        <v>210</v>
      </c>
      <c r="T1338" s="112" t="s">
        <v>228</v>
      </c>
    </row>
    <row r="1339" spans="1:22" x14ac:dyDescent="0.2">
      <c r="K1339" s="127">
        <v>168</v>
      </c>
      <c r="N1339" s="124">
        <f t="shared" ref="N1339" si="2340">Q1331</f>
        <v>0.19718269027351817</v>
      </c>
      <c r="P1339" s="127" t="str">
        <f t="shared" ref="P1339" si="2341">CONCATENATE("X1","(m",K1339,")")</f>
        <v>X1(m168)</v>
      </c>
      <c r="Q1339" s="59">
        <f t="shared" ref="Q1339" si="2342">(($L$3*($I$3-($C$3*N1340+$D$3*N1341+$E$3*N1342+$F$3*N1343+$G$3*N1344))/$B$3))+((1-$L$3)*N1339)</f>
        <v>0.19768546964314121</v>
      </c>
      <c r="S1339" s="129">
        <f t="shared" ref="S1339:S1344" si="2343">ABS((Q1339-N1339)/Q1339)*100</f>
        <v>0.25433299196478376</v>
      </c>
      <c r="T1339" s="133">
        <f t="shared" si="2287"/>
        <v>0.25564438993312777</v>
      </c>
      <c r="U1339" s="127" t="s">
        <v>229</v>
      </c>
    </row>
    <row r="1340" spans="1:22" x14ac:dyDescent="0.2">
      <c r="N1340" s="125">
        <f t="shared" si="2269"/>
        <v>7.9492272800434197E-5</v>
      </c>
      <c r="P1340" s="127" t="str">
        <f t="shared" ref="P1340" si="2344">CONCATENATE("X2","(m",K1339,")")</f>
        <v>X2(m168)</v>
      </c>
      <c r="Q1340" s="59">
        <f t="shared" ref="Q1340" si="2345">(($L$3*($I$4-($B$4*Q1339+$D$4*N1341+$E$4*N1342+$F$4*N1343+$G$4*N1344))/$C$4))+((1-$L$3)*N1340)</f>
        <v>7.9696011182021513E-5</v>
      </c>
      <c r="S1340" s="129">
        <f t="shared" si="2343"/>
        <v>0.25564438993312777</v>
      </c>
    </row>
    <row r="1341" spans="1:22" x14ac:dyDescent="0.2">
      <c r="N1341" s="125">
        <f t="shared" si="2269"/>
        <v>-7.6989025329198327E-4</v>
      </c>
      <c r="P1341" s="127" t="str">
        <f t="shared" ref="P1341" si="2346">CONCATENATE("X3","(m",K1339,")")</f>
        <v>X3(m168)</v>
      </c>
      <c r="Q1341" s="59">
        <f t="shared" ref="Q1341" si="2347">(($L$3*($I$5-($B$5*Q1339+$C$5*Q1340+$E$5*N1342+$F$5*N1343+$G$5*N1344))/$D$5))+((1-$L$3)*N1341)</f>
        <v>-7.7185375566029039E-4</v>
      </c>
      <c r="S1341" s="129">
        <f t="shared" si="2343"/>
        <v>0.25438787515225852</v>
      </c>
    </row>
    <row r="1342" spans="1:22" x14ac:dyDescent="0.2">
      <c r="N1342" s="125">
        <f t="shared" si="2269"/>
        <v>0.19860373124859379</v>
      </c>
      <c r="P1342" s="127" t="str">
        <f t="shared" ref="P1342" si="2348">CONCATENATE("X4","(m",K1339,")")</f>
        <v>X4(m168)</v>
      </c>
      <c r="Q1342" s="59">
        <f t="shared" ref="Q1342" si="2349">(($L$3*($I$6-($B$6*Q1339+$C$6*Q1340+$D$6*Q1341+$F$6*N1343+$G$6*N1344))/$E$6))+((1-$L$3)*N1342)</f>
        <v>0.19910421231034772</v>
      </c>
      <c r="S1342" s="129">
        <f t="shared" si="2343"/>
        <v>0.25136638544533779</v>
      </c>
    </row>
    <row r="1343" spans="1:22" x14ac:dyDescent="0.2">
      <c r="N1343" s="125">
        <f t="shared" si="2269"/>
        <v>-7.9594375357117212E-5</v>
      </c>
      <c r="P1343" s="127" t="str">
        <f t="shared" ref="P1343" si="2350">CONCATENATE("X5","(m",K1339,")")</f>
        <v>X5(m168)</v>
      </c>
      <c r="Q1343" s="59">
        <f t="shared" ref="Q1343" si="2351">(($L$3*($I$7-($B$7*Q1339+$C$7*Q1340+$D$7*Q1341+$E$7*Q1342+$G$7*N1344))/$F$7))+((1-$L$3)*N1343)</f>
        <v>-7.9797182408674017E-5</v>
      </c>
      <c r="S1343" s="129">
        <f t="shared" si="2343"/>
        <v>0.25415314856375143</v>
      </c>
    </row>
    <row r="1344" spans="1:22" ht="15.75" x14ac:dyDescent="0.25">
      <c r="K1344" s="1"/>
      <c r="N1344" s="126">
        <f t="shared" si="2269"/>
        <v>-7.7682591007650567E-4</v>
      </c>
      <c r="P1344" s="127" t="str">
        <f t="shared" ref="P1344" si="2352">CONCATENATE("X6","(m",K1339,")")</f>
        <v>X6(m168)</v>
      </c>
      <c r="Q1344" s="59">
        <f t="shared" ref="Q1344" si="2353">(($L$3*($I$8-($B$8*Q1339+$C$8*Q1340+$D$8*Q1341+$E$8*Q1342+$F$8*Q1343))/$G$8))+((1-$L$3)*N1344)</f>
        <v>-7.7878043687179478E-4</v>
      </c>
      <c r="R1344" s="1"/>
      <c r="S1344" s="129">
        <f t="shared" si="2343"/>
        <v>0.25097276494772491</v>
      </c>
      <c r="T1344" s="1"/>
      <c r="U1344" s="1"/>
    </row>
    <row r="1345" spans="1:22" x14ac:dyDescent="0.2">
      <c r="A1345" s="131"/>
      <c r="B1345" s="131"/>
      <c r="C1345" s="131"/>
      <c r="D1345" s="131"/>
      <c r="E1345" s="131"/>
      <c r="F1345" s="131"/>
      <c r="G1345" s="131"/>
      <c r="H1345" s="131"/>
      <c r="I1345" s="131"/>
      <c r="J1345" s="131"/>
      <c r="K1345" s="131"/>
      <c r="L1345" s="131"/>
      <c r="M1345" s="131"/>
      <c r="N1345" s="131"/>
      <c r="O1345" s="131"/>
      <c r="P1345" s="131"/>
      <c r="Q1345" s="131"/>
      <c r="R1345" s="131"/>
      <c r="S1345" s="131"/>
      <c r="T1345" s="131"/>
      <c r="U1345" s="131"/>
      <c r="V1345" s="131"/>
    </row>
    <row r="1346" spans="1:22" ht="15.75" x14ac:dyDescent="0.25">
      <c r="K1346" s="127" t="s">
        <v>226</v>
      </c>
      <c r="N1346" s="117" t="s">
        <v>396</v>
      </c>
      <c r="S1346" s="112" t="s">
        <v>210</v>
      </c>
      <c r="T1346" s="112" t="s">
        <v>228</v>
      </c>
    </row>
    <row r="1347" spans="1:22" x14ac:dyDescent="0.2">
      <c r="K1347" s="127">
        <v>169</v>
      </c>
      <c r="N1347" s="124">
        <f t="shared" ref="N1347" si="2354">Q1339</f>
        <v>0.19768546964314121</v>
      </c>
      <c r="P1347" s="127" t="str">
        <f t="shared" ref="P1347" si="2355">CONCATENATE("X1","(m",K1347,")")</f>
        <v>X1(m169)</v>
      </c>
      <c r="Q1347" s="59">
        <f t="shared" ref="Q1347" si="2356">(($L$3*($I$3-($C$3*N1348+$D$3*N1349+$E$3*N1350+$F$3*N1351+$G$3*N1352))/$B$3))+((1-$L$3)*N1347)</f>
        <v>0.19818366290306383</v>
      </c>
      <c r="S1347" s="129">
        <f t="shared" ref="S1347:S1352" si="2357">ABS((Q1347-N1347)/Q1347)*100</f>
        <v>0.25137958024637824</v>
      </c>
      <c r="T1347" s="133">
        <f t="shared" si="2287"/>
        <v>0.2526724746976628</v>
      </c>
      <c r="U1347" s="127" t="s">
        <v>229</v>
      </c>
    </row>
    <row r="1348" spans="1:22" x14ac:dyDescent="0.2">
      <c r="N1348" s="125">
        <f t="shared" si="2269"/>
        <v>7.9696011182021513E-5</v>
      </c>
      <c r="P1348" s="127" t="str">
        <f t="shared" ref="P1348" si="2358">CONCATENATE("X2","(m",K1347,")")</f>
        <v>X2(m169)</v>
      </c>
      <c r="Q1348" s="59">
        <f t="shared" ref="Q1348" si="2359">(($L$3*($I$4-($B$4*Q1347+$D$4*N1349+$E$4*N1350+$F$4*N1351+$G$4*N1352))/$C$4))+((1-$L$3)*N1348)</f>
        <v>7.9897891160848875E-5</v>
      </c>
      <c r="S1348" s="129">
        <f t="shared" si="2357"/>
        <v>0.2526724746976628</v>
      </c>
    </row>
    <row r="1349" spans="1:22" x14ac:dyDescent="0.2">
      <c r="N1349" s="125">
        <f t="shared" si="2269"/>
        <v>-7.7185375566029039E-4</v>
      </c>
      <c r="P1349" s="127" t="str">
        <f t="shared" ref="P1349" si="2360">CONCATENATE("X3","(m",K1347,")")</f>
        <v>X3(m169)</v>
      </c>
      <c r="Q1349" s="59">
        <f t="shared" ref="Q1349" si="2361">(($L$3*($I$5-($B$5*Q1347+$C$5*Q1348+$E$5*N1350+$F$5*N1351+$G$5*N1352))/$D$5))+((1-$L$3)*N1349)</f>
        <v>-7.7379934791175055E-4</v>
      </c>
      <c r="S1349" s="129">
        <f t="shared" si="2357"/>
        <v>0.25143368971694358</v>
      </c>
    </row>
    <row r="1350" spans="1:22" x14ac:dyDescent="0.2">
      <c r="N1350" s="125">
        <f t="shared" si="2269"/>
        <v>0.19910421231034772</v>
      </c>
      <c r="P1350" s="127" t="str">
        <f t="shared" ref="P1350" si="2362">CONCATENATE("X4","(m",K1347,")")</f>
        <v>X4(m169)</v>
      </c>
      <c r="Q1350" s="59">
        <f t="shared" ref="Q1350" si="2363">(($L$3*($I$6-($B$6*Q1347+$C$6*Q1348+$D$6*Q1349+$F$6*N1351+$G$6*N1352))/$E$6))+((1-$L$3)*N1350)</f>
        <v>0.19960012822645151</v>
      </c>
      <c r="S1350" s="129">
        <f t="shared" si="2357"/>
        <v>0.24845470817591869</v>
      </c>
    </row>
    <row r="1351" spans="1:22" x14ac:dyDescent="0.2">
      <c r="N1351" s="125">
        <f t="shared" si="2269"/>
        <v>-7.9797182408674017E-5</v>
      </c>
      <c r="P1351" s="127" t="str">
        <f t="shared" ref="P1351" si="2364">CONCATENATE("X5","(m",K1347,")")</f>
        <v>X5(m169)</v>
      </c>
      <c r="Q1351" s="59">
        <f t="shared" ref="Q1351" si="2365">(($L$3*($I$7-($B$7*Q1347+$C$7*Q1348+$D$7*Q1349+$E$7*Q1350+$G$7*N1352))/$F$7))+((1-$L$3)*N1351)</f>
        <v>-7.9998139552611981E-5</v>
      </c>
      <c r="S1351" s="129">
        <f t="shared" si="2357"/>
        <v>0.25120227178008603</v>
      </c>
    </row>
    <row r="1352" spans="1:22" ht="15.75" x14ac:dyDescent="0.25">
      <c r="K1352" s="1"/>
      <c r="N1352" s="126">
        <f t="shared" si="2269"/>
        <v>-7.7878043687179478E-4</v>
      </c>
      <c r="P1352" s="127" t="str">
        <f t="shared" ref="P1352" si="2366">CONCATENATE("X6","(m",K1347,")")</f>
        <v>X6(m169)</v>
      </c>
      <c r="Q1352" s="59">
        <f t="shared" ref="Q1352" si="2367">(($L$3*($I$8-($B$8*Q1347+$C$8*Q1348+$D$8*Q1349+$E$8*Q1350+$F$8*Q1351))/$G$8))+((1-$L$3)*N1352)</f>
        <v>-7.8071713542106293E-4</v>
      </c>
      <c r="R1352" s="1"/>
      <c r="S1352" s="129">
        <f t="shared" si="2357"/>
        <v>0.2480666122722702</v>
      </c>
      <c r="T1352" s="1"/>
      <c r="U1352" s="1"/>
    </row>
    <row r="1353" spans="1:22" x14ac:dyDescent="0.2">
      <c r="A1353" s="131"/>
      <c r="B1353" s="131"/>
      <c r="C1353" s="131"/>
      <c r="D1353" s="131"/>
      <c r="E1353" s="131"/>
      <c r="F1353" s="131"/>
      <c r="G1353" s="131"/>
      <c r="H1353" s="131"/>
      <c r="I1353" s="131"/>
      <c r="J1353" s="131"/>
      <c r="K1353" s="131"/>
      <c r="L1353" s="131"/>
      <c r="M1353" s="131"/>
      <c r="N1353" s="131"/>
      <c r="O1353" s="131"/>
      <c r="P1353" s="131"/>
      <c r="Q1353" s="131"/>
      <c r="R1353" s="131"/>
      <c r="S1353" s="131"/>
      <c r="T1353" s="131"/>
      <c r="U1353" s="131"/>
      <c r="V1353" s="131"/>
    </row>
    <row r="1354" spans="1:22" ht="15.75" x14ac:dyDescent="0.25">
      <c r="K1354" s="127" t="s">
        <v>226</v>
      </c>
      <c r="N1354" s="117" t="s">
        <v>397</v>
      </c>
      <c r="S1354" s="112" t="s">
        <v>210</v>
      </c>
      <c r="T1354" s="112" t="s">
        <v>228</v>
      </c>
    </row>
    <row r="1355" spans="1:22" x14ac:dyDescent="0.2">
      <c r="K1355" s="127">
        <v>170</v>
      </c>
      <c r="N1355" s="124">
        <f t="shared" ref="N1355" si="2368">Q1347</f>
        <v>0.19818366290306383</v>
      </c>
      <c r="P1355" s="127" t="str">
        <f t="shared" ref="P1355" si="2369">CONCATENATE("X1","(m",K1355,")")</f>
        <v>X1(m170)</v>
      </c>
      <c r="Q1355" s="59">
        <f t="shared" ref="Q1355" si="2370">(($L$3*($I$3-($C$3*N1356+$D$3*N1357+$E$3*N1358+$F$3*N1359+$G$3*N1360))/$B$3))+((1-$L$3)*N1355)</f>
        <v>0.19867731188555562</v>
      </c>
      <c r="S1355" s="129">
        <f t="shared" ref="S1355:S1360" si="2371">ABS((Q1355-N1355)/Q1355)*100</f>
        <v>0.24846771773122889</v>
      </c>
      <c r="T1355" s="133">
        <f t="shared" si="2287"/>
        <v>0.24974244439880922</v>
      </c>
      <c r="U1355" s="127" t="s">
        <v>229</v>
      </c>
    </row>
    <row r="1356" spans="1:22" x14ac:dyDescent="0.2">
      <c r="N1356" s="125">
        <f t="shared" si="2269"/>
        <v>7.9897891160848875E-5</v>
      </c>
      <c r="P1356" s="127" t="str">
        <f t="shared" ref="P1356" si="2372">CONCATENATE("X2","(m",K1355,")")</f>
        <v>X2(m170)</v>
      </c>
      <c r="Q1356" s="59">
        <f t="shared" ref="Q1356" si="2373">(($L$3*($I$4-($B$4*Q1355+$D$4*N1357+$E$4*N1358+$F$4*N1359+$G$4*N1360))/$C$4))+((1-$L$3)*N1356)</f>
        <v>8.0097929688365438E-5</v>
      </c>
      <c r="S1356" s="129">
        <f t="shared" si="2371"/>
        <v>0.24974244439880922</v>
      </c>
    </row>
    <row r="1357" spans="1:22" x14ac:dyDescent="0.2">
      <c r="N1357" s="125">
        <f t="shared" si="2269"/>
        <v>-7.7379934791175055E-4</v>
      </c>
      <c r="P1357" s="127" t="str">
        <f t="shared" ref="P1357" si="2374">CONCATENATE("X3","(m",K1355,")")</f>
        <v>X3(m170)</v>
      </c>
      <c r="Q1357" s="59">
        <f t="shared" ref="Q1357" si="2375">(($L$3*($I$5-($B$5*Q1355+$C$5*Q1356+$E$5*N1358+$F$5*N1359+$G$5*N1360))/$D$5))+((1-$L$3)*N1357)</f>
        <v>-7.7572719341376822E-4</v>
      </c>
      <c r="S1357" s="129">
        <f t="shared" si="2371"/>
        <v>0.24852106750747424</v>
      </c>
    </row>
    <row r="1358" spans="1:22" x14ac:dyDescent="0.2">
      <c r="N1358" s="125">
        <f t="shared" si="2269"/>
        <v>0.19960012822645151</v>
      </c>
      <c r="P1358" s="127" t="str">
        <f t="shared" ref="P1358" si="2376">CONCATENATE("X4","(m",K1355,")")</f>
        <v>X4(m170)</v>
      </c>
      <c r="Q1358" s="59">
        <f t="shared" ref="Q1358" si="2377">(($L$3*($I$6-($B$6*Q1355+$C$6*Q1356+$D$6*Q1357+$F$6*N1359+$G$6*N1360))/$E$6))+((1-$L$3)*N1358)</f>
        <v>0.20009152063795094</v>
      </c>
      <c r="S1358" s="129">
        <f t="shared" si="2371"/>
        <v>0.24558382580767077</v>
      </c>
    </row>
    <row r="1359" spans="1:22" x14ac:dyDescent="0.2">
      <c r="N1359" s="125">
        <f t="shared" si="2269"/>
        <v>-7.9998139552611981E-5</v>
      </c>
      <c r="P1359" s="127" t="str">
        <f t="shared" ref="P1359" si="2378">CONCATENATE("X5","(m",K1355,")")</f>
        <v>X5(m170)</v>
      </c>
      <c r="Q1359" s="59">
        <f t="shared" ref="Q1359" si="2379">(($L$3*($I$7-($B$7*Q1355+$C$7*Q1356+$D$7*Q1357+$E$7*Q1358+$G$7*N1360))/$F$7))+((1-$L$3)*N1359)</f>
        <v>-8.0197263662891682E-5</v>
      </c>
      <c r="S1359" s="129">
        <f t="shared" si="2371"/>
        <v>0.24829289826734782</v>
      </c>
    </row>
    <row r="1360" spans="1:22" ht="15.75" x14ac:dyDescent="0.25">
      <c r="K1360" s="1"/>
      <c r="N1360" s="126">
        <f t="shared" si="2269"/>
        <v>-7.8071713542106293E-4</v>
      </c>
      <c r="P1360" s="127" t="str">
        <f t="shared" ref="P1360" si="2380">CONCATENATE("X6","(m",K1355,")")</f>
        <v>X6(m170)</v>
      </c>
      <c r="Q1360" s="59">
        <f t="shared" ref="Q1360" si="2381">(($L$3*($I$8-($B$8*Q1355+$C$8*Q1356+$D$8*Q1357+$E$8*Q1358+$F$8*Q1359))/$G$8))+((1-$L$3)*N1360)</f>
        <v>-7.82636168344929E-4</v>
      </c>
      <c r="R1360" s="1"/>
      <c r="S1360" s="129">
        <f t="shared" si="2371"/>
        <v>0.24520115495356246</v>
      </c>
      <c r="T1360" s="1"/>
      <c r="U1360" s="1"/>
    </row>
    <row r="1361" spans="1:22" x14ac:dyDescent="0.2">
      <c r="A1361" s="131"/>
      <c r="B1361" s="131"/>
      <c r="C1361" s="131"/>
      <c r="D1361" s="131"/>
      <c r="E1361" s="131"/>
      <c r="F1361" s="131"/>
      <c r="G1361" s="131"/>
      <c r="H1361" s="131"/>
      <c r="I1361" s="131"/>
      <c r="J1361" s="131"/>
      <c r="K1361" s="131"/>
      <c r="L1361" s="131"/>
      <c r="M1361" s="131"/>
      <c r="N1361" s="131"/>
      <c r="O1361" s="131"/>
      <c r="P1361" s="131"/>
      <c r="Q1361" s="131"/>
      <c r="R1361" s="131"/>
      <c r="S1361" s="131"/>
      <c r="T1361" s="131"/>
      <c r="U1361" s="131"/>
      <c r="V1361" s="131"/>
    </row>
    <row r="1362" spans="1:22" ht="15.75" x14ac:dyDescent="0.25">
      <c r="K1362" s="127" t="s">
        <v>226</v>
      </c>
      <c r="N1362" s="117" t="s">
        <v>398</v>
      </c>
      <c r="S1362" s="112" t="s">
        <v>210</v>
      </c>
      <c r="T1362" s="112" t="s">
        <v>228</v>
      </c>
    </row>
    <row r="1363" spans="1:22" x14ac:dyDescent="0.2">
      <c r="K1363" s="127">
        <v>171</v>
      </c>
      <c r="N1363" s="124">
        <f t="shared" ref="N1363:N1424" si="2382">Q1355</f>
        <v>0.19867731188555562</v>
      </c>
      <c r="P1363" s="127" t="str">
        <f t="shared" ref="P1363" si="2383">CONCATENATE("X1","(m",K1363,")")</f>
        <v>X1(m171)</v>
      </c>
      <c r="Q1363" s="59">
        <f t="shared" ref="Q1363" si="2384">(($L$3*($I$3-($C$3*N1364+$D$3*N1365+$E$3*N1366+$F$3*N1367+$G$3*N1368))/$B$3))+((1-$L$3)*N1363)</f>
        <v>0.19916645804131261</v>
      </c>
      <c r="S1363" s="129">
        <f t="shared" ref="S1363:S1368" si="2385">ABS((Q1363-N1363)/Q1363)*100</f>
        <v>0.24559665345633858</v>
      </c>
      <c r="T1363" s="133">
        <f t="shared" si="2287"/>
        <v>0.24685354020826897</v>
      </c>
      <c r="U1363" s="127" t="s">
        <v>229</v>
      </c>
    </row>
    <row r="1364" spans="1:22" x14ac:dyDescent="0.2">
      <c r="N1364" s="125">
        <f t="shared" si="2382"/>
        <v>8.0097929688365438E-5</v>
      </c>
      <c r="P1364" s="127" t="str">
        <f t="shared" ref="P1364" si="2386">CONCATENATE("X2","(m",K1363,")")</f>
        <v>X2(m171)</v>
      </c>
      <c r="Q1364" s="59">
        <f t="shared" ref="Q1364" si="2387">(($L$3*($I$4-($B$4*Q1363+$D$4*N1365+$E$4*N1366+$F$4*N1367+$G$4*N1368))/$C$4))+((1-$L$3)*N1364)</f>
        <v>8.0296143561397462E-5</v>
      </c>
      <c r="S1364" s="129">
        <f t="shared" si="2385"/>
        <v>0.24685354020826897</v>
      </c>
    </row>
    <row r="1365" spans="1:22" x14ac:dyDescent="0.2">
      <c r="N1365" s="125">
        <f t="shared" si="2382"/>
        <v>-7.7572719341376822E-4</v>
      </c>
      <c r="P1365" s="127" t="str">
        <f t="shared" ref="P1365" si="2388">CONCATENATE("X3","(m",K1363,")")</f>
        <v>X3(m171)</v>
      </c>
      <c r="Q1365" s="59">
        <f t="shared" ref="Q1365" si="2389">(($L$3*($I$5-($B$5*Q1363+$C$5*Q1364+$E$5*N1366+$F$5*N1367+$G$5*N1368))/$D$5))+((1-$L$3)*N1365)</f>
        <v>-7.7763745404358937E-4</v>
      </c>
      <c r="S1365" s="129">
        <f t="shared" si="2385"/>
        <v>0.24564925723267367</v>
      </c>
    </row>
    <row r="1366" spans="1:22" x14ac:dyDescent="0.2">
      <c r="N1366" s="125">
        <f t="shared" si="2382"/>
        <v>0.20009152063795094</v>
      </c>
      <c r="P1366" s="127" t="str">
        <f t="shared" ref="P1366" si="2390">CONCATENATE("X4","(m",K1363,")")</f>
        <v>X4(m171)</v>
      </c>
      <c r="Q1366" s="59">
        <f t="shared" ref="Q1366" si="2391">(($L$3*($I$6-($B$6*Q1363+$C$6*Q1364+$D$6*Q1365+$F$6*N1367+$G$6*N1368))/$E$6))+((1-$L$3)*N1366)</f>
        <v>0.20057843080606233</v>
      </c>
      <c r="S1366" s="129">
        <f t="shared" si="2385"/>
        <v>0.24275300497399069</v>
      </c>
    </row>
    <row r="1367" spans="1:22" x14ac:dyDescent="0.2">
      <c r="N1367" s="125">
        <f t="shared" si="2382"/>
        <v>-8.0197263662891682E-5</v>
      </c>
      <c r="P1367" s="127" t="str">
        <f t="shared" ref="P1367" si="2392">CONCATENATE("X5","(m",K1363,")")</f>
        <v>X5(m171)</v>
      </c>
      <c r="Q1367" s="59">
        <f t="shared" ref="Q1367" si="2393">(($L$3*($I$7-($B$7*Q1363+$C$7*Q1364+$D$7*Q1365+$E$7*Q1366+$G$7*N1368))/$F$7))+((1-$L$3)*N1367)</f>
        <v>-8.0394571459557629E-5</v>
      </c>
      <c r="S1367" s="129">
        <f t="shared" si="2385"/>
        <v>0.24542427813699155</v>
      </c>
    </row>
    <row r="1368" spans="1:22" ht="15.75" x14ac:dyDescent="0.25">
      <c r="K1368" s="1"/>
      <c r="N1368" s="126">
        <f t="shared" si="2382"/>
        <v>-7.82636168344929E-4</v>
      </c>
      <c r="P1368" s="127" t="str">
        <f t="shared" ref="P1368" si="2394">CONCATENATE("X6","(m",K1363,")")</f>
        <v>X6(m171)</v>
      </c>
      <c r="Q1368" s="59">
        <f t="shared" ref="Q1368" si="2395">(($L$3*($I$8-($B$8*Q1363+$C$8*Q1364+$D$8*Q1365+$E$8*Q1366+$F$8*Q1367))/$G$8))+((1-$L$3)*N1368)</f>
        <v>-7.8453769678066471E-4</v>
      </c>
      <c r="R1368" s="1"/>
      <c r="S1368" s="129">
        <f t="shared" si="2385"/>
        <v>0.24237566193933072</v>
      </c>
      <c r="T1368" s="1"/>
      <c r="U1368" s="1"/>
    </row>
    <row r="1369" spans="1:22" x14ac:dyDescent="0.2">
      <c r="A1369" s="131"/>
      <c r="B1369" s="131"/>
      <c r="C1369" s="131"/>
      <c r="D1369" s="131"/>
      <c r="E1369" s="131"/>
      <c r="F1369" s="131"/>
      <c r="G1369" s="131"/>
      <c r="H1369" s="131"/>
      <c r="I1369" s="131"/>
      <c r="J1369" s="131"/>
      <c r="K1369" s="131"/>
      <c r="L1369" s="131"/>
      <c r="M1369" s="131"/>
      <c r="N1369" s="131"/>
      <c r="O1369" s="131"/>
      <c r="P1369" s="131"/>
      <c r="Q1369" s="131"/>
      <c r="R1369" s="131"/>
      <c r="S1369" s="131"/>
      <c r="T1369" s="131"/>
      <c r="U1369" s="131"/>
      <c r="V1369" s="131"/>
    </row>
    <row r="1370" spans="1:22" ht="15.75" x14ac:dyDescent="0.25">
      <c r="K1370" s="127" t="s">
        <v>226</v>
      </c>
      <c r="N1370" s="117" t="s">
        <v>399</v>
      </c>
      <c r="S1370" s="112" t="s">
        <v>210</v>
      </c>
      <c r="T1370" s="112" t="s">
        <v>228</v>
      </c>
    </row>
    <row r="1371" spans="1:22" x14ac:dyDescent="0.2">
      <c r="K1371" s="127">
        <v>172</v>
      </c>
      <c r="N1371" s="124">
        <f t="shared" ref="N1371" si="2396">Q1363</f>
        <v>0.19916645804131261</v>
      </c>
      <c r="P1371" s="127" t="str">
        <f t="shared" ref="P1371" si="2397">CONCATENATE("X1","(m",K1371,")")</f>
        <v>X1(m172)</v>
      </c>
      <c r="Q1371" s="59">
        <f t="shared" ref="Q1371" si="2398">(($L$3*($I$3-($C$3*N1372+$D$3*N1373+$E$3*N1374+$F$3*N1375+$G$3*N1376))/$B$3))+((1-$L$3)*N1371)</f>
        <v>0.19965114244293763</v>
      </c>
      <c r="S1371" s="129">
        <f t="shared" ref="S1371:S1376" si="2399">ABS((Q1371-N1371)/Q1371)*100</f>
        <v>0.24276565397743807</v>
      </c>
      <c r="T1371" s="133">
        <f t="shared" ref="T1371:T1427" si="2400">MAX(S1371:S1374)</f>
        <v>0.24400502104578634</v>
      </c>
      <c r="U1371" s="127" t="s">
        <v>229</v>
      </c>
    </row>
    <row r="1372" spans="1:22" x14ac:dyDescent="0.2">
      <c r="N1372" s="125">
        <f t="shared" si="2382"/>
        <v>8.0296143561397462E-5</v>
      </c>
      <c r="P1372" s="127" t="str">
        <f t="shared" ref="P1372" si="2401">CONCATENATE("X2","(m",K1371,")")</f>
        <v>X2(m172)</v>
      </c>
      <c r="Q1372" s="59">
        <f t="shared" ref="Q1372" si="2402">(($L$3*($I$4-($B$4*Q1371+$D$4*N1373+$E$4*N1374+$F$4*N1375+$G$4*N1376))/$C$4))+((1-$L$3)*N1372)</f>
        <v>8.0492549423558706E-5</v>
      </c>
      <c r="S1372" s="129">
        <f t="shared" si="2399"/>
        <v>0.24400502104578634</v>
      </c>
    </row>
    <row r="1373" spans="1:22" x14ac:dyDescent="0.2">
      <c r="N1373" s="125">
        <f t="shared" si="2382"/>
        <v>-7.7763745404358937E-4</v>
      </c>
      <c r="P1373" s="127" t="str">
        <f t="shared" ref="P1373" si="2403">CONCATENATE("X3","(m",K1371,")")</f>
        <v>X3(m172)</v>
      </c>
      <c r="Q1373" s="59">
        <f t="shared" ref="Q1373" si="2404">(($L$3*($I$5-($B$5*Q1371+$C$5*Q1372+$E$5*N1374+$F$5*N1375+$G$5*N1376))/$D$5))+((1-$L$3)*N1373)</f>
        <v>-7.7953029020189427E-4</v>
      </c>
      <c r="S1373" s="129">
        <f t="shared" si="2399"/>
        <v>0.24281752512973701</v>
      </c>
    </row>
    <row r="1374" spans="1:22" x14ac:dyDescent="0.2">
      <c r="N1374" s="125">
        <f t="shared" si="2382"/>
        <v>0.20057843080606233</v>
      </c>
      <c r="P1374" s="127" t="str">
        <f t="shared" ref="P1374" si="2405">CONCATENATE("X4","(m",K1371,")")</f>
        <v>X4(m172)</v>
      </c>
      <c r="Q1374" s="59">
        <f t="shared" ref="Q1374" si="2406">(($L$3*($I$6-($B$6*Q1371+$C$6*Q1372+$D$6*Q1373+$F$6*N1375+$G$6*N1376))/$E$6))+((1-$L$3)*N1374)</f>
        <v>0.20106089961563722</v>
      </c>
      <c r="S1374" s="129">
        <f t="shared" si="2399"/>
        <v>0.23996152931634934</v>
      </c>
    </row>
    <row r="1375" spans="1:22" x14ac:dyDescent="0.2">
      <c r="N1375" s="125">
        <f t="shared" si="2382"/>
        <v>-8.0394571459557629E-5</v>
      </c>
      <c r="P1375" s="127" t="str">
        <f t="shared" ref="P1375" si="2407">CONCATENATE("X5","(m",K1371,")")</f>
        <v>X5(m172)</v>
      </c>
      <c r="Q1375" s="59">
        <f t="shared" ref="Q1375" si="2408">(($L$3*($I$7-($B$7*Q1371+$C$7*Q1372+$D$7*Q1373+$E$7*Q1374+$G$7*N1376))/$F$7))+((1-$L$3)*N1375)</f>
        <v>-8.0590079510142217E-5</v>
      </c>
      <c r="S1375" s="129">
        <f t="shared" si="2399"/>
        <v>0.24259567898798645</v>
      </c>
    </row>
    <row r="1376" spans="1:22" ht="15.75" x14ac:dyDescent="0.25">
      <c r="K1376" s="1"/>
      <c r="N1376" s="126">
        <f t="shared" si="2382"/>
        <v>-7.8453769678066471E-4</v>
      </c>
      <c r="P1376" s="127" t="str">
        <f t="shared" ref="P1376" si="2409">CONCATENATE("X6","(m",K1371,")")</f>
        <v>X6(m172)</v>
      </c>
      <c r="Q1376" s="59">
        <f t="shared" ref="Q1376" si="2410">(($L$3*($I$8-($B$8*Q1371+$C$8*Q1372+$D$8*Q1373+$E$8*Q1374+$F$8*Q1375))/$G$8))+((1-$L$3)*N1376)</f>
        <v>-7.8642188039572609E-4</v>
      </c>
      <c r="R1376" s="1"/>
      <c r="S1376" s="129">
        <f t="shared" si="2399"/>
        <v>0.23958941911855938</v>
      </c>
      <c r="T1376" s="1"/>
      <c r="U1376" s="1"/>
    </row>
    <row r="1377" spans="1:22" x14ac:dyDescent="0.2">
      <c r="A1377" s="131"/>
      <c r="B1377" s="131"/>
      <c r="C1377" s="131"/>
      <c r="D1377" s="131"/>
      <c r="E1377" s="131"/>
      <c r="F1377" s="131"/>
      <c r="G1377" s="131"/>
      <c r="H1377" s="131"/>
      <c r="I1377" s="131"/>
      <c r="J1377" s="131"/>
      <c r="K1377" s="131"/>
      <c r="L1377" s="131"/>
      <c r="M1377" s="131"/>
      <c r="N1377" s="131"/>
      <c r="O1377" s="131"/>
      <c r="P1377" s="131"/>
      <c r="Q1377" s="131"/>
      <c r="R1377" s="131"/>
      <c r="S1377" s="131"/>
      <c r="T1377" s="131"/>
      <c r="U1377" s="131"/>
      <c r="V1377" s="131"/>
    </row>
    <row r="1378" spans="1:22" ht="15.75" x14ac:dyDescent="0.25">
      <c r="K1378" s="127" t="s">
        <v>226</v>
      </c>
      <c r="N1378" s="117" t="s">
        <v>400</v>
      </c>
      <c r="S1378" s="112" t="s">
        <v>210</v>
      </c>
      <c r="T1378" s="112" t="s">
        <v>228</v>
      </c>
    </row>
    <row r="1379" spans="1:22" x14ac:dyDescent="0.2">
      <c r="K1379" s="127">
        <v>173</v>
      </c>
      <c r="N1379" s="124">
        <f t="shared" ref="N1379" si="2411">Q1371</f>
        <v>0.19965114244293763</v>
      </c>
      <c r="P1379" s="127" t="str">
        <f t="shared" ref="P1379" si="2412">CONCATENATE("X1","(m",K1379,")")</f>
        <v>X1(m173)</v>
      </c>
      <c r="Q1379" s="59">
        <f t="shared" ref="Q1379" si="2413">(($L$3*($I$3-($C$3*N1380+$D$3*N1381+$E$3*N1382+$F$3*N1383+$G$3*N1384))/$B$3))+((1-$L$3)*N1379)</f>
        <v>0.20013140578838917</v>
      </c>
      <c r="S1379" s="129">
        <f t="shared" ref="S1379:S1384" si="2414">ABS((Q1379-N1379)/Q1379)*100</f>
        <v>0.23997400286057455</v>
      </c>
      <c r="T1379" s="133">
        <f t="shared" si="2400"/>
        <v>0.24119616306263925</v>
      </c>
      <c r="U1379" s="127" t="s">
        <v>229</v>
      </c>
    </row>
    <row r="1380" spans="1:22" x14ac:dyDescent="0.2">
      <c r="N1380" s="125">
        <f t="shared" si="2382"/>
        <v>8.0492549423558706E-5</v>
      </c>
      <c r="P1380" s="127" t="str">
        <f t="shared" ref="P1380" si="2415">CONCATENATE("X2","(m",K1379,")")</f>
        <v>X2(m173)</v>
      </c>
      <c r="Q1380" s="59">
        <f t="shared" ref="Q1380" si="2416">(($L$3*($I$4-($B$4*Q1379+$D$4*N1381+$E$4*N1382+$F$4*N1383+$G$4*N1384))/$C$4))+((1-$L$3)*N1380)</f>
        <v>8.0687163766647929E-5</v>
      </c>
      <c r="S1380" s="129">
        <f t="shared" si="2414"/>
        <v>0.24119616306263925</v>
      </c>
    </row>
    <row r="1381" spans="1:22" x14ac:dyDescent="0.2">
      <c r="N1381" s="125">
        <f t="shared" si="2382"/>
        <v>-7.7953029020189427E-4</v>
      </c>
      <c r="P1381" s="127" t="str">
        <f t="shared" ref="P1381" si="2417">CONCATENATE("X3","(m",K1379,")")</f>
        <v>X3(m173)</v>
      </c>
      <c r="Q1381" s="59">
        <f t="shared" ref="Q1381" si="2418">(($L$3*($I$5-($B$5*Q1379+$C$5*Q1380+$E$5*N1382+$F$5*N1383+$G$5*N1384))/$D$5))+((1-$L$3)*N1381)</f>
        <v>-7.8140586082626605E-4</v>
      </c>
      <c r="S1381" s="129">
        <f t="shared" si="2414"/>
        <v>0.24002515445539935</v>
      </c>
    </row>
    <row r="1382" spans="1:22" x14ac:dyDescent="0.2">
      <c r="N1382" s="125">
        <f t="shared" si="2382"/>
        <v>0.20106089961563722</v>
      </c>
      <c r="P1382" s="127" t="str">
        <f t="shared" ref="P1382" si="2419">CONCATENATE("X4","(m",K1379,")")</f>
        <v>X4(m173)</v>
      </c>
      <c r="Q1382" s="59">
        <f t="shared" ref="Q1382" si="2420">(($L$3*($I$6-($B$6*Q1379+$C$6*Q1380+$D$6*Q1381+$F$6*N1383+$G$6*N1384))/$E$6))+((1-$L$3)*N1382)</f>
        <v>0.20153896757859535</v>
      </c>
      <c r="S1382" s="129">
        <f t="shared" si="2414"/>
        <v>0.23720869899350536</v>
      </c>
    </row>
    <row r="1383" spans="1:22" x14ac:dyDescent="0.2">
      <c r="N1383" s="125">
        <f t="shared" si="2382"/>
        <v>-8.0590079510142217E-5</v>
      </c>
      <c r="P1383" s="127" t="str">
        <f t="shared" ref="P1383" si="2421">CONCATENATE("X5","(m",K1379,")")</f>
        <v>X5(m173)</v>
      </c>
      <c r="Q1383" s="59">
        <f t="shared" ref="Q1383" si="2422">(($L$3*($I$7-($B$7*Q1379+$C$7*Q1380+$D$7*Q1381+$E$7*Q1382+$G$7*N1384))/$F$7))+((1-$L$3)*N1383)</f>
        <v>-8.0783804231056807E-5</v>
      </c>
      <c r="S1383" s="129">
        <f t="shared" si="2414"/>
        <v>0.23980638539935684</v>
      </c>
    </row>
    <row r="1384" spans="1:22" ht="15.75" x14ac:dyDescent="0.25">
      <c r="K1384" s="1"/>
      <c r="N1384" s="126">
        <f t="shared" si="2382"/>
        <v>-7.8642188039572609E-4</v>
      </c>
      <c r="P1384" s="127" t="str">
        <f t="shared" ref="P1384" si="2423">CONCATENATE("X6","(m",K1379,")")</f>
        <v>X6(m173)</v>
      </c>
      <c r="Q1384" s="59">
        <f t="shared" ref="Q1384" si="2424">(($L$3*($I$8-($B$8*Q1379+$C$8*Q1380+$D$8*Q1381+$E$8*Q1382+$F$8*Q1383))/$G$8))+((1-$L$3)*N1384)</f>
        <v>-7.882888774011597E-4</v>
      </c>
      <c r="R1384" s="1"/>
      <c r="S1384" s="129">
        <f t="shared" si="2414"/>
        <v>0.23684172883280458</v>
      </c>
      <c r="T1384" s="1"/>
      <c r="U1384" s="1"/>
    </row>
    <row r="1385" spans="1:22" x14ac:dyDescent="0.2">
      <c r="A1385" s="131"/>
      <c r="B1385" s="131"/>
      <c r="C1385" s="131"/>
      <c r="D1385" s="131"/>
      <c r="E1385" s="131"/>
      <c r="F1385" s="131"/>
      <c r="G1385" s="131"/>
      <c r="H1385" s="131"/>
      <c r="I1385" s="131"/>
      <c r="J1385" s="131"/>
      <c r="K1385" s="131"/>
      <c r="L1385" s="131"/>
      <c r="M1385" s="131"/>
      <c r="N1385" s="131"/>
      <c r="O1385" s="131"/>
      <c r="P1385" s="131"/>
      <c r="Q1385" s="131"/>
      <c r="R1385" s="131"/>
      <c r="S1385" s="131"/>
      <c r="T1385" s="131"/>
      <c r="U1385" s="131"/>
      <c r="V1385" s="131"/>
    </row>
    <row r="1386" spans="1:22" ht="15.75" x14ac:dyDescent="0.25">
      <c r="K1386" s="127" t="s">
        <v>226</v>
      </c>
      <c r="N1386" s="117" t="s">
        <v>401</v>
      </c>
      <c r="S1386" s="112" t="s">
        <v>210</v>
      </c>
      <c r="T1386" s="112" t="s">
        <v>228</v>
      </c>
    </row>
    <row r="1387" spans="1:22" x14ac:dyDescent="0.2">
      <c r="K1387" s="127">
        <v>174</v>
      </c>
      <c r="N1387" s="124">
        <f t="shared" ref="N1387" si="2425">Q1379</f>
        <v>0.20013140578838917</v>
      </c>
      <c r="P1387" s="127" t="str">
        <f t="shared" ref="P1387" si="2426">CONCATENATE("X1","(m",K1387,")")</f>
        <v>X1(m174)</v>
      </c>
      <c r="Q1387" s="59">
        <f t="shared" ref="Q1387" si="2427">(($L$3*($I$3-($C$3*N1388+$D$3*N1389+$E$3*N1390+$F$3*N1391+$G$3*N1392))/$B$3))+((1-$L$3)*N1387)</f>
        <v>0.20060728840439862</v>
      </c>
      <c r="S1387" s="129">
        <f t="shared" ref="S1387:S1392" si="2428">ABS((Q1387-N1387)/Q1387)*100</f>
        <v>0.23722100019124442</v>
      </c>
      <c r="T1387" s="133">
        <f t="shared" si="2400"/>
        <v>0.23842625914326118</v>
      </c>
      <c r="U1387" s="127" t="s">
        <v>229</v>
      </c>
    </row>
    <row r="1388" spans="1:22" x14ac:dyDescent="0.2">
      <c r="N1388" s="125">
        <f t="shared" si="2382"/>
        <v>8.0687163766647929E-5</v>
      </c>
      <c r="P1388" s="127" t="str">
        <f t="shared" ref="P1388" si="2429">CONCATENATE("X2","(m",K1387,")")</f>
        <v>X2(m174)</v>
      </c>
      <c r="Q1388" s="59">
        <f t="shared" ref="Q1388" si="2430">(($L$3*($I$4-($B$4*Q1387+$D$4*N1389+$E$4*N1390+$F$4*N1391+$G$4*N1392))/$C$4))+((1-$L$3)*N1388)</f>
        <v>8.0880002932033737E-5</v>
      </c>
      <c r="S1388" s="129">
        <f t="shared" si="2428"/>
        <v>0.23842625914326118</v>
      </c>
    </row>
    <row r="1389" spans="1:22" x14ac:dyDescent="0.2">
      <c r="N1389" s="125">
        <f t="shared" si="2382"/>
        <v>-7.8140586082626605E-4</v>
      </c>
      <c r="P1389" s="127" t="str">
        <f t="shared" ref="P1389" si="2431">CONCATENATE("X3","(m",K1387,")")</f>
        <v>X3(m174)</v>
      </c>
      <c r="Q1389" s="59">
        <f t="shared" ref="Q1389" si="2432">(($L$3*($I$5-($B$5*Q1387+$C$5*Q1388+$E$5*N1390+$F$5*N1391+$G$5*N1392))/$D$5))+((1-$L$3)*N1389)</f>
        <v>-7.8326432340453643E-4</v>
      </c>
      <c r="S1389" s="129">
        <f t="shared" si="2428"/>
        <v>0.23727144499476005</v>
      </c>
    </row>
    <row r="1390" spans="1:22" x14ac:dyDescent="0.2">
      <c r="N1390" s="125">
        <f t="shared" si="2382"/>
        <v>0.20153896757859535</v>
      </c>
      <c r="P1390" s="127" t="str">
        <f t="shared" ref="P1390" si="2433">CONCATENATE("X4","(m",K1387,")")</f>
        <v>X4(m174)</v>
      </c>
      <c r="Q1390" s="59">
        <f t="shared" ref="Q1390" si="2434">(($L$3*($I$6-($B$6*Q1387+$C$6*Q1388+$D$6*Q1389+$F$6*N1391+$G$6*N1392))/$E$6))+((1-$L$3)*N1390)</f>
        <v>0.20201267483732638</v>
      </c>
      <c r="S1390" s="129">
        <f t="shared" si="2428"/>
        <v>0.23449383020767686</v>
      </c>
    </row>
    <row r="1391" spans="1:22" x14ac:dyDescent="0.2">
      <c r="N1391" s="125">
        <f t="shared" si="2382"/>
        <v>-8.0783804231056807E-5</v>
      </c>
      <c r="P1391" s="127" t="str">
        <f t="shared" ref="P1391" si="2435">CONCATENATE("X5","(m",K1387,")")</f>
        <v>X5(m174)</v>
      </c>
      <c r="Q1391" s="59">
        <f t="shared" ref="Q1391" si="2436">(($L$3*($I$7-($B$7*Q1387+$C$7*Q1388+$D$7*Q1389+$E$7*Q1390+$G$7*N1392))/$F$7))+((1-$L$3)*N1391)</f>
        <v>-8.0975761888970211E-5</v>
      </c>
      <c r="S1391" s="129">
        <f t="shared" si="2428"/>
        <v>0.23705569844048696</v>
      </c>
    </row>
    <row r="1392" spans="1:22" ht="15.75" x14ac:dyDescent="0.25">
      <c r="K1392" s="1"/>
      <c r="N1392" s="126">
        <f t="shared" si="2382"/>
        <v>-7.882888774011597E-4</v>
      </c>
      <c r="P1392" s="127" t="str">
        <f t="shared" ref="P1392" si="2437">CONCATENATE("X6","(m",K1387,")")</f>
        <v>X6(m174)</v>
      </c>
      <c r="Q1392" s="59">
        <f t="shared" ref="Q1392" si="2438">(($L$3*($I$8-($B$8*Q1387+$C$8*Q1388+$D$8*Q1389+$E$8*Q1390+$F$8*Q1391))/$G$8))+((1-$L$3)*N1392)</f>
        <v>-7.9013884456488788E-4</v>
      </c>
      <c r="R1392" s="1"/>
      <c r="S1392" s="129">
        <f t="shared" si="2428"/>
        <v>0.23413190940472145</v>
      </c>
      <c r="T1392" s="1"/>
      <c r="U1392" s="1"/>
    </row>
    <row r="1393" spans="1:22" x14ac:dyDescent="0.2">
      <c r="A1393" s="131"/>
      <c r="B1393" s="131"/>
      <c r="C1393" s="131"/>
      <c r="D1393" s="131"/>
      <c r="E1393" s="131"/>
      <c r="F1393" s="131"/>
      <c r="G1393" s="131"/>
      <c r="H1393" s="131"/>
      <c r="I1393" s="131"/>
      <c r="J1393" s="131"/>
      <c r="K1393" s="131"/>
      <c r="L1393" s="131"/>
      <c r="M1393" s="131"/>
      <c r="N1393" s="131"/>
      <c r="O1393" s="131"/>
      <c r="P1393" s="131"/>
      <c r="Q1393" s="131"/>
      <c r="R1393" s="131"/>
      <c r="S1393" s="131"/>
      <c r="T1393" s="131"/>
      <c r="U1393" s="131"/>
      <c r="V1393" s="131"/>
    </row>
    <row r="1394" spans="1:22" ht="15.75" x14ac:dyDescent="0.25">
      <c r="K1394" s="127" t="s">
        <v>226</v>
      </c>
      <c r="N1394" s="117" t="s">
        <v>402</v>
      </c>
      <c r="S1394" s="112" t="s">
        <v>210</v>
      </c>
      <c r="T1394" s="112" t="s">
        <v>228</v>
      </c>
    </row>
    <row r="1395" spans="1:22" x14ac:dyDescent="0.2">
      <c r="K1395" s="127">
        <v>175</v>
      </c>
      <c r="N1395" s="124">
        <f t="shared" ref="N1395" si="2439">Q1387</f>
        <v>0.20060728840439862</v>
      </c>
      <c r="P1395" s="127" t="str">
        <f t="shared" ref="P1395" si="2440">CONCATENATE("X1","(m",K1395,")")</f>
        <v>X1(m175)</v>
      </c>
      <c r="Q1395" s="59">
        <f t="shared" ref="Q1395" si="2441">(($L$3*($I$3-($C$3*N1396+$D$3*N1397+$E$3*N1398+$F$3*N1399+$G$3*N1400))/$B$3))+((1-$L$3)*N1395)</f>
        <v>0.20107883024985657</v>
      </c>
      <c r="S1395" s="129">
        <f t="shared" ref="S1395:S1400" si="2442">ABS((Q1395-N1395)/Q1395)*100</f>
        <v>0.23450596210054389</v>
      </c>
      <c r="T1395" s="133">
        <f t="shared" si="2400"/>
        <v>0.23569461842376718</v>
      </c>
      <c r="U1395" s="127" t="s">
        <v>229</v>
      </c>
    </row>
    <row r="1396" spans="1:22" x14ac:dyDescent="0.2">
      <c r="N1396" s="125">
        <f t="shared" si="2382"/>
        <v>8.0880002932033737E-5</v>
      </c>
      <c r="P1396" s="127" t="str">
        <f t="shared" ref="P1396" si="2443">CONCATENATE("X2","(m",K1395,")")</f>
        <v>X2(m175)</v>
      </c>
      <c r="Q1396" s="59">
        <f t="shared" ref="Q1396" si="2444">(($L$3*($I$4-($B$4*Q1395+$D$4*N1397+$E$4*N1398+$F$4*N1399+$G$4*N1400))/$C$4))+((1-$L$3)*N1396)</f>
        <v>8.1071083112026644E-5</v>
      </c>
      <c r="S1396" s="129">
        <f t="shared" si="2442"/>
        <v>0.23569461842376718</v>
      </c>
    </row>
    <row r="1397" spans="1:22" x14ac:dyDescent="0.2">
      <c r="N1397" s="125">
        <f t="shared" si="2382"/>
        <v>-7.8326432340453643E-4</v>
      </c>
      <c r="P1397" s="127" t="str">
        <f t="shared" ref="P1397" si="2445">CONCATENATE("X3","(m",K1395,")")</f>
        <v>X3(m175)</v>
      </c>
      <c r="Q1397" s="59">
        <f t="shared" ref="Q1397" si="2446">(($L$3*($I$5-($B$5*Q1395+$C$5*Q1396+$E$5*N1398+$F$5*N1399+$G$5*N1400))/$D$5))+((1-$L$3)*N1397)</f>
        <v>-7.85105833988009E-4</v>
      </c>
      <c r="S1397" s="129">
        <f t="shared" si="2442"/>
        <v>0.23455571258698518</v>
      </c>
    </row>
    <row r="1398" spans="1:22" x14ac:dyDescent="0.2">
      <c r="N1398" s="125">
        <f t="shared" si="2382"/>
        <v>0.20201267483732638</v>
      </c>
      <c r="P1398" s="127" t="str">
        <f t="shared" ref="P1398" si="2447">CONCATENATE("X4","(m",K1395,")")</f>
        <v>X4(m175)</v>
      </c>
      <c r="Q1398" s="59">
        <f t="shared" ref="Q1398" si="2448">(($L$3*($I$6-($B$6*Q1395+$C$6*Q1396+$D$6*Q1397+$F$6*N1399+$G$6*N1400))/$E$6))+((1-$L$3)*N1398)</f>
        <v>0.2024820611680605</v>
      </c>
      <c r="S1398" s="129">
        <f t="shared" si="2442"/>
        <v>0.23181625474689893</v>
      </c>
    </row>
    <row r="1399" spans="1:22" x14ac:dyDescent="0.2">
      <c r="N1399" s="125">
        <f t="shared" si="2382"/>
        <v>-8.0975761888970211E-5</v>
      </c>
      <c r="P1399" s="127" t="str">
        <f t="shared" ref="P1399" si="2449">CONCATENATE("X5","(m",K1395,")")</f>
        <v>X5(m175)</v>
      </c>
      <c r="Q1399" s="59">
        <f t="shared" ref="Q1399" si="2450">(($L$3*($I$7-($B$7*Q1395+$C$7*Q1396+$D$7*Q1397+$E$7*Q1398+$G$7*N1400))/$F$7))+((1-$L$3)*N1399)</f>
        <v>-8.1165968602174595E-5</v>
      </c>
      <c r="S1399" s="129">
        <f t="shared" si="2442"/>
        <v>0.23434293519819879</v>
      </c>
    </row>
    <row r="1400" spans="1:22" ht="15.75" x14ac:dyDescent="0.25">
      <c r="K1400" s="1"/>
      <c r="N1400" s="126">
        <f t="shared" si="2382"/>
        <v>-7.9013884456488788E-4</v>
      </c>
      <c r="P1400" s="127" t="str">
        <f t="shared" ref="P1400" si="2451">CONCATENATE("X6","(m",K1395,")")</f>
        <v>X6(m175)</v>
      </c>
      <c r="Q1400" s="59">
        <f t="shared" ref="Q1400" si="2452">(($L$3*($I$8-($B$8*Q1395+$C$8*Q1396+$D$8*Q1397+$E$8*Q1398+$F$8*Q1399))/$G$8))+((1-$L$3)*N1400)</f>
        <v>-7.9197193722487218E-4</v>
      </c>
      <c r="R1400" s="1"/>
      <c r="S1400" s="129">
        <f t="shared" si="2442"/>
        <v>0.23145929468253618</v>
      </c>
      <c r="T1400" s="1"/>
      <c r="U1400" s="1"/>
    </row>
    <row r="1401" spans="1:22" x14ac:dyDescent="0.2">
      <c r="A1401" s="131"/>
      <c r="B1401" s="131"/>
      <c r="C1401" s="131"/>
      <c r="D1401" s="131"/>
      <c r="E1401" s="131"/>
      <c r="F1401" s="131"/>
      <c r="G1401" s="131"/>
      <c r="H1401" s="131"/>
      <c r="I1401" s="131"/>
      <c r="J1401" s="131"/>
      <c r="K1401" s="131"/>
      <c r="L1401" s="131"/>
      <c r="M1401" s="131"/>
      <c r="N1401" s="131"/>
      <c r="O1401" s="131"/>
      <c r="P1401" s="131"/>
      <c r="Q1401" s="131"/>
      <c r="R1401" s="131"/>
      <c r="S1401" s="131"/>
      <c r="T1401" s="131"/>
      <c r="U1401" s="131"/>
      <c r="V1401" s="131"/>
    </row>
    <row r="1402" spans="1:22" ht="15.75" x14ac:dyDescent="0.25">
      <c r="K1402" s="127" t="s">
        <v>226</v>
      </c>
      <c r="N1402" s="117" t="s">
        <v>403</v>
      </c>
      <c r="S1402" s="112" t="s">
        <v>210</v>
      </c>
      <c r="T1402" s="112" t="s">
        <v>228</v>
      </c>
    </row>
    <row r="1403" spans="1:22" x14ac:dyDescent="0.2">
      <c r="K1403" s="127">
        <v>176</v>
      </c>
      <c r="N1403" s="124">
        <f t="shared" ref="N1403" si="2453">Q1395</f>
        <v>0.20107883024985657</v>
      </c>
      <c r="P1403" s="127" t="str">
        <f t="shared" ref="P1403" si="2454">CONCATENATE("X1","(m",K1403,")")</f>
        <v>X1(m176)</v>
      </c>
      <c r="Q1403" s="59">
        <f t="shared" ref="Q1403" si="2455">(($L$3*($I$3-($C$3*N1404+$D$3*N1405+$E$3*N1406+$F$3*N1407+$G$3*N1408))/$B$3))+((1-$L$3)*N1403)</f>
        <v>0.20154607091916787</v>
      </c>
      <c r="S1403" s="129">
        <f t="shared" ref="S1403:S1408" si="2456">ABS((Q1403-N1403)/Q1403)*100</f>
        <v>0.23182822030735603</v>
      </c>
      <c r="T1403" s="133">
        <f t="shared" si="2400"/>
        <v>0.23300056582746537</v>
      </c>
      <c r="U1403" s="127" t="s">
        <v>229</v>
      </c>
    </row>
    <row r="1404" spans="1:22" x14ac:dyDescent="0.2">
      <c r="N1404" s="125">
        <f t="shared" si="2382"/>
        <v>8.1071083112026644E-5</v>
      </c>
      <c r="P1404" s="127" t="str">
        <f t="shared" ref="P1404" si="2457">CONCATENATE("X2","(m",K1403,")")</f>
        <v>X2(m176)</v>
      </c>
      <c r="Q1404" s="59">
        <f t="shared" ref="Q1404" si="2458">(($L$3*($I$4-($B$4*Q1403+$D$4*N1405+$E$4*N1406+$F$4*N1407+$G$4*N1408))/$C$4))+((1-$L$3)*N1404)</f>
        <v>8.1260420351238807E-5</v>
      </c>
      <c r="S1404" s="129">
        <f t="shared" si="2456"/>
        <v>0.23300056582746537</v>
      </c>
    </row>
    <row r="1405" spans="1:22" x14ac:dyDescent="0.2">
      <c r="N1405" s="125">
        <f t="shared" si="2382"/>
        <v>-7.85105833988009E-4</v>
      </c>
      <c r="P1405" s="127" t="str">
        <f t="shared" ref="P1405" si="2459">CONCATENATE("X3","(m",K1403,")")</f>
        <v>X3(m176)</v>
      </c>
      <c r="Q1405" s="59">
        <f t="shared" ref="Q1405" si="2460">(($L$3*($I$5-($B$5*Q1403+$C$5*Q1404+$E$5*N1406+$F$5*N1407+$G$5*N1408))/$D$5))+((1-$L$3)*N1405)</f>
        <v>-7.8693054720456359E-4</v>
      </c>
      <c r="S1405" s="129">
        <f t="shared" si="2456"/>
        <v>0.23187728866754237</v>
      </c>
    </row>
    <row r="1406" spans="1:22" x14ac:dyDescent="0.2">
      <c r="N1406" s="125">
        <f t="shared" si="2382"/>
        <v>0.2024820611680605</v>
      </c>
      <c r="P1406" s="127" t="str">
        <f t="shared" ref="P1406" si="2461">CONCATENATE("X4","(m",K1403,")")</f>
        <v>X4(m176)</v>
      </c>
      <c r="Q1406" s="59">
        <f t="shared" ref="Q1406" si="2462">(($L$3*($I$6-($B$6*Q1403+$C$6*Q1404+$D$6*Q1405+$F$6*N1407+$G$6*N1408))/$E$6))+((1-$L$3)*N1406)</f>
        <v>0.20294716598420851</v>
      </c>
      <c r="S1406" s="129">
        <f t="shared" si="2456"/>
        <v>0.22917531954311424</v>
      </c>
    </row>
    <row r="1407" spans="1:22" x14ac:dyDescent="0.2">
      <c r="N1407" s="125">
        <f t="shared" si="2382"/>
        <v>-8.1165968602174595E-5</v>
      </c>
      <c r="P1407" s="127" t="str">
        <f t="shared" ref="P1407" si="2463">CONCATENATE("X5","(m",K1403,")")</f>
        <v>X5(m176)</v>
      </c>
      <c r="Q1407" s="59">
        <f t="shared" ref="Q1407" si="2464">(($L$3*($I$7-($B$7*Q1403+$C$7*Q1404+$D$7*Q1405+$E$7*Q1406+$G$7*N1408))/$F$7))+((1-$L$3)*N1407)</f>
        <v>-8.1354440341938904E-5</v>
      </c>
      <c r="S1407" s="129">
        <f t="shared" si="2456"/>
        <v>0.23166742832001322</v>
      </c>
    </row>
    <row r="1408" spans="1:22" ht="15.75" x14ac:dyDescent="0.25">
      <c r="K1408" s="1"/>
      <c r="N1408" s="126">
        <f t="shared" si="2382"/>
        <v>-7.9197193722487218E-4</v>
      </c>
      <c r="P1408" s="127" t="str">
        <f t="shared" ref="P1408" si="2465">CONCATENATE("X6","(m",K1403,")")</f>
        <v>X6(m176)</v>
      </c>
      <c r="Q1408" s="59">
        <f t="shared" ref="Q1408" si="2466">(($L$3*($I$8-($B$8*Q1403+$C$8*Q1404+$D$8*Q1405+$E$8*Q1406+$F$8*Q1407))/$G$8))+((1-$L$3)*N1408)</f>
        <v>-7.9378830930215596E-4</v>
      </c>
      <c r="R1408" s="1"/>
      <c r="S1408" s="129">
        <f t="shared" si="2456"/>
        <v>0.22882323359997644</v>
      </c>
      <c r="T1408" s="1"/>
      <c r="U1408" s="1"/>
    </row>
    <row r="1409" spans="1:22" x14ac:dyDescent="0.2">
      <c r="A1409" s="131"/>
      <c r="B1409" s="131"/>
      <c r="C1409" s="131"/>
      <c r="D1409" s="131"/>
      <c r="E1409" s="131"/>
      <c r="F1409" s="131"/>
      <c r="G1409" s="131"/>
      <c r="H1409" s="131"/>
      <c r="I1409" s="131"/>
      <c r="J1409" s="131"/>
      <c r="K1409" s="131"/>
      <c r="L1409" s="131"/>
      <c r="M1409" s="131"/>
      <c r="N1409" s="131"/>
      <c r="O1409" s="131"/>
      <c r="P1409" s="131"/>
      <c r="Q1409" s="131"/>
      <c r="R1409" s="131"/>
      <c r="S1409" s="131"/>
      <c r="T1409" s="131"/>
      <c r="U1409" s="131"/>
      <c r="V1409" s="131"/>
    </row>
    <row r="1410" spans="1:22" ht="15.75" x14ac:dyDescent="0.25">
      <c r="K1410" s="127" t="s">
        <v>226</v>
      </c>
      <c r="N1410" s="117" t="s">
        <v>404</v>
      </c>
      <c r="S1410" s="112" t="s">
        <v>210</v>
      </c>
      <c r="T1410" s="112" t="s">
        <v>228</v>
      </c>
    </row>
    <row r="1411" spans="1:22" x14ac:dyDescent="0.2">
      <c r="K1411" s="127">
        <v>177</v>
      </c>
      <c r="N1411" s="124">
        <f t="shared" ref="N1411" si="2467">Q1403</f>
        <v>0.20154607091916787</v>
      </c>
      <c r="P1411" s="127" t="str">
        <f t="shared" ref="P1411" si="2468">CONCATENATE("X1","(m",K1411,")")</f>
        <v>X1(m177)</v>
      </c>
      <c r="Q1411" s="59">
        <f t="shared" ref="Q1411" si="2469">(($L$3*($I$3-($C$3*N1412+$D$3*N1413+$E$3*N1414+$F$3*N1415+$G$3*N1416))/$B$3))+((1-$L$3)*N1411)</f>
        <v>0.20200904964557651</v>
      </c>
      <c r="S1411" s="129">
        <f t="shared" ref="S1411:S1416" si="2470">ABS((Q1411-N1411)/Q1411)*100</f>
        <v>0.22918712167644145</v>
      </c>
      <c r="T1411" s="133">
        <f t="shared" si="2400"/>
        <v>0.23034344161575812</v>
      </c>
      <c r="U1411" s="127" t="s">
        <v>229</v>
      </c>
    </row>
    <row r="1412" spans="1:22" x14ac:dyDescent="0.2">
      <c r="N1412" s="125">
        <f t="shared" si="2382"/>
        <v>8.1260420351238807E-5</v>
      </c>
      <c r="P1412" s="127" t="str">
        <f t="shared" ref="P1412" si="2471">CONCATENATE("X2","(m",K1411,")")</f>
        <v>X2(m177)</v>
      </c>
      <c r="Q1412" s="59">
        <f t="shared" ref="Q1412" si="2472">(($L$3*($I$4-($B$4*Q1411+$D$4*N1413+$E$4*N1414+$F$4*N1415+$G$4*N1416))/$C$4))+((1-$L$3)*N1412)</f>
        <v>8.1448030547931165E-5</v>
      </c>
      <c r="S1412" s="129">
        <f t="shared" si="2470"/>
        <v>0.23034344161575812</v>
      </c>
    </row>
    <row r="1413" spans="1:22" x14ac:dyDescent="0.2">
      <c r="N1413" s="125">
        <f t="shared" si="2382"/>
        <v>-7.8693054720456359E-4</v>
      </c>
      <c r="P1413" s="127" t="str">
        <f t="shared" ref="P1413" si="2473">CONCATENATE("X3","(m",K1411,")")</f>
        <v>X3(m177)</v>
      </c>
      <c r="Q1413" s="59">
        <f t="shared" ref="Q1413" si="2474">(($L$3*($I$5-($B$5*Q1411+$C$5*Q1412+$E$5*N1414+$F$5*N1415+$G$5*N1416))/$D$5))+((1-$L$3)*N1413)</f>
        <v>-7.8873861627163906E-4</v>
      </c>
      <c r="S1413" s="129">
        <f t="shared" si="2470"/>
        <v>0.2292355198255917</v>
      </c>
    </row>
    <row r="1414" spans="1:22" x14ac:dyDescent="0.2">
      <c r="N1414" s="125">
        <f t="shared" si="2382"/>
        <v>0.20294716598420851</v>
      </c>
      <c r="P1414" s="127" t="str">
        <f t="shared" ref="P1414" si="2475">CONCATENATE("X4","(m",K1411,")")</f>
        <v>X4(m177)</v>
      </c>
      <c r="Q1414" s="59">
        <f t="shared" ref="Q1414" si="2476">(($L$3*($I$6-($B$6*Q1411+$C$6*Q1412+$D$6*Q1413+$F$6*N1415+$G$6*N1416))/$E$6))+((1-$L$3)*N1414)</f>
        <v>0.203408028339671</v>
      </c>
      <c r="S1414" s="129">
        <f t="shared" si="2470"/>
        <v>0.22657038624498399</v>
      </c>
    </row>
    <row r="1415" spans="1:22" x14ac:dyDescent="0.2">
      <c r="N1415" s="125">
        <f t="shared" si="2382"/>
        <v>-8.1354440341938904E-5</v>
      </c>
      <c r="P1415" s="127" t="str">
        <f t="shared" ref="P1415" si="2477">CONCATENATE("X5","(m",K1411,")")</f>
        <v>X5(m177)</v>
      </c>
      <c r="Q1415" s="59">
        <f t="shared" ref="Q1415" si="2478">(($L$3*($I$7-($B$7*Q1411+$C$7*Q1412+$D$7*Q1413+$E$7*Q1414+$G$7*N1416))/$F$7))+((1-$L$3)*N1415)</f>
        <v>-8.1541192933849856E-5</v>
      </c>
      <c r="S1415" s="129">
        <f t="shared" si="2470"/>
        <v>0.22902852557290226</v>
      </c>
    </row>
    <row r="1416" spans="1:22" ht="15.75" x14ac:dyDescent="0.25">
      <c r="K1416" s="1"/>
      <c r="N1416" s="126">
        <f t="shared" si="2382"/>
        <v>-7.9378830930215596E-4</v>
      </c>
      <c r="P1416" s="127" t="str">
        <f t="shared" ref="P1416" si="2479">CONCATENATE("X6","(m",K1411,")")</f>
        <v>X6(m177)</v>
      </c>
      <c r="Q1416" s="59">
        <f t="shared" ref="Q1416" si="2480">(($L$3*($I$8-($B$8*Q1411+$C$8*Q1412+$D$8*Q1413+$E$8*Q1414+$F$8*Q1415))/$G$8))+((1-$L$3)*N1416)</f>
        <v>-7.9558811331378952E-4</v>
      </c>
      <c r="R1416" s="1"/>
      <c r="S1416" s="129">
        <f t="shared" si="2470"/>
        <v>0.22622308975142935</v>
      </c>
      <c r="T1416" s="1"/>
      <c r="U1416" s="1"/>
    </row>
    <row r="1417" spans="1:22" x14ac:dyDescent="0.2">
      <c r="A1417" s="131"/>
      <c r="B1417" s="131"/>
      <c r="C1417" s="131"/>
      <c r="D1417" s="131"/>
      <c r="E1417" s="131"/>
      <c r="F1417" s="131"/>
      <c r="G1417" s="131"/>
      <c r="H1417" s="131"/>
      <c r="I1417" s="131"/>
      <c r="J1417" s="131"/>
      <c r="K1417" s="131"/>
      <c r="L1417" s="131"/>
      <c r="M1417" s="131"/>
      <c r="N1417" s="131"/>
      <c r="O1417" s="131"/>
      <c r="P1417" s="131"/>
      <c r="Q1417" s="131"/>
      <c r="R1417" s="131"/>
      <c r="S1417" s="131"/>
      <c r="T1417" s="131"/>
      <c r="U1417" s="131"/>
      <c r="V1417" s="131"/>
    </row>
    <row r="1418" spans="1:22" ht="15.75" x14ac:dyDescent="0.25">
      <c r="K1418" s="127" t="s">
        <v>226</v>
      </c>
      <c r="N1418" s="117" t="s">
        <v>405</v>
      </c>
      <c r="S1418" s="112" t="s">
        <v>210</v>
      </c>
      <c r="T1418" s="112" t="s">
        <v>228</v>
      </c>
    </row>
    <row r="1419" spans="1:22" x14ac:dyDescent="0.2">
      <c r="K1419" s="127">
        <v>178</v>
      </c>
      <c r="N1419" s="124">
        <f t="shared" ref="N1419" si="2481">Q1411</f>
        <v>0.20200904964557651</v>
      </c>
      <c r="P1419" s="127" t="str">
        <f t="shared" ref="P1419" si="2482">CONCATENATE("X1","(m",K1419,")")</f>
        <v>X1(m178)</v>
      </c>
      <c r="Q1419" s="59">
        <f t="shared" ref="Q1419" si="2483">(($L$3*($I$3-($C$3*N1420+$D$3*N1421+$E$3*N1422+$F$3*N1423+$G$3*N1424))/$B$3))+((1-$L$3)*N1419)</f>
        <v>0.20246780530445965</v>
      </c>
      <c r="S1419" s="129">
        <f t="shared" ref="S1419:S1424" si="2484">ABS((Q1419-N1419)/Q1419)*100</f>
        <v>0.22658202779118228</v>
      </c>
      <c r="T1419" s="133">
        <f t="shared" si="2400"/>
        <v>0.22772260095475744</v>
      </c>
      <c r="U1419" s="127" t="s">
        <v>229</v>
      </c>
    </row>
    <row r="1420" spans="1:22" x14ac:dyDescent="0.2">
      <c r="N1420" s="125">
        <f t="shared" si="2382"/>
        <v>8.1448030547931165E-5</v>
      </c>
      <c r="P1420" s="127" t="str">
        <f t="shared" ref="P1420" si="2485">CONCATENATE("X2","(m",K1419,")")</f>
        <v>X2(m178)</v>
      </c>
      <c r="Q1420" s="59">
        <f t="shared" ref="Q1420" si="2486">(($L$3*($I$4-($B$4*Q1419+$D$4*N1421+$E$4*N1422+$F$4*N1423+$G$4*N1424))/$C$4))+((1-$L$3)*N1420)</f>
        <v>8.1633929455348457E-5</v>
      </c>
      <c r="S1420" s="129">
        <f t="shared" si="2484"/>
        <v>0.22772260095475744</v>
      </c>
    </row>
    <row r="1421" spans="1:22" x14ac:dyDescent="0.2">
      <c r="N1421" s="125">
        <f t="shared" si="2382"/>
        <v>-7.8873861627163906E-4</v>
      </c>
      <c r="P1421" s="127" t="str">
        <f t="shared" ref="P1421" si="2487">CONCATENATE("X3","(m",K1419,")")</f>
        <v>X3(m178)</v>
      </c>
      <c r="Q1421" s="59">
        <f t="shared" ref="Q1421" si="2488">(($L$3*($I$5-($B$5*Q1419+$C$5*Q1420+$E$5*N1422+$F$5*N1423+$G$5*N1424))/$D$5))+((1-$L$3)*N1421)</f>
        <v>-7.9053019300909895E-4</v>
      </c>
      <c r="S1421" s="129">
        <f t="shared" si="2484"/>
        <v>0.22662976737679932</v>
      </c>
    </row>
    <row r="1422" spans="1:22" x14ac:dyDescent="0.2">
      <c r="N1422" s="125">
        <f t="shared" si="2382"/>
        <v>0.203408028339671</v>
      </c>
      <c r="P1422" s="127" t="str">
        <f t="shared" ref="P1422" si="2489">CONCATENATE("X4","(m",K1419,")")</f>
        <v>X4(m178)</v>
      </c>
      <c r="Q1422" s="59">
        <f t="shared" ref="Q1422" si="2490">(($L$3*($I$6-($B$6*Q1419+$C$6*Q1420+$D$6*Q1421+$F$6*N1423+$G$6*N1424))/$E$6))+((1-$L$3)*N1422)</f>
        <v>0.20386468693211804</v>
      </c>
      <c r="S1422" s="129">
        <f t="shared" si="2484"/>
        <v>0.22400083080552874</v>
      </c>
    </row>
    <row r="1423" spans="1:22" x14ac:dyDescent="0.2">
      <c r="N1423" s="125">
        <f t="shared" si="2382"/>
        <v>-8.1541192933849856E-5</v>
      </c>
      <c r="P1423" s="127" t="str">
        <f t="shared" ref="P1423" si="2491">CONCATENATE("X5","(m",K1419,")")</f>
        <v>X5(m178)</v>
      </c>
      <c r="Q1423" s="59">
        <f t="shared" ref="Q1423" si="2492">(($L$3*($I$7-($B$7*Q1419+$C$7*Q1420+$D$7*Q1421+$E$7*Q1422+$G$7*N1424))/$F$7))+((1-$L$3)*N1423)</f>
        <v>-8.1726242059140821E-5</v>
      </c>
      <c r="S1423" s="129">
        <f t="shared" si="2484"/>
        <v>0.22642558941723434</v>
      </c>
    </row>
    <row r="1424" spans="1:22" ht="15.75" x14ac:dyDescent="0.25">
      <c r="K1424" s="1"/>
      <c r="N1424" s="126">
        <f t="shared" si="2382"/>
        <v>-7.9558811331378952E-4</v>
      </c>
      <c r="P1424" s="127" t="str">
        <f t="shared" ref="P1424" si="2493">CONCATENATE("X6","(m",K1419,")")</f>
        <v>X6(m178)</v>
      </c>
      <c r="Q1424" s="59">
        <f t="shared" ref="Q1424" si="2494">(($L$3*($I$8-($B$8*Q1419+$C$8*Q1420+$D$8*Q1421+$E$8*Q1422+$F$8*Q1423))/$G$8))+((1-$L$3)*N1424)</f>
        <v>-7.9737150038563728E-4</v>
      </c>
      <c r="R1424" s="1"/>
      <c r="S1424" s="129">
        <f t="shared" si="2484"/>
        <v>0.22365824098118078</v>
      </c>
      <c r="T1424" s="1"/>
      <c r="U1424" s="1"/>
    </row>
    <row r="1425" spans="1:22" x14ac:dyDescent="0.2">
      <c r="A1425" s="131"/>
      <c r="B1425" s="131"/>
      <c r="C1425" s="131"/>
      <c r="D1425" s="131"/>
      <c r="E1425" s="131"/>
      <c r="F1425" s="131"/>
      <c r="G1425" s="131"/>
      <c r="H1425" s="131"/>
      <c r="I1425" s="131"/>
      <c r="J1425" s="131"/>
      <c r="K1425" s="131"/>
      <c r="L1425" s="131"/>
      <c r="M1425" s="131"/>
      <c r="N1425" s="131"/>
      <c r="O1425" s="131"/>
      <c r="P1425" s="131"/>
      <c r="Q1425" s="131"/>
      <c r="R1425" s="131"/>
      <c r="S1425" s="131"/>
      <c r="T1425" s="131"/>
      <c r="U1425" s="131"/>
      <c r="V1425" s="131"/>
    </row>
    <row r="1426" spans="1:22" ht="15.75" x14ac:dyDescent="0.25">
      <c r="K1426" s="127" t="s">
        <v>226</v>
      </c>
      <c r="N1426" s="117" t="s">
        <v>406</v>
      </c>
      <c r="S1426" s="112" t="s">
        <v>210</v>
      </c>
      <c r="T1426" s="112" t="s">
        <v>228</v>
      </c>
    </row>
    <row r="1427" spans="1:22" x14ac:dyDescent="0.2">
      <c r="K1427" s="127">
        <v>179</v>
      </c>
      <c r="N1427" s="124">
        <f t="shared" ref="N1427:N1488" si="2495">Q1419</f>
        <v>0.20246780530445965</v>
      </c>
      <c r="P1427" s="127" t="str">
        <f t="shared" ref="P1427" si="2496">CONCATENATE("X1","(m",K1427,")")</f>
        <v>X1(m179)</v>
      </c>
      <c r="Q1427" s="59">
        <f t="shared" ref="Q1427" si="2497">(($L$3*($I$3-($C$3*N1428+$D$3*N1429+$E$3*N1430+$F$3*N1431+$G$3*N1432))/$B$3))+((1-$L$3)*N1427)</f>
        <v>0.20292237641659239</v>
      </c>
      <c r="S1427" s="129">
        <f t="shared" ref="S1427:S1432" si="2498">ABS((Q1427-N1427)/Q1427)*100</f>
        <v>0.22401231454116044</v>
      </c>
      <c r="T1427" s="133">
        <f t="shared" si="2400"/>
        <v>0.22513741349619651</v>
      </c>
      <c r="U1427" s="127" t="s">
        <v>229</v>
      </c>
    </row>
    <row r="1428" spans="1:22" x14ac:dyDescent="0.2">
      <c r="N1428" s="125">
        <f t="shared" si="2495"/>
        <v>8.1633929455348457E-5</v>
      </c>
      <c r="P1428" s="127" t="str">
        <f t="shared" ref="P1428" si="2499">CONCATENATE("X2","(m",K1427,")")</f>
        <v>X2(m179)</v>
      </c>
      <c r="Q1428" s="59">
        <f t="shared" ref="Q1428" si="2500">(($L$3*($I$4-($B$4*Q1427+$D$4*N1429+$E$4*N1430+$F$4*N1431+$G$4*N1432))/$C$4))+((1-$L$3)*N1428)</f>
        <v>8.1818132683041944E-5</v>
      </c>
      <c r="S1428" s="129">
        <f t="shared" si="2498"/>
        <v>0.22513741349619651</v>
      </c>
    </row>
    <row r="1429" spans="1:22" x14ac:dyDescent="0.2">
      <c r="N1429" s="125">
        <f t="shared" si="2495"/>
        <v>-7.9053019300909895E-4</v>
      </c>
      <c r="P1429" s="127" t="str">
        <f t="shared" ref="P1429" si="2501">CONCATENATE("X3","(m",K1427,")")</f>
        <v>X3(m179)</v>
      </c>
      <c r="Q1429" s="59">
        <f t="shared" ref="Q1429" si="2502">(($L$3*($I$5-($B$5*Q1427+$C$5*Q1428+$E$5*N1430+$F$5*N1431+$G$5*N1432))/$D$5))+((1-$L$3)*N1429)</f>
        <v>-7.9230542785198007E-4</v>
      </c>
      <c r="S1429" s="129">
        <f t="shared" si="2498"/>
        <v>0.22405940695041812</v>
      </c>
    </row>
    <row r="1430" spans="1:22" x14ac:dyDescent="0.2">
      <c r="N1430" s="125">
        <f t="shared" si="2495"/>
        <v>0.20386468693211804</v>
      </c>
      <c r="P1430" s="127" t="str">
        <f t="shared" ref="P1430" si="2503">CONCATENATE("X4","(m",K1427,")")</f>
        <v>X4(m179)</v>
      </c>
      <c r="Q1430" s="59">
        <f t="shared" ref="Q1430" si="2504">(($L$3*($I$6-($B$6*Q1427+$C$6*Q1428+$D$6*Q1429+$F$6*N1431+$G$6*N1432))/$E$6))+((1-$L$3)*N1430)</f>
        <v>0.20431718010623814</v>
      </c>
      <c r="S1430" s="129">
        <f t="shared" si="2498"/>
        <v>0.22146604308302614</v>
      </c>
    </row>
    <row r="1431" spans="1:22" x14ac:dyDescent="0.2">
      <c r="N1431" s="125">
        <f t="shared" si="2495"/>
        <v>-8.1726242059140821E-5</v>
      </c>
      <c r="P1431" s="127" t="str">
        <f t="shared" ref="P1431" si="2505">CONCATENATE("X5","(m",K1427,")")</f>
        <v>X5(m179)</v>
      </c>
      <c r="Q1431" s="59">
        <f t="shared" ref="Q1431" si="2506">(($L$3*($I$7-($B$7*Q1427+$C$7*Q1428+$D$7*Q1429+$E$7*Q1430+$G$7*N1432))/$F$7))+((1-$L$3)*N1431)</f>
        <v>-8.1909603256008669E-5</v>
      </c>
      <c r="S1431" s="129">
        <f t="shared" si="2498"/>
        <v>0.2238579965950406</v>
      </c>
    </row>
    <row r="1432" spans="1:22" ht="15.75" x14ac:dyDescent="0.25">
      <c r="K1432" s="1"/>
      <c r="N1432" s="126">
        <f t="shared" si="2495"/>
        <v>-7.9737150038563728E-4</v>
      </c>
      <c r="P1432" s="127" t="str">
        <f t="shared" ref="P1432" si="2507">CONCATENATE("X6","(m",K1427,")")</f>
        <v>X6(m179)</v>
      </c>
      <c r="Q1432" s="59">
        <f t="shared" ref="Q1432" si="2508">(($L$3*($I$8-($B$8*Q1427+$C$8*Q1428+$D$8*Q1429+$E$8*Q1430+$F$8*Q1431))/$G$8))+((1-$L$3)*N1432)</f>
        <v>-7.9913862026506622E-4</v>
      </c>
      <c r="R1432" s="1"/>
      <c r="S1432" s="129">
        <f t="shared" si="2498"/>
        <v>0.22112807898619602</v>
      </c>
      <c r="T1432" s="1"/>
      <c r="U1432" s="1"/>
    </row>
    <row r="1433" spans="1:22" x14ac:dyDescent="0.2">
      <c r="A1433" s="131"/>
      <c r="B1433" s="131"/>
      <c r="C1433" s="131"/>
      <c r="D1433" s="131"/>
      <c r="E1433" s="131"/>
      <c r="F1433" s="131"/>
      <c r="G1433" s="131"/>
      <c r="H1433" s="131"/>
      <c r="I1433" s="131"/>
      <c r="J1433" s="131"/>
      <c r="K1433" s="131"/>
      <c r="L1433" s="131"/>
      <c r="M1433" s="131"/>
      <c r="N1433" s="131"/>
      <c r="O1433" s="131"/>
      <c r="P1433" s="131"/>
      <c r="Q1433" s="131"/>
      <c r="R1433" s="131"/>
      <c r="S1433" s="131"/>
      <c r="T1433" s="131"/>
      <c r="U1433" s="131"/>
      <c r="V1433" s="131"/>
    </row>
    <row r="1434" spans="1:22" ht="15.75" x14ac:dyDescent="0.25">
      <c r="K1434" s="127" t="s">
        <v>226</v>
      </c>
      <c r="N1434" s="117" t="s">
        <v>407</v>
      </c>
      <c r="S1434" s="112" t="s">
        <v>210</v>
      </c>
      <c r="T1434" s="112" t="s">
        <v>228</v>
      </c>
    </row>
    <row r="1435" spans="1:22" x14ac:dyDescent="0.2">
      <c r="K1435" s="127">
        <v>180</v>
      </c>
      <c r="N1435" s="124">
        <f t="shared" ref="N1435" si="2509">Q1427</f>
        <v>0.20292237641659239</v>
      </c>
      <c r="P1435" s="127" t="str">
        <f t="shared" ref="P1435" si="2510">CONCATENATE("X1","(m",K1435,")")</f>
        <v>X1(m180)</v>
      </c>
      <c r="Q1435" s="59">
        <f t="shared" ref="Q1435" si="2511">(($L$3*($I$3-($C$3*N1436+$D$3*N1437+$E$3*N1438+$F$3*N1439+$G$3*N1440))/$B$3))+((1-$L$3)*N1435)</f>
        <v>0.20337280115138173</v>
      </c>
      <c r="S1435" s="129">
        <f t="shared" ref="S1435:S1440" si="2512">ABS((Q1435-N1435)/Q1435)*100</f>
        <v>0.22147737172291243</v>
      </c>
      <c r="T1435" s="133">
        <f t="shared" ref="T1435:T1491" si="2513">MAX(S1435:S1438)</f>
        <v>0.22258726297263073</v>
      </c>
      <c r="U1435" s="127" t="s">
        <v>229</v>
      </c>
    </row>
    <row r="1436" spans="1:22" x14ac:dyDescent="0.2">
      <c r="N1436" s="125">
        <f t="shared" si="2495"/>
        <v>8.1818132683041944E-5</v>
      </c>
      <c r="P1436" s="127" t="str">
        <f t="shared" ref="P1436" si="2514">CONCATENATE("X2","(m",K1435,")")</f>
        <v>X2(m180)</v>
      </c>
      <c r="Q1436" s="59">
        <f t="shared" ref="Q1436" si="2515">(($L$3*($I$4-($B$4*Q1435+$D$4*N1437+$E$4*N1438+$F$4*N1439+$G$4*N1440))/$C$4))+((1-$L$3)*N1436)</f>
        <v>8.2000655698180133E-5</v>
      </c>
      <c r="S1436" s="129">
        <f t="shared" si="2512"/>
        <v>0.22258726297263073</v>
      </c>
    </row>
    <row r="1437" spans="1:22" x14ac:dyDescent="0.2">
      <c r="N1437" s="125">
        <f t="shared" si="2495"/>
        <v>-7.9230542785198007E-4</v>
      </c>
      <c r="P1437" s="127" t="str">
        <f t="shared" ref="P1437" si="2516">CONCATENATE("X3","(m",K1435,")")</f>
        <v>X3(m180)</v>
      </c>
      <c r="Q1437" s="59">
        <f t="shared" ref="Q1437" si="2517">(($L$3*($I$5-($B$5*Q1435+$C$5*Q1436+$E$5*N1438+$F$5*N1439+$G$5*N1440))/$D$5))+((1-$L$3)*N1437)</f>
        <v>-7.9406446986312316E-4</v>
      </c>
      <c r="S1437" s="129">
        <f t="shared" si="2512"/>
        <v>0.22152382808996715</v>
      </c>
    </row>
    <row r="1438" spans="1:22" x14ac:dyDescent="0.2">
      <c r="N1438" s="125">
        <f t="shared" si="2495"/>
        <v>0.20431718010623814</v>
      </c>
      <c r="P1438" s="127" t="str">
        <f t="shared" ref="P1438" si="2518">CONCATENATE("X4","(m",K1435,")")</f>
        <v>X4(m180)</v>
      </c>
      <c r="Q1438" s="59">
        <f t="shared" ref="Q1438" si="2519">(($L$3*($I$6-($B$6*Q1435+$C$6*Q1436+$D$6*Q1437+$F$6*N1439+$G$6*N1440))/$E$6))+((1-$L$3)*N1438)</f>
        <v>0.20476554585695819</v>
      </c>
      <c r="S1438" s="129">
        <f t="shared" si="2512"/>
        <v>0.21896542645570846</v>
      </c>
    </row>
    <row r="1439" spans="1:22" x14ac:dyDescent="0.2">
      <c r="N1439" s="125">
        <f t="shared" si="2495"/>
        <v>-8.1909603256008669E-5</v>
      </c>
      <c r="P1439" s="127" t="str">
        <f t="shared" ref="P1439" si="2520">CONCATENATE("X5","(m",K1435,")")</f>
        <v>X5(m180)</v>
      </c>
      <c r="Q1439" s="59">
        <f t="shared" ref="Q1439" si="2521">(($L$3*($I$7-($B$7*Q1435+$C$7*Q1436+$D$7*Q1437+$E$7*Q1438+$G$7*N1440))/$F$7))+((1-$L$3)*N1439)</f>
        <v>-8.2091291920918222E-5</v>
      </c>
      <c r="S1439" s="129">
        <f t="shared" si="2512"/>
        <v>0.22132513773151602</v>
      </c>
    </row>
    <row r="1440" spans="1:22" ht="15.75" x14ac:dyDescent="0.25">
      <c r="K1440" s="1"/>
      <c r="N1440" s="126">
        <f t="shared" si="2495"/>
        <v>-7.9913862026506622E-4</v>
      </c>
      <c r="P1440" s="127" t="str">
        <f t="shared" ref="P1440" si="2522">CONCATENATE("X6","(m",K1435,")")</f>
        <v>X6(m180)</v>
      </c>
      <c r="Q1440" s="59">
        <f t="shared" ref="Q1440" si="2523">(($L$3*($I$8-($B$8*Q1435+$C$8*Q1436+$D$8*Q1437+$E$8*Q1438+$F$8*Q1439))/$G$8))+((1-$L$3)*N1440)</f>
        <v>-8.0088962133352027E-4</v>
      </c>
      <c r="R1440" s="1"/>
      <c r="S1440" s="129">
        <f t="shared" si="2512"/>
        <v>0.2186320089325863</v>
      </c>
      <c r="T1440" s="1"/>
      <c r="U1440" s="1"/>
    </row>
    <row r="1441" spans="1:22" x14ac:dyDescent="0.2">
      <c r="A1441" s="131"/>
      <c r="B1441" s="131"/>
      <c r="C1441" s="131"/>
      <c r="D1441" s="131"/>
      <c r="E1441" s="131"/>
      <c r="F1441" s="131"/>
      <c r="G1441" s="131"/>
      <c r="H1441" s="131"/>
      <c r="I1441" s="131"/>
      <c r="J1441" s="131"/>
      <c r="K1441" s="131"/>
      <c r="L1441" s="131"/>
      <c r="M1441" s="131"/>
      <c r="N1441" s="131"/>
      <c r="O1441" s="131"/>
      <c r="P1441" s="131"/>
      <c r="Q1441" s="131"/>
      <c r="R1441" s="131"/>
      <c r="S1441" s="131"/>
      <c r="T1441" s="131"/>
      <c r="U1441" s="131"/>
      <c r="V1441" s="131"/>
    </row>
    <row r="1442" spans="1:22" ht="15.75" x14ac:dyDescent="0.25">
      <c r="K1442" s="127" t="s">
        <v>226</v>
      </c>
      <c r="N1442" s="117" t="s">
        <v>408</v>
      </c>
      <c r="S1442" s="112" t="s">
        <v>210</v>
      </c>
      <c r="T1442" s="112" t="s">
        <v>228</v>
      </c>
    </row>
    <row r="1443" spans="1:22" x14ac:dyDescent="0.2">
      <c r="K1443" s="127">
        <v>181</v>
      </c>
      <c r="N1443" s="124">
        <f t="shared" ref="N1443" si="2524">Q1435</f>
        <v>0.20337280115138173</v>
      </c>
      <c r="P1443" s="127" t="str">
        <f t="shared" ref="P1443" si="2525">CONCATENATE("X1","(m",K1443,")")</f>
        <v>X1(m181)</v>
      </c>
      <c r="Q1443" s="59">
        <f t="shared" ref="Q1443" si="2526">(($L$3*($I$3-($C$3*N1444+$D$3*N1445+$E$3*N1446+$F$3*N1447+$G$3*N1448))/$B$3))+((1-$L$3)*N1443)</f>
        <v>0.20381911733007202</v>
      </c>
      <c r="S1443" s="129">
        <f t="shared" ref="S1443:S1448" si="2527">ABS((Q1443-N1443)/Q1443)*100</f>
        <v>0.21897660265474828</v>
      </c>
      <c r="T1443" s="133">
        <f t="shared" si="2513"/>
        <v>0.22007154680606456</v>
      </c>
      <c r="U1443" s="127" t="s">
        <v>229</v>
      </c>
    </row>
    <row r="1444" spans="1:22" x14ac:dyDescent="0.2">
      <c r="N1444" s="125">
        <f t="shared" si="2495"/>
        <v>8.2000655698180133E-5</v>
      </c>
      <c r="P1444" s="127" t="str">
        <f t="shared" ref="P1444" si="2528">CONCATENATE("X2","(m",K1443,")")</f>
        <v>X2(m181)</v>
      </c>
      <c r="Q1444" s="59">
        <f t="shared" ref="Q1444" si="2529">(($L$3*($I$4-($B$4*Q1443+$D$4*N1445+$E$4*N1446+$F$4*N1447+$G$4*N1448))/$C$4))+((1-$L$3)*N1444)</f>
        <v>8.2181513826847517E-5</v>
      </c>
      <c r="S1444" s="129">
        <f t="shared" si="2527"/>
        <v>0.22007154680606456</v>
      </c>
    </row>
    <row r="1445" spans="1:22" x14ac:dyDescent="0.2">
      <c r="N1445" s="125">
        <f t="shared" si="2495"/>
        <v>-7.9406446986312316E-4</v>
      </c>
      <c r="P1445" s="127" t="str">
        <f t="shared" ref="P1445" si="2530">CONCATENATE("X3","(m",K1443,")")</f>
        <v>X3(m181)</v>
      </c>
      <c r="Q1445" s="59">
        <f t="shared" ref="Q1445" si="2531">(($L$3*($I$5-($B$5*Q1443+$C$5*Q1444+$E$5*N1446+$F$5*N1447+$G$5*N1448))/$D$5))+((1-$L$3)*N1445)</f>
        <v>-7.9580746674569054E-4</v>
      </c>
      <c r="S1445" s="129">
        <f t="shared" si="2527"/>
        <v>0.21902243386770995</v>
      </c>
    </row>
    <row r="1446" spans="1:22" x14ac:dyDescent="0.2">
      <c r="N1446" s="125">
        <f t="shared" si="2495"/>
        <v>0.20476554585695819</v>
      </c>
      <c r="P1446" s="127" t="str">
        <f t="shared" ref="P1446" si="2532">CONCATENATE("X4","(m",K1443,")")</f>
        <v>X4(m181)</v>
      </c>
      <c r="Q1446" s="59">
        <f t="shared" ref="Q1446" si="2533">(($L$3*($I$6-($B$6*Q1443+$C$6*Q1444+$D$6*Q1445+$F$6*N1447+$G$6*N1448))/$E$6))+((1-$L$3)*N1446)</f>
        <v>0.20520982183263384</v>
      </c>
      <c r="S1446" s="129">
        <f t="shared" si="2527"/>
        <v>0.21649839744902191</v>
      </c>
    </row>
    <row r="1447" spans="1:22" x14ac:dyDescent="0.2">
      <c r="N1447" s="125">
        <f t="shared" si="2495"/>
        <v>-8.2091291920918222E-5</v>
      </c>
      <c r="P1447" s="127" t="str">
        <f t="shared" ref="P1447" si="2534">CONCATENATE("X5","(m",K1443,")")</f>
        <v>X5(m181)</v>
      </c>
      <c r="Q1447" s="59">
        <f t="shared" ref="Q1447" si="2535">(($L$3*($I$7-($B$7*Q1443+$C$7*Q1444+$D$7*Q1445+$E$7*Q1446+$G$7*N1448))/$F$7))+((1-$L$3)*N1447)</f>
        <v>-8.2271323309895334E-5</v>
      </c>
      <c r="S1447" s="129">
        <f t="shared" si="2527"/>
        <v>0.21882641695087326</v>
      </c>
    </row>
    <row r="1448" spans="1:22" ht="15.75" x14ac:dyDescent="0.25">
      <c r="K1448" s="1"/>
      <c r="N1448" s="126">
        <f t="shared" si="2495"/>
        <v>-8.0088962133352027E-4</v>
      </c>
      <c r="P1448" s="127" t="str">
        <f t="shared" ref="P1448" si="2536">CONCATENATE("X6","(m",K1443,")")</f>
        <v>X6(m181)</v>
      </c>
      <c r="Q1448" s="59">
        <f t="shared" ref="Q1448" si="2537">(($L$3*($I$8-($B$8*Q1443+$C$8*Q1444+$D$8*Q1445+$E$8*Q1446+$F$8*Q1447))/$G$8))+((1-$L$3)*N1448)</f>
        <v>-8.0262465061898018E-4</v>
      </c>
      <c r="R1448" s="1"/>
      <c r="S1448" s="129">
        <f t="shared" si="2527"/>
        <v>0.21616944908455751</v>
      </c>
      <c r="T1448" s="1"/>
      <c r="U1448" s="1"/>
    </row>
    <row r="1449" spans="1:22" x14ac:dyDescent="0.2">
      <c r="A1449" s="131"/>
      <c r="B1449" s="131"/>
      <c r="C1449" s="131"/>
      <c r="D1449" s="131"/>
      <c r="E1449" s="131"/>
      <c r="F1449" s="131"/>
      <c r="G1449" s="131"/>
      <c r="H1449" s="131"/>
      <c r="I1449" s="131"/>
      <c r="J1449" s="131"/>
      <c r="K1449" s="131"/>
      <c r="L1449" s="131"/>
      <c r="M1449" s="131"/>
      <c r="N1449" s="131"/>
      <c r="O1449" s="131"/>
      <c r="P1449" s="131"/>
      <c r="Q1449" s="131"/>
      <c r="R1449" s="131"/>
      <c r="S1449" s="131"/>
      <c r="T1449" s="131"/>
      <c r="U1449" s="131"/>
      <c r="V1449" s="131"/>
    </row>
    <row r="1450" spans="1:22" ht="15.75" x14ac:dyDescent="0.25">
      <c r="K1450" s="127" t="s">
        <v>226</v>
      </c>
      <c r="N1450" s="117" t="s">
        <v>409</v>
      </c>
      <c r="S1450" s="112" t="s">
        <v>210</v>
      </c>
      <c r="T1450" s="112" t="s">
        <v>228</v>
      </c>
    </row>
    <row r="1451" spans="1:22" x14ac:dyDescent="0.2">
      <c r="K1451" s="127">
        <v>182</v>
      </c>
      <c r="N1451" s="124">
        <f t="shared" ref="N1451" si="2538">Q1443</f>
        <v>0.20381911733007202</v>
      </c>
      <c r="P1451" s="127" t="str">
        <f t="shared" ref="P1451" si="2539">CONCATENATE("X1","(m",K1451,")")</f>
        <v>X1(m182)</v>
      </c>
      <c r="Q1451" s="59">
        <f t="shared" ref="Q1451" si="2540">(($L$3*($I$3-($C$3*N1452+$D$3*N1453+$E$3*N1454+$F$3*N1455+$G$3*N1456))/$B$3))+((1-$L$3)*N1451)</f>
        <v>0.2042613624289204</v>
      </c>
      <c r="S1451" s="129">
        <f t="shared" ref="S1451:S1456" si="2541">ABS((Q1451-N1451)/Q1451)*100</f>
        <v>0.21650942380367003</v>
      </c>
      <c r="T1451" s="133">
        <f t="shared" si="2513"/>
        <v>0.21758967572961455</v>
      </c>
      <c r="U1451" s="127" t="s">
        <v>229</v>
      </c>
    </row>
    <row r="1452" spans="1:22" x14ac:dyDescent="0.2">
      <c r="N1452" s="125">
        <f t="shared" si="2495"/>
        <v>8.2181513826847517E-5</v>
      </c>
      <c r="P1452" s="127" t="str">
        <f t="shared" ref="P1452" si="2542">CONCATENATE("X2","(m",K1451,")")</f>
        <v>X2(m182)</v>
      </c>
      <c r="Q1452" s="59">
        <f t="shared" ref="Q1452" si="2543">(($L$3*($I$4-($B$4*Q1451+$D$4*N1453+$E$4*N1454+$F$4*N1455+$G$4*N1456))/$C$4))+((1-$L$3)*N1452)</f>
        <v>8.2360722255331461E-5</v>
      </c>
      <c r="S1452" s="129">
        <f t="shared" si="2541"/>
        <v>0.21758967572961455</v>
      </c>
    </row>
    <row r="1453" spans="1:22" x14ac:dyDescent="0.2">
      <c r="N1453" s="125">
        <f t="shared" si="2495"/>
        <v>-7.9580746674569054E-4</v>
      </c>
      <c r="P1453" s="127" t="str">
        <f t="shared" ref="P1453" si="2544">CONCATENATE("X3","(m",K1451,")")</f>
        <v>X3(m182)</v>
      </c>
      <c r="Q1453" s="59">
        <f t="shared" ref="Q1453" si="2545">(($L$3*($I$5-($B$5*Q1451+$C$5*Q1452+$E$5*N1454+$F$5*N1455+$G$5*N1456))/$D$5))+((1-$L$3)*N1453)</f>
        <v>-7.9753456485556718E-4</v>
      </c>
      <c r="S1453" s="129">
        <f t="shared" si="2541"/>
        <v>0.21655464051133916</v>
      </c>
    </row>
    <row r="1454" spans="1:22" x14ac:dyDescent="0.2">
      <c r="N1454" s="125">
        <f t="shared" si="2495"/>
        <v>0.20520982183263384</v>
      </c>
      <c r="P1454" s="127" t="str">
        <f t="shared" ref="P1454" si="2546">CONCATENATE("X4","(m",K1451,")")</f>
        <v>X4(m182)</v>
      </c>
      <c r="Q1454" s="59">
        <f t="shared" ref="Q1454" si="2547">(($L$3*($I$6-($B$6*Q1451+$C$6*Q1452+$D$6*Q1453+$F$6*N1455+$G$6*N1456))/$E$6))+((1-$L$3)*N1454)</f>
        <v>0.20565004533821055</v>
      </c>
      <c r="S1454" s="129">
        <f t="shared" si="2541"/>
        <v>0.21406438537502903</v>
      </c>
    </row>
    <row r="1455" spans="1:22" x14ac:dyDescent="0.2">
      <c r="N1455" s="125">
        <f t="shared" si="2495"/>
        <v>-8.2271323309895334E-5</v>
      </c>
      <c r="P1455" s="127" t="str">
        <f t="shared" ref="P1455" si="2548">CONCATENATE("X5","(m",K1451,")")</f>
        <v>X5(m182)</v>
      </c>
      <c r="Q1455" s="59">
        <f t="shared" ref="Q1455" si="2549">(($L$3*($I$7-($B$7*Q1451+$C$7*Q1452+$D$7*Q1453+$E$7*Q1454+$G$7*N1456))/$F$7))+((1-$L$3)*N1455)</f>
        <v>-8.2449712539807711E-5</v>
      </c>
      <c r="S1455" s="129">
        <f t="shared" si="2541"/>
        <v>0.21636125150375565</v>
      </c>
    </row>
    <row r="1456" spans="1:22" ht="15.75" x14ac:dyDescent="0.25">
      <c r="K1456" s="1"/>
      <c r="N1456" s="126">
        <f t="shared" si="2495"/>
        <v>-8.0262465061898018E-4</v>
      </c>
      <c r="P1456" s="127" t="str">
        <f t="shared" ref="P1456" si="2550">CONCATENATE("X6","(m",K1451,")")</f>
        <v>X6(m182)</v>
      </c>
      <c r="Q1456" s="59">
        <f t="shared" ref="Q1456" si="2551">(($L$3*($I$8-($B$8*Q1451+$C$8*Q1452+$D$8*Q1453+$E$8*Q1454+$F$8*Q1455))/$G$8))+((1-$L$3)*N1456)</f>
        <v>-8.0434385380830835E-4</v>
      </c>
      <c r="R1456" s="1"/>
      <c r="S1456" s="129">
        <f t="shared" si="2541"/>
        <v>0.21373983044543687</v>
      </c>
      <c r="T1456" s="1"/>
      <c r="U1456" s="1"/>
    </row>
    <row r="1457" spans="1:22" x14ac:dyDescent="0.2">
      <c r="A1457" s="131"/>
      <c r="B1457" s="131"/>
      <c r="C1457" s="131"/>
      <c r="D1457" s="131"/>
      <c r="E1457" s="131"/>
      <c r="F1457" s="131"/>
      <c r="G1457" s="131"/>
      <c r="H1457" s="131"/>
      <c r="I1457" s="131"/>
      <c r="J1457" s="131"/>
      <c r="K1457" s="131"/>
      <c r="L1457" s="131"/>
      <c r="M1457" s="131"/>
      <c r="N1457" s="131"/>
      <c r="O1457" s="131"/>
      <c r="P1457" s="131"/>
      <c r="Q1457" s="131"/>
      <c r="R1457" s="131"/>
      <c r="S1457" s="131"/>
      <c r="T1457" s="131"/>
      <c r="U1457" s="131"/>
      <c r="V1457" s="131"/>
    </row>
    <row r="1458" spans="1:22" ht="15.75" x14ac:dyDescent="0.25">
      <c r="K1458" s="127" t="s">
        <v>226</v>
      </c>
      <c r="N1458" s="117" t="s">
        <v>410</v>
      </c>
      <c r="S1458" s="112" t="s">
        <v>210</v>
      </c>
      <c r="T1458" s="112" t="s">
        <v>228</v>
      </c>
    </row>
    <row r="1459" spans="1:22" x14ac:dyDescent="0.2">
      <c r="K1459" s="127">
        <v>183</v>
      </c>
      <c r="N1459" s="124">
        <f t="shared" ref="N1459" si="2552">Q1451</f>
        <v>0.2042613624289204</v>
      </c>
      <c r="P1459" s="127" t="str">
        <f t="shared" ref="P1459" si="2553">CONCATENATE("X1","(m",K1459,")")</f>
        <v>X1(m183)</v>
      </c>
      <c r="Q1459" s="59">
        <f t="shared" ref="Q1459" si="2554">(($L$3*($I$3-($C$3*N1460+$D$3*N1461+$E$3*N1462+$F$3*N1463+$G$3*N1464))/$B$3))+((1-$L$3)*N1459)</f>
        <v>0.20469957358234392</v>
      </c>
      <c r="S1459" s="129">
        <f t="shared" ref="S1459:S1464" si="2555">ABS((Q1459-N1459)/Q1459)*100</f>
        <v>0.21407526442513072</v>
      </c>
      <c r="T1459" s="133">
        <f t="shared" si="2513"/>
        <v>0.21514107342170669</v>
      </c>
      <c r="U1459" s="127" t="s">
        <v>229</v>
      </c>
    </row>
    <row r="1460" spans="1:22" x14ac:dyDescent="0.2">
      <c r="N1460" s="125">
        <f t="shared" si="2495"/>
        <v>8.2360722255331461E-5</v>
      </c>
      <c r="P1460" s="127" t="str">
        <f t="shared" ref="P1460" si="2556">CONCATENATE("X2","(m",K1459,")")</f>
        <v>X2(m183)</v>
      </c>
      <c r="Q1460" s="59">
        <f t="shared" ref="Q1460" si="2557">(($L$3*($I$4-($B$4*Q1459+$D$4*N1461+$E$4*N1462+$F$4*N1463+$G$4*N1464))/$C$4))+((1-$L$3)*N1460)</f>
        <v>8.2538296031397395E-5</v>
      </c>
      <c r="S1460" s="129">
        <f t="shared" si="2555"/>
        <v>0.21514107342170669</v>
      </c>
    </row>
    <row r="1461" spans="1:22" x14ac:dyDescent="0.2">
      <c r="N1461" s="125">
        <f t="shared" si="2495"/>
        <v>-7.9753456485556718E-4</v>
      </c>
      <c r="P1461" s="127" t="str">
        <f t="shared" ref="P1461" si="2558">CONCATENATE("X3","(m",K1459,")")</f>
        <v>X3(m183)</v>
      </c>
      <c r="Q1461" s="59">
        <f t="shared" ref="Q1461" si="2559">(($L$3*($I$5-($B$5*Q1459+$C$5*Q1460+$E$5*N1462+$F$5*N1463+$G$5*N1464))/$D$5))+((1-$L$3)*N1461)</f>
        <v>-7.992459092136516E-4</v>
      </c>
      <c r="S1461" s="129">
        <f t="shared" si="2555"/>
        <v>0.21411987704361796</v>
      </c>
    </row>
    <row r="1462" spans="1:22" x14ac:dyDescent="0.2">
      <c r="N1462" s="125">
        <f t="shared" si="2495"/>
        <v>0.20565004533821055</v>
      </c>
      <c r="P1462" s="127" t="str">
        <f t="shared" ref="P1462" si="2560">CONCATENATE("X4","(m",K1459,")")</f>
        <v>X4(m183)</v>
      </c>
      <c r="Q1462" s="59">
        <f t="shared" ref="Q1462" si="2561">(($L$3*($I$6-($B$6*Q1459+$C$6*Q1460+$D$6*Q1461+$F$6*N1463+$G$6*N1464))/$E$6))+((1-$L$3)*N1462)</f>
        <v>0.20608625333835626</v>
      </c>
      <c r="S1462" s="129">
        <f t="shared" si="2555"/>
        <v>0.21166283198401198</v>
      </c>
    </row>
    <row r="1463" spans="1:22" x14ac:dyDescent="0.2">
      <c r="N1463" s="125">
        <f t="shared" si="2495"/>
        <v>-8.2449712539807711E-5</v>
      </c>
      <c r="P1463" s="127" t="str">
        <f t="shared" ref="P1463" si="2562">CONCATENATE("X5","(m",K1459,")")</f>
        <v>X5(m183)</v>
      </c>
      <c r="Q1463" s="59">
        <f t="shared" ref="Q1463" si="2563">(($L$3*($I$7-($B$7*Q1459+$C$7*Q1460+$D$7*Q1461+$E$7*Q1462+$G$7*N1464))/$F$7))+((1-$L$3)*N1463)</f>
        <v>-8.2626474589634374E-5</v>
      </c>
      <c r="S1463" s="129">
        <f t="shared" si="2555"/>
        <v>0.21392907140786832</v>
      </c>
    </row>
    <row r="1464" spans="1:22" ht="15.75" x14ac:dyDescent="0.25">
      <c r="K1464" s="1"/>
      <c r="N1464" s="126">
        <f t="shared" si="2495"/>
        <v>-8.0434385380830835E-4</v>
      </c>
      <c r="P1464" s="127" t="str">
        <f t="shared" ref="P1464" si="2564">CONCATENATE("X6","(m",K1459,")")</f>
        <v>X6(m183)</v>
      </c>
      <c r="Q1464" s="59">
        <f t="shared" ref="Q1464" si="2565">(($L$3*($I$8-($B$8*Q1459+$C$8*Q1460+$D$8*Q1461+$E$8*Q1462+$F$8*Q1463))/$G$8))+((1-$L$3)*N1464)</f>
        <v>-8.0604737525948229E-4</v>
      </c>
      <c r="R1464" s="1"/>
      <c r="S1464" s="129">
        <f t="shared" si="2555"/>
        <v>0.21134259641073144</v>
      </c>
      <c r="T1464" s="1"/>
      <c r="U1464" s="1"/>
    </row>
    <row r="1465" spans="1:22" x14ac:dyDescent="0.2">
      <c r="A1465" s="131"/>
      <c r="B1465" s="131"/>
      <c r="C1465" s="131"/>
      <c r="D1465" s="131"/>
      <c r="E1465" s="131"/>
      <c r="F1465" s="131"/>
      <c r="G1465" s="131"/>
      <c r="H1465" s="131"/>
      <c r="I1465" s="131"/>
      <c r="J1465" s="131"/>
      <c r="K1465" s="131"/>
      <c r="L1465" s="131"/>
      <c r="M1465" s="131"/>
      <c r="N1465" s="131"/>
      <c r="O1465" s="131"/>
      <c r="P1465" s="131"/>
      <c r="Q1465" s="131"/>
      <c r="R1465" s="131"/>
      <c r="S1465" s="131"/>
      <c r="T1465" s="131"/>
      <c r="U1465" s="131"/>
      <c r="V1465" s="131"/>
    </row>
    <row r="1466" spans="1:22" ht="15.75" x14ac:dyDescent="0.25">
      <c r="K1466" s="127" t="s">
        <v>226</v>
      </c>
      <c r="N1466" s="117" t="s">
        <v>411</v>
      </c>
      <c r="S1466" s="112" t="s">
        <v>210</v>
      </c>
      <c r="T1466" s="112" t="s">
        <v>228</v>
      </c>
    </row>
    <row r="1467" spans="1:22" x14ac:dyDescent="0.2">
      <c r="K1467" s="127">
        <v>184</v>
      </c>
      <c r="N1467" s="124">
        <f t="shared" ref="N1467" si="2566">Q1459</f>
        <v>0.20469957358234392</v>
      </c>
      <c r="P1467" s="127" t="str">
        <f t="shared" ref="P1467" si="2567">CONCATENATE("X1","(m",K1467,")")</f>
        <v>X1(m184)</v>
      </c>
      <c r="Q1467" s="59">
        <f t="shared" ref="Q1467" si="2568">(($L$3*($I$3-($C$3*N1468+$D$3*N1469+$E$3*N1470+$F$3*N1471+$G$3*N1472))/$B$3))+((1-$L$3)*N1467)</f>
        <v>0.20513378758603731</v>
      </c>
      <c r="S1467" s="129">
        <f t="shared" ref="S1467:S1472" si="2569">ABS((Q1467-N1467)/Q1467)*100</f>
        <v>0.21167356621408689</v>
      </c>
      <c r="T1467" s="133">
        <f t="shared" si="2513"/>
        <v>0.212725176152183</v>
      </c>
      <c r="U1467" s="127" t="s">
        <v>229</v>
      </c>
    </row>
    <row r="1468" spans="1:22" x14ac:dyDescent="0.2">
      <c r="N1468" s="125">
        <f t="shared" si="2495"/>
        <v>8.2538296031397395E-5</v>
      </c>
      <c r="P1468" s="127" t="str">
        <f t="shared" ref="P1468" si="2570">CONCATENATE("X2","(m",K1467,")")</f>
        <v>X2(m184)</v>
      </c>
      <c r="Q1468" s="59">
        <f t="shared" ref="Q1468" si="2571">(($L$3*($I$4-($B$4*Q1467+$D$4*N1469+$E$4*N1470+$F$4*N1471+$G$4*N1472))/$C$4))+((1-$L$3)*N1468)</f>
        <v>8.2714250065552298E-5</v>
      </c>
      <c r="S1468" s="129">
        <f t="shared" si="2569"/>
        <v>0.212725176152183</v>
      </c>
    </row>
    <row r="1469" spans="1:22" x14ac:dyDescent="0.2">
      <c r="N1469" s="125">
        <f t="shared" si="2495"/>
        <v>-7.992459092136516E-4</v>
      </c>
      <c r="P1469" s="127" t="str">
        <f t="shared" ref="P1469" si="2572">CONCATENATE("X3","(m",K1467,")")</f>
        <v>X3(m184)</v>
      </c>
      <c r="Q1469" s="59">
        <f t="shared" ref="Q1469" si="2573">(($L$3*($I$5-($B$5*Q1467+$C$5*Q1468+$E$5*N1470+$F$5*N1471+$G$5*N1472))/$D$5))+((1-$L$3)*N1469)</f>
        <v>-8.0094164351803107E-4</v>
      </c>
      <c r="S1469" s="129">
        <f t="shared" si="2569"/>
        <v>0.21171758493305215</v>
      </c>
    </row>
    <row r="1470" spans="1:22" x14ac:dyDescent="0.2">
      <c r="N1470" s="125">
        <f t="shared" si="2495"/>
        <v>0.20608625333835626</v>
      </c>
      <c r="P1470" s="127" t="str">
        <f t="shared" ref="P1470" si="2574">CONCATENATE("X4","(m",K1467,")")</f>
        <v>X4(m184)</v>
      </c>
      <c r="Q1470" s="59">
        <f t="shared" ref="Q1470" si="2575">(($L$3*($I$6-($B$6*Q1467+$C$6*Q1468+$D$6*Q1469+$F$6*N1471+$G$6*N1472))/$E$6))+((1-$L$3)*N1470)</f>
        <v>0.20651848246056509</v>
      </c>
      <c r="S1470" s="129">
        <f t="shared" si="2569"/>
        <v>0.20929319112703007</v>
      </c>
    </row>
    <row r="1471" spans="1:22" x14ac:dyDescent="0.2">
      <c r="N1471" s="125">
        <f t="shared" si="2495"/>
        <v>-8.2626474589634374E-5</v>
      </c>
      <c r="P1471" s="127" t="str">
        <f t="shared" ref="P1471" si="2576">CONCATENATE("X5","(m",K1467,")")</f>
        <v>X5(m184)</v>
      </c>
      <c r="Q1471" s="59">
        <f t="shared" ref="Q1471" si="2577">(($L$3*($I$7-($B$7*Q1467+$C$7*Q1468+$D$7*Q1469+$E$7*Q1470+$G$7*N1472))/$F$7))+((1-$L$3)*N1471)</f>
        <v>-8.2801624301723296E-5</v>
      </c>
      <c r="S1471" s="129">
        <f t="shared" si="2569"/>
        <v>0.21152931909969355</v>
      </c>
    </row>
    <row r="1472" spans="1:22" ht="15.75" x14ac:dyDescent="0.25">
      <c r="K1472" s="1"/>
      <c r="N1472" s="126">
        <f t="shared" si="2495"/>
        <v>-8.0604737525948229E-4</v>
      </c>
      <c r="P1472" s="127" t="str">
        <f t="shared" ref="P1472" si="2578">CONCATENATE("X6","(m",K1467,")")</f>
        <v>X6(m184)</v>
      </c>
      <c r="Q1472" s="59">
        <f t="shared" ref="Q1472" si="2579">(($L$3*($I$8-($B$8*Q1467+$C$8*Q1468+$D$8*Q1469+$E$8*Q1470+$F$8*Q1471))/$G$8))+((1-$L$3)*N1472)</f>
        <v>-8.0773535801371629E-4</v>
      </c>
      <c r="R1472" s="1"/>
      <c r="S1472" s="129">
        <f t="shared" si="2569"/>
        <v>0.20897720243235135</v>
      </c>
      <c r="T1472" s="1"/>
      <c r="U1472" s="1"/>
    </row>
    <row r="1473" spans="1:22" x14ac:dyDescent="0.2">
      <c r="A1473" s="131"/>
      <c r="B1473" s="131"/>
      <c r="C1473" s="131"/>
      <c r="D1473" s="131"/>
      <c r="E1473" s="131"/>
      <c r="F1473" s="131"/>
      <c r="G1473" s="131"/>
      <c r="H1473" s="131"/>
      <c r="I1473" s="131"/>
      <c r="J1473" s="131"/>
      <c r="K1473" s="131"/>
      <c r="L1473" s="131"/>
      <c r="M1473" s="131"/>
      <c r="N1473" s="131"/>
      <c r="O1473" s="131"/>
      <c r="P1473" s="131"/>
      <c r="Q1473" s="131"/>
      <c r="R1473" s="131"/>
      <c r="S1473" s="131"/>
      <c r="T1473" s="131"/>
      <c r="U1473" s="131"/>
      <c r="V1473" s="131"/>
    </row>
    <row r="1474" spans="1:22" ht="15.75" x14ac:dyDescent="0.25">
      <c r="K1474" s="127" t="s">
        <v>226</v>
      </c>
      <c r="N1474" s="117" t="s">
        <v>412</v>
      </c>
      <c r="S1474" s="112" t="s">
        <v>210</v>
      </c>
      <c r="T1474" s="112" t="s">
        <v>228</v>
      </c>
    </row>
    <row r="1475" spans="1:22" x14ac:dyDescent="0.2">
      <c r="K1475" s="127">
        <v>185</v>
      </c>
      <c r="N1475" s="124">
        <f t="shared" ref="N1475" si="2580">Q1467</f>
        <v>0.20513378758603731</v>
      </c>
      <c r="P1475" s="127" t="str">
        <f t="shared" ref="P1475" si="2581">CONCATENATE("X1","(m",K1475,")")</f>
        <v>X1(m185)</v>
      </c>
      <c r="Q1475" s="59">
        <f t="shared" ref="Q1475" si="2582">(($L$3*($I$3-($C$3*N1476+$D$3*N1477+$E$3*N1478+$F$3*N1479+$G$3*N1480))/$B$3))+((1-$L$3)*N1475)</f>
        <v>0.20556404090006294</v>
      </c>
      <c r="S1475" s="129">
        <f t="shared" ref="S1475:S1480" si="2583">ABS((Q1475-N1475)/Q1475)*100</f>
        <v>0.20930378296795715</v>
      </c>
      <c r="T1475" s="133">
        <f t="shared" si="2513"/>
        <v>0.21034143244020462</v>
      </c>
      <c r="U1475" s="127" t="s">
        <v>229</v>
      </c>
    </row>
    <row r="1476" spans="1:22" x14ac:dyDescent="0.2">
      <c r="N1476" s="125">
        <f t="shared" si="2495"/>
        <v>8.2714250065552298E-5</v>
      </c>
      <c r="P1476" s="127" t="str">
        <f t="shared" ref="P1476" si="2584">CONCATENATE("X2","(m",K1475,")")</f>
        <v>X2(m185)</v>
      </c>
      <c r="Q1476" s="59">
        <f t="shared" ref="Q1476" si="2585">(($L$3*($I$4-($B$4*Q1475+$D$4*N1477+$E$4*N1478+$F$4*N1479+$G$4*N1480))/$C$4))+((1-$L$3)*N1476)</f>
        <v>8.288859913229679E-5</v>
      </c>
      <c r="S1476" s="129">
        <f t="shared" si="2583"/>
        <v>0.21034143244020462</v>
      </c>
    </row>
    <row r="1477" spans="1:22" x14ac:dyDescent="0.2">
      <c r="N1477" s="125">
        <f t="shared" si="2495"/>
        <v>-8.0094164351803107E-4</v>
      </c>
      <c r="P1477" s="127" t="str">
        <f t="shared" ref="P1477" si="2586">CONCATENATE("X3","(m",K1475,")")</f>
        <v>X3(m185)</v>
      </c>
      <c r="Q1477" s="59">
        <f t="shared" ref="Q1477" si="2587">(($L$3*($I$5-($B$5*Q1475+$C$5*Q1476+$E$5*N1478+$F$5*N1479+$G$5*N1480))/$D$5))+((1-$L$3)*N1477)</f>
        <v>-8.0262191015604916E-4</v>
      </c>
      <c r="S1477" s="129">
        <f t="shared" si="2583"/>
        <v>0.2093472177567893</v>
      </c>
    </row>
    <row r="1478" spans="1:22" x14ac:dyDescent="0.2">
      <c r="N1478" s="125">
        <f t="shared" si="2495"/>
        <v>0.20651848246056509</v>
      </c>
      <c r="P1478" s="127" t="str">
        <f t="shared" ref="P1478" si="2588">CONCATENATE("X4","(m",K1475,")")</f>
        <v>X4(m185)</v>
      </c>
      <c r="Q1478" s="59">
        <f t="shared" ref="Q1478" si="2589">(($L$3*($I$6-($B$6*Q1475+$C$6*Q1476+$D$6*Q1477+$F$6*N1479+$G$6*N1480))/$E$6))+((1-$L$3)*N1478)</f>
        <v>0.20694676899823294</v>
      </c>
      <c r="S1478" s="129">
        <f t="shared" si="2583"/>
        <v>0.20695492842969279</v>
      </c>
    </row>
    <row r="1479" spans="1:22" x14ac:dyDescent="0.2">
      <c r="N1479" s="125">
        <f t="shared" si="2495"/>
        <v>-8.2801624301723296E-5</v>
      </c>
      <c r="P1479" s="127" t="str">
        <f t="shared" ref="P1479" si="2590">CONCATENATE("X5","(m",K1475,")")</f>
        <v>X5(m185)</v>
      </c>
      <c r="Q1479" s="59">
        <f t="shared" ref="Q1479" si="2591">(($L$3*($I$7-($B$7*Q1475+$C$7*Q1476+$D$7*Q1477+$E$7*Q1478+$G$7*N1480))/$F$7))+((1-$L$3)*N1479)</f>
        <v>-8.2975176383037852E-5</v>
      </c>
      <c r="S1479" s="129">
        <f t="shared" si="2583"/>
        <v>0.20916144909820833</v>
      </c>
    </row>
    <row r="1480" spans="1:22" ht="15.75" x14ac:dyDescent="0.25">
      <c r="K1480" s="1"/>
      <c r="N1480" s="126">
        <f t="shared" si="2495"/>
        <v>-8.0773535801371629E-4</v>
      </c>
      <c r="P1480" s="127" t="str">
        <f t="shared" ref="P1480" si="2592">CONCATENATE("X6","(m",K1475,")")</f>
        <v>X6(m185)</v>
      </c>
      <c r="Q1480" s="59">
        <f t="shared" ref="Q1480" si="2593">(($L$3*($I$8-($B$8*Q1475+$C$8*Q1476+$D$8*Q1477+$E$8*Q1478+$F$8*Q1479))/$G$8))+((1-$L$3)*N1480)</f>
        <v>-8.094079438074719E-4</v>
      </c>
      <c r="R1480" s="1"/>
      <c r="S1480" s="129">
        <f t="shared" si="2583"/>
        <v>0.20664311569364233</v>
      </c>
      <c r="T1480" s="1"/>
      <c r="U1480" s="1"/>
    </row>
    <row r="1481" spans="1:22" x14ac:dyDescent="0.2">
      <c r="A1481" s="131"/>
      <c r="B1481" s="131"/>
      <c r="C1481" s="131"/>
      <c r="D1481" s="131"/>
      <c r="E1481" s="131"/>
      <c r="F1481" s="131"/>
      <c r="G1481" s="131"/>
      <c r="H1481" s="131"/>
      <c r="I1481" s="131"/>
      <c r="J1481" s="131"/>
      <c r="K1481" s="131"/>
      <c r="L1481" s="131"/>
      <c r="M1481" s="131"/>
      <c r="N1481" s="131"/>
      <c r="O1481" s="131"/>
      <c r="P1481" s="131"/>
      <c r="Q1481" s="131"/>
      <c r="R1481" s="131"/>
      <c r="S1481" s="131"/>
      <c r="T1481" s="131"/>
      <c r="U1481" s="131"/>
      <c r="V1481" s="131"/>
    </row>
    <row r="1482" spans="1:22" ht="15.75" x14ac:dyDescent="0.25">
      <c r="K1482" s="127" t="s">
        <v>226</v>
      </c>
      <c r="N1482" s="117" t="s">
        <v>413</v>
      </c>
      <c r="S1482" s="112" t="s">
        <v>210</v>
      </c>
      <c r="T1482" s="112" t="s">
        <v>228</v>
      </c>
    </row>
    <row r="1483" spans="1:22" x14ac:dyDescent="0.2">
      <c r="K1483" s="127">
        <v>186</v>
      </c>
      <c r="N1483" s="124">
        <f t="shared" ref="N1483" si="2594">Q1475</f>
        <v>0.20556404090006294</v>
      </c>
      <c r="P1483" s="127" t="str">
        <f t="shared" ref="P1483" si="2595">CONCATENATE("X1","(m",K1483,")")</f>
        <v>X1(m186)</v>
      </c>
      <c r="Q1483" s="59">
        <f t="shared" ref="Q1483" si="2596">(($L$3*($I$3-($C$3*N1484+$D$3*N1485+$E$3*N1486+$F$3*N1487+$G$3*N1488))/$B$3))+((1-$L$3)*N1483)</f>
        <v>0.20599036965191211</v>
      </c>
      <c r="S1483" s="129">
        <f t="shared" ref="S1483:S1488" si="2597">ABS((Q1483-N1483)/Q1483)*100</f>
        <v>0.20696538026005354</v>
      </c>
      <c r="T1483" s="133">
        <f t="shared" si="2513"/>
        <v>0.20798930272289023</v>
      </c>
      <c r="U1483" s="127" t="s">
        <v>229</v>
      </c>
    </row>
    <row r="1484" spans="1:22" x14ac:dyDescent="0.2">
      <c r="N1484" s="125">
        <f t="shared" si="2495"/>
        <v>8.288859913229679E-5</v>
      </c>
      <c r="P1484" s="127" t="str">
        <f t="shared" ref="P1484" si="2598">CONCATENATE("X2","(m",K1483,")")</f>
        <v>X2(m186)</v>
      </c>
      <c r="Q1484" s="59">
        <f t="shared" ref="Q1484" si="2599">(($L$3*($I$4-($B$4*Q1483+$D$4*N1485+$E$4*N1486+$F$4*N1487+$G$4*N1488))/$C$4))+((1-$L$3)*N1484)</f>
        <v>8.3061357871365608E-5</v>
      </c>
      <c r="S1484" s="129">
        <f t="shared" si="2597"/>
        <v>0.20798930272289023</v>
      </c>
    </row>
    <row r="1485" spans="1:22" x14ac:dyDescent="0.2">
      <c r="N1485" s="125">
        <f t="shared" si="2495"/>
        <v>-8.0262191015604916E-4</v>
      </c>
      <c r="P1485" s="127" t="str">
        <f t="shared" ref="P1485" si="2600">CONCATENATE("X3","(m",K1483,")")</f>
        <v>X3(m186)</v>
      </c>
      <c r="Q1485" s="59">
        <f t="shared" ref="Q1485" si="2601">(($L$3*($I$5-($B$5*Q1483+$C$5*Q1484+$E$5*N1486+$F$5*N1487+$G$5*N1488))/$D$5))+((1-$L$3)*N1485)</f>
        <v>-8.0428685021626044E-4</v>
      </c>
      <c r="S1485" s="129">
        <f t="shared" si="2597"/>
        <v>0.20700824087371317</v>
      </c>
    </row>
    <row r="1486" spans="1:22" x14ac:dyDescent="0.2">
      <c r="N1486" s="125">
        <f t="shared" si="2495"/>
        <v>0.20694676899823294</v>
      </c>
      <c r="P1486" s="127" t="str">
        <f t="shared" ref="P1486" si="2602">CONCATENATE("X4","(m",K1483,")")</f>
        <v>X4(m186)</v>
      </c>
      <c r="Q1486" s="59">
        <f t="shared" ref="Q1486" si="2603">(($L$3*($I$6-($B$6*Q1483+$C$6*Q1484+$D$6*Q1485+$F$6*N1487+$G$6*N1488))/$E$6))+((1-$L$3)*N1486)</f>
        <v>0.20737114891370492</v>
      </c>
      <c r="S1486" s="129">
        <f t="shared" si="2597"/>
        <v>0.20464752097630479</v>
      </c>
    </row>
    <row r="1487" spans="1:22" x14ac:dyDescent="0.2">
      <c r="N1487" s="125">
        <f t="shared" si="2495"/>
        <v>-8.2975176383037852E-5</v>
      </c>
      <c r="P1487" s="127" t="str">
        <f t="shared" ref="P1487" si="2604">CONCATENATE("X5","(m",K1483,")")</f>
        <v>X5(m186)</v>
      </c>
      <c r="Q1487" s="59">
        <f t="shared" ref="Q1487" si="2605">(($L$3*($I$7-($B$7*Q1483+$C$7*Q1484+$D$7*Q1485+$E$7*Q1486+$G$7*N1488))/$F$7))+((1-$L$3)*N1487)</f>
        <v>-8.3147145406391458E-5</v>
      </c>
      <c r="S1487" s="129">
        <f t="shared" si="2597"/>
        <v>0.20682492767861976</v>
      </c>
    </row>
    <row r="1488" spans="1:22" ht="15.75" x14ac:dyDescent="0.25">
      <c r="K1488" s="1"/>
      <c r="N1488" s="126">
        <f t="shared" si="2495"/>
        <v>-8.094079438074719E-4</v>
      </c>
      <c r="P1488" s="127" t="str">
        <f t="shared" ref="P1488" si="2606">CONCATENATE("X6","(m",K1483,")")</f>
        <v>X6(m186)</v>
      </c>
      <c r="Q1488" s="59">
        <f t="shared" ref="Q1488" si="2607">(($L$3*($I$8-($B$8*Q1483+$C$8*Q1484+$D$8*Q1485+$E$8*Q1486+$F$8*Q1487))/$G$8))+((1-$L$3)*N1488)</f>
        <v>-8.110652730843593E-4</v>
      </c>
      <c r="R1488" s="1"/>
      <c r="S1488" s="129">
        <f t="shared" si="2597"/>
        <v>0.2043398147950321</v>
      </c>
      <c r="T1488" s="1"/>
      <c r="U1488" s="1"/>
    </row>
    <row r="1489" spans="1:22" x14ac:dyDescent="0.2">
      <c r="A1489" s="131"/>
      <c r="B1489" s="131"/>
      <c r="C1489" s="131"/>
      <c r="D1489" s="131"/>
      <c r="E1489" s="131"/>
      <c r="F1489" s="131"/>
      <c r="G1489" s="131"/>
      <c r="H1489" s="131"/>
      <c r="I1489" s="131"/>
      <c r="J1489" s="131"/>
      <c r="K1489" s="131"/>
      <c r="L1489" s="131"/>
      <c r="M1489" s="131"/>
      <c r="N1489" s="131"/>
      <c r="O1489" s="131"/>
      <c r="P1489" s="131"/>
      <c r="Q1489" s="131"/>
      <c r="R1489" s="131"/>
      <c r="S1489" s="131"/>
      <c r="T1489" s="131"/>
      <c r="U1489" s="131"/>
      <c r="V1489" s="131"/>
    </row>
    <row r="1490" spans="1:22" ht="15.75" x14ac:dyDescent="0.25">
      <c r="K1490" s="127" t="s">
        <v>226</v>
      </c>
      <c r="N1490" s="117" t="s">
        <v>414</v>
      </c>
      <c r="S1490" s="112" t="s">
        <v>210</v>
      </c>
      <c r="T1490" s="112" t="s">
        <v>228</v>
      </c>
    </row>
    <row r="1491" spans="1:22" x14ac:dyDescent="0.2">
      <c r="K1491" s="127">
        <v>187</v>
      </c>
      <c r="N1491" s="124">
        <f t="shared" ref="N1491:N1552" si="2608">Q1483</f>
        <v>0.20599036965191211</v>
      </c>
      <c r="P1491" s="127" t="str">
        <f t="shared" ref="P1491" si="2609">CONCATENATE("X1","(m",K1491,")")</f>
        <v>X1(m187)</v>
      </c>
      <c r="Q1491" s="59">
        <f t="shared" ref="Q1491" si="2610">(($L$3*($I$3-($C$3*N1492+$D$3*N1493+$E$3*N1494+$F$3*N1495+$G$3*N1496))/$B$3))+((1-$L$3)*N1491)</f>
        <v>0.20641280963953867</v>
      </c>
      <c r="S1491" s="129">
        <f t="shared" ref="S1491:S1496" si="2611">ABS((Q1491-N1491)/Q1491)*100</f>
        <v>0.20465783512383406</v>
      </c>
      <c r="T1491" s="133">
        <f t="shared" si="2513"/>
        <v>0.20566825903509181</v>
      </c>
      <c r="U1491" s="127" t="s">
        <v>229</v>
      </c>
    </row>
    <row r="1492" spans="1:22" x14ac:dyDescent="0.2">
      <c r="N1492" s="125">
        <f t="shared" si="2608"/>
        <v>8.3061357871365608E-5</v>
      </c>
      <c r="P1492" s="127" t="str">
        <f t="shared" ref="P1492" si="2612">CONCATENATE("X2","(m",K1491,")")</f>
        <v>X2(m187)</v>
      </c>
      <c r="Q1492" s="59">
        <f t="shared" ref="Q1492" si="2613">(($L$3*($I$4-($B$4*Q1491+$D$4*N1493+$E$4*N1494+$F$4*N1495+$G$4*N1496))/$C$4))+((1-$L$3)*N1492)</f>
        <v>8.3232540788956929E-5</v>
      </c>
      <c r="S1492" s="129">
        <f t="shared" si="2611"/>
        <v>0.20566825903509181</v>
      </c>
    </row>
    <row r="1493" spans="1:22" x14ac:dyDescent="0.2">
      <c r="N1493" s="125">
        <f t="shared" si="2608"/>
        <v>-8.0428685021626044E-4</v>
      </c>
      <c r="P1493" s="127" t="str">
        <f t="shared" ref="P1493" si="2614">CONCATENATE("X3","(m",K1491,")")</f>
        <v>X3(m187)</v>
      </c>
      <c r="Q1493" s="59">
        <f t="shared" ref="Q1493" si="2615">(($L$3*($I$5-($B$5*Q1491+$C$5*Q1492+$E$5*N1494+$F$5*N1495+$G$5*N1496))/$D$5))+((1-$L$3)*N1493)</f>
        <v>-8.0593660350027909E-4</v>
      </c>
      <c r="S1493" s="129">
        <f t="shared" si="2611"/>
        <v>0.204700131108772</v>
      </c>
    </row>
    <row r="1494" spans="1:22" x14ac:dyDescent="0.2">
      <c r="N1494" s="125">
        <f t="shared" si="2608"/>
        <v>0.20737114891370492</v>
      </c>
      <c r="P1494" s="127" t="str">
        <f t="shared" ref="P1494" si="2616">CONCATENATE("X4","(m",K1491,")")</f>
        <v>X4(m187)</v>
      </c>
      <c r="Q1494" s="59">
        <f t="shared" ref="Q1494" si="2617">(($L$3*($I$6-($B$6*Q1491+$C$6*Q1492+$D$6*Q1493+$F$6*N1495+$G$6*N1496))/$E$6))+((1-$L$3)*N1494)</f>
        <v>0.20779165784129511</v>
      </c>
      <c r="S1494" s="129">
        <f t="shared" si="2611"/>
        <v>0.2023704570042735</v>
      </c>
    </row>
    <row r="1495" spans="1:22" x14ac:dyDescent="0.2">
      <c r="N1495" s="125">
        <f t="shared" si="2608"/>
        <v>-8.3147145406391458E-5</v>
      </c>
      <c r="P1495" s="127" t="str">
        <f t="shared" ref="P1495" si="2618">CONCATENATE("X5","(m",K1491,")")</f>
        <v>X5(m187)</v>
      </c>
      <c r="Q1495" s="59">
        <f t="shared" ref="Q1495" si="2619">(($L$3*($I$7-($B$7*Q1491+$C$7*Q1492+$D$7*Q1493+$E$7*Q1494+$G$7*N1496))/$F$7))+((1-$L$3)*N1495)</f>
        <v>-8.3317545811671564E-5</v>
      </c>
      <c r="S1495" s="129">
        <f t="shared" si="2611"/>
        <v>0.20451923255789822</v>
      </c>
    </row>
    <row r="1496" spans="1:22" ht="15.75" x14ac:dyDescent="0.25">
      <c r="K1496" s="1"/>
      <c r="N1496" s="126">
        <f t="shared" si="2608"/>
        <v>-8.110652730843593E-4</v>
      </c>
      <c r="P1496" s="127" t="str">
        <f t="shared" ref="P1496" si="2620">CONCATENATE("X6","(m",K1491,")")</f>
        <v>X6(m187)</v>
      </c>
      <c r="Q1496" s="59">
        <f t="shared" ref="Q1496" si="2621">(($L$3*($I$8-($B$8*Q1491+$C$8*Q1492+$D$8*Q1493+$E$8*Q1494+$F$8*Q1495))/$G$8))+((1-$L$3)*N1496)</f>
        <v>-8.1270748500693009E-4</v>
      </c>
      <c r="R1496" s="1"/>
      <c r="S1496" s="129">
        <f t="shared" si="2611"/>
        <v>0.20206678944968648</v>
      </c>
      <c r="T1496" s="1"/>
      <c r="U1496" s="1"/>
    </row>
    <row r="1497" spans="1:22" x14ac:dyDescent="0.2">
      <c r="A1497" s="131"/>
      <c r="B1497" s="131"/>
      <c r="C1497" s="131"/>
      <c r="D1497" s="131"/>
      <c r="E1497" s="131"/>
      <c r="F1497" s="131"/>
      <c r="G1497" s="131"/>
      <c r="H1497" s="131"/>
      <c r="I1497" s="131"/>
      <c r="J1497" s="131"/>
      <c r="K1497" s="131"/>
      <c r="L1497" s="131"/>
      <c r="M1497" s="131"/>
      <c r="N1497" s="131"/>
      <c r="O1497" s="131"/>
      <c r="P1497" s="131"/>
      <c r="Q1497" s="131"/>
      <c r="R1497" s="131"/>
      <c r="S1497" s="131"/>
      <c r="T1497" s="131"/>
      <c r="U1497" s="131"/>
      <c r="V1497" s="131"/>
    </row>
    <row r="1498" spans="1:22" ht="15.75" x14ac:dyDescent="0.25">
      <c r="K1498" s="127" t="s">
        <v>226</v>
      </c>
      <c r="N1498" s="117" t="s">
        <v>415</v>
      </c>
      <c r="S1498" s="112" t="s">
        <v>210</v>
      </c>
      <c r="T1498" s="112" t="s">
        <v>228</v>
      </c>
    </row>
    <row r="1499" spans="1:22" x14ac:dyDescent="0.2">
      <c r="K1499" s="127">
        <v>188</v>
      </c>
      <c r="N1499" s="124">
        <f t="shared" ref="N1499" si="2622">Q1491</f>
        <v>0.20641280963953867</v>
      </c>
      <c r="P1499" s="127" t="str">
        <f t="shared" ref="P1499" si="2623">CONCATENATE("X1","(m",K1499,")")</f>
        <v>X1(m188)</v>
      </c>
      <c r="Q1499" s="59">
        <f t="shared" ref="Q1499" si="2624">(($L$3*($I$3-($C$3*N1500+$D$3*N1501+$E$3*N1502+$F$3*N1503+$G$3*N1504))/$B$3))+((1-$L$3)*N1499)</f>
        <v>0.20683139633436493</v>
      </c>
      <c r="S1499" s="129">
        <f t="shared" ref="S1499:S1504" si="2625">ABS((Q1499-N1499)/Q1499)*100</f>
        <v>0.2023806357471768</v>
      </c>
      <c r="T1499" s="133">
        <f t="shared" ref="T1499:T1555" si="2626">MAX(S1499:S1502)</f>
        <v>0.20337778469924975</v>
      </c>
      <c r="U1499" s="127" t="s">
        <v>229</v>
      </c>
    </row>
    <row r="1500" spans="1:22" x14ac:dyDescent="0.2">
      <c r="N1500" s="125">
        <f t="shared" si="2608"/>
        <v>8.3232540788956929E-5</v>
      </c>
      <c r="P1500" s="127" t="str">
        <f t="shared" ref="P1500" si="2627">CONCATENATE("X2","(m",K1499,")")</f>
        <v>X2(m188)</v>
      </c>
      <c r="Q1500" s="59">
        <f t="shared" ref="Q1500" si="2628">(($L$3*($I$4-($B$4*Q1499+$D$4*N1501+$E$4*N1502+$F$4*N1503+$G$4*N1504))/$C$4))+((1-$L$3)*N1500)</f>
        <v>8.3402162258950456E-5</v>
      </c>
      <c r="S1500" s="129">
        <f t="shared" si="2625"/>
        <v>0.20337778469924975</v>
      </c>
    </row>
    <row r="1501" spans="1:22" x14ac:dyDescent="0.2">
      <c r="N1501" s="125">
        <f t="shared" si="2608"/>
        <v>-8.0593660350027909E-4</v>
      </c>
      <c r="P1501" s="127" t="str">
        <f t="shared" ref="P1501" si="2629">CONCATENATE("X3","(m",K1499,")")</f>
        <v>X3(m188)</v>
      </c>
      <c r="Q1501" s="59">
        <f t="shared" ref="Q1501" si="2630">(($L$3*($I$5-($B$5*Q1499+$C$5*Q1500+$E$5*N1502+$F$5*N1503+$G$5*N1504))/$D$5))+((1-$L$3)*N1501)</f>
        <v>-8.0757130853451595E-4</v>
      </c>
      <c r="S1501" s="129">
        <f t="shared" si="2625"/>
        <v>0.20242237644664834</v>
      </c>
    </row>
    <row r="1502" spans="1:22" x14ac:dyDescent="0.2">
      <c r="N1502" s="125">
        <f t="shared" si="2608"/>
        <v>0.20779165784129511</v>
      </c>
      <c r="P1502" s="127" t="str">
        <f t="shared" ref="P1502" si="2631">CONCATENATE("X4","(m",K1499,")")</f>
        <v>X4(m188)</v>
      </c>
      <c r="Q1502" s="59">
        <f t="shared" ref="Q1502" si="2632">(($L$3*($I$6-($B$6*Q1499+$C$6*Q1500+$D$6*Q1501+$F$6*N1503+$G$6*N1504))/$E$6))+((1-$L$3)*N1502)</f>
        <v>0.20820833109027856</v>
      </c>
      <c r="S1502" s="129">
        <f t="shared" si="2625"/>
        <v>0.20012323560808087</v>
      </c>
    </row>
    <row r="1503" spans="1:22" x14ac:dyDescent="0.2">
      <c r="N1503" s="125">
        <f t="shared" si="2608"/>
        <v>-8.3317545811671564E-5</v>
      </c>
      <c r="P1503" s="127" t="str">
        <f t="shared" ref="P1503" si="2633">CONCATENATE("X5","(m",K1499,")")</f>
        <v>X5(m188)</v>
      </c>
      <c r="Q1503" s="59">
        <f t="shared" ref="Q1503" si="2634">(($L$3*($I$7-($B$7*Q1499+$C$7*Q1500+$D$7*Q1501+$E$7*Q1502+$G$7*N1504))/$F$7))+((1-$L$3)*N1503)</f>
        <v>-8.3486391907051862E-5</v>
      </c>
      <c r="S1503" s="129">
        <f t="shared" si="2625"/>
        <v>0.20224385258890976</v>
      </c>
    </row>
    <row r="1504" spans="1:22" ht="15.75" x14ac:dyDescent="0.25">
      <c r="K1504" s="1"/>
      <c r="N1504" s="126">
        <f t="shared" si="2608"/>
        <v>-8.1270748500693009E-4</v>
      </c>
      <c r="P1504" s="127" t="str">
        <f t="shared" ref="P1504" si="2635">CONCATENATE("X6","(m",K1499,")")</f>
        <v>X6(m188)</v>
      </c>
      <c r="Q1504" s="59">
        <f t="shared" ref="Q1504" si="2636">(($L$3*($I$8-($B$8*Q1499+$C$8*Q1500+$D$8*Q1501+$E$8*Q1502+$F$8*Q1503))/$G$8))+((1-$L$3)*N1504)</f>
        <v>-8.1433471746836261E-4</v>
      </c>
      <c r="R1504" s="1"/>
      <c r="S1504" s="129">
        <f t="shared" si="2625"/>
        <v>0.19982354018889428</v>
      </c>
      <c r="T1504" s="1"/>
      <c r="U1504" s="1"/>
    </row>
    <row r="1505" spans="1:22" x14ac:dyDescent="0.2">
      <c r="A1505" s="131"/>
      <c r="B1505" s="131"/>
      <c r="C1505" s="131"/>
      <c r="D1505" s="131"/>
      <c r="E1505" s="131"/>
      <c r="F1505" s="131"/>
      <c r="G1505" s="131"/>
      <c r="H1505" s="131"/>
      <c r="I1505" s="131"/>
      <c r="J1505" s="131"/>
      <c r="K1505" s="131"/>
      <c r="L1505" s="131"/>
      <c r="M1505" s="131"/>
      <c r="N1505" s="131"/>
      <c r="O1505" s="131"/>
      <c r="P1505" s="131"/>
      <c r="Q1505" s="131"/>
      <c r="R1505" s="131"/>
      <c r="S1505" s="131"/>
      <c r="T1505" s="131"/>
      <c r="U1505" s="131"/>
      <c r="V1505" s="131"/>
    </row>
    <row r="1506" spans="1:22" ht="15.75" x14ac:dyDescent="0.25">
      <c r="K1506" s="127" t="s">
        <v>226</v>
      </c>
      <c r="N1506" s="117" t="s">
        <v>416</v>
      </c>
      <c r="S1506" s="112" t="s">
        <v>210</v>
      </c>
      <c r="T1506" s="112" t="s">
        <v>228</v>
      </c>
    </row>
    <row r="1507" spans="1:22" x14ac:dyDescent="0.2">
      <c r="K1507" s="127">
        <v>189</v>
      </c>
      <c r="N1507" s="124">
        <f t="shared" ref="N1507" si="2637">Q1499</f>
        <v>0.20683139633436493</v>
      </c>
      <c r="P1507" s="127" t="str">
        <f t="shared" ref="P1507" si="2638">CONCATENATE("X1","(m",K1507,")")</f>
        <v>X1(m189)</v>
      </c>
      <c r="Q1507" s="59">
        <f t="shared" ref="Q1507" si="2639">(($L$3*($I$3-($C$3*N1508+$D$3*N1509+$E$3*N1510+$F$3*N1511+$G$3*N1512))/$B$3))+((1-$L$3)*N1507)</f>
        <v>0.20724616488425993</v>
      </c>
      <c r="S1507" s="129">
        <f t="shared" ref="S1507:S1512" si="2640">ABS((Q1507-N1507)/Q1507)*100</f>
        <v>0.20013328117634163</v>
      </c>
      <c r="T1507" s="133">
        <f t="shared" si="2626"/>
        <v>0.20111737402507793</v>
      </c>
      <c r="U1507" s="127" t="s">
        <v>229</v>
      </c>
    </row>
    <row r="1508" spans="1:22" x14ac:dyDescent="0.2">
      <c r="N1508" s="125">
        <f t="shared" si="2608"/>
        <v>8.3402162258950456E-5</v>
      </c>
      <c r="P1508" s="127" t="str">
        <f t="shared" ref="P1508" si="2641">CONCATENATE("X2","(m",K1507,")")</f>
        <v>X2(m189)</v>
      </c>
      <c r="Q1508" s="59">
        <f t="shared" ref="Q1508" si="2642">(($L$3*($I$4-($B$4*Q1507+$D$4*N1509+$E$4*N1510+$F$4*N1511+$G$4*N1512))/$C$4))+((1-$L$3)*N1508)</f>
        <v>8.3570236524114301E-5</v>
      </c>
      <c r="S1508" s="129">
        <f t="shared" si="2640"/>
        <v>0.20111737402507793</v>
      </c>
    </row>
    <row r="1509" spans="1:22" x14ac:dyDescent="0.2">
      <c r="N1509" s="125">
        <f t="shared" si="2608"/>
        <v>-8.0757130853451595E-4</v>
      </c>
      <c r="P1509" s="127" t="str">
        <f t="shared" ref="P1509" si="2643">CONCATENATE("X3","(m",K1507,")")</f>
        <v>X3(m189)</v>
      </c>
      <c r="Q1509" s="59">
        <f t="shared" ref="Q1509" si="2644">(($L$3*($I$5-($B$5*Q1507+$C$5*Q1508+$E$5*N1510+$F$5*N1511+$G$5*N1512))/$D$5))+((1-$L$3)*N1509)</f>
        <v>-8.0919110258181079E-4</v>
      </c>
      <c r="S1509" s="129">
        <f t="shared" si="2640"/>
        <v>0.20017447573591807</v>
      </c>
    </row>
    <row r="1510" spans="1:22" x14ac:dyDescent="0.2">
      <c r="N1510" s="125">
        <f t="shared" si="2608"/>
        <v>0.20820833109027856</v>
      </c>
      <c r="P1510" s="127" t="str">
        <f t="shared" ref="P1510" si="2645">CONCATENATE("X4","(m",K1507,")")</f>
        <v>X4(m189)</v>
      </c>
      <c r="Q1510" s="59">
        <f t="shared" ref="Q1510" si="2646">(($L$3*($I$6-($B$6*Q1507+$C$6*Q1508+$D$6*Q1509+$F$6*N1511+$G$6*N1512))/$E$6))+((1-$L$3)*N1510)</f>
        <v>0.2086212036478563</v>
      </c>
      <c r="S1510" s="129">
        <f t="shared" si="2640"/>
        <v>0.19790536645290083</v>
      </c>
    </row>
    <row r="1511" spans="1:22" x14ac:dyDescent="0.2">
      <c r="N1511" s="125">
        <f t="shared" si="2608"/>
        <v>-8.3486391907051862E-5</v>
      </c>
      <c r="P1511" s="127" t="str">
        <f t="shared" ref="P1511" si="2647">CONCATENATE("X5","(m",K1507,")")</f>
        <v>X5(m189)</v>
      </c>
      <c r="Q1511" s="59">
        <f t="shared" ref="Q1511" si="2648">(($L$3*($I$7-($B$7*Q1507+$C$7*Q1508+$D$7*Q1509+$E$7*Q1510+$G$7*N1512))/$F$7))+((1-$L$3)*N1511)</f>
        <v>-8.3653697870193823E-5</v>
      </c>
      <c r="S1511" s="129">
        <f t="shared" si="2640"/>
        <v>0.19999828746551265</v>
      </c>
    </row>
    <row r="1512" spans="1:22" ht="15.75" x14ac:dyDescent="0.25">
      <c r="K1512" s="1"/>
      <c r="N1512" s="126">
        <f t="shared" si="2608"/>
        <v>-8.1433471746836261E-4</v>
      </c>
      <c r="P1512" s="127" t="str">
        <f t="shared" ref="P1512" si="2649">CONCATENATE("X6","(m",K1507,")")</f>
        <v>X6(m189)</v>
      </c>
      <c r="Q1512" s="59">
        <f t="shared" ref="Q1512" si="2650">(($L$3*($I$8-($B$8*Q1507+$C$8*Q1508+$D$8*Q1509+$E$8*Q1510+$F$8*Q1511))/$G$8))+((1-$L$3)*N1512)</f>
        <v>-8.1594710710404062E-4</v>
      </c>
      <c r="R1512" s="1"/>
      <c r="S1512" s="129">
        <f t="shared" si="2640"/>
        <v>0.19760957807678259</v>
      </c>
      <c r="T1512" s="1"/>
      <c r="U1512" s="1"/>
    </row>
    <row r="1513" spans="1:22" x14ac:dyDescent="0.2">
      <c r="A1513" s="131"/>
      <c r="B1513" s="131"/>
      <c r="C1513" s="131"/>
      <c r="D1513" s="131"/>
      <c r="E1513" s="131"/>
      <c r="F1513" s="131"/>
      <c r="G1513" s="131"/>
      <c r="H1513" s="131"/>
      <c r="I1513" s="131"/>
      <c r="J1513" s="131"/>
      <c r="K1513" s="131"/>
      <c r="L1513" s="131"/>
      <c r="M1513" s="131"/>
      <c r="N1513" s="131"/>
      <c r="O1513" s="131"/>
      <c r="P1513" s="131"/>
      <c r="Q1513" s="131"/>
      <c r="R1513" s="131"/>
      <c r="S1513" s="131"/>
      <c r="T1513" s="131"/>
      <c r="U1513" s="131"/>
      <c r="V1513" s="131"/>
    </row>
    <row r="1514" spans="1:22" ht="15.75" x14ac:dyDescent="0.25">
      <c r="K1514" s="127" t="s">
        <v>226</v>
      </c>
      <c r="N1514" s="117" t="s">
        <v>417</v>
      </c>
      <c r="S1514" s="112" t="s">
        <v>210</v>
      </c>
      <c r="T1514" s="112" t="s">
        <v>228</v>
      </c>
    </row>
    <row r="1515" spans="1:22" x14ac:dyDescent="0.2">
      <c r="K1515" s="127">
        <v>190</v>
      </c>
      <c r="N1515" s="124">
        <f t="shared" ref="N1515" si="2651">Q1507</f>
        <v>0.20724616488425993</v>
      </c>
      <c r="P1515" s="127" t="str">
        <f t="shared" ref="P1515" si="2652">CONCATENATE("X1","(m",K1515,")")</f>
        <v>X1(m190)</v>
      </c>
      <c r="Q1515" s="59">
        <f t="shared" ref="Q1515" si="2653">(($L$3*($I$3-($C$3*N1516+$D$3*N1517+$E$3*N1518+$F$3*N1519+$G$3*N1520))/$B$3))+((1-$L$3)*N1515)</f>
        <v>0.20765715011649111</v>
      </c>
      <c r="S1515" s="129">
        <f t="shared" ref="S1515:S1520" si="2654">ABS((Q1515-N1515)/Q1515)*100</f>
        <v>0.19791528102963354</v>
      </c>
      <c r="T1515" s="133">
        <f t="shared" si="2626"/>
        <v>0.1988865320190038</v>
      </c>
      <c r="U1515" s="127" t="s">
        <v>229</v>
      </c>
    </row>
    <row r="1516" spans="1:22" x14ac:dyDescent="0.2">
      <c r="N1516" s="125">
        <f t="shared" si="2608"/>
        <v>8.3570236524114301E-5</v>
      </c>
      <c r="P1516" s="127" t="str">
        <f t="shared" ref="P1516" si="2655">CONCATENATE("X2","(m",K1515,")")</f>
        <v>X2(m190)</v>
      </c>
      <c r="Q1516" s="59">
        <f t="shared" ref="Q1516" si="2656">(($L$3*($I$4-($B$4*Q1515+$D$4*N1517+$E$4*N1518+$F$4*N1519+$G$4*N1520))/$C$4))+((1-$L$3)*N1516)</f>
        <v>8.3736777697300925E-5</v>
      </c>
      <c r="S1516" s="129">
        <f t="shared" si="2654"/>
        <v>0.1988865320190038</v>
      </c>
    </row>
    <row r="1517" spans="1:22" x14ac:dyDescent="0.2">
      <c r="N1517" s="125">
        <f t="shared" si="2608"/>
        <v>-8.0919110258181079E-4</v>
      </c>
      <c r="P1517" s="127" t="str">
        <f t="shared" ref="P1517" si="2657">CONCATENATE("X3","(m",K1515,")")</f>
        <v>X3(m190)</v>
      </c>
      <c r="Q1517" s="59">
        <f t="shared" ref="Q1517" si="2658">(($L$3*($I$5-($B$5*Q1515+$C$5*Q1516+$E$5*N1518+$F$5*N1519+$G$5*N1520))/$D$5))+((1-$L$3)*N1517)</f>
        <v>-8.1079612165295965E-4</v>
      </c>
      <c r="S1517" s="129">
        <f t="shared" si="2654"/>
        <v>0.19795593840245879</v>
      </c>
    </row>
    <row r="1518" spans="1:22" x14ac:dyDescent="0.2">
      <c r="N1518" s="125">
        <f t="shared" si="2608"/>
        <v>0.2086212036478563</v>
      </c>
      <c r="P1518" s="127" t="str">
        <f t="shared" ref="P1518" si="2659">CONCATENATE("X4","(m",K1515,")")</f>
        <v>X4(m190)</v>
      </c>
      <c r="Q1518" s="59">
        <f t="shared" ref="Q1518" si="2660">(($L$3*($I$6-($B$6*Q1515+$C$6*Q1516+$D$6*Q1517+$F$6*N1519+$G$6*N1520))/$E$6))+((1-$L$3)*N1518)</f>
        <v>0.20903031018209306</v>
      </c>
      <c r="S1518" s="129">
        <f t="shared" si="2654"/>
        <v>0.1957163694970229</v>
      </c>
    </row>
    <row r="1519" spans="1:22" x14ac:dyDescent="0.2">
      <c r="N1519" s="125">
        <f t="shared" si="2608"/>
        <v>-8.3653697870193823E-5</v>
      </c>
      <c r="P1519" s="127" t="str">
        <f t="shared" ref="P1519" si="2661">CONCATENATE("X5","(m",K1515,")")</f>
        <v>X5(m190)</v>
      </c>
      <c r="Q1519" s="59">
        <f t="shared" ref="Q1519" si="2662">(($L$3*($I$7-($B$7*Q1515+$C$7*Q1516+$D$7*Q1517+$E$7*Q1518+$G$7*N1520))/$F$7))+((1-$L$3)*N1519)</f>
        <v>-8.3819477749437238E-5</v>
      </c>
      <c r="S1519" s="129">
        <f t="shared" si="2654"/>
        <v>0.19778204743649574</v>
      </c>
    </row>
    <row r="1520" spans="1:22" ht="15.75" x14ac:dyDescent="0.25">
      <c r="K1520" s="1"/>
      <c r="N1520" s="126">
        <f t="shared" si="2608"/>
        <v>-8.1594710710404062E-4</v>
      </c>
      <c r="P1520" s="127" t="str">
        <f t="shared" ref="P1520" si="2663">CONCATENATE("X6","(m",K1515,")")</f>
        <v>X6(m190)</v>
      </c>
      <c r="Q1520" s="59">
        <f t="shared" ref="Q1520" si="2664">(($L$3*($I$8-($B$8*Q1515+$C$8*Q1516+$D$8*Q1517+$E$8*Q1518+$F$8*Q1519))/$G$8))+((1-$L$3)*N1520)</f>
        <v>-8.1754478930302584E-4</v>
      </c>
      <c r="R1520" s="1"/>
      <c r="S1520" s="129">
        <f t="shared" si="2654"/>
        <v>0.19542442443395494</v>
      </c>
      <c r="T1520" s="1"/>
      <c r="U1520" s="1"/>
    </row>
    <row r="1521" spans="1:22" x14ac:dyDescent="0.2">
      <c r="A1521" s="131"/>
      <c r="B1521" s="131"/>
      <c r="C1521" s="131"/>
      <c r="D1521" s="131"/>
      <c r="E1521" s="131"/>
      <c r="F1521" s="131"/>
      <c r="G1521" s="131"/>
      <c r="H1521" s="131"/>
      <c r="I1521" s="131"/>
      <c r="J1521" s="131"/>
      <c r="K1521" s="131"/>
      <c r="L1521" s="131"/>
      <c r="M1521" s="131"/>
      <c r="N1521" s="131"/>
      <c r="O1521" s="131"/>
      <c r="P1521" s="131"/>
      <c r="Q1521" s="131"/>
      <c r="R1521" s="131"/>
      <c r="S1521" s="131"/>
      <c r="T1521" s="131"/>
      <c r="U1521" s="131"/>
      <c r="V1521" s="131"/>
    </row>
    <row r="1522" spans="1:22" ht="15.75" x14ac:dyDescent="0.25">
      <c r="K1522" s="127" t="s">
        <v>226</v>
      </c>
      <c r="N1522" s="117" t="s">
        <v>418</v>
      </c>
      <c r="S1522" s="112" t="s">
        <v>210</v>
      </c>
      <c r="T1522" s="112" t="s">
        <v>228</v>
      </c>
    </row>
    <row r="1523" spans="1:22" x14ac:dyDescent="0.2">
      <c r="K1523" s="127">
        <v>191</v>
      </c>
      <c r="N1523" s="124">
        <f t="shared" ref="N1523" si="2665">Q1515</f>
        <v>0.20765715011649111</v>
      </c>
      <c r="P1523" s="127" t="str">
        <f t="shared" ref="P1523" si="2666">CONCATENATE("X1","(m",K1523,")")</f>
        <v>X1(m191)</v>
      </c>
      <c r="Q1523" s="59">
        <f t="shared" ref="Q1523" si="2667">(($L$3*($I$3-($C$3*N1524+$D$3*N1525+$E$3*N1526+$F$3*N1527+$G$3*N1528))/$B$3))+((1-$L$3)*N1523)</f>
        <v>0.20806438654064821</v>
      </c>
      <c r="S1523" s="129">
        <f t="shared" ref="S1523:S1528" si="2668">ABS((Q1523-N1523)/Q1523)*100</f>
        <v>0.19572615521952597</v>
      </c>
      <c r="T1523" s="133">
        <f t="shared" si="2626"/>
        <v>0.19668477410281429</v>
      </c>
      <c r="U1523" s="127" t="s">
        <v>229</v>
      </c>
    </row>
    <row r="1524" spans="1:22" x14ac:dyDescent="0.2">
      <c r="N1524" s="125">
        <f t="shared" si="2608"/>
        <v>8.3736777697300925E-5</v>
      </c>
      <c r="P1524" s="127" t="str">
        <f t="shared" ref="P1524" si="2669">CONCATENATE("X2","(m",K1523,")")</f>
        <v>X2(m191)</v>
      </c>
      <c r="Q1524" s="59">
        <f t="shared" ref="Q1524" si="2670">(($L$3*($I$4-($B$4*Q1523+$D$4*N1525+$E$4*N1526+$F$4*N1527+$G$4*N1528))/$C$4))+((1-$L$3)*N1524)</f>
        <v>8.3901799762632254E-5</v>
      </c>
      <c r="S1524" s="129">
        <f t="shared" si="2668"/>
        <v>0.19668477410281429</v>
      </c>
    </row>
    <row r="1525" spans="1:22" x14ac:dyDescent="0.2">
      <c r="N1525" s="125">
        <f t="shared" si="2608"/>
        <v>-8.1079612165295965E-4</v>
      </c>
      <c r="P1525" s="127" t="str">
        <f t="shared" ref="P1525" si="2671">CONCATENATE("X3","(m",K1523,")")</f>
        <v>X3(m191)</v>
      </c>
      <c r="Q1525" s="59">
        <f t="shared" ref="Q1525" si="2672">(($L$3*($I$5-($B$5*Q1523+$C$5*Q1524+$E$5*N1526+$F$5*N1527+$G$5*N1528))/$D$5))+((1-$L$3)*N1525)</f>
        <v>-8.1238650051813227E-4</v>
      </c>
      <c r="S1525" s="129">
        <f t="shared" si="2668"/>
        <v>0.19576628417117889</v>
      </c>
    </row>
    <row r="1526" spans="1:22" x14ac:dyDescent="0.2">
      <c r="N1526" s="125">
        <f t="shared" si="2608"/>
        <v>0.20903031018209306</v>
      </c>
      <c r="P1526" s="127" t="str">
        <f t="shared" ref="P1526" si="2673">CONCATENATE("X4","(m",K1523,")")</f>
        <v>X4(m191)</v>
      </c>
      <c r="Q1526" s="59">
        <f t="shared" ref="Q1526" si="2674">(($L$3*($I$6-($B$6*Q1523+$C$6*Q1524+$D$6*Q1525+$F$6*N1527+$G$6*N1528))/$E$6))+((1-$L$3)*N1526)</f>
        <v>0.20943568504482821</v>
      </c>
      <c r="S1526" s="129">
        <f t="shared" si="2668"/>
        <v>0.19355577472309918</v>
      </c>
    </row>
    <row r="1527" spans="1:22" x14ac:dyDescent="0.2">
      <c r="N1527" s="125">
        <f t="shared" si="2608"/>
        <v>-8.3819477749437238E-5</v>
      </c>
      <c r="P1527" s="127" t="str">
        <f t="shared" ref="P1527" si="2675">CONCATENATE("X5","(m",K1523,")")</f>
        <v>X5(m191)</v>
      </c>
      <c r="Q1527" s="59">
        <f t="shared" ref="Q1527" si="2676">(($L$3*($I$7-($B$7*Q1523+$C$7*Q1524+$D$7*Q1525+$E$7*Q1526+$G$7*N1528))/$F$7))+((1-$L$3)*N1527)</f>
        <v>-8.3983745464979661E-5</v>
      </c>
      <c r="S1527" s="129">
        <f t="shared" si="2668"/>
        <v>0.1955946530283304</v>
      </c>
    </row>
    <row r="1528" spans="1:22" ht="15.75" x14ac:dyDescent="0.25">
      <c r="K1528" s="1"/>
      <c r="N1528" s="126">
        <f t="shared" si="2608"/>
        <v>-8.1754478930302584E-4</v>
      </c>
      <c r="P1528" s="127" t="str">
        <f t="shared" ref="P1528" si="2677">CONCATENATE("X6","(m",K1523,")")</f>
        <v>X6(m191)</v>
      </c>
      <c r="Q1528" s="59">
        <f t="shared" ref="Q1528" si="2678">(($L$3*($I$8-($B$8*Q1523+$C$8*Q1524+$D$8*Q1525+$E$8*Q1526+$F$8*Q1527))/$G$8))+((1-$L$3)*N1528)</f>
        <v>-8.1912789821942669E-4</v>
      </c>
      <c r="R1528" s="1"/>
      <c r="S1528" s="129">
        <f t="shared" si="2668"/>
        <v>0.19326761056998723</v>
      </c>
      <c r="T1528" s="1"/>
      <c r="U1528" s="1"/>
    </row>
    <row r="1529" spans="1:22" x14ac:dyDescent="0.2">
      <c r="A1529" s="131"/>
      <c r="B1529" s="131"/>
      <c r="C1529" s="131"/>
      <c r="D1529" s="131"/>
      <c r="E1529" s="131"/>
      <c r="F1529" s="131"/>
      <c r="G1529" s="131"/>
      <c r="H1529" s="131"/>
      <c r="I1529" s="131"/>
      <c r="J1529" s="131"/>
      <c r="K1529" s="131"/>
      <c r="L1529" s="131"/>
      <c r="M1529" s="131"/>
      <c r="N1529" s="131"/>
      <c r="O1529" s="131"/>
      <c r="P1529" s="131"/>
      <c r="Q1529" s="131"/>
      <c r="R1529" s="131"/>
      <c r="S1529" s="131"/>
      <c r="T1529" s="131"/>
      <c r="U1529" s="131"/>
      <c r="V1529" s="131"/>
    </row>
    <row r="1530" spans="1:22" ht="15.75" x14ac:dyDescent="0.25">
      <c r="K1530" s="127" t="s">
        <v>226</v>
      </c>
      <c r="N1530" s="117" t="s">
        <v>419</v>
      </c>
      <c r="S1530" s="112" t="s">
        <v>210</v>
      </c>
      <c r="T1530" s="112" t="s">
        <v>228</v>
      </c>
    </row>
    <row r="1531" spans="1:22" x14ac:dyDescent="0.2">
      <c r="K1531" s="127">
        <v>192</v>
      </c>
      <c r="N1531" s="124">
        <f t="shared" ref="N1531" si="2679">Q1523</f>
        <v>0.20806438654064821</v>
      </c>
      <c r="P1531" s="127" t="str">
        <f t="shared" ref="P1531" si="2680">CONCATENATE("X1","(m",K1531,")")</f>
        <v>X1(m192)</v>
      </c>
      <c r="Q1531" s="59">
        <f t="shared" ref="Q1531" si="2681">(($L$3*($I$3-($C$3*N1532+$D$3*N1533+$E$3*N1534+$F$3*N1535+$G$3*N1536))/$B$3))+((1-$L$3)*N1531)</f>
        <v>0.20846790835154144</v>
      </c>
      <c r="S1531" s="129">
        <f t="shared" ref="S1531:S1536" si="2682">ABS((Q1531-N1531)/Q1531)*100</f>
        <v>0.19356543368429099</v>
      </c>
      <c r="T1531" s="133">
        <f t="shared" si="2626"/>
        <v>0.19451162584081771</v>
      </c>
      <c r="U1531" s="127" t="s">
        <v>229</v>
      </c>
    </row>
    <row r="1532" spans="1:22" x14ac:dyDescent="0.2">
      <c r="N1532" s="125">
        <f t="shared" si="2608"/>
        <v>8.3901799762632254E-5</v>
      </c>
      <c r="P1532" s="127" t="str">
        <f t="shared" ref="P1532" si="2683">CONCATENATE("X2","(m",K1531,")")</f>
        <v>X2(m192)</v>
      </c>
      <c r="Q1532" s="59">
        <f t="shared" ref="Q1532" si="2684">(($L$3*($I$4-($B$4*Q1531+$D$4*N1533+$E$4*N1534+$F$4*N1535+$G$4*N1536))/$C$4))+((1-$L$3)*N1532)</f>
        <v>8.4065316576673773E-5</v>
      </c>
      <c r="S1532" s="129">
        <f t="shared" si="2682"/>
        <v>0.19451162584081771</v>
      </c>
    </row>
    <row r="1533" spans="1:22" x14ac:dyDescent="0.2">
      <c r="N1533" s="125">
        <f t="shared" si="2608"/>
        <v>-8.1238650051813227E-4</v>
      </c>
      <c r="P1533" s="127" t="str">
        <f t="shared" ref="P1533" si="2685">CONCATENATE("X3","(m",K1531,")")</f>
        <v>X3(m192)</v>
      </c>
      <c r="Q1533" s="59">
        <f t="shared" ref="Q1533" si="2686">(($L$3*($I$5-($B$5*Q1531+$C$5*Q1532+$E$5*N1534+$F$5*N1535+$G$5*N1536))/$D$5))+((1-$L$3)*N1533)</f>
        <v>-8.1396237271819203E-4</v>
      </c>
      <c r="S1533" s="129">
        <f t="shared" si="2682"/>
        <v>0.19360504279788787</v>
      </c>
    </row>
    <row r="1534" spans="1:22" x14ac:dyDescent="0.2">
      <c r="N1534" s="125">
        <f t="shared" si="2608"/>
        <v>0.20943568504482821</v>
      </c>
      <c r="P1534" s="127" t="str">
        <f t="shared" ref="P1534" si="2687">CONCATENATE("X4","(m",K1531,")")</f>
        <v>X4(m192)</v>
      </c>
      <c r="Q1534" s="59">
        <f t="shared" ref="Q1534" si="2688">(($L$3*($I$6-($B$6*Q1531+$C$6*Q1532+$D$6*Q1533+$F$6*N1535+$G$6*N1536))/$E$6))+((1-$L$3)*N1534)</f>
        <v>0.20983736227456043</v>
      </c>
      <c r="S1534" s="129">
        <f t="shared" si="2682"/>
        <v>0.19142312187790955</v>
      </c>
    </row>
    <row r="1535" spans="1:22" x14ac:dyDescent="0.2">
      <c r="N1535" s="125">
        <f t="shared" si="2608"/>
        <v>-8.3983745464979661E-5</v>
      </c>
      <c r="P1535" s="127" t="str">
        <f t="shared" ref="P1535" si="2689">CONCATENATE("X5","(m",K1531,")")</f>
        <v>X5(m192)</v>
      </c>
      <c r="Q1535" s="59">
        <f t="shared" ref="Q1535" si="2690">(($L$3*($I$7-($B$7*Q1531+$C$7*Q1532+$D$7*Q1533+$E$7*Q1534+$G$7*N1536))/$F$7))+((1-$L$3)*N1535)</f>
        <v>-8.4146514810045427E-5</v>
      </c>
      <c r="S1535" s="129">
        <f t="shared" si="2682"/>
        <v>0.19343563477727582</v>
      </c>
    </row>
    <row r="1536" spans="1:22" ht="15.75" x14ac:dyDescent="0.25">
      <c r="K1536" s="1"/>
      <c r="N1536" s="126">
        <f t="shared" si="2608"/>
        <v>-8.1912789821942669E-4</v>
      </c>
      <c r="P1536" s="127" t="str">
        <f t="shared" ref="P1536" si="2691">CONCATENATE("X6","(m",K1531,")")</f>
        <v>X6(m192)</v>
      </c>
      <c r="Q1536" s="59">
        <f t="shared" ref="Q1536" si="2692">(($L$3*($I$8-($B$8*Q1531+$C$8*Q1532+$D$8*Q1533+$E$8*Q1534+$F$8*Q1535))/$G$8))+((1-$L$3)*N1536)</f>
        <v>-8.2069656678366296E-4</v>
      </c>
      <c r="R1536" s="1"/>
      <c r="S1536" s="129">
        <f t="shared" si="2682"/>
        <v>0.19113867752413541</v>
      </c>
      <c r="T1536" s="1"/>
      <c r="U1536" s="1"/>
    </row>
    <row r="1537" spans="1:22" x14ac:dyDescent="0.2">
      <c r="A1537" s="131"/>
      <c r="B1537" s="131"/>
      <c r="C1537" s="131"/>
      <c r="D1537" s="131"/>
      <c r="E1537" s="131"/>
      <c r="F1537" s="131"/>
      <c r="G1537" s="131"/>
      <c r="H1537" s="131"/>
      <c r="I1537" s="131"/>
      <c r="J1537" s="131"/>
      <c r="K1537" s="131"/>
      <c r="L1537" s="131"/>
      <c r="M1537" s="131"/>
      <c r="N1537" s="131"/>
      <c r="O1537" s="131"/>
      <c r="P1537" s="131"/>
      <c r="Q1537" s="131"/>
      <c r="R1537" s="131"/>
      <c r="S1537" s="131"/>
      <c r="T1537" s="131"/>
      <c r="U1537" s="131"/>
      <c r="V1537" s="131"/>
    </row>
    <row r="1538" spans="1:22" ht="15.75" x14ac:dyDescent="0.25">
      <c r="K1538" s="127" t="s">
        <v>226</v>
      </c>
      <c r="N1538" s="117" t="s">
        <v>420</v>
      </c>
      <c r="S1538" s="112" t="s">
        <v>210</v>
      </c>
      <c r="T1538" s="112" t="s">
        <v>228</v>
      </c>
    </row>
    <row r="1539" spans="1:22" x14ac:dyDescent="0.2">
      <c r="K1539" s="127">
        <v>193</v>
      </c>
      <c r="N1539" s="124">
        <f t="shared" ref="N1539" si="2693">Q1531</f>
        <v>0.20846790835154144</v>
      </c>
      <c r="P1539" s="127" t="str">
        <f t="shared" ref="P1539" si="2694">CONCATENATE("X1","(m",K1539,")")</f>
        <v>X1(m193)</v>
      </c>
      <c r="Q1539" s="59">
        <f t="shared" ref="Q1539" si="2695">(($L$3*($I$3-($C$3*N1540+$D$3*N1541+$E$3*N1542+$F$3*N1543+$G$3*N1544))/$B$3))+((1-$L$3)*N1539)</f>
        <v>0.20886774943207237</v>
      </c>
      <c r="S1539" s="129">
        <f t="shared" ref="S1539:S1544" si="2696">ABS((Q1539-N1539)/Q1539)*100</f>
        <v>0.19143265612720303</v>
      </c>
      <c r="T1539" s="133">
        <f t="shared" si="2626"/>
        <v>0.19236662267605464</v>
      </c>
      <c r="U1539" s="127" t="s">
        <v>229</v>
      </c>
    </row>
    <row r="1540" spans="1:22" x14ac:dyDescent="0.2">
      <c r="N1540" s="125">
        <f t="shared" si="2608"/>
        <v>8.4065316576673773E-5</v>
      </c>
      <c r="P1540" s="127" t="str">
        <f t="shared" ref="P1540" si="2697">CONCATENATE("X2","(m",K1539,")")</f>
        <v>X2(m193)</v>
      </c>
      <c r="Q1540" s="59">
        <f t="shared" ref="Q1540" si="2698">(($L$3*($I$4-($B$4*Q1539+$D$4*N1541+$E$4*N1542+$F$4*N1543+$G$4*N1544))/$C$4))+((1-$L$3)*N1540)</f>
        <v>8.4227341869598133E-5</v>
      </c>
      <c r="S1540" s="129">
        <f t="shared" si="2696"/>
        <v>0.19236662267605464</v>
      </c>
    </row>
    <row r="1541" spans="1:22" x14ac:dyDescent="0.2">
      <c r="N1541" s="125">
        <f t="shared" si="2608"/>
        <v>-8.1396237271819203E-4</v>
      </c>
      <c r="P1541" s="127" t="str">
        <f t="shared" ref="P1541" si="2699">CONCATENATE("X3","(m",K1539,")")</f>
        <v>X3(m193)</v>
      </c>
      <c r="Q1541" s="59">
        <f t="shared" ref="Q1541" si="2700">(($L$3*($I$5-($B$5*Q1539+$C$5*Q1540+$E$5*N1542+$F$5*N1543+$G$5*N1544))/$D$5))+((1-$L$3)*N1541)</f>
        <v>-8.155238705759056E-4</v>
      </c>
      <c r="S1541" s="129">
        <f t="shared" si="2696"/>
        <v>0.19147175380787759</v>
      </c>
    </row>
    <row r="1542" spans="1:22" x14ac:dyDescent="0.2">
      <c r="N1542" s="125">
        <f t="shared" si="2608"/>
        <v>0.20983736227456043</v>
      </c>
      <c r="P1542" s="127" t="str">
        <f t="shared" ref="P1542" si="2701">CONCATENATE("X4","(m",K1539,")")</f>
        <v>X4(m193)</v>
      </c>
      <c r="Q1542" s="59">
        <f t="shared" ref="Q1542" si="2702">(($L$3*($I$6-($B$6*Q1539+$C$6*Q1540+$D$6*Q1541+$F$6*N1543+$G$6*N1544))/$E$6))+((1-$L$3)*N1542)</f>
        <v>0.21023537559930561</v>
      </c>
      <c r="S1542" s="129">
        <f t="shared" si="2696"/>
        <v>0.18931796021986533</v>
      </c>
    </row>
    <row r="1543" spans="1:22" x14ac:dyDescent="0.2">
      <c r="N1543" s="125">
        <f t="shared" si="2608"/>
        <v>-8.4146514810045427E-5</v>
      </c>
      <c r="P1543" s="127" t="str">
        <f t="shared" ref="P1543" si="2703">CONCATENATE("X5","(m",K1539,")")</f>
        <v>X5(m193)</v>
      </c>
      <c r="Q1543" s="59">
        <f t="shared" ref="Q1543" si="2704">(($L$3*($I$7-($B$7*Q1539+$C$7*Q1540+$D$7*Q1541+$E$7*Q1542+$G$7*N1544))/$F$7))+((1-$L$3)*N1543)</f>
        <v>-8.4307799452043686E-5</v>
      </c>
      <c r="S1543" s="129">
        <f t="shared" si="2696"/>
        <v>0.19130453296910158</v>
      </c>
    </row>
    <row r="1544" spans="1:22" ht="15.75" x14ac:dyDescent="0.25">
      <c r="K1544" s="1"/>
      <c r="N1544" s="126">
        <f t="shared" si="2608"/>
        <v>-8.2069656678366296E-4</v>
      </c>
      <c r="P1544" s="127" t="str">
        <f t="shared" ref="P1544" si="2705">CONCATENATE("X6","(m",K1539,")")</f>
        <v>X6(m193)</v>
      </c>
      <c r="Q1544" s="59">
        <f t="shared" ref="Q1544" si="2706">(($L$3*($I$8-($B$8*Q1539+$C$8*Q1540+$D$8*Q1541+$E$8*Q1542+$F$8*Q1543))/$G$8))+((1-$L$3)*N1544)</f>
        <v>-8.2225092671362777E-4</v>
      </c>
      <c r="R1544" s="1"/>
      <c r="S1544" s="129">
        <f t="shared" si="2696"/>
        <v>0.18903717581411283</v>
      </c>
      <c r="T1544" s="1"/>
      <c r="U1544" s="1"/>
    </row>
    <row r="1545" spans="1:22" x14ac:dyDescent="0.2">
      <c r="A1545" s="131"/>
      <c r="B1545" s="131"/>
      <c r="C1545" s="131"/>
      <c r="D1545" s="131"/>
      <c r="E1545" s="131"/>
      <c r="F1545" s="131"/>
      <c r="G1545" s="131"/>
      <c r="H1545" s="131"/>
      <c r="I1545" s="131"/>
      <c r="J1545" s="131"/>
      <c r="K1545" s="131"/>
      <c r="L1545" s="131"/>
      <c r="M1545" s="131"/>
      <c r="N1545" s="131"/>
      <c r="O1545" s="131"/>
      <c r="P1545" s="131"/>
      <c r="Q1545" s="131"/>
      <c r="R1545" s="131"/>
      <c r="S1545" s="131"/>
      <c r="T1545" s="131"/>
      <c r="U1545" s="131"/>
      <c r="V1545" s="131"/>
    </row>
    <row r="1546" spans="1:22" ht="15.75" x14ac:dyDescent="0.25">
      <c r="K1546" s="127" t="s">
        <v>226</v>
      </c>
      <c r="N1546" s="117" t="s">
        <v>421</v>
      </c>
      <c r="S1546" s="112" t="s">
        <v>210</v>
      </c>
      <c r="T1546" s="112" t="s">
        <v>228</v>
      </c>
    </row>
    <row r="1547" spans="1:22" x14ac:dyDescent="0.2">
      <c r="K1547" s="127">
        <v>194</v>
      </c>
      <c r="N1547" s="124">
        <f t="shared" ref="N1547" si="2707">Q1539</f>
        <v>0.20886774943207237</v>
      </c>
      <c r="P1547" s="127" t="str">
        <f t="shared" ref="P1547" si="2708">CONCATENATE("X1","(m",K1547,")")</f>
        <v>X1(m194)</v>
      </c>
      <c r="Q1547" s="59">
        <f t="shared" ref="Q1547" si="2709">(($L$3*($I$3-($C$3*N1548+$D$3*N1549+$E$3*N1550+$F$3*N1551+$G$3*N1552))/$B$3))+((1-$L$3)*N1547)</f>
        <v>0.20926394335607928</v>
      </c>
      <c r="S1547" s="129">
        <f t="shared" ref="S1547:S1552" si="2710">ABS((Q1547-N1547)/Q1547)*100</f>
        <v>0.1893273717645472</v>
      </c>
      <c r="T1547" s="133">
        <f t="shared" si="2626"/>
        <v>0.19024930967426293</v>
      </c>
      <c r="U1547" s="127" t="s">
        <v>229</v>
      </c>
    </row>
    <row r="1548" spans="1:22" x14ac:dyDescent="0.2">
      <c r="N1548" s="125">
        <f t="shared" si="2608"/>
        <v>8.4227341869598133E-5</v>
      </c>
      <c r="P1548" s="127" t="str">
        <f t="shared" ref="P1548" si="2711">CONCATENATE("X2","(m",K1547,")")</f>
        <v>X2(m194)</v>
      </c>
      <c r="Q1548" s="59">
        <f t="shared" ref="Q1548" si="2712">(($L$3*($I$4-($B$4*Q1547+$D$4*N1549+$E$4*N1550+$F$4*N1551+$G$4*N1552))/$C$4))+((1-$L$3)*N1548)</f>
        <v>8.4387889246337973E-5</v>
      </c>
      <c r="S1548" s="129">
        <f t="shared" si="2710"/>
        <v>0.19024930967426293</v>
      </c>
    </row>
    <row r="1549" spans="1:22" x14ac:dyDescent="0.2">
      <c r="N1549" s="125">
        <f t="shared" si="2608"/>
        <v>-8.155238705759056E-4</v>
      </c>
      <c r="P1549" s="127" t="str">
        <f t="shared" ref="P1549" si="2713">CONCATENATE("X3","(m",K1547,")")</f>
        <v>X3(m194)</v>
      </c>
      <c r="Q1549" s="59">
        <f t="shared" ref="Q1549" si="2714">(($L$3*($I$5-($B$5*Q1547+$C$5*Q1548+$E$5*N1550+$F$5*N1551+$G$5*N1552))/$D$5))+((1-$L$3)*N1549)</f>
        <v>-8.1707112520705647E-4</v>
      </c>
      <c r="S1549" s="129">
        <f t="shared" si="2710"/>
        <v>0.18936596624422106</v>
      </c>
    </row>
    <row r="1550" spans="1:22" x14ac:dyDescent="0.2">
      <c r="N1550" s="125">
        <f t="shared" si="2608"/>
        <v>0.21023537559930561</v>
      </c>
      <c r="P1550" s="127" t="str">
        <f t="shared" ref="P1550" si="2715">CONCATENATE("X4","(m",K1547,")")</f>
        <v>X4(m194)</v>
      </c>
      <c r="Q1550" s="59">
        <f t="shared" ref="Q1550" si="2716">(($L$3*($I$6-($B$6*Q1547+$C$6*Q1548+$D$6*Q1549+$F$6*N1551+$G$6*N1552))/$E$6))+((1-$L$3)*N1550)</f>
        <v>0.21062975843942908</v>
      </c>
      <c r="S1550" s="129">
        <f t="shared" si="2710"/>
        <v>0.18723984827475476</v>
      </c>
    </row>
    <row r="1551" spans="1:22" x14ac:dyDescent="0.2">
      <c r="N1551" s="125">
        <f t="shared" si="2608"/>
        <v>-8.4307799452043686E-5</v>
      </c>
      <c r="P1551" s="127" t="str">
        <f t="shared" ref="P1551" si="2717">CONCATENATE("X5","(m",K1547,")")</f>
        <v>X5(m194)</v>
      </c>
      <c r="Q1551" s="59">
        <f t="shared" ref="Q1551" si="2718">(($L$3*($I$7-($B$7*Q1547+$C$7*Q1548+$D$7*Q1549+$E$7*Q1550+$G$7*N1552))/$F$7))+((1-$L$3)*N1551)</f>
        <v>-8.4467612933716182E-5</v>
      </c>
      <c r="S1551" s="129">
        <f t="shared" si="2710"/>
        <v>0.18920089738762391</v>
      </c>
    </row>
    <row r="1552" spans="1:22" ht="15.75" x14ac:dyDescent="0.25">
      <c r="K1552" s="1"/>
      <c r="N1552" s="126">
        <f t="shared" si="2608"/>
        <v>-8.2225092671362777E-4</v>
      </c>
      <c r="P1552" s="127" t="str">
        <f t="shared" ref="P1552" si="2719">CONCATENATE("X6","(m",K1547,")")</f>
        <v>X6(m194)</v>
      </c>
      <c r="Q1552" s="59">
        <f t="shared" ref="Q1552" si="2720">(($L$3*($I$8-($B$8*Q1547+$C$8*Q1548+$D$8*Q1549+$E$8*Q1550+$F$8*Q1551))/$G$8))+((1-$L$3)*N1552)</f>
        <v>-8.2379110852574659E-4</v>
      </c>
      <c r="R1552" s="1"/>
      <c r="S1552" s="129">
        <f t="shared" si="2710"/>
        <v>0.1869626651925291</v>
      </c>
      <c r="T1552" s="1"/>
      <c r="U1552" s="1"/>
    </row>
    <row r="1553" spans="1:22" x14ac:dyDescent="0.2">
      <c r="A1553" s="131"/>
      <c r="B1553" s="131"/>
      <c r="C1553" s="131"/>
      <c r="D1553" s="131"/>
      <c r="E1553" s="131"/>
      <c r="F1553" s="131"/>
      <c r="G1553" s="131"/>
      <c r="H1553" s="131"/>
      <c r="I1553" s="131"/>
      <c r="J1553" s="131"/>
      <c r="K1553" s="131"/>
      <c r="L1553" s="131"/>
      <c r="M1553" s="131"/>
      <c r="N1553" s="131"/>
      <c r="O1553" s="131"/>
      <c r="P1553" s="131"/>
      <c r="Q1553" s="131"/>
      <c r="R1553" s="131"/>
      <c r="S1553" s="131"/>
      <c r="T1553" s="131"/>
      <c r="U1553" s="131"/>
      <c r="V1553" s="131"/>
    </row>
    <row r="1554" spans="1:22" ht="15.75" x14ac:dyDescent="0.25">
      <c r="K1554" s="127" t="s">
        <v>226</v>
      </c>
      <c r="N1554" s="117" t="s">
        <v>422</v>
      </c>
      <c r="S1554" s="112" t="s">
        <v>210</v>
      </c>
      <c r="T1554" s="112" t="s">
        <v>228</v>
      </c>
    </row>
    <row r="1555" spans="1:22" x14ac:dyDescent="0.2">
      <c r="K1555" s="127">
        <v>195</v>
      </c>
      <c r="N1555" s="124">
        <f t="shared" ref="N1555:N1616" si="2721">Q1547</f>
        <v>0.20926394335607928</v>
      </c>
      <c r="P1555" s="127" t="str">
        <f t="shared" ref="P1555" si="2722">CONCATENATE("X1","(m",K1555,")")</f>
        <v>X1(m195)</v>
      </c>
      <c r="Q1555" s="59">
        <f t="shared" ref="Q1555" si="2723">(($L$3*($I$3-($C$3*N1556+$D$3*N1557+$E$3*N1558+$F$3*N1559+$G$3*N1560))/$B$3))+((1-$L$3)*N1555)</f>
        <v>0.20965652339115606</v>
      </c>
      <c r="S1555" s="129">
        <f t="shared" ref="S1555:S1560" si="2724">ABS((Q1555-N1555)/Q1555)*100</f>
        <v>0.18724913908084889</v>
      </c>
      <c r="T1555" s="133">
        <f t="shared" si="2626"/>
        <v>0.18815924127612377</v>
      </c>
      <c r="U1555" s="127" t="s">
        <v>229</v>
      </c>
    </row>
    <row r="1556" spans="1:22" x14ac:dyDescent="0.2">
      <c r="N1556" s="125">
        <f t="shared" si="2721"/>
        <v>8.4387889246337973E-5</v>
      </c>
      <c r="P1556" s="127" t="str">
        <f t="shared" ref="P1556" si="2725">CONCATENATE("X2","(m",K1555,")")</f>
        <v>X2(m195)</v>
      </c>
      <c r="Q1556" s="59">
        <f t="shared" ref="Q1556" si="2726">(($L$3*($I$4-($B$4*Q1555+$D$4*N1557+$E$4*N1558+$F$4*N1559+$G$4*N1560))/$C$4))+((1-$L$3)*N1556)</f>
        <v>8.4546972187728338E-5</v>
      </c>
      <c r="S1556" s="129">
        <f t="shared" si="2724"/>
        <v>0.18815924127612377</v>
      </c>
    </row>
    <row r="1557" spans="1:22" x14ac:dyDescent="0.2">
      <c r="N1557" s="125">
        <f t="shared" si="2721"/>
        <v>-8.1707112520705647E-4</v>
      </c>
      <c r="P1557" s="127" t="str">
        <f t="shared" ref="P1557" si="2727">CONCATENATE("X3","(m",K1555,")")</f>
        <v>X3(m195)</v>
      </c>
      <c r="Q1557" s="59">
        <f t="shared" ref="Q1557" si="2728">(($L$3*($I$5-($B$5*Q1555+$C$5*Q1556+$E$5*N1558+$F$5*N1559+$G$5*N1560))/$D$5))+((1-$L$3)*N1557)</f>
        <v>-8.1860426653145349E-4</v>
      </c>
      <c r="S1557" s="129">
        <f t="shared" si="2724"/>
        <v>0.18728723842268355</v>
      </c>
    </row>
    <row r="1558" spans="1:22" x14ac:dyDescent="0.2">
      <c r="N1558" s="125">
        <f t="shared" si="2721"/>
        <v>0.21062975843942908</v>
      </c>
      <c r="P1558" s="127" t="str">
        <f t="shared" ref="P1558" si="2729">CONCATENATE("X4","(m",K1555,")")</f>
        <v>X4(m195)</v>
      </c>
      <c r="Q1558" s="59">
        <f t="shared" ref="Q1558" si="2730">(($L$3*($I$6-($B$6*Q1555+$C$6*Q1556+$D$6*Q1557+$F$6*N1559+$G$6*N1560))/$E$6))+((1-$L$3)*N1558)</f>
        <v>0.21102054391045172</v>
      </c>
      <c r="S1558" s="129">
        <f t="shared" si="2724"/>
        <v>0.1851883535986312</v>
      </c>
    </row>
    <row r="1559" spans="1:22" x14ac:dyDescent="0.2">
      <c r="N1559" s="125">
        <f t="shared" si="2721"/>
        <v>-8.4467612933716182E-5</v>
      </c>
      <c r="P1559" s="127" t="str">
        <f t="shared" ref="P1559" si="2731">CONCATENATE("X5","(m",K1555,")")</f>
        <v>X5(m195)</v>
      </c>
      <c r="Q1559" s="59">
        <f t="shared" ref="Q1559" si="2732">(($L$3*($I$7-($B$7*Q1555+$C$7*Q1556+$D$7*Q1557+$E$7*Q1558+$G$7*N1560))/$F$7))+((1-$L$3)*N1559)</f>
        <v>-8.4625968674274267E-5</v>
      </c>
      <c r="S1559" s="129">
        <f t="shared" si="2724"/>
        <v>0.18712428707031692</v>
      </c>
    </row>
    <row r="1560" spans="1:22" ht="15.75" x14ac:dyDescent="0.25">
      <c r="K1560" s="1"/>
      <c r="N1560" s="126">
        <f t="shared" si="2721"/>
        <v>-8.2379110852574659E-4</v>
      </c>
      <c r="P1560" s="127" t="str">
        <f t="shared" ref="P1560" si="2733">CONCATENATE("X6","(m",K1555,")")</f>
        <v>X6(m195)</v>
      </c>
      <c r="Q1560" s="59">
        <f t="shared" ref="Q1560" si="2734">(($L$3*($I$8-($B$8*Q1555+$C$8*Q1556+$D$8*Q1557+$E$8*Q1558+$F$8*Q1559))/$G$8))+((1-$L$3)*N1560)</f>
        <v>-8.2531724154593852E-4</v>
      </c>
      <c r="R1560" s="1"/>
      <c r="S1560" s="129">
        <f t="shared" si="2724"/>
        <v>0.18491471441130508</v>
      </c>
      <c r="T1560" s="1"/>
      <c r="U1560" s="1"/>
    </row>
    <row r="1561" spans="1:22" x14ac:dyDescent="0.2">
      <c r="A1561" s="131"/>
      <c r="B1561" s="131"/>
      <c r="C1561" s="131"/>
      <c r="D1561" s="131"/>
      <c r="E1561" s="131"/>
      <c r="F1561" s="131"/>
      <c r="G1561" s="131"/>
      <c r="H1561" s="131"/>
      <c r="I1561" s="131"/>
      <c r="J1561" s="131"/>
      <c r="K1561" s="131"/>
      <c r="L1561" s="131"/>
      <c r="M1561" s="131"/>
      <c r="N1561" s="131"/>
      <c r="O1561" s="131"/>
      <c r="P1561" s="131"/>
      <c r="Q1561" s="131"/>
      <c r="R1561" s="131"/>
      <c r="S1561" s="131"/>
      <c r="T1561" s="131"/>
      <c r="U1561" s="131"/>
      <c r="V1561" s="131"/>
    </row>
    <row r="1562" spans="1:22" ht="15.75" x14ac:dyDescent="0.25">
      <c r="K1562" s="127" t="s">
        <v>226</v>
      </c>
      <c r="N1562" s="117" t="s">
        <v>423</v>
      </c>
      <c r="S1562" s="112" t="s">
        <v>210</v>
      </c>
      <c r="T1562" s="112" t="s">
        <v>228</v>
      </c>
    </row>
    <row r="1563" spans="1:22" x14ac:dyDescent="0.2">
      <c r="K1563" s="127">
        <v>196</v>
      </c>
      <c r="N1563" s="124">
        <f t="shared" ref="N1563" si="2735">Q1555</f>
        <v>0.20965652339115606</v>
      </c>
      <c r="P1563" s="127" t="str">
        <f t="shared" ref="P1563" si="2736">CONCATENATE("X1","(m",K1563,")")</f>
        <v>X1(m196)</v>
      </c>
      <c r="Q1563" s="59">
        <f t="shared" ref="Q1563" si="2737">(($L$3*($I$3-($C$3*N1564+$D$3*N1565+$E$3*N1566+$F$3*N1567+$G$3*N1568))/$B$3))+((1-$L$3)*N1563)</f>
        <v>0.21004552250144584</v>
      </c>
      <c r="S1563" s="129">
        <f t="shared" ref="S1563:S1568" si="2738">ABS((Q1563-N1563)/Q1563)*100</f>
        <v>0.18519752559214903</v>
      </c>
      <c r="T1563" s="133">
        <f t="shared" ref="T1563:T1619" si="2739">MAX(S1563:S1566)</f>
        <v>0.18609598105697217</v>
      </c>
      <c r="U1563" s="127" t="s">
        <v>229</v>
      </c>
    </row>
    <row r="1564" spans="1:22" x14ac:dyDescent="0.2">
      <c r="N1564" s="125">
        <f t="shared" si="2721"/>
        <v>8.4546972187728338E-5</v>
      </c>
      <c r="P1564" s="127" t="str">
        <f t="shared" ref="P1564" si="2740">CONCATENATE("X2","(m",K1563,")")</f>
        <v>X2(m196)</v>
      </c>
      <c r="Q1564" s="59">
        <f t="shared" ref="Q1564" si="2741">(($L$3*($I$4-($B$4*Q1563+$D$4*N1565+$E$4*N1566+$F$4*N1567+$G$4*N1568))/$C$4))+((1-$L$3)*N1564)</f>
        <v>8.4704604051638659E-5</v>
      </c>
      <c r="S1564" s="129">
        <f t="shared" si="2738"/>
        <v>0.18609598105697217</v>
      </c>
    </row>
    <row r="1565" spans="1:22" x14ac:dyDescent="0.2">
      <c r="N1565" s="125">
        <f t="shared" si="2721"/>
        <v>-8.1860426653145349E-4</v>
      </c>
      <c r="P1565" s="127" t="str">
        <f t="shared" ref="P1565" si="2742">CONCATENATE("X3","(m",K1563,")")</f>
        <v>X3(m196)</v>
      </c>
      <c r="Q1565" s="59">
        <f t="shared" ref="Q1565" si="2743">(($L$3*($I$5-($B$5*Q1563+$C$5*Q1564+$E$5*N1566+$F$5*N1567+$G$5*N1568))/$D$5))+((1-$L$3)*N1565)</f>
        <v>-8.201234232838397E-4</v>
      </c>
      <c r="S1565" s="129">
        <f t="shared" si="2738"/>
        <v>0.18523513769468697</v>
      </c>
    </row>
    <row r="1566" spans="1:22" x14ac:dyDescent="0.2">
      <c r="N1566" s="125">
        <f t="shared" si="2721"/>
        <v>0.21102054391045172</v>
      </c>
      <c r="P1566" s="127" t="str">
        <f t="shared" ref="P1566" si="2744">CONCATENATE("X4","(m",K1563,")")</f>
        <v>X4(m196)</v>
      </c>
      <c r="Q1566" s="59">
        <f t="shared" ref="Q1566" si="2745">(($L$3*($I$6-($B$6*Q1563+$C$6*Q1564+$D$6*Q1565+$F$6*N1567+$G$6*N1568))/$E$6))+((1-$L$3)*N1566)</f>
        <v>0.21140776482583079</v>
      </c>
      <c r="S1566" s="129">
        <f t="shared" si="2738"/>
        <v>0.18316305254827578</v>
      </c>
    </row>
    <row r="1567" spans="1:22" x14ac:dyDescent="0.2">
      <c r="N1567" s="125">
        <f t="shared" si="2721"/>
        <v>-8.4625968674274267E-5</v>
      </c>
      <c r="P1567" s="127" t="str">
        <f t="shared" ref="P1567" si="2746">CONCATENATE("X5","(m",K1563,")")</f>
        <v>X5(m196)</v>
      </c>
      <c r="Q1567" s="59">
        <f t="shared" ref="Q1567" si="2747">(($L$3*($I$7-($B$7*Q1563+$C$7*Q1564+$D$7*Q1565+$E$7*Q1566+$G$7*N1568))/$F$7))+((1-$L$3)*N1567)</f>
        <v>-8.4782879970525825E-5</v>
      </c>
      <c r="S1567" s="129">
        <f t="shared" si="2738"/>
        <v>0.18507427007210239</v>
      </c>
    </row>
    <row r="1568" spans="1:22" ht="15.75" x14ac:dyDescent="0.25">
      <c r="K1568" s="1"/>
      <c r="N1568" s="126">
        <f t="shared" si="2721"/>
        <v>-8.2531724154593852E-4</v>
      </c>
      <c r="P1568" s="127" t="str">
        <f t="shared" ref="P1568" si="2748">CONCATENATE("X6","(m",K1563,")")</f>
        <v>X6(m196)</v>
      </c>
      <c r="Q1568" s="59">
        <f t="shared" ref="Q1568" si="2749">(($L$3*($I$8-($B$8*Q1563+$C$8*Q1564+$D$8*Q1565+$E$8*Q1566+$F$8*Q1567))/$G$8))+((1-$L$3)*N1568)</f>
        <v>-8.2682945392047343E-4</v>
      </c>
      <c r="R1568" s="1"/>
      <c r="S1568" s="129">
        <f t="shared" si="2738"/>
        <v>0.18289290099241592</v>
      </c>
      <c r="T1568" s="1"/>
      <c r="U1568" s="1"/>
    </row>
    <row r="1569" spans="1:22" x14ac:dyDescent="0.2">
      <c r="A1569" s="131"/>
      <c r="B1569" s="131"/>
      <c r="C1569" s="131"/>
      <c r="D1569" s="131"/>
      <c r="E1569" s="131"/>
      <c r="F1569" s="131"/>
      <c r="G1569" s="131"/>
      <c r="H1569" s="131"/>
      <c r="I1569" s="131"/>
      <c r="J1569" s="131"/>
      <c r="K1569" s="131"/>
      <c r="L1569" s="131"/>
      <c r="M1569" s="131"/>
      <c r="N1569" s="131"/>
      <c r="O1569" s="131"/>
      <c r="P1569" s="131"/>
      <c r="Q1569" s="131"/>
      <c r="R1569" s="131"/>
      <c r="S1569" s="131"/>
      <c r="T1569" s="131"/>
      <c r="U1569" s="131"/>
      <c r="V1569" s="131"/>
    </row>
    <row r="1570" spans="1:22" ht="15.75" x14ac:dyDescent="0.25">
      <c r="K1570" s="127" t="s">
        <v>226</v>
      </c>
      <c r="N1570" s="117" t="s">
        <v>424</v>
      </c>
      <c r="S1570" s="112" t="s">
        <v>210</v>
      </c>
      <c r="T1570" s="112" t="s">
        <v>228</v>
      </c>
    </row>
    <row r="1571" spans="1:22" x14ac:dyDescent="0.2">
      <c r="K1571" s="127">
        <v>197</v>
      </c>
      <c r="N1571" s="124">
        <f t="shared" ref="N1571" si="2750">Q1563</f>
        <v>0.21004552250144584</v>
      </c>
      <c r="P1571" s="127" t="str">
        <f t="shared" ref="P1571" si="2751">CONCATENATE("X1","(m",K1571,")")</f>
        <v>X1(m197)</v>
      </c>
      <c r="Q1571" s="59">
        <f t="shared" ref="Q1571" si="2752">(($L$3*($I$3-($C$3*N1572+$D$3*N1573+$E$3*N1574+$F$3*N1575+$G$3*N1576))/$B$3))+((1-$L$3)*N1571)</f>
        <v>0.21043097335040875</v>
      </c>
      <c r="S1571" s="129">
        <f t="shared" ref="S1571:S1576" si="2753">ABS((Q1571-N1571)/Q1571)*100</f>
        <v>0.18317210761604866</v>
      </c>
      <c r="T1571" s="133">
        <f t="shared" si="2739"/>
        <v>0.18405910149386104</v>
      </c>
      <c r="U1571" s="127" t="s">
        <v>229</v>
      </c>
    </row>
    <row r="1572" spans="1:22" x14ac:dyDescent="0.2">
      <c r="N1572" s="125">
        <f t="shared" si="2721"/>
        <v>8.4704604051638659E-5</v>
      </c>
      <c r="P1572" s="127" t="str">
        <f t="shared" ref="P1572" si="2754">CONCATENATE("X2","(m",K1571,")")</f>
        <v>X2(m197)</v>
      </c>
      <c r="Q1572" s="59">
        <f t="shared" ref="Q1572" si="2755">(($L$3*($I$4-($B$4*Q1571+$D$4*N1573+$E$4*N1574+$F$4*N1575+$G$4*N1576))/$C$4))+((1-$L$3)*N1572)</f>
        <v>8.4860798074094356E-5</v>
      </c>
      <c r="S1572" s="129">
        <f t="shared" si="2753"/>
        <v>0.18405910149386104</v>
      </c>
    </row>
    <row r="1573" spans="1:22" x14ac:dyDescent="0.2">
      <c r="N1573" s="125">
        <f t="shared" si="2721"/>
        <v>-8.201234232838397E-4</v>
      </c>
      <c r="P1573" s="127" t="str">
        <f t="shared" ref="P1573" si="2756">CONCATENATE("X3","(m",K1571,")")</f>
        <v>X3(m197)</v>
      </c>
      <c r="Q1573" s="59">
        <f t="shared" ref="Q1573" si="2757">(($L$3*($I$5-($B$5*Q1571+$C$5*Q1572+$E$5*N1574+$F$5*N1575+$G$5*N1576))/$D$5))+((1-$L$3)*N1573)</f>
        <v>-8.2162872302470242E-4</v>
      </c>
      <c r="S1573" s="129">
        <f t="shared" si="2753"/>
        <v>0.18320924021755117</v>
      </c>
    </row>
    <row r="1574" spans="1:22" x14ac:dyDescent="0.2">
      <c r="N1574" s="125">
        <f t="shared" si="2721"/>
        <v>0.21140776482583079</v>
      </c>
      <c r="P1574" s="127" t="str">
        <f t="shared" ref="P1574" si="2758">CONCATENATE("X4","(m",K1571,")")</f>
        <v>X4(m197)</v>
      </c>
      <c r="Q1574" s="59">
        <f t="shared" ref="Q1574" si="2759">(($L$3*($I$6-($B$6*Q1571+$C$6*Q1572+$D$6*Q1573+$F$6*N1575+$G$6*N1576))/$E$6))+((1-$L$3)*N1574)</f>
        <v>0.21179145369971505</v>
      </c>
      <c r="S1574" s="129">
        <f t="shared" si="2753"/>
        <v>0.18116353005833297</v>
      </c>
    </row>
    <row r="1575" spans="1:22" x14ac:dyDescent="0.2">
      <c r="N1575" s="125">
        <f t="shared" si="2721"/>
        <v>-8.4782879970525825E-5</v>
      </c>
      <c r="P1575" s="127" t="str">
        <f t="shared" ref="P1575" si="2760">CONCATENATE("X5","(m",K1571,")")</f>
        <v>X5(m197)</v>
      </c>
      <c r="Q1575" s="59">
        <f t="shared" ref="Q1575" si="2761">(($L$3*($I$7-($B$7*Q1571+$C$7*Q1572+$D$7*Q1573+$E$7*Q1574+$G$7*N1576))/$F$7))+((1-$L$3)*N1575)</f>
        <v>-8.4938359997991641E-5</v>
      </c>
      <c r="S1575" s="129">
        <f t="shared" si="2753"/>
        <v>0.18305042323573575</v>
      </c>
    </row>
    <row r="1576" spans="1:22" ht="15.75" x14ac:dyDescent="0.25">
      <c r="K1576" s="1"/>
      <c r="N1576" s="126">
        <f t="shared" si="2721"/>
        <v>-8.2682945392047343E-4</v>
      </c>
      <c r="P1576" s="127" t="str">
        <f t="shared" ref="P1576" si="2762">CONCATENATE("X6","(m",K1571,")")</f>
        <v>X6(m197)</v>
      </c>
      <c r="Q1576" s="59">
        <f t="shared" ref="Q1576" si="2763">(($L$3*($I$8-($B$8*Q1571+$C$8*Q1572+$D$8*Q1573+$E$8*Q1574+$F$8*Q1575))/$G$8))+((1-$L$3)*N1576)</f>
        <v>-8.2832787262673369E-4</v>
      </c>
      <c r="R1576" s="1"/>
      <c r="S1576" s="129">
        <f t="shared" si="2753"/>
        <v>0.18089681100656232</v>
      </c>
      <c r="T1576" s="1"/>
      <c r="U1576" s="1"/>
    </row>
    <row r="1577" spans="1:22" x14ac:dyDescent="0.2">
      <c r="A1577" s="131"/>
      <c r="B1577" s="131"/>
      <c r="C1577" s="131"/>
      <c r="D1577" s="131"/>
      <c r="E1577" s="131"/>
      <c r="F1577" s="131"/>
      <c r="G1577" s="131"/>
      <c r="H1577" s="131"/>
      <c r="I1577" s="131"/>
      <c r="J1577" s="131"/>
      <c r="K1577" s="131"/>
      <c r="L1577" s="131"/>
      <c r="M1577" s="131"/>
      <c r="N1577" s="131"/>
      <c r="O1577" s="131"/>
      <c r="P1577" s="131"/>
      <c r="Q1577" s="131"/>
      <c r="R1577" s="131"/>
      <c r="S1577" s="131"/>
      <c r="T1577" s="131"/>
      <c r="U1577" s="131"/>
      <c r="V1577" s="131"/>
    </row>
    <row r="1578" spans="1:22" ht="15.75" x14ac:dyDescent="0.25">
      <c r="K1578" s="127" t="s">
        <v>226</v>
      </c>
      <c r="N1578" s="117" t="s">
        <v>425</v>
      </c>
      <c r="S1578" s="112" t="s">
        <v>210</v>
      </c>
      <c r="T1578" s="112" t="s">
        <v>228</v>
      </c>
    </row>
    <row r="1579" spans="1:22" x14ac:dyDescent="0.2">
      <c r="K1579" s="127">
        <v>198</v>
      </c>
      <c r="N1579" s="124">
        <f t="shared" ref="N1579" si="2764">Q1571</f>
        <v>0.21043097335040875</v>
      </c>
      <c r="P1579" s="127" t="str">
        <f t="shared" ref="P1579" si="2765">CONCATENATE("X1","(m",K1579,")")</f>
        <v>X1(m198)</v>
      </c>
      <c r="Q1579" s="59">
        <f t="shared" ref="Q1579" si="2766">(($L$3*($I$3-($C$3*N1580+$D$3*N1581+$E$3*N1582+$F$3*N1583+$G$3*N1584))/$B$3))+((1-$L$3)*N1579)</f>
        <v>0.21081290830356467</v>
      </c>
      <c r="S1579" s="129">
        <f t="shared" ref="S1579:S1584" si="2767">ABS((Q1579-N1579)/Q1579)*100</f>
        <v>0.18117247004910161</v>
      </c>
      <c r="T1579" s="133">
        <f t="shared" si="2739"/>
        <v>0.18204818373974982</v>
      </c>
      <c r="U1579" s="127" t="s">
        <v>229</v>
      </c>
    </row>
    <row r="1580" spans="1:22" x14ac:dyDescent="0.2">
      <c r="N1580" s="125">
        <f t="shared" si="2721"/>
        <v>8.4860798074094356E-5</v>
      </c>
      <c r="P1580" s="127" t="str">
        <f t="shared" ref="P1580" si="2768">CONCATENATE("X2","(m",K1579,")")</f>
        <v>X2(m198)</v>
      </c>
      <c r="Q1580" s="59">
        <f t="shared" ref="Q1580" si="2769">(($L$3*($I$4-($B$4*Q1579+$D$4*N1581+$E$4*N1582+$F$4*N1583+$G$4*N1584))/$C$4))+((1-$L$3)*N1580)</f>
        <v>8.5015567370388191E-5</v>
      </c>
      <c r="S1580" s="129">
        <f t="shared" si="2767"/>
        <v>0.18204818373974982</v>
      </c>
    </row>
    <row r="1581" spans="1:22" x14ac:dyDescent="0.2">
      <c r="N1581" s="125">
        <f t="shared" si="2721"/>
        <v>-8.2162872302470242E-4</v>
      </c>
      <c r="P1581" s="127" t="str">
        <f t="shared" ref="P1581" si="2770">CONCATENATE("X3","(m",K1579,")")</f>
        <v>X3(m198)</v>
      </c>
      <c r="Q1581" s="59">
        <f t="shared" ref="Q1581" si="2771">(($L$3*($I$5-($B$5*Q1579+$C$5*Q1580+$E$5*N1582+$F$5*N1583+$G$5*N1584))/$D$5))+((1-$L$3)*N1581)</f>
        <v>-8.2312029215098374E-4</v>
      </c>
      <c r="S1581" s="129">
        <f t="shared" si="2767"/>
        <v>0.18120913073149211</v>
      </c>
    </row>
    <row r="1582" spans="1:22" x14ac:dyDescent="0.2">
      <c r="N1582" s="125">
        <f t="shared" si="2721"/>
        <v>0.21179145369971505</v>
      </c>
      <c r="P1582" s="127" t="str">
        <f t="shared" ref="P1582" si="2772">CONCATENATE("X4","(m",K1579,")")</f>
        <v>X4(m198)</v>
      </c>
      <c r="Q1582" s="59">
        <f t="shared" ref="Q1582" si="2773">(($L$3*($I$6-($B$6*Q1579+$C$6*Q1580+$D$6*Q1581+$F$6*N1583+$G$6*N1584))/$E$6))+((1-$L$3)*N1582)</f>
        <v>0.2121716427496749</v>
      </c>
      <c r="S1582" s="129">
        <f t="shared" si="2767"/>
        <v>0.1791893794254121</v>
      </c>
    </row>
    <row r="1583" spans="1:22" x14ac:dyDescent="0.2">
      <c r="N1583" s="125">
        <f t="shared" si="2721"/>
        <v>-8.4938359997991641E-5</v>
      </c>
      <c r="P1583" s="127" t="str">
        <f t="shared" ref="P1583" si="2774">CONCATENATE("X5","(m",K1579,")")</f>
        <v>X5(m198)</v>
      </c>
      <c r="Q1583" s="59">
        <f t="shared" ref="Q1583" si="2775">(($L$3*($I$7-($B$7*Q1579+$C$7*Q1580+$D$7*Q1581+$E$7*Q1582+$G$7*N1584))/$F$7))+((1-$L$3)*N1583)</f>
        <v>-8.509242181201181E-5</v>
      </c>
      <c r="S1583" s="129">
        <f t="shared" si="2767"/>
        <v>0.18105233196973314</v>
      </c>
    </row>
    <row r="1584" spans="1:22" ht="15.75" x14ac:dyDescent="0.25">
      <c r="K1584" s="1"/>
      <c r="N1584" s="126">
        <f t="shared" si="2721"/>
        <v>-8.2832787262673369E-4</v>
      </c>
      <c r="P1584" s="127" t="str">
        <f t="shared" ref="P1584" si="2776">CONCATENATE("X6","(m",K1579,")")</f>
        <v>X6(m198)</v>
      </c>
      <c r="Q1584" s="59">
        <f t="shared" ref="Q1584" si="2777">(($L$3*($I$8-($B$8*Q1579+$C$8*Q1580+$D$8*Q1581+$E$8*Q1582+$F$8*Q1583))/$G$8))+((1-$L$3)*N1584)</f>
        <v>-8.2981262348387453E-4</v>
      </c>
      <c r="R1584" s="1"/>
      <c r="S1584" s="129">
        <f t="shared" si="2767"/>
        <v>0.17892603885769814</v>
      </c>
      <c r="T1584" s="1"/>
      <c r="U1584" s="1"/>
    </row>
    <row r="1585" spans="1:22" x14ac:dyDescent="0.2">
      <c r="A1585" s="131"/>
      <c r="B1585" s="131"/>
      <c r="C1585" s="131"/>
      <c r="D1585" s="131"/>
      <c r="E1585" s="131"/>
      <c r="F1585" s="131"/>
      <c r="G1585" s="131"/>
      <c r="H1585" s="131"/>
      <c r="I1585" s="131"/>
      <c r="J1585" s="131"/>
      <c r="K1585" s="131"/>
      <c r="L1585" s="131"/>
      <c r="M1585" s="131"/>
      <c r="N1585" s="131"/>
      <c r="O1585" s="131"/>
      <c r="P1585" s="131"/>
      <c r="Q1585" s="131"/>
      <c r="R1585" s="131"/>
      <c r="S1585" s="131"/>
      <c r="T1585" s="131"/>
      <c r="U1585" s="131"/>
      <c r="V1585" s="131"/>
    </row>
    <row r="1586" spans="1:22" ht="15.75" x14ac:dyDescent="0.25">
      <c r="K1586" s="127" t="s">
        <v>226</v>
      </c>
      <c r="N1586" s="117" t="s">
        <v>426</v>
      </c>
      <c r="S1586" s="112" t="s">
        <v>210</v>
      </c>
      <c r="T1586" s="112" t="s">
        <v>228</v>
      </c>
    </row>
    <row r="1587" spans="1:22" x14ac:dyDescent="0.2">
      <c r="K1587" s="127">
        <v>199</v>
      </c>
      <c r="N1587" s="124">
        <f t="shared" ref="N1587" si="2778">Q1579</f>
        <v>0.21081290830356467</v>
      </c>
      <c r="P1587" s="127" t="str">
        <f t="shared" ref="P1587" si="2779">CONCATENATE("X1","(m",K1587,")")</f>
        <v>X1(m199)</v>
      </c>
      <c r="Q1587" s="59">
        <f t="shared" ref="Q1587" si="2780">(($L$3*($I$3-($C$3*N1588+$D$3*N1589+$E$3*N1590+$F$3*N1591+$G$3*N1592))/$B$3))+((1-$L$3)*N1587)</f>
        <v>0.21119135943121092</v>
      </c>
      <c r="S1587" s="129">
        <f t="shared" ref="S1587:S1592" si="2781">ABS((Q1587-N1587)/Q1587)*100</f>
        <v>0.17919820615081808</v>
      </c>
      <c r="T1587" s="133">
        <f t="shared" si="2739"/>
        <v>0.18006281740474106</v>
      </c>
      <c r="U1587" s="127" t="s">
        <v>229</v>
      </c>
    </row>
    <row r="1588" spans="1:22" x14ac:dyDescent="0.2">
      <c r="N1588" s="125">
        <f t="shared" si="2721"/>
        <v>8.5015567370388191E-5</v>
      </c>
      <c r="P1588" s="127" t="str">
        <f t="shared" ref="P1588" si="2782">CONCATENATE("X2","(m",K1587,")")</f>
        <v>X2(m199)</v>
      </c>
      <c r="Q1588" s="59">
        <f t="shared" ref="Q1588" si="2783">(($L$3*($I$4-($B$4*Q1587+$D$4*N1589+$E$4*N1590+$F$4*N1591+$G$4*N1592))/$C$4))+((1-$L$3)*N1588)</f>
        <v>8.5168924936181609E-5</v>
      </c>
      <c r="S1588" s="129">
        <f t="shared" si="2781"/>
        <v>0.18006281740474106</v>
      </c>
    </row>
    <row r="1589" spans="1:22" x14ac:dyDescent="0.2">
      <c r="N1589" s="125">
        <f t="shared" si="2721"/>
        <v>-8.2312029215098374E-4</v>
      </c>
      <c r="P1589" s="127" t="str">
        <f t="shared" ref="P1589" si="2784">CONCATENATE("X3","(m",K1587,")")</f>
        <v>X3(m199)</v>
      </c>
      <c r="Q1589" s="59">
        <f t="shared" ref="Q1589" si="2785">(($L$3*($I$5-($B$5*Q1587+$C$5*Q1588+$E$5*N1590+$F$5*N1591+$G$5*N1592))/$D$5))+((1-$L$3)*N1589)</f>
        <v>-8.2459825590669434E-4</v>
      </c>
      <c r="S1589" s="129">
        <f t="shared" si="2781"/>
        <v>0.17923440234365892</v>
      </c>
    </row>
    <row r="1590" spans="1:22" x14ac:dyDescent="0.2">
      <c r="N1590" s="125">
        <f t="shared" si="2721"/>
        <v>0.2121716427496749</v>
      </c>
      <c r="P1590" s="127" t="str">
        <f t="shared" ref="P1590" si="2786">CONCATENATE("X4","(m",K1587,")")</f>
        <v>X4(m199)</v>
      </c>
      <c r="Q1590" s="59">
        <f t="shared" ref="Q1590" si="2787">(($L$3*($I$6-($B$6*Q1587+$C$6*Q1588+$D$6*Q1589+$F$6*N1591+$G$6*N1592))/$E$6))+((1-$L$3)*N1590)</f>
        <v>0.21254836389940776</v>
      </c>
      <c r="S1590" s="129">
        <f t="shared" si="2781"/>
        <v>0.17724020209873337</v>
      </c>
    </row>
    <row r="1591" spans="1:22" x14ac:dyDescent="0.2">
      <c r="N1591" s="125">
        <f t="shared" si="2721"/>
        <v>-8.509242181201181E-5</v>
      </c>
      <c r="P1591" s="127" t="str">
        <f t="shared" ref="P1591" si="2788">CONCATENATE("X5","(m",K1587,")")</f>
        <v>X5(m199)</v>
      </c>
      <c r="Q1591" s="59">
        <f t="shared" ref="Q1591" si="2789">(($L$3*($I$7-($B$7*Q1587+$C$7*Q1588+$D$7*Q1589+$E$7*Q1590+$G$7*N1592))/$F$7))+((1-$L$3)*N1591)</f>
        <v>-8.5245078348841915E-5</v>
      </c>
      <c r="S1591" s="129">
        <f t="shared" si="2781"/>
        <v>0.17907959003263463</v>
      </c>
    </row>
    <row r="1592" spans="1:22" ht="15.75" x14ac:dyDescent="0.25">
      <c r="K1592" s="1"/>
      <c r="N1592" s="126">
        <f t="shared" si="2721"/>
        <v>-8.2981262348387453E-4</v>
      </c>
      <c r="P1592" s="127" t="str">
        <f t="shared" ref="P1592" si="2790">CONCATENATE("X6","(m",K1587,")")</f>
        <v>X6(m199)</v>
      </c>
      <c r="Q1592" s="59">
        <f t="shared" ref="Q1592" si="2791">(($L$3*($I$8-($B$8*Q1587+$C$8*Q1588+$D$8*Q1589+$E$8*Q1590+$F$8*Q1591))/$G$8))+((1-$L$3)*N1592)</f>
        <v>-8.3128383116339098E-4</v>
      </c>
      <c r="R1592" s="1"/>
      <c r="S1592" s="129">
        <f t="shared" si="2781"/>
        <v>0.17698018707490984</v>
      </c>
      <c r="T1592" s="1"/>
      <c r="U1592" s="1"/>
    </row>
    <row r="1593" spans="1:22" x14ac:dyDescent="0.2">
      <c r="A1593" s="131"/>
      <c r="B1593" s="131"/>
      <c r="C1593" s="131"/>
      <c r="D1593" s="131"/>
      <c r="E1593" s="131"/>
      <c r="F1593" s="131"/>
      <c r="G1593" s="131"/>
      <c r="H1593" s="131"/>
      <c r="I1593" s="131"/>
      <c r="J1593" s="131"/>
      <c r="K1593" s="131"/>
      <c r="L1593" s="131"/>
      <c r="M1593" s="131"/>
      <c r="N1593" s="131"/>
      <c r="O1593" s="131"/>
      <c r="P1593" s="131"/>
      <c r="Q1593" s="131"/>
      <c r="R1593" s="131"/>
      <c r="S1593" s="131"/>
      <c r="T1593" s="131"/>
      <c r="U1593" s="131"/>
      <c r="V1593" s="131"/>
    </row>
    <row r="1594" spans="1:22" ht="15.75" x14ac:dyDescent="0.25">
      <c r="K1594" s="127" t="s">
        <v>226</v>
      </c>
      <c r="N1594" s="117" t="s">
        <v>427</v>
      </c>
      <c r="S1594" s="112" t="s">
        <v>210</v>
      </c>
      <c r="T1594" s="112" t="s">
        <v>228</v>
      </c>
    </row>
    <row r="1595" spans="1:22" x14ac:dyDescent="0.2">
      <c r="K1595" s="127">
        <v>200</v>
      </c>
      <c r="N1595" s="124">
        <f t="shared" ref="N1595" si="2792">Q1587</f>
        <v>0.21119135943121092</v>
      </c>
      <c r="P1595" s="127" t="str">
        <f t="shared" ref="P1595" si="2793">CONCATENATE("X1","(m",K1595,")")</f>
        <v>X1(m200)</v>
      </c>
      <c r="Q1595" s="59">
        <f t="shared" ref="Q1595" si="2794">(($L$3*($I$3-($C$3*N1596+$D$3*N1597+$E$3*N1598+$F$3*N1599+$G$3*N1600))/$B$3))+((1-$L$3)*N1595)</f>
        <v>0.2115663585111151</v>
      </c>
      <c r="S1595" s="129">
        <f t="shared" ref="S1595:S1600" si="2795">ABS((Q1595-N1595)/Q1595)*100</f>
        <v>0.17724891733412329</v>
      </c>
      <c r="T1595" s="133">
        <f t="shared" si="2739"/>
        <v>0.17810260034366168</v>
      </c>
      <c r="U1595" s="127" t="s">
        <v>229</v>
      </c>
    </row>
    <row r="1596" spans="1:22" x14ac:dyDescent="0.2">
      <c r="N1596" s="125">
        <f t="shared" si="2721"/>
        <v>8.5168924936181609E-5</v>
      </c>
      <c r="P1596" s="127" t="str">
        <f t="shared" ref="P1596" si="2796">CONCATENATE("X2","(m",K1595,")")</f>
        <v>X2(m200)</v>
      </c>
      <c r="Q1596" s="59">
        <f t="shared" ref="Q1596" si="2797">(($L$3*($I$4-($B$4*Q1595+$D$4*N1597+$E$4*N1598+$F$4*N1599+$G$4*N1600))/$C$4))+((1-$L$3)*N1596)</f>
        <v>8.5320883648595949E-5</v>
      </c>
      <c r="S1596" s="129">
        <f t="shared" si="2795"/>
        <v>0.17810260034366168</v>
      </c>
    </row>
    <row r="1597" spans="1:22" x14ac:dyDescent="0.2">
      <c r="N1597" s="125">
        <f t="shared" si="2721"/>
        <v>-8.2459825590669434E-4</v>
      </c>
      <c r="P1597" s="127" t="str">
        <f t="shared" ref="P1597" si="2798">CONCATENATE("X3","(m",K1595,")")</f>
        <v>X3(m200)</v>
      </c>
      <c r="Q1597" s="59">
        <f t="shared" ref="Q1597" si="2799">(($L$3*($I$5-($B$5*Q1595+$C$5*Q1596+$E$5*N1598+$F$5*N1599+$G$5*N1600))/$D$5))+((1-$L$3)*N1597)</f>
        <v>-8.2606273839342975E-4</v>
      </c>
      <c r="S1597" s="129">
        <f t="shared" si="2795"/>
        <v>0.17728465631843177</v>
      </c>
    </row>
    <row r="1598" spans="1:22" x14ac:dyDescent="0.2">
      <c r="N1598" s="125">
        <f t="shared" si="2721"/>
        <v>0.21254836389940776</v>
      </c>
      <c r="P1598" s="127" t="str">
        <f t="shared" ref="P1598" si="2800">CONCATENATE("X4","(m",K1595,")")</f>
        <v>X4(m200)</v>
      </c>
      <c r="Q1598" s="59">
        <f t="shared" ref="Q1598" si="2801">(($L$3*($I$6-($B$6*Q1595+$C$6*Q1596+$D$6*Q1597+$F$6*N1599+$G$6*N1600))/$E$6))+((1-$L$3)*N1598)</f>
        <v>0.21292164878141853</v>
      </c>
      <c r="S1598" s="129">
        <f t="shared" si="2795"/>
        <v>0.17531560747680425</v>
      </c>
    </row>
    <row r="1599" spans="1:22" x14ac:dyDescent="0.2">
      <c r="N1599" s="125">
        <f t="shared" si="2721"/>
        <v>-8.5245078348841915E-5</v>
      </c>
      <c r="P1599" s="127" t="str">
        <f t="shared" ref="P1599" si="2802">CONCATENATE("X5","(m",K1595,")")</f>
        <v>X5(m200)</v>
      </c>
      <c r="Q1599" s="59">
        <f t="shared" ref="Q1599" si="2803">(($L$3*($I$7-($B$7*Q1595+$C$7*Q1596+$D$7*Q1597+$E$7*Q1598+$G$7*N1600))/$F$7))+((1-$L$3)*N1599)</f>
        <v>-8.5396342426739355E-5</v>
      </c>
      <c r="S1599" s="129">
        <f t="shared" si="2795"/>
        <v>0.17713179932408507</v>
      </c>
    </row>
    <row r="1600" spans="1:22" ht="15.75" x14ac:dyDescent="0.25">
      <c r="K1600" s="1"/>
      <c r="N1600" s="126">
        <f t="shared" si="2721"/>
        <v>-8.3128383116339098E-4</v>
      </c>
      <c r="P1600" s="127" t="str">
        <f t="shared" ref="P1600" si="2804">CONCATENATE("X6","(m",K1595,")")</f>
        <v>X6(m200)</v>
      </c>
      <c r="Q1600" s="59">
        <f t="shared" ref="Q1600" si="2805">(($L$3*($I$8-($B$8*Q1595+$C$8*Q1596+$D$8*Q1597+$E$8*Q1598+$F$8*Q1599))/$G$8))+((1-$L$3)*N1600)</f>
        <v>-8.3274161919958442E-4</v>
      </c>
      <c r="R1600" s="1"/>
      <c r="S1600" s="129">
        <f t="shared" si="2795"/>
        <v>0.17505886610959076</v>
      </c>
      <c r="T1600" s="1"/>
      <c r="U1600" s="1"/>
    </row>
    <row r="1601" spans="1:22" x14ac:dyDescent="0.2">
      <c r="A1601" s="131"/>
      <c r="B1601" s="131"/>
      <c r="C1601" s="131"/>
      <c r="D1601" s="131"/>
      <c r="E1601" s="131"/>
      <c r="F1601" s="131"/>
      <c r="G1601" s="131"/>
      <c r="H1601" s="131"/>
      <c r="I1601" s="131"/>
      <c r="J1601" s="131"/>
      <c r="K1601" s="131"/>
      <c r="L1601" s="131"/>
      <c r="M1601" s="131"/>
      <c r="N1601" s="131"/>
      <c r="O1601" s="131"/>
      <c r="P1601" s="131"/>
      <c r="Q1601" s="131"/>
      <c r="R1601" s="131"/>
      <c r="S1601" s="131"/>
      <c r="T1601" s="131"/>
      <c r="U1601" s="131"/>
      <c r="V1601" s="131"/>
    </row>
    <row r="1602" spans="1:22" ht="15.75" x14ac:dyDescent="0.25">
      <c r="K1602" s="127" t="s">
        <v>226</v>
      </c>
      <c r="N1602" s="117" t="s">
        <v>428</v>
      </c>
      <c r="S1602" s="112" t="s">
        <v>210</v>
      </c>
      <c r="T1602" s="112" t="s">
        <v>228</v>
      </c>
    </row>
    <row r="1603" spans="1:22" x14ac:dyDescent="0.2">
      <c r="K1603" s="127">
        <v>201</v>
      </c>
      <c r="N1603" s="124">
        <f t="shared" ref="N1603" si="2806">Q1595</f>
        <v>0.2115663585111151</v>
      </c>
      <c r="P1603" s="127" t="str">
        <f t="shared" ref="P1603" si="2807">CONCATENATE("X1","(m",K1603,")")</f>
        <v>X1(m201)</v>
      </c>
      <c r="Q1603" s="59">
        <f t="shared" ref="Q1603" si="2808">(($L$3*($I$3-($C$3*N1604+$D$3*N1605+$E$3*N1606+$F$3*N1607+$G$3*N1608))/$B$3))+((1-$L$3)*N1603)</f>
        <v>0.21193793703118347</v>
      </c>
      <c r="S1603" s="129">
        <f t="shared" ref="S1603:S1608" si="2809">ABS((Q1603-N1603)/Q1603)*100</f>
        <v>0.17532421296225442</v>
      </c>
      <c r="T1603" s="133">
        <f t="shared" si="2739"/>
        <v>0.17616713845009413</v>
      </c>
      <c r="U1603" s="127" t="s">
        <v>229</v>
      </c>
    </row>
    <row r="1604" spans="1:22" x14ac:dyDescent="0.2">
      <c r="N1604" s="125">
        <f t="shared" si="2721"/>
        <v>8.5320883648595949E-5</v>
      </c>
      <c r="P1604" s="127" t="str">
        <f t="shared" ref="P1604" si="2810">CONCATENATE("X2","(m",K1603,")")</f>
        <v>X2(m201)</v>
      </c>
      <c r="Q1604" s="59">
        <f t="shared" ref="Q1604" si="2811">(($L$3*($I$4-($B$4*Q1603+$D$4*N1605+$E$4*N1606+$F$4*N1607+$G$4*N1608))/$C$4))+((1-$L$3)*N1604)</f>
        <v>8.5471456267293663E-5</v>
      </c>
      <c r="S1604" s="129">
        <f t="shared" si="2809"/>
        <v>0.17616713845009413</v>
      </c>
    </row>
    <row r="1605" spans="1:22" x14ac:dyDescent="0.2">
      <c r="N1605" s="125">
        <f t="shared" si="2721"/>
        <v>-8.2606273839342975E-4</v>
      </c>
      <c r="P1605" s="127" t="str">
        <f t="shared" ref="P1605" si="2812">CONCATENATE("X3","(m",K1603,")")</f>
        <v>X3(m201)</v>
      </c>
      <c r="Q1605" s="59">
        <f t="shared" ref="Q1605" si="2813">(($L$3*($I$5-($B$5*Q1603+$C$5*Q1604+$E$5*N1606+$F$5*N1607+$G$5*N1608))/$D$5))+((1-$L$3)*N1605)</f>
        <v>-8.2751386258079107E-4</v>
      </c>
      <c r="S1605" s="129">
        <f t="shared" si="2809"/>
        <v>0.17535950187416274</v>
      </c>
    </row>
    <row r="1606" spans="1:22" x14ac:dyDescent="0.2">
      <c r="N1606" s="125">
        <f t="shared" si="2721"/>
        <v>0.21292164878141853</v>
      </c>
      <c r="P1606" s="127" t="str">
        <f t="shared" ref="P1606" si="2814">CONCATENATE("X4","(m",K1603,")")</f>
        <v>X4(m201)</v>
      </c>
      <c r="Q1606" s="59">
        <f t="shared" ref="Q1606" si="2815">(($L$3*($I$6-($B$6*Q1603+$C$6*Q1604+$D$6*Q1605+$F$6*N1607+$G$6*N1608))/$E$6))+((1-$L$3)*N1606)</f>
        <v>0.21329152873967569</v>
      </c>
      <c r="S1606" s="129">
        <f t="shared" si="2809"/>
        <v>0.17341521271039304</v>
      </c>
    </row>
    <row r="1607" spans="1:22" x14ac:dyDescent="0.2">
      <c r="N1607" s="125">
        <f t="shared" si="2721"/>
        <v>-8.5396342426739355E-5</v>
      </c>
      <c r="P1607" s="127" t="str">
        <f t="shared" ref="P1607" si="2816">CONCATENATE("X5","(m",K1603,")")</f>
        <v>X5(m201)</v>
      </c>
      <c r="Q1607" s="59">
        <f t="shared" ref="Q1607" si="2817">(($L$3*($I$7-($B$7*Q1603+$C$7*Q1604+$D$7*Q1605+$E$7*Q1606+$G$7*N1608))/$F$7))+((1-$L$3)*N1607)</f>
        <v>-8.5546226747039531E-5</v>
      </c>
      <c r="S1607" s="129">
        <f t="shared" si="2809"/>
        <v>0.17520856968172788</v>
      </c>
    </row>
    <row r="1608" spans="1:22" ht="15.75" x14ac:dyDescent="0.25">
      <c r="K1608" s="1"/>
      <c r="N1608" s="126">
        <f t="shared" si="2721"/>
        <v>-8.3274161919958442E-4</v>
      </c>
      <c r="P1608" s="127" t="str">
        <f t="shared" ref="P1608" si="2818">CONCATENATE("X6","(m",K1603,")")</f>
        <v>X6(m201)</v>
      </c>
      <c r="Q1608" s="59">
        <f t="shared" ref="Q1608" si="2819">(($L$3*($I$8-($B$8*Q1603+$C$8*Q1604+$D$8*Q1605+$E$8*Q1606+$F$8*Q1607))/$G$8))+((1-$L$3)*N1608)</f>
        <v>-8.3418610999993646E-4</v>
      </c>
      <c r="R1608" s="1"/>
      <c r="S1608" s="129">
        <f t="shared" si="2809"/>
        <v>0.17316169413947111</v>
      </c>
      <c r="T1608" s="1"/>
      <c r="U1608" s="1"/>
    </row>
    <row r="1609" spans="1:22" x14ac:dyDescent="0.2">
      <c r="A1609" s="131"/>
      <c r="B1609" s="131"/>
      <c r="C1609" s="131"/>
      <c r="D1609" s="131"/>
      <c r="E1609" s="131"/>
      <c r="F1609" s="131"/>
      <c r="G1609" s="131"/>
      <c r="H1609" s="131"/>
      <c r="I1609" s="131"/>
      <c r="J1609" s="131"/>
      <c r="K1609" s="131"/>
      <c r="L1609" s="131"/>
      <c r="M1609" s="131"/>
      <c r="N1609" s="131"/>
      <c r="O1609" s="131"/>
      <c r="P1609" s="131"/>
      <c r="Q1609" s="131"/>
      <c r="R1609" s="131"/>
      <c r="S1609" s="131"/>
      <c r="T1609" s="131"/>
      <c r="U1609" s="131"/>
      <c r="V1609" s="131"/>
    </row>
    <row r="1610" spans="1:22" ht="15.75" x14ac:dyDescent="0.25">
      <c r="K1610" s="127" t="s">
        <v>226</v>
      </c>
      <c r="N1610" s="117" t="s">
        <v>429</v>
      </c>
      <c r="S1610" s="112" t="s">
        <v>210</v>
      </c>
      <c r="T1610" s="112" t="s">
        <v>228</v>
      </c>
    </row>
    <row r="1611" spans="1:22" x14ac:dyDescent="0.2">
      <c r="K1611" s="127">
        <v>202</v>
      </c>
      <c r="N1611" s="124">
        <f t="shared" ref="N1611" si="2820">Q1603</f>
        <v>0.21193793703118347</v>
      </c>
      <c r="P1611" s="127" t="str">
        <f t="shared" ref="P1611" si="2821">CONCATENATE("X1","(m",K1611,")")</f>
        <v>X1(m202)</v>
      </c>
      <c r="Q1611" s="59">
        <f t="shared" ref="Q1611" si="2822">(($L$3*($I$3-($C$3*N1612+$D$3*N1613+$E$3*N1614+$F$3*N1615+$G$3*N1616))/$B$3))+((1-$L$3)*N1611)</f>
        <v>0.21230612619210473</v>
      </c>
      <c r="S1611" s="129">
        <f t="shared" ref="S1611:S1616" si="2823">ABS((Q1611-N1611)/Q1611)*100</f>
        <v>0.17342371015149707</v>
      </c>
      <c r="T1611" s="133">
        <f t="shared" si="2739"/>
        <v>0.17425604545671364</v>
      </c>
      <c r="U1611" s="127" t="s">
        <v>229</v>
      </c>
    </row>
    <row r="1612" spans="1:22" x14ac:dyDescent="0.2">
      <c r="N1612" s="125">
        <f t="shared" si="2721"/>
        <v>8.5471456267293663E-5</v>
      </c>
      <c r="P1612" s="127" t="str">
        <f t="shared" ref="P1612" si="2824">CONCATENATE("X2","(m",K1611,")")</f>
        <v>X2(m202)</v>
      </c>
      <c r="Q1612" s="59">
        <f t="shared" ref="Q1612" si="2825">(($L$3*($I$4-($B$4*Q1611+$D$4*N1613+$E$4*N1614+$F$4*N1615+$G$4*N1616))/$C$4))+((1-$L$3)*N1612)</f>
        <v>8.5620655435549771E-5</v>
      </c>
      <c r="S1612" s="129">
        <f t="shared" si="2823"/>
        <v>0.17425604545671364</v>
      </c>
    </row>
    <row r="1613" spans="1:22" x14ac:dyDescent="0.2">
      <c r="N1613" s="125">
        <f t="shared" si="2721"/>
        <v>-8.2751386258079107E-4</v>
      </c>
      <c r="P1613" s="127" t="str">
        <f t="shared" ref="P1613" si="2826">CONCATENATE("X3","(m",K1611,")")</f>
        <v>X3(m202)</v>
      </c>
      <c r="Q1613" s="59">
        <f t="shared" ref="Q1613" si="2827">(($L$3*($I$5-($B$5*Q1611+$C$5*Q1612+$E$5*N1614+$F$5*N1615+$G$5*N1616))/$D$5))+((1-$L$3)*N1613)</f>
        <v>-8.2895175031670978E-4</v>
      </c>
      <c r="S1613" s="129">
        <f t="shared" si="2823"/>
        <v>0.1734585559858392</v>
      </c>
    </row>
    <row r="1614" spans="1:22" x14ac:dyDescent="0.2">
      <c r="N1614" s="125">
        <f t="shared" si="2721"/>
        <v>0.21329152873967569</v>
      </c>
      <c r="P1614" s="127" t="str">
        <f t="shared" ref="P1614" si="2828">CONCATENATE("X4","(m",K1611,")")</f>
        <v>X4(m202)</v>
      </c>
      <c r="Q1614" s="59">
        <f t="shared" ref="Q1614" si="2829">(($L$3*($I$6-($B$6*Q1611+$C$6*Q1612+$D$6*Q1613+$F$6*N1615+$G$6*N1616))/$E$6))+((1-$L$3)*N1614)</f>
        <v>0.21365803483224333</v>
      </c>
      <c r="S1614" s="129">
        <f t="shared" si="2823"/>
        <v>0.17153864251134024</v>
      </c>
    </row>
    <row r="1615" spans="1:22" x14ac:dyDescent="0.2">
      <c r="N1615" s="125">
        <f t="shared" si="2721"/>
        <v>-8.5546226747039531E-5</v>
      </c>
      <c r="P1615" s="127" t="str">
        <f t="shared" ref="P1615" si="2830">CONCATENATE("X5","(m",K1611,")")</f>
        <v>X5(m202)</v>
      </c>
      <c r="Q1615" s="59">
        <f t="shared" ref="Q1615" si="2831">(($L$3*($I$7-($B$7*Q1611+$C$7*Q1612+$D$7*Q1613+$E$7*Q1614+$G$7*N1616))/$F$7))+((1-$L$3)*N1615)</f>
        <v>-8.5694743895222436E-5</v>
      </c>
      <c r="S1615" s="129">
        <f t="shared" si="2823"/>
        <v>0.17330951868471037</v>
      </c>
    </row>
    <row r="1616" spans="1:22" ht="15.75" x14ac:dyDescent="0.25">
      <c r="K1616" s="1"/>
      <c r="N1616" s="126">
        <f t="shared" si="2721"/>
        <v>-8.3418610999993646E-4</v>
      </c>
      <c r="P1616" s="127" t="str">
        <f t="shared" ref="P1616" si="2832">CONCATENATE("X6","(m",K1611,")")</f>
        <v>X6(m202)</v>
      </c>
      <c r="Q1616" s="59">
        <f t="shared" ref="Q1616" si="2833">(($L$3*($I$8-($B$8*Q1611+$C$8*Q1612+$D$8*Q1613+$E$8*Q1614+$F$8*Q1615))/$G$8))+((1-$L$3)*N1616)</f>
        <v>-8.3561742485538685E-4</v>
      </c>
      <c r="R1616" s="1"/>
      <c r="S1616" s="129">
        <f t="shared" si="2823"/>
        <v>0.17128829687797612</v>
      </c>
      <c r="T1616" s="1"/>
      <c r="U1616" s="1"/>
    </row>
    <row r="1617" spans="1:22" x14ac:dyDescent="0.2">
      <c r="A1617" s="131"/>
      <c r="B1617" s="131"/>
      <c r="C1617" s="131"/>
      <c r="D1617" s="131"/>
      <c r="E1617" s="131"/>
      <c r="F1617" s="131"/>
      <c r="G1617" s="131"/>
      <c r="H1617" s="131"/>
      <c r="I1617" s="131"/>
      <c r="J1617" s="131"/>
      <c r="K1617" s="131"/>
      <c r="L1617" s="131"/>
      <c r="M1617" s="131"/>
      <c r="N1617" s="131"/>
      <c r="O1617" s="131"/>
      <c r="P1617" s="131"/>
      <c r="Q1617" s="131"/>
      <c r="R1617" s="131"/>
      <c r="S1617" s="131"/>
      <c r="T1617" s="131"/>
      <c r="U1617" s="131"/>
      <c r="V1617" s="131"/>
    </row>
    <row r="1618" spans="1:22" ht="15.75" x14ac:dyDescent="0.25">
      <c r="K1618" s="127" t="s">
        <v>226</v>
      </c>
      <c r="N1618" s="117" t="s">
        <v>430</v>
      </c>
      <c r="S1618" s="112" t="s">
        <v>210</v>
      </c>
      <c r="T1618" s="112" t="s">
        <v>228</v>
      </c>
    </row>
    <row r="1619" spans="1:22" x14ac:dyDescent="0.2">
      <c r="K1619" s="127">
        <v>203</v>
      </c>
      <c r="N1619" s="124">
        <f t="shared" ref="N1619:N1680" si="2834">Q1611</f>
        <v>0.21230612619210473</v>
      </c>
      <c r="P1619" s="127" t="str">
        <f t="shared" ref="P1619" si="2835">CONCATENATE("X1","(m",K1619,")")</f>
        <v>X1(m203)</v>
      </c>
      <c r="Q1619" s="59">
        <f t="shared" ref="Q1619" si="2836">(($L$3*($I$3-($C$3*N1620+$D$3*N1621+$E$3*N1622+$F$3*N1623+$G$3*N1624))/$B$3))+((1-$L$3)*N1619)</f>
        <v>0.2126709569099702</v>
      </c>
      <c r="S1619" s="129">
        <f t="shared" ref="S1619:S1624" si="2837">ABS((Q1619-N1619)/Q1619)*100</f>
        <v>0.17154703358010251</v>
      </c>
      <c r="T1619" s="133">
        <f t="shared" si="2739"/>
        <v>0.17236894274138534</v>
      </c>
      <c r="U1619" s="127" t="s">
        <v>229</v>
      </c>
    </row>
    <row r="1620" spans="1:22" x14ac:dyDescent="0.2">
      <c r="N1620" s="125">
        <f t="shared" si="2834"/>
        <v>8.5620655435549771E-5</v>
      </c>
      <c r="P1620" s="127" t="str">
        <f t="shared" ref="P1620" si="2838">CONCATENATE("X2","(m",K1619,")")</f>
        <v>X2(m203)</v>
      </c>
      <c r="Q1620" s="59">
        <f t="shared" ref="Q1620" si="2839">(($L$3*($I$4-($B$4*Q1619+$D$4*N1621+$E$4*N1622+$F$4*N1623+$G$4*N1624))/$C$4))+((1-$L$3)*N1620)</f>
        <v>8.5768493681313463E-5</v>
      </c>
      <c r="S1620" s="129">
        <f t="shared" si="2837"/>
        <v>0.17236894274138534</v>
      </c>
    </row>
    <row r="1621" spans="1:22" x14ac:dyDescent="0.2">
      <c r="N1621" s="125">
        <f t="shared" si="2834"/>
        <v>-8.2895175031670978E-4</v>
      </c>
      <c r="P1621" s="127" t="str">
        <f t="shared" ref="P1621" si="2840">CONCATENATE("X3","(m",K1619,")")</f>
        <v>X3(m203)</v>
      </c>
      <c r="Q1621" s="59">
        <f t="shared" ref="Q1621" si="2841">(($L$3*($I$5-($B$5*Q1619+$C$5*Q1620+$E$5*N1622+$F$5*N1623+$G$5*N1624))/$D$5))+((1-$L$3)*N1621)</f>
        <v>-8.3037652233768013E-4</v>
      </c>
      <c r="S1621" s="129">
        <f t="shared" si="2837"/>
        <v>0.17158144319390506</v>
      </c>
    </row>
    <row r="1622" spans="1:22" x14ac:dyDescent="0.2">
      <c r="N1622" s="125">
        <f t="shared" si="2834"/>
        <v>0.21365803483224333</v>
      </c>
      <c r="P1622" s="127" t="str">
        <f t="shared" ref="P1622" si="2842">CONCATENATE("X4","(m",K1619,")")</f>
        <v>X4(m203)</v>
      </c>
      <c r="Q1622" s="59">
        <f t="shared" ref="Q1622" si="2843">(($L$3*($I$6-($B$6*Q1619+$C$6*Q1620+$D$6*Q1621+$F$6*N1623+$G$6*N1624))/$E$6))+((1-$L$3)*N1622)</f>
        <v>0.21402119783388884</v>
      </c>
      <c r="S1622" s="129">
        <f t="shared" si="2837"/>
        <v>0.16968552896680045</v>
      </c>
    </row>
    <row r="1623" spans="1:22" x14ac:dyDescent="0.2">
      <c r="N1623" s="125">
        <f t="shared" si="2834"/>
        <v>-8.5694743895222436E-5</v>
      </c>
      <c r="P1623" s="127" t="str">
        <f t="shared" ref="P1623" si="2844">CONCATENATE("X5","(m",K1619,")")</f>
        <v>X5(m203)</v>
      </c>
      <c r="Q1623" s="59">
        <f t="shared" ref="Q1623" si="2845">(($L$3*($I$7-($B$7*Q1619+$C$7*Q1620+$D$7*Q1621+$E$7*Q1622+$G$7*N1624))/$F$7))+((1-$L$3)*N1623)</f>
        <v>-8.5841906341969432E-5</v>
      </c>
      <c r="S1623" s="129">
        <f t="shared" si="2837"/>
        <v>0.17143427146263901</v>
      </c>
    </row>
    <row r="1624" spans="1:22" ht="15.75" x14ac:dyDescent="0.25">
      <c r="K1624" s="1"/>
      <c r="N1624" s="126">
        <f t="shared" si="2834"/>
        <v>-8.3561742485538685E-4</v>
      </c>
      <c r="P1624" s="127" t="str">
        <f t="shared" ref="P1624" si="2846">CONCATENATE("X6","(m",K1619,")")</f>
        <v>X6(m203)</v>
      </c>
      <c r="Q1624" s="59">
        <f t="shared" ref="Q1624" si="2847">(($L$3*($I$8-($B$8*Q1619+$C$8*Q1620+$D$8*Q1621+$E$8*Q1622+$F$8*Q1623))/$G$8))+((1-$L$3)*N1624)</f>
        <v>-8.3703568395051859E-4</v>
      </c>
      <c r="R1624" s="1"/>
      <c r="S1624" s="129">
        <f t="shared" si="2837"/>
        <v>0.16943830738948223</v>
      </c>
      <c r="T1624" s="1"/>
      <c r="U1624" s="1"/>
    </row>
    <row r="1625" spans="1:22" x14ac:dyDescent="0.2">
      <c r="A1625" s="131"/>
      <c r="B1625" s="131"/>
      <c r="C1625" s="131"/>
      <c r="D1625" s="131"/>
      <c r="E1625" s="131"/>
      <c r="F1625" s="131"/>
      <c r="G1625" s="131"/>
      <c r="H1625" s="131"/>
      <c r="I1625" s="131"/>
      <c r="J1625" s="131"/>
      <c r="K1625" s="131"/>
      <c r="L1625" s="131"/>
      <c r="M1625" s="131"/>
      <c r="N1625" s="131"/>
      <c r="O1625" s="131"/>
      <c r="P1625" s="131"/>
      <c r="Q1625" s="131"/>
      <c r="R1625" s="131"/>
      <c r="S1625" s="131"/>
      <c r="T1625" s="131"/>
      <c r="U1625" s="131"/>
      <c r="V1625" s="131"/>
    </row>
    <row r="1626" spans="1:22" ht="15.75" x14ac:dyDescent="0.25">
      <c r="K1626" s="127" t="s">
        <v>226</v>
      </c>
      <c r="N1626" s="117" t="s">
        <v>431</v>
      </c>
      <c r="S1626" s="112" t="s">
        <v>210</v>
      </c>
      <c r="T1626" s="112" t="s">
        <v>228</v>
      </c>
    </row>
    <row r="1627" spans="1:22" x14ac:dyDescent="0.2">
      <c r="K1627" s="127">
        <v>204</v>
      </c>
      <c r="N1627" s="124">
        <f t="shared" ref="N1627" si="2848">Q1619</f>
        <v>0.2126709569099702</v>
      </c>
      <c r="P1627" s="127" t="str">
        <f t="shared" ref="P1627" si="2849">CONCATENATE("X1","(m",K1627,")")</f>
        <v>X1(m204)</v>
      </c>
      <c r="Q1627" s="59">
        <f t="shared" ref="Q1627" si="2850">(($L$3*($I$3-($C$3*N1628+$D$3*N1629+$E$3*N1630+$F$3*N1631+$G$3*N1632))/$B$3))+((1-$L$3)*N1627)</f>
        <v>0.21303245981886951</v>
      </c>
      <c r="S1627" s="129">
        <f t="shared" ref="S1627:S1632" si="2851">ABS((Q1627-N1627)/Q1627)*100</f>
        <v>0.16969381530245201</v>
      </c>
      <c r="T1627" s="133">
        <f t="shared" ref="T1627:T1683" si="2852">MAX(S1627:S1630)</f>
        <v>0.17050545913908707</v>
      </c>
      <c r="U1627" s="127" t="s">
        <v>229</v>
      </c>
    </row>
    <row r="1628" spans="1:22" x14ac:dyDescent="0.2">
      <c r="N1628" s="125">
        <f t="shared" si="2834"/>
        <v>8.5768493681313463E-5</v>
      </c>
      <c r="P1628" s="127" t="str">
        <f t="shared" ref="P1628" si="2853">CONCATENATE("X2","(m",K1627,")")</f>
        <v>X2(m204)</v>
      </c>
      <c r="Q1628" s="59">
        <f t="shared" ref="Q1628" si="2854">(($L$3*($I$4-($B$4*Q1627+$D$4*N1629+$E$4*N1630+$F$4*N1631+$G$4*N1632))/$C$4))+((1-$L$3)*N1628)</f>
        <v>8.5914983418260038E-5</v>
      </c>
      <c r="S1628" s="129">
        <f t="shared" si="2851"/>
        <v>0.17050545913908707</v>
      </c>
    </row>
    <row r="1629" spans="1:22" x14ac:dyDescent="0.2">
      <c r="N1629" s="125">
        <f t="shared" si="2834"/>
        <v>-8.3037652233768013E-4</v>
      </c>
      <c r="P1629" s="127" t="str">
        <f t="shared" ref="P1629" si="2855">CONCATENATE("X3","(m",K1627,")")</f>
        <v>X3(m204)</v>
      </c>
      <c r="Q1629" s="59">
        <f t="shared" ref="Q1629" si="2856">(($L$3*($I$5-($B$5*Q1627+$C$5*Q1628+$E$5*N1630+$F$5*N1631+$G$5*N1632))/$D$5))+((1-$L$3)*N1629)</f>
        <v>-8.3178829827889624E-4</v>
      </c>
      <c r="S1629" s="129">
        <f t="shared" si="2851"/>
        <v>0.1697277954182935</v>
      </c>
    </row>
    <row r="1630" spans="1:22" x14ac:dyDescent="0.2">
      <c r="N1630" s="125">
        <f t="shared" si="2834"/>
        <v>0.21402119783388884</v>
      </c>
      <c r="P1630" s="127" t="str">
        <f t="shared" ref="P1630" si="2857">CONCATENATE("X4","(m",K1627,")")</f>
        <v>X4(m204)</v>
      </c>
      <c r="Q1630" s="59">
        <f t="shared" ref="Q1630" si="2858">(($L$3*($I$6-($B$6*Q1627+$C$6*Q1628+$D$6*Q1629+$F$6*N1631+$G$6*N1632))/$E$6))+((1-$L$3)*N1630)</f>
        <v>0.21438104823866716</v>
      </c>
      <c r="S1630" s="129">
        <f t="shared" si="2851"/>
        <v>0.16785551135924145</v>
      </c>
    </row>
    <row r="1631" spans="1:22" x14ac:dyDescent="0.2">
      <c r="N1631" s="125">
        <f t="shared" si="2834"/>
        <v>-8.5841906341969432E-5</v>
      </c>
      <c r="P1631" s="127" t="str">
        <f t="shared" ref="P1631" si="2859">CONCATENATE("X5","(m",K1627,")")</f>
        <v>X5(m204)</v>
      </c>
      <c r="Q1631" s="59">
        <f t="shared" ref="Q1631" si="2860">(($L$3*($I$7-($B$7*Q1627+$C$7*Q1628+$D$7*Q1629+$E$7*Q1630+$G$7*N1632))/$F$7))+((1-$L$3)*N1631)</f>
        <v>-8.5987726444210398E-5</v>
      </c>
      <c r="S1631" s="129">
        <f t="shared" si="2851"/>
        <v>0.16958246051030879</v>
      </c>
    </row>
    <row r="1632" spans="1:22" ht="15.75" x14ac:dyDescent="0.25">
      <c r="K1632" s="1"/>
      <c r="N1632" s="126">
        <f t="shared" si="2834"/>
        <v>-8.3703568395051859E-4</v>
      </c>
      <c r="P1632" s="127" t="str">
        <f t="shared" ref="P1632" si="2861">CONCATENATE("X6","(m",K1627,")")</f>
        <v>X6(m204)</v>
      </c>
      <c r="Q1632" s="59">
        <f t="shared" ref="Q1632" si="2862">(($L$3*($I$8-($B$8*Q1627+$C$8*Q1628+$D$8*Q1629+$E$8*Q1630+$F$8*Q1631))/$G$8))+((1-$L$3)*N1632)</f>
        <v>-8.3844100637364878E-4</v>
      </c>
      <c r="R1632" s="1"/>
      <c r="S1632" s="129">
        <f t="shared" si="2851"/>
        <v>0.16761136590973383</v>
      </c>
      <c r="T1632" s="1"/>
      <c r="U1632" s="1"/>
    </row>
    <row r="1633" spans="1:22" x14ac:dyDescent="0.2">
      <c r="A1633" s="131"/>
      <c r="B1633" s="131"/>
      <c r="C1633" s="131"/>
      <c r="D1633" s="131"/>
      <c r="E1633" s="131"/>
      <c r="F1633" s="131"/>
      <c r="G1633" s="131"/>
      <c r="H1633" s="131"/>
      <c r="I1633" s="131"/>
      <c r="J1633" s="131"/>
      <c r="K1633" s="131"/>
      <c r="L1633" s="131"/>
      <c r="M1633" s="131"/>
      <c r="N1633" s="131"/>
      <c r="O1633" s="131"/>
      <c r="P1633" s="131"/>
      <c r="Q1633" s="131"/>
      <c r="R1633" s="131"/>
      <c r="S1633" s="131"/>
      <c r="T1633" s="131"/>
      <c r="U1633" s="131"/>
      <c r="V1633" s="131"/>
    </row>
    <row r="1634" spans="1:22" ht="15.75" x14ac:dyDescent="0.25">
      <c r="K1634" s="127" t="s">
        <v>226</v>
      </c>
      <c r="N1634" s="117" t="s">
        <v>432</v>
      </c>
      <c r="S1634" s="112" t="s">
        <v>210</v>
      </c>
      <c r="T1634" s="112" t="s">
        <v>228</v>
      </c>
    </row>
    <row r="1635" spans="1:22" x14ac:dyDescent="0.2">
      <c r="K1635" s="127">
        <v>205</v>
      </c>
      <c r="N1635" s="124">
        <f t="shared" ref="N1635" si="2863">Q1627</f>
        <v>0.21303245981886951</v>
      </c>
      <c r="P1635" s="127" t="str">
        <f t="shared" ref="P1635" si="2864">CONCATENATE("X1","(m",K1635,")")</f>
        <v>X1(m205)</v>
      </c>
      <c r="Q1635" s="59">
        <f t="shared" ref="Q1635" si="2865">(($L$3*($I$3-($C$3*N1636+$D$3*N1637+$E$3*N1638+$F$3*N1639+$G$3*N1640))/$B$3))+((1-$L$3)*N1635)</f>
        <v>0.21339066527346293</v>
      </c>
      <c r="S1635" s="129">
        <f t="shared" ref="S1635:S1640" si="2866">ABS((Q1635-N1635)/Q1635)*100</f>
        <v>0.16786369456900743</v>
      </c>
      <c r="T1635" s="133">
        <f t="shared" si="2852"/>
        <v>0.16866523075941275</v>
      </c>
      <c r="U1635" s="127" t="s">
        <v>229</v>
      </c>
    </row>
    <row r="1636" spans="1:22" x14ac:dyDescent="0.2">
      <c r="N1636" s="125">
        <f t="shared" si="2834"/>
        <v>8.5914983418260038E-5</v>
      </c>
      <c r="P1636" s="127" t="str">
        <f t="shared" ref="P1636" si="2867">CONCATENATE("X2","(m",K1635,")")</f>
        <v>X2(m205)</v>
      </c>
      <c r="Q1636" s="59">
        <f t="shared" ref="Q1636" si="2868">(($L$3*($I$4-($B$4*Q1635+$D$4*N1637+$E$4*N1638+$F$4*N1639+$G$4*N1640))/$C$4))+((1-$L$3)*N1636)</f>
        <v>8.6060136946833281E-5</v>
      </c>
      <c r="S1636" s="129">
        <f t="shared" si="2866"/>
        <v>0.16866523075941275</v>
      </c>
    </row>
    <row r="1637" spans="1:22" x14ac:dyDescent="0.2">
      <c r="N1637" s="125">
        <f t="shared" si="2834"/>
        <v>-8.3178829827889624E-4</v>
      </c>
      <c r="P1637" s="127" t="str">
        <f t="shared" ref="P1637" si="2869">CONCATENATE("X3","(m",K1635,")")</f>
        <v>X3(m205)</v>
      </c>
      <c r="Q1637" s="59">
        <f t="shared" ref="Q1637" si="2870">(($L$3*($I$5-($B$5*Q1635+$C$5*Q1636+$E$5*N1638+$F$5*N1639+$G$5*N1640))/$D$5))+((1-$L$3)*N1637)</f>
        <v>-8.3318719668429829E-4</v>
      </c>
      <c r="S1637" s="129">
        <f t="shared" si="2866"/>
        <v>0.16789725177835446</v>
      </c>
    </row>
    <row r="1638" spans="1:22" x14ac:dyDescent="0.2">
      <c r="N1638" s="125">
        <f t="shared" si="2834"/>
        <v>0.21438104823866716</v>
      </c>
      <c r="P1638" s="127" t="str">
        <f t="shared" ref="P1638" si="2871">CONCATENATE("X4","(m",K1635,")")</f>
        <v>X4(m205)</v>
      </c>
      <c r="Q1638" s="59">
        <f t="shared" ref="Q1638" si="2872">(($L$3*($I$6-($B$6*Q1635+$C$6*Q1636+$D$6*Q1637+$F$6*N1639+$G$6*N1640))/$E$6))+((1-$L$3)*N1638)</f>
        <v>0.2147376162624812</v>
      </c>
      <c r="S1638" s="129">
        <f t="shared" si="2866"/>
        <v>0.16604823599149496</v>
      </c>
    </row>
    <row r="1639" spans="1:22" x14ac:dyDescent="0.2">
      <c r="N1639" s="125">
        <f t="shared" si="2834"/>
        <v>-8.5987726444210398E-5</v>
      </c>
      <c r="P1639" s="127" t="str">
        <f t="shared" ref="P1639" si="2873">CONCATENATE("X5","(m",K1635,")")</f>
        <v>X5(m205)</v>
      </c>
      <c r="Q1639" s="59">
        <f t="shared" ref="Q1639" si="2874">(($L$3*($I$7-($B$7*Q1635+$C$7*Q1636+$D$7*Q1637+$E$7*Q1638+$G$7*N1640))/$F$7))+((1-$L$3)*N1639)</f>
        <v>-8.61322164461612E-5</v>
      </c>
      <c r="S1639" s="129">
        <f t="shared" si="2866"/>
        <v>0.16775372550771314</v>
      </c>
    </row>
    <row r="1640" spans="1:22" ht="15.75" x14ac:dyDescent="0.25">
      <c r="K1640" s="1"/>
      <c r="N1640" s="126">
        <f t="shared" si="2834"/>
        <v>-8.3844100637364878E-4</v>
      </c>
      <c r="P1640" s="127" t="str">
        <f t="shared" ref="P1640" si="2875">CONCATENATE("X6","(m",K1635,")")</f>
        <v>X6(m205)</v>
      </c>
      <c r="Q1640" s="59">
        <f t="shared" ref="Q1640" si="2876">(($L$3*($I$8-($B$8*Q1635+$C$8*Q1636+$D$8*Q1637+$E$8*Q1638+$F$8*Q1639))/$G$8))+((1-$L$3)*N1640)</f>
        <v>-8.3983351012682859E-4</v>
      </c>
      <c r="R1640" s="1"/>
      <c r="S1640" s="129">
        <f t="shared" si="2866"/>
        <v>0.16580711967179315</v>
      </c>
      <c r="T1640" s="1"/>
      <c r="U1640" s="1"/>
    </row>
    <row r="1641" spans="1:22" x14ac:dyDescent="0.2">
      <c r="A1641" s="131"/>
      <c r="B1641" s="131"/>
      <c r="C1641" s="131"/>
      <c r="D1641" s="131"/>
      <c r="E1641" s="131"/>
      <c r="F1641" s="131"/>
      <c r="G1641" s="131"/>
      <c r="H1641" s="131"/>
      <c r="I1641" s="131"/>
      <c r="J1641" s="131"/>
      <c r="K1641" s="131"/>
      <c r="L1641" s="131"/>
      <c r="M1641" s="131"/>
      <c r="N1641" s="131"/>
      <c r="O1641" s="131"/>
      <c r="P1641" s="131"/>
      <c r="Q1641" s="131"/>
      <c r="R1641" s="131"/>
      <c r="S1641" s="131"/>
      <c r="T1641" s="131"/>
      <c r="U1641" s="131"/>
      <c r="V1641" s="131"/>
    </row>
    <row r="1642" spans="1:22" ht="15.75" x14ac:dyDescent="0.25">
      <c r="K1642" s="127" t="s">
        <v>226</v>
      </c>
      <c r="N1642" s="117" t="s">
        <v>433</v>
      </c>
      <c r="S1642" s="112" t="s">
        <v>210</v>
      </c>
      <c r="T1642" s="112" t="s">
        <v>228</v>
      </c>
    </row>
    <row r="1643" spans="1:22" x14ac:dyDescent="0.2">
      <c r="K1643" s="127">
        <v>206</v>
      </c>
      <c r="N1643" s="124">
        <f t="shared" ref="N1643" si="2877">Q1635</f>
        <v>0.21339066527346293</v>
      </c>
      <c r="P1643" s="127" t="str">
        <f t="shared" ref="P1643" si="2878">CONCATENATE("X1","(m",K1643,")")</f>
        <v>X1(m206)</v>
      </c>
      <c r="Q1643" s="59">
        <f t="shared" ref="Q1643" si="2879">(($L$3*($I$3-($C$3*N1644+$D$3*N1645+$E$3*N1646+$F$3*N1647+$G$3*N1648))/$B$3))+((1-$L$3)*N1643)</f>
        <v>0.21374560335153028</v>
      </c>
      <c r="S1643" s="129">
        <f t="shared" ref="S1643:S1648" si="2880">ABS((Q1643-N1643)/Q1643)*100</f>
        <v>0.16605631765141807</v>
      </c>
      <c r="T1643" s="133">
        <f t="shared" si="2852"/>
        <v>0.16684790080929476</v>
      </c>
      <c r="U1643" s="127" t="s">
        <v>229</v>
      </c>
    </row>
    <row r="1644" spans="1:22" x14ac:dyDescent="0.2">
      <c r="N1644" s="125">
        <f t="shared" si="2834"/>
        <v>8.6060136946833281E-5</v>
      </c>
      <c r="P1644" s="127" t="str">
        <f t="shared" ref="P1644" si="2881">CONCATENATE("X2","(m",K1643,")")</f>
        <v>X2(m206)</v>
      </c>
      <c r="Q1644" s="59">
        <f t="shared" ref="Q1644" si="2882">(($L$3*($I$4-($B$4*Q1643+$D$4*N1645+$E$4*N1646+$F$4*N1647+$G$4*N1648))/$C$4))+((1-$L$3)*N1644)</f>
        <v>8.6203966455278261E-5</v>
      </c>
      <c r="S1644" s="129">
        <f t="shared" si="2880"/>
        <v>0.16684790080929476</v>
      </c>
    </row>
    <row r="1645" spans="1:22" x14ac:dyDescent="0.2">
      <c r="N1645" s="125">
        <f t="shared" si="2834"/>
        <v>-8.3318719668429829E-4</v>
      </c>
      <c r="P1645" s="127" t="str">
        <f t="shared" ref="P1645" si="2883">CONCATENATE("X3","(m",K1643,")")</f>
        <v>X3(m206)</v>
      </c>
      <c r="Q1645" s="59">
        <f t="shared" ref="Q1645" si="2884">(($L$3*($I$5-($B$5*Q1643+$C$5*Q1644+$E$5*N1646+$F$5*N1647+$G$5*N1648))/$D$5))+((1-$L$3)*N1645)</f>
        <v>-8.3457333501652583E-4</v>
      </c>
      <c r="S1645" s="129">
        <f t="shared" si="2880"/>
        <v>0.16608945841770653</v>
      </c>
    </row>
    <row r="1646" spans="1:22" x14ac:dyDescent="0.2">
      <c r="N1646" s="125">
        <f t="shared" si="2834"/>
        <v>0.2147376162624812</v>
      </c>
      <c r="P1646" s="127" t="str">
        <f t="shared" ref="P1646" si="2885">CONCATENATE("X4","(m",K1643,")")</f>
        <v>X4(m206)</v>
      </c>
      <c r="Q1646" s="59">
        <f t="shared" ref="Q1646" si="2886">(($L$3*($I$6-($B$6*Q1643+$C$6*Q1644+$D$6*Q1645+$F$6*N1647+$G$6*N1648))/$E$6))+((1-$L$3)*N1646)</f>
        <v>0.21509093184561906</v>
      </c>
      <c r="S1646" s="129">
        <f t="shared" si="2880"/>
        <v>0.16426335601700567</v>
      </c>
    </row>
    <row r="1647" spans="1:22" x14ac:dyDescent="0.2">
      <c r="N1647" s="125">
        <f t="shared" si="2834"/>
        <v>-8.61322164461612E-5</v>
      </c>
      <c r="P1647" s="127" t="str">
        <f t="shared" ref="P1647" si="2887">CONCATENATE("X5","(m",K1643,")")</f>
        <v>X5(m206)</v>
      </c>
      <c r="Q1647" s="59">
        <f t="shared" ref="Q1647" si="2888">(($L$3*($I$7-($B$7*Q1643+$C$7*Q1644+$D$7*Q1645+$E$7*Q1646+$G$7*N1648))/$F$7))+((1-$L$3)*N1647)</f>
        <v>-8.6275388480351982E-5</v>
      </c>
      <c r="S1647" s="129">
        <f t="shared" si="2880"/>
        <v>0.16594771314578025</v>
      </c>
    </row>
    <row r="1648" spans="1:22" ht="15.75" x14ac:dyDescent="0.25">
      <c r="K1648" s="1"/>
      <c r="N1648" s="126">
        <f t="shared" si="2834"/>
        <v>-8.3983351012682859E-4</v>
      </c>
      <c r="P1648" s="127" t="str">
        <f t="shared" ref="P1648" si="2889">CONCATENATE("X6","(m",K1643,")")</f>
        <v>X6(m206)</v>
      </c>
      <c r="Q1648" s="59">
        <f t="shared" ref="Q1648" si="2890">(($L$3*($I$8-($B$8*Q1643+$C$8*Q1644+$D$8*Q1645+$E$8*Q1646+$F$8*Q1647))/$G$8))+((1-$L$3)*N1648)</f>
        <v>-8.4121331213575176E-4</v>
      </c>
      <c r="R1648" s="1"/>
      <c r="S1648" s="129">
        <f t="shared" si="2880"/>
        <v>0.16402522273690573</v>
      </c>
      <c r="T1648" s="1"/>
      <c r="U1648" s="1"/>
    </row>
    <row r="1649" spans="1:22" x14ac:dyDescent="0.2">
      <c r="A1649" s="131"/>
      <c r="B1649" s="131"/>
      <c r="C1649" s="131"/>
      <c r="D1649" s="131"/>
      <c r="E1649" s="131"/>
      <c r="F1649" s="131"/>
      <c r="G1649" s="131"/>
      <c r="H1649" s="131"/>
      <c r="I1649" s="131"/>
      <c r="J1649" s="131"/>
      <c r="K1649" s="131"/>
      <c r="L1649" s="131"/>
      <c r="M1649" s="131"/>
      <c r="N1649" s="131"/>
      <c r="O1649" s="131"/>
      <c r="P1649" s="131"/>
      <c r="Q1649" s="131"/>
      <c r="R1649" s="131"/>
      <c r="S1649" s="131"/>
      <c r="T1649" s="131"/>
      <c r="U1649" s="131"/>
      <c r="V1649" s="131"/>
    </row>
    <row r="1650" spans="1:22" ht="15.75" x14ac:dyDescent="0.25">
      <c r="K1650" s="127" t="s">
        <v>226</v>
      </c>
      <c r="N1650" s="117" t="s">
        <v>434</v>
      </c>
      <c r="S1650" s="112" t="s">
        <v>210</v>
      </c>
      <c r="T1650" s="112" t="s">
        <v>228</v>
      </c>
    </row>
    <row r="1651" spans="1:22" x14ac:dyDescent="0.2">
      <c r="K1651" s="127">
        <v>207</v>
      </c>
      <c r="N1651" s="124">
        <f t="shared" ref="N1651" si="2891">Q1643</f>
        <v>0.21374560335153028</v>
      </c>
      <c r="P1651" s="127" t="str">
        <f t="shared" ref="P1651" si="2892">CONCATENATE("X1","(m",K1651,")")</f>
        <v>X1(m207)</v>
      </c>
      <c r="Q1651" s="59">
        <f t="shared" ref="Q1651" si="2893">(($L$3*($I$3-($C$3*N1652+$D$3*N1653+$E$3*N1654+$F$3*N1655+$G$3*N1656))/$B$3))+((1-$L$3)*N1651)</f>
        <v>0.21409730385649658</v>
      </c>
      <c r="S1651" s="129">
        <f t="shared" ref="S1651:S1656" si="2894">ABS((Q1651-N1651)/Q1651)*100</f>
        <v>0.16427133767272303</v>
      </c>
      <c r="T1651" s="133">
        <f t="shared" si="2852"/>
        <v>0.16505311942111037</v>
      </c>
      <c r="U1651" s="127" t="s">
        <v>229</v>
      </c>
    </row>
    <row r="1652" spans="1:22" x14ac:dyDescent="0.2">
      <c r="N1652" s="125">
        <f t="shared" si="2834"/>
        <v>8.6203966455278261E-5</v>
      </c>
      <c r="P1652" s="127" t="str">
        <f t="shared" ref="P1652" si="2895">CONCATENATE("X2","(m",K1651,")")</f>
        <v>X2(m207)</v>
      </c>
      <c r="Q1652" s="59">
        <f t="shared" ref="Q1652" si="2896">(($L$3*($I$4-($B$4*Q1651+$D$4*N1653+$E$4*N1654+$F$4*N1655+$G$4*N1656))/$C$4))+((1-$L$3)*N1652)</f>
        <v>8.6346484020664819E-5</v>
      </c>
      <c r="S1652" s="129">
        <f t="shared" si="2894"/>
        <v>0.16505311942111037</v>
      </c>
    </row>
    <row r="1653" spans="1:22" x14ac:dyDescent="0.2">
      <c r="N1653" s="125">
        <f t="shared" si="2834"/>
        <v>-8.3457333501652583E-4</v>
      </c>
      <c r="P1653" s="127" t="str">
        <f t="shared" ref="P1653" si="2897">CONCATENATE("X3","(m",K1651,")")</f>
        <v>X3(m207)</v>
      </c>
      <c r="Q1653" s="59">
        <f t="shared" ref="Q1653" si="2898">(($L$3*($I$5-($B$5*Q1651+$C$5*Q1652+$E$5*N1654+$F$5*N1655+$G$5*N1656))/$D$5))+((1-$L$3)*N1653)</f>
        <v>-8.3594682966678141E-4</v>
      </c>
      <c r="S1653" s="129">
        <f t="shared" si="2894"/>
        <v>0.16430406833447497</v>
      </c>
    </row>
    <row r="1654" spans="1:22" x14ac:dyDescent="0.2">
      <c r="N1654" s="125">
        <f t="shared" si="2834"/>
        <v>0.21509093184561906</v>
      </c>
      <c r="P1654" s="127" t="str">
        <f t="shared" ref="P1654" si="2899">CONCATENATE("X4","(m",K1651,")")</f>
        <v>X4(m207)</v>
      </c>
      <c r="Q1654" s="59">
        <f t="shared" ref="Q1654" si="2900">(($L$3*($I$6-($B$6*Q1651+$C$6*Q1652+$D$6*Q1653+$F$6*N1655+$G$6*N1656))/$E$6))+((1-$L$3)*N1654)</f>
        <v>0.2154410246552681</v>
      </c>
      <c r="S1654" s="129">
        <f t="shared" si="2894"/>
        <v>0.16250053127496478</v>
      </c>
    </row>
    <row r="1655" spans="1:22" x14ac:dyDescent="0.2">
      <c r="N1655" s="125">
        <f t="shared" si="2834"/>
        <v>-8.6275388480351982E-5</v>
      </c>
      <c r="P1655" s="127" t="str">
        <f t="shared" ref="P1655" si="2901">CONCATENATE("X5","(m",K1651,")")</f>
        <v>X5(m207)</v>
      </c>
      <c r="Q1655" s="59">
        <f t="shared" ref="Q1655" si="2902">(($L$3*($I$7-($B$7*Q1651+$C$7*Q1652+$D$7*Q1653+$E$7*Q1654+$G$7*N1656))/$F$7))+((1-$L$3)*N1655)</f>
        <v>-8.6417254568645795E-5</v>
      </c>
      <c r="S1655" s="129">
        <f t="shared" si="2894"/>
        <v>0.16416407695655411</v>
      </c>
    </row>
    <row r="1656" spans="1:22" ht="15.75" x14ac:dyDescent="0.25">
      <c r="K1656" s="1"/>
      <c r="N1656" s="126">
        <f t="shared" si="2834"/>
        <v>-8.4121331213575176E-4</v>
      </c>
      <c r="P1656" s="127" t="str">
        <f t="shared" ref="P1656" si="2903">CONCATENATE("X6","(m",K1651,")")</f>
        <v>X6(m207)</v>
      </c>
      <c r="Q1656" s="59">
        <f t="shared" ref="Q1656" si="2904">(($L$3*($I$8-($B$8*Q1651+$C$8*Q1652+$D$8*Q1653+$E$8*Q1654+$F$8*Q1655))/$G$8))+((1-$L$3)*N1656)</f>
        <v>-8.425805282595727E-4</v>
      </c>
      <c r="R1656" s="1"/>
      <c r="S1656" s="129">
        <f t="shared" si="2894"/>
        <v>0.16226533583027922</v>
      </c>
      <c r="T1656" s="1"/>
      <c r="U1656" s="1"/>
    </row>
    <row r="1657" spans="1:22" x14ac:dyDescent="0.2">
      <c r="A1657" s="131"/>
      <c r="B1657" s="131"/>
      <c r="C1657" s="131"/>
      <c r="D1657" s="131"/>
      <c r="E1657" s="131"/>
      <c r="F1657" s="131"/>
      <c r="G1657" s="131"/>
      <c r="H1657" s="131"/>
      <c r="I1657" s="131"/>
      <c r="J1657" s="131"/>
      <c r="K1657" s="131"/>
      <c r="L1657" s="131"/>
      <c r="M1657" s="131"/>
      <c r="N1657" s="131"/>
      <c r="O1657" s="131"/>
      <c r="P1657" s="131"/>
      <c r="Q1657" s="131"/>
      <c r="R1657" s="131"/>
      <c r="S1657" s="131"/>
      <c r="T1657" s="131"/>
      <c r="U1657" s="131"/>
      <c r="V1657" s="131"/>
    </row>
    <row r="1658" spans="1:22" ht="15.75" x14ac:dyDescent="0.25">
      <c r="K1658" s="127" t="s">
        <v>226</v>
      </c>
      <c r="N1658" s="117" t="s">
        <v>435</v>
      </c>
      <c r="S1658" s="112" t="s">
        <v>210</v>
      </c>
      <c r="T1658" s="112" t="s">
        <v>228</v>
      </c>
    </row>
    <row r="1659" spans="1:22" x14ac:dyDescent="0.2">
      <c r="K1659" s="127">
        <v>208</v>
      </c>
      <c r="N1659" s="124">
        <f t="shared" ref="N1659" si="2905">Q1651</f>
        <v>0.21409730385649658</v>
      </c>
      <c r="P1659" s="127" t="str">
        <f t="shared" ref="P1659" si="2906">CONCATENATE("X1","(m",K1659,")")</f>
        <v>X1(m208)</v>
      </c>
      <c r="Q1659" s="59">
        <f t="shared" ref="Q1659" si="2907">(($L$3*($I$3-($C$3*N1660+$D$3*N1661+$E$3*N1662+$F$3*N1663+$G$3*N1664))/$B$3))+((1-$L$3)*N1659)</f>
        <v>0.21444579631993418</v>
      </c>
      <c r="S1659" s="129">
        <f t="shared" ref="S1659:S1664" si="2908">ABS((Q1659-N1659)/Q1659)*100</f>
        <v>0.16250841444225825</v>
      </c>
      <c r="T1659" s="133">
        <f t="shared" si="2852"/>
        <v>0.16328054348554122</v>
      </c>
      <c r="U1659" s="127" t="s">
        <v>229</v>
      </c>
    </row>
    <row r="1660" spans="1:22" x14ac:dyDescent="0.2">
      <c r="N1660" s="125">
        <f t="shared" si="2834"/>
        <v>8.6346484020664819E-5</v>
      </c>
      <c r="P1660" s="127" t="str">
        <f t="shared" ref="P1660" si="2909">CONCATENATE("X2","(m",K1659,")")</f>
        <v>X2(m208)</v>
      </c>
      <c r="Q1660" s="59">
        <f t="shared" ref="Q1660" si="2910">(($L$3*($I$4-($B$4*Q1659+$D$4*N1661+$E$4*N1662+$F$4*N1663+$G$4*N1664))/$C$4))+((1-$L$3)*N1660)</f>
        <v>8.648770160990162E-5</v>
      </c>
      <c r="S1660" s="129">
        <f t="shared" si="2908"/>
        <v>0.16328054348554122</v>
      </c>
    </row>
    <row r="1661" spans="1:22" x14ac:dyDescent="0.2">
      <c r="N1661" s="125">
        <f t="shared" si="2834"/>
        <v>-8.3594682966678141E-4</v>
      </c>
      <c r="P1661" s="127" t="str">
        <f t="shared" ref="P1661" si="2911">CONCATENATE("X3","(m",K1659,")")</f>
        <v>X3(m208)</v>
      </c>
      <c r="Q1661" s="59">
        <f t="shared" ref="Q1661" si="2912">(($L$3*($I$5-($B$5*Q1659+$C$5*Q1660+$E$5*N1662+$F$5*N1663+$G$5*N1664))/$D$5))+((1-$L$3)*N1661)</f>
        <v>-8.3730779596460285E-4</v>
      </c>
      <c r="S1661" s="129">
        <f t="shared" si="2908"/>
        <v>0.1625407412161454</v>
      </c>
    </row>
    <row r="1662" spans="1:22" x14ac:dyDescent="0.2">
      <c r="N1662" s="125">
        <f t="shared" si="2834"/>
        <v>0.2154410246552681</v>
      </c>
      <c r="P1662" s="127" t="str">
        <f t="shared" ref="P1662" si="2913">CONCATENATE("X4","(m",K1659,")")</f>
        <v>X4(m208)</v>
      </c>
      <c r="Q1662" s="59">
        <f t="shared" ref="Q1662" si="2914">(($L$3*($I$6-($B$6*Q1659+$C$6*Q1660+$D$6*Q1661+$F$6*N1663+$G$6*N1664))/$E$6))+((1-$L$3)*N1662)</f>
        <v>0.21578792408800587</v>
      </c>
      <c r="S1662" s="129">
        <f t="shared" si="2908"/>
        <v>0.16075942813013772</v>
      </c>
    </row>
    <row r="1663" spans="1:22" x14ac:dyDescent="0.2">
      <c r="N1663" s="125">
        <f t="shared" si="2834"/>
        <v>-8.6417254568645795E-5</v>
      </c>
      <c r="P1663" s="127" t="str">
        <f t="shared" ref="P1663" si="2915">CONCATENATE("X5","(m",K1659,")")</f>
        <v>X5(m208)</v>
      </c>
      <c r="Q1663" s="59">
        <f t="shared" ref="Q1663" si="2916">(($L$3*($I$7-($B$7*Q1659+$C$7*Q1660+$D$7*Q1661+$E$7*Q1662+$G$7*N1664))/$F$7))+((1-$L$3)*N1663)</f>
        <v>-8.655782662324806E-5</v>
      </c>
      <c r="S1663" s="129">
        <f t="shared" si="2908"/>
        <v>0.1624024771487379</v>
      </c>
    </row>
    <row r="1664" spans="1:22" ht="15.75" x14ac:dyDescent="0.25">
      <c r="K1664" s="1"/>
      <c r="N1664" s="126">
        <f t="shared" si="2834"/>
        <v>-8.425805282595727E-4</v>
      </c>
      <c r="P1664" s="127" t="str">
        <f t="shared" ref="P1664" si="2917">CONCATENATE("X6","(m",K1659,")")</f>
        <v>X6(m208)</v>
      </c>
      <c r="Q1664" s="59">
        <f t="shared" ref="Q1664" si="2918">(($L$3*($I$8-($B$8*Q1659+$C$8*Q1660+$D$8*Q1661+$E$8*Q1662+$F$8*Q1663))/$G$8))+((1-$L$3)*N1664)</f>
        <v>-8.4393527330063449E-4</v>
      </c>
      <c r="R1664" s="1"/>
      <c r="S1664" s="129">
        <f t="shared" si="2908"/>
        <v>0.16052712618153492</v>
      </c>
      <c r="T1664" s="1"/>
      <c r="U1664" s="1"/>
    </row>
    <row r="1665" spans="1:22" x14ac:dyDescent="0.2">
      <c r="A1665" s="131"/>
      <c r="B1665" s="131"/>
      <c r="C1665" s="131"/>
      <c r="D1665" s="131"/>
      <c r="E1665" s="131"/>
      <c r="F1665" s="131"/>
      <c r="G1665" s="131"/>
      <c r="H1665" s="131"/>
      <c r="I1665" s="131"/>
      <c r="J1665" s="131"/>
      <c r="K1665" s="131"/>
      <c r="L1665" s="131"/>
      <c r="M1665" s="131"/>
      <c r="N1665" s="131"/>
      <c r="O1665" s="131"/>
      <c r="P1665" s="131"/>
      <c r="Q1665" s="131"/>
      <c r="R1665" s="131"/>
      <c r="S1665" s="131"/>
      <c r="T1665" s="131"/>
      <c r="U1665" s="131"/>
      <c r="V1665" s="131"/>
    </row>
    <row r="1666" spans="1:22" ht="15.75" x14ac:dyDescent="0.25">
      <c r="K1666" s="127" t="s">
        <v>226</v>
      </c>
      <c r="N1666" s="117" t="s">
        <v>436</v>
      </c>
      <c r="S1666" s="112" t="s">
        <v>210</v>
      </c>
      <c r="T1666" s="112" t="s">
        <v>228</v>
      </c>
    </row>
    <row r="1667" spans="1:22" x14ac:dyDescent="0.2">
      <c r="K1667" s="127">
        <v>209</v>
      </c>
      <c r="N1667" s="124">
        <f t="shared" ref="N1667" si="2919">Q1659</f>
        <v>0.21444579631993418</v>
      </c>
      <c r="P1667" s="127" t="str">
        <f t="shared" ref="P1667" si="2920">CONCATENATE("X1","(m",K1667,")")</f>
        <v>X1(m209)</v>
      </c>
      <c r="Q1667" s="59">
        <f t="shared" ref="Q1667" si="2921">(($L$3*($I$3-($C$3*N1668+$D$3*N1669+$E$3*N1670+$F$3*N1671+$G$3*N1672))/$B$3))+((1-$L$3)*N1667)</f>
        <v>0.21479111000404294</v>
      </c>
      <c r="S1667" s="129">
        <f t="shared" ref="S1667:S1672" si="2922">ABS((Q1667-N1667)/Q1667)*100</f>
        <v>0.16076721429590632</v>
      </c>
      <c r="T1667" s="133">
        <f t="shared" si="2852"/>
        <v>0.161529836489334</v>
      </c>
      <c r="U1667" s="127" t="s">
        <v>229</v>
      </c>
    </row>
    <row r="1668" spans="1:22" x14ac:dyDescent="0.2">
      <c r="N1668" s="125">
        <f t="shared" si="2834"/>
        <v>8.648770160990162E-5</v>
      </c>
      <c r="P1668" s="127" t="str">
        <f t="shared" ref="P1668" si="2923">CONCATENATE("X2","(m",K1667,")")</f>
        <v>X2(m209)</v>
      </c>
      <c r="Q1668" s="59">
        <f t="shared" ref="Q1668" si="2924">(($L$3*($I$4-($B$4*Q1667+$D$4*N1669+$E$4*N1670+$F$4*N1671+$G$4*N1672))/$C$4))+((1-$L$3)*N1668)</f>
        <v>8.6627631080740924E-5</v>
      </c>
      <c r="S1668" s="129">
        <f t="shared" si="2922"/>
        <v>0.161529836489334</v>
      </c>
    </row>
    <row r="1669" spans="1:22" x14ac:dyDescent="0.2">
      <c r="N1669" s="125">
        <f t="shared" si="2834"/>
        <v>-8.3730779596460285E-4</v>
      </c>
      <c r="P1669" s="127" t="str">
        <f t="shared" ref="P1669" si="2925">CONCATENATE("X3","(m",K1667,")")</f>
        <v>X3(m209)</v>
      </c>
      <c r="Q1669" s="59">
        <f t="shared" ref="Q1669" si="2926">(($L$3*($I$5-($B$5*Q1667+$C$5*Q1668+$E$5*N1670+$F$5*N1671+$G$5*N1672))/$D$5))+((1-$L$3)*N1669)</f>
        <v>-8.3865634818754858E-4</v>
      </c>
      <c r="S1669" s="129">
        <f t="shared" si="2922"/>
        <v>0.16079914327962069</v>
      </c>
    </row>
    <row r="1670" spans="1:22" x14ac:dyDescent="0.2">
      <c r="N1670" s="125">
        <f t="shared" si="2834"/>
        <v>0.21578792408800587</v>
      </c>
      <c r="P1670" s="127" t="str">
        <f t="shared" ref="P1670" si="2927">CONCATENATE("X4","(m",K1667,")")</f>
        <v>X4(m209)</v>
      </c>
      <c r="Q1670" s="59">
        <f t="shared" ref="Q1670" si="2928">(($L$3*($I$6-($B$6*Q1667+$C$6*Q1668+$D$6*Q1669+$F$6*N1671+$G$6*N1672))/$E$6))+((1-$L$3)*N1670)</f>
        <v>0.21613165927226863</v>
      </c>
      <c r="S1670" s="129">
        <f t="shared" si="2922"/>
        <v>0.1590397193174464</v>
      </c>
    </row>
    <row r="1671" spans="1:22" x14ac:dyDescent="0.2">
      <c r="N1671" s="125">
        <f t="shared" si="2834"/>
        <v>-8.655782662324806E-5</v>
      </c>
      <c r="P1671" s="127" t="str">
        <f t="shared" ref="P1671" si="2929">CONCATENATE("X5","(m",K1667,")")</f>
        <v>X5(m209)</v>
      </c>
      <c r="Q1671" s="59">
        <f t="shared" ref="Q1671" si="2930">(($L$3*($I$7-($B$7*Q1667+$C$7*Q1668+$D$7*Q1669+$E$7*Q1670+$G$7*N1672))/$F$7))+((1-$L$3)*N1671)</f>
        <v>-8.6697116447706905E-5</v>
      </c>
      <c r="S1671" s="129">
        <f t="shared" si="2922"/>
        <v>0.16066258044794468</v>
      </c>
    </row>
    <row r="1672" spans="1:22" ht="15.75" x14ac:dyDescent="0.25">
      <c r="K1672" s="1"/>
      <c r="N1672" s="126">
        <f t="shared" si="2834"/>
        <v>-8.4393527330063449E-4</v>
      </c>
      <c r="P1672" s="127" t="str">
        <f t="shared" ref="P1672" si="2931">CONCATENATE("X6","(m",K1667,")")</f>
        <v>X6(m209)</v>
      </c>
      <c r="Q1672" s="59">
        <f t="shared" ref="Q1672" si="2932">(($L$3*($I$8-($B$8*Q1667+$C$8*Q1668+$D$8*Q1669+$E$8*Q1670+$F$8*Q1671))/$G$8))+((1-$L$3)*N1672)</f>
        <v>-8.4527766101410886E-4</v>
      </c>
      <c r="R1672" s="1"/>
      <c r="S1672" s="129">
        <f t="shared" si="2922"/>
        <v>0.15881026736988046</v>
      </c>
      <c r="T1672" s="1"/>
      <c r="U1672" s="1"/>
    </row>
    <row r="1673" spans="1:22" x14ac:dyDescent="0.2">
      <c r="A1673" s="131"/>
      <c r="B1673" s="131"/>
      <c r="C1673" s="131"/>
      <c r="D1673" s="131"/>
      <c r="E1673" s="131"/>
      <c r="F1673" s="131"/>
      <c r="G1673" s="131"/>
      <c r="H1673" s="131"/>
      <c r="I1673" s="131"/>
      <c r="J1673" s="131"/>
      <c r="K1673" s="131"/>
      <c r="L1673" s="131"/>
      <c r="M1673" s="131"/>
      <c r="N1673" s="131"/>
      <c r="O1673" s="131"/>
      <c r="P1673" s="131"/>
      <c r="Q1673" s="131"/>
      <c r="R1673" s="131"/>
      <c r="S1673" s="131"/>
      <c r="T1673" s="131"/>
      <c r="U1673" s="131"/>
      <c r="V1673" s="131"/>
    </row>
    <row r="1674" spans="1:22" ht="15.75" x14ac:dyDescent="0.25">
      <c r="K1674" s="127" t="s">
        <v>226</v>
      </c>
      <c r="N1674" s="117" t="s">
        <v>437</v>
      </c>
      <c r="S1674" s="112" t="s">
        <v>210</v>
      </c>
      <c r="T1674" s="112" t="s">
        <v>228</v>
      </c>
    </row>
    <row r="1675" spans="1:22" x14ac:dyDescent="0.2">
      <c r="K1675" s="127">
        <v>210</v>
      </c>
      <c r="N1675" s="124">
        <f t="shared" ref="N1675" si="2933">Q1667</f>
        <v>0.21479111000404294</v>
      </c>
      <c r="P1675" s="127" t="str">
        <f t="shared" ref="P1675" si="2934">CONCATENATE("X1","(m",K1675,")")</f>
        <v>X1(m210)</v>
      </c>
      <c r="Q1675" s="59">
        <f t="shared" ref="Q1675" si="2935">(($L$3*($I$3-($C$3*N1676+$D$3*N1677+$E$3*N1678+$F$3*N1679+$G$3*N1680))/$B$3))+((1-$L$3)*N1675)</f>
        <v>0.21513327390410711</v>
      </c>
      <c r="S1675" s="129">
        <f t="shared" ref="S1675:S1680" si="2936">ABS((Q1675-N1675)/Q1675)*100</f>
        <v>0.15904740994026043</v>
      </c>
      <c r="T1675" s="133">
        <f t="shared" si="2852"/>
        <v>0.15980066835800294</v>
      </c>
      <c r="U1675" s="127" t="s">
        <v>229</v>
      </c>
    </row>
    <row r="1676" spans="1:22" x14ac:dyDescent="0.2">
      <c r="N1676" s="125">
        <f t="shared" si="2834"/>
        <v>8.6627631080740924E-5</v>
      </c>
      <c r="P1676" s="127" t="str">
        <f t="shared" ref="P1676" si="2937">CONCATENATE("X2","(m",K1675,")")</f>
        <v>X2(m210)</v>
      </c>
      <c r="Q1676" s="59">
        <f t="shared" ref="Q1676" si="2938">(($L$3*($I$4-($B$4*Q1675+$D$4*N1677+$E$4*N1678+$F$4*N1679+$G$4*N1680))/$C$4))+((1-$L$3)*N1676)</f>
        <v>8.6766284182774402E-5</v>
      </c>
      <c r="S1676" s="129">
        <f t="shared" si="2936"/>
        <v>0.15980066835800294</v>
      </c>
    </row>
    <row r="1677" spans="1:22" x14ac:dyDescent="0.2">
      <c r="N1677" s="125">
        <f t="shared" si="2834"/>
        <v>-8.3865634818754858E-4</v>
      </c>
      <c r="P1677" s="127" t="str">
        <f t="shared" ref="P1677" si="2939">CONCATENATE("X3","(m",K1675,")")</f>
        <v>X3(m210)</v>
      </c>
      <c r="Q1677" s="59">
        <f t="shared" ref="Q1677" si="2940">(($L$3*($I$5-($B$5*Q1675+$C$5*Q1676+$E$5*N1678+$F$5*N1679+$G$5*N1680))/$D$5))+((1-$L$3)*N1677)</f>
        <v>-8.3999259957079223E-4</v>
      </c>
      <c r="S1677" s="129">
        <f t="shared" si="2936"/>
        <v>0.15907894711529955</v>
      </c>
    </row>
    <row r="1678" spans="1:22" x14ac:dyDescent="0.2">
      <c r="N1678" s="125">
        <f t="shared" si="2834"/>
        <v>0.21613165927226863</v>
      </c>
      <c r="P1678" s="127" t="str">
        <f t="shared" ref="P1678" si="2941">CONCATENATE("X4","(m",K1675,")")</f>
        <v>X4(m210)</v>
      </c>
      <c r="Q1678" s="59">
        <f t="shared" ref="Q1678" si="2942">(($L$3*($I$6-($B$6*Q1675+$C$6*Q1676+$D$6*Q1677+$F$6*N1679+$G$6*N1680))/$E$6))+((1-$L$3)*N1678)</f>
        <v>0.21647225907079728</v>
      </c>
      <c r="S1678" s="129">
        <f t="shared" si="2936"/>
        <v>0.15734108379090903</v>
      </c>
    </row>
    <row r="1679" spans="1:22" x14ac:dyDescent="0.2">
      <c r="N1679" s="125">
        <f t="shared" si="2834"/>
        <v>-8.6697116447706905E-5</v>
      </c>
      <c r="P1679" s="127" t="str">
        <f t="shared" ref="P1679" si="2943">CONCATENATE("X5","(m",K1675,")")</f>
        <v>X5(m210)</v>
      </c>
      <c r="Q1679" s="59">
        <f t="shared" ref="Q1679" si="2944">(($L$3*($I$7-($B$7*Q1675+$C$7*Q1676+$D$7*Q1677+$E$7*Q1678+$G$7*N1680))/$F$7))+((1-$L$3)*N1679)</f>
        <v>-8.683513573790413E-5</v>
      </c>
      <c r="S1679" s="129">
        <f t="shared" si="2936"/>
        <v>0.15894405994113986</v>
      </c>
    </row>
    <row r="1680" spans="1:22" ht="15.75" x14ac:dyDescent="0.25">
      <c r="K1680" s="1"/>
      <c r="N1680" s="126">
        <f t="shared" si="2834"/>
        <v>-8.4527766101410886E-4</v>
      </c>
      <c r="P1680" s="127" t="str">
        <f t="shared" ref="P1680" si="2945">CONCATENATE("X6","(m",K1675,")")</f>
        <v>X6(m210)</v>
      </c>
      <c r="Q1680" s="59">
        <f t="shared" ref="Q1680" si="2946">(($L$3*($I$8-($B$8*Q1675+$C$8*Q1676+$D$8*Q1677+$E$8*Q1678+$F$8*Q1679))/$G$8))+((1-$L$3)*N1680)</f>
        <v>-8.4660780411754889E-4</v>
      </c>
      <c r="R1680" s="1"/>
      <c r="S1680" s="129">
        <f t="shared" si="2936"/>
        <v>0.157114439173696</v>
      </c>
      <c r="T1680" s="1"/>
      <c r="U1680" s="1"/>
    </row>
    <row r="1681" spans="1:22" x14ac:dyDescent="0.2">
      <c r="A1681" s="131"/>
      <c r="B1681" s="131"/>
      <c r="C1681" s="131"/>
      <c r="D1681" s="131"/>
      <c r="E1681" s="131"/>
      <c r="F1681" s="131"/>
      <c r="G1681" s="131"/>
      <c r="H1681" s="131"/>
      <c r="I1681" s="131"/>
      <c r="J1681" s="131"/>
      <c r="K1681" s="131"/>
      <c r="L1681" s="131"/>
      <c r="M1681" s="131"/>
      <c r="N1681" s="131"/>
      <c r="O1681" s="131"/>
      <c r="P1681" s="131"/>
      <c r="Q1681" s="131"/>
      <c r="R1681" s="131"/>
      <c r="S1681" s="131"/>
      <c r="T1681" s="131"/>
      <c r="U1681" s="131"/>
      <c r="V1681" s="131"/>
    </row>
    <row r="1682" spans="1:22" ht="15.75" x14ac:dyDescent="0.25">
      <c r="K1682" s="127" t="s">
        <v>226</v>
      </c>
      <c r="N1682" s="117" t="s">
        <v>438</v>
      </c>
      <c r="S1682" s="112" t="s">
        <v>210</v>
      </c>
      <c r="T1682" s="112" t="s">
        <v>228</v>
      </c>
    </row>
    <row r="1683" spans="1:22" x14ac:dyDescent="0.2">
      <c r="K1683" s="127">
        <v>211</v>
      </c>
      <c r="N1683" s="124">
        <f t="shared" ref="N1683:N1744" si="2947">Q1675</f>
        <v>0.21513327390410711</v>
      </c>
      <c r="P1683" s="127" t="str">
        <f t="shared" ref="P1683" si="2948">CONCATENATE("X1","(m",K1683,")")</f>
        <v>X1(m211)</v>
      </c>
      <c r="Q1683" s="59">
        <f t="shared" ref="Q1683" si="2949">(($L$3*($I$3-($C$3*N1684+$D$3*N1685+$E$3*N1686+$F$3*N1687+$G$3*N1688))/$B$3))+((1-$L$3)*N1683)</f>
        <v>0.2154723167509299</v>
      </c>
      <c r="S1683" s="129">
        <f t="shared" ref="S1683:S1688" si="2950">ABS((Q1683-N1683)/Q1683)*100</f>
        <v>0.15734868030156221</v>
      </c>
      <c r="T1683" s="133">
        <f t="shared" si="2852"/>
        <v>0.15809271530252128</v>
      </c>
      <c r="U1683" s="127" t="s">
        <v>229</v>
      </c>
    </row>
    <row r="1684" spans="1:22" x14ac:dyDescent="0.2">
      <c r="N1684" s="125">
        <f t="shared" si="2947"/>
        <v>8.6766284182774402E-5</v>
      </c>
      <c r="P1684" s="127" t="str">
        <f t="shared" ref="P1684" si="2951">CONCATENATE("X2","(m",K1683,")")</f>
        <v>X2(m211)</v>
      </c>
      <c r="Q1684" s="59">
        <f t="shared" ref="Q1684" si="2952">(($L$3*($I$4-($B$4*Q1683+$D$4*N1685+$E$4*N1686+$F$4*N1687+$G$4*N1688))/$C$4))+((1-$L$3)*N1684)</f>
        <v>8.6903672558419619E-5</v>
      </c>
      <c r="S1684" s="129">
        <f t="shared" si="2950"/>
        <v>0.15809271530252128</v>
      </c>
    </row>
    <row r="1685" spans="1:22" x14ac:dyDescent="0.2">
      <c r="N1685" s="125">
        <f t="shared" si="2947"/>
        <v>-8.3999259957079223E-4</v>
      </c>
      <c r="P1685" s="127" t="str">
        <f t="shared" ref="P1685" si="2953">CONCATENATE("X3","(m",K1683,")")</f>
        <v>X3(m211)</v>
      </c>
      <c r="Q1685" s="59">
        <f t="shared" ref="Q1685" si="2954">(($L$3*($I$5-($B$5*Q1683+$C$5*Q1684+$E$5*N1686+$F$5*N1687+$G$5*N1688))/$D$5))+((1-$L$3)*N1685)</f>
        <v>-8.4131666231663084E-4</v>
      </c>
      <c r="S1685" s="129">
        <f t="shared" si="2950"/>
        <v>0.15737983153604751</v>
      </c>
    </row>
    <row r="1686" spans="1:22" x14ac:dyDescent="0.2">
      <c r="N1686" s="125">
        <f t="shared" si="2947"/>
        <v>0.21647225907079728</v>
      </c>
      <c r="P1686" s="127" t="str">
        <f t="shared" ref="P1686" si="2955">CONCATENATE("X4","(m",K1683,")")</f>
        <v>X4(m211)</v>
      </c>
      <c r="Q1686" s="59">
        <f t="shared" ref="Q1686" si="2956">(($L$3*($I$6-($B$6*Q1683+$C$6*Q1684+$D$6*Q1685+$F$6*N1687+$G$6*N1688))/$E$6))+((1-$L$3)*N1686)</f>
        <v>0.21680975208306058</v>
      </c>
      <c r="S1686" s="129">
        <f t="shared" si="2950"/>
        <v>0.15566320657661237</v>
      </c>
    </row>
    <row r="1687" spans="1:22" x14ac:dyDescent="0.2">
      <c r="N1687" s="125">
        <f t="shared" si="2947"/>
        <v>-8.683513573790413E-5</v>
      </c>
      <c r="P1687" s="127" t="str">
        <f t="shared" ref="P1687" si="2957">CONCATENATE("X5","(m",K1683,")")</f>
        <v>X5(m211)</v>
      </c>
      <c r="Q1687" s="59">
        <f t="shared" ref="Q1687" si="2958">(($L$3*($I$7-($B$7*Q1683+$C$7*Q1684+$D$7*Q1685+$E$7*Q1686+$G$7*N1688))/$F$7))+((1-$L$3)*N1687)</f>
        <v>-8.6971896083037461E-5</v>
      </c>
      <c r="S1687" s="129">
        <f t="shared" si="2950"/>
        <v>0.15724659492620191</v>
      </c>
    </row>
    <row r="1688" spans="1:22" ht="15.75" x14ac:dyDescent="0.25">
      <c r="K1688" s="1"/>
      <c r="N1688" s="126">
        <f t="shared" si="2947"/>
        <v>-8.4660780411754889E-4</v>
      </c>
      <c r="P1688" s="127" t="str">
        <f t="shared" ref="P1688" si="2959">CONCATENATE("X6","(m",K1683,")")</f>
        <v>X6(m211)</v>
      </c>
      <c r="Q1688" s="59">
        <f t="shared" ref="Q1688" si="2960">(($L$3*($I$8-($B$8*Q1683+$C$8*Q1684+$D$8*Q1685+$E$8*Q1686+$F$8*Q1687))/$G$8))+((1-$L$3)*N1688)</f>
        <v>-8.4792581430035113E-4</v>
      </c>
      <c r="R1688" s="1"/>
      <c r="S1688" s="129">
        <f t="shared" si="2950"/>
        <v>0.15543932742391692</v>
      </c>
      <c r="T1688" s="1"/>
      <c r="U1688" s="1"/>
    </row>
    <row r="1689" spans="1:22" x14ac:dyDescent="0.2">
      <c r="A1689" s="131"/>
      <c r="B1689" s="131"/>
      <c r="C1689" s="131"/>
      <c r="D1689" s="131"/>
      <c r="E1689" s="131"/>
      <c r="F1689" s="131"/>
      <c r="G1689" s="131"/>
      <c r="H1689" s="131"/>
      <c r="I1689" s="131"/>
      <c r="J1689" s="131"/>
      <c r="K1689" s="131"/>
      <c r="L1689" s="131"/>
      <c r="M1689" s="131"/>
      <c r="N1689" s="131"/>
      <c r="O1689" s="131"/>
      <c r="P1689" s="131"/>
      <c r="Q1689" s="131"/>
      <c r="R1689" s="131"/>
      <c r="S1689" s="131"/>
      <c r="T1689" s="131"/>
      <c r="U1689" s="131"/>
      <c r="V1689" s="131"/>
    </row>
    <row r="1690" spans="1:22" ht="15.75" x14ac:dyDescent="0.25">
      <c r="K1690" s="127" t="s">
        <v>226</v>
      </c>
      <c r="N1690" s="117" t="s">
        <v>439</v>
      </c>
      <c r="S1690" s="112" t="s">
        <v>210</v>
      </c>
      <c r="T1690" s="112" t="s">
        <v>228</v>
      </c>
    </row>
    <row r="1691" spans="1:22" x14ac:dyDescent="0.2">
      <c r="K1691" s="127">
        <v>212</v>
      </c>
      <c r="N1691" s="124">
        <f t="shared" ref="N1691" si="2961">Q1683</f>
        <v>0.2154723167509299</v>
      </c>
      <c r="P1691" s="127" t="str">
        <f t="shared" ref="P1691" si="2962">CONCATENATE("X1","(m",K1691,")")</f>
        <v>X1(m212)</v>
      </c>
      <c r="Q1691" s="59">
        <f t="shared" ref="Q1691" si="2963">(($L$3*($I$3-($C$3*N1692+$D$3*N1693+$E$3*N1694+$F$3*N1695+$G$3*N1696))/$B$3))+((1-$L$3)*N1691)</f>
        <v>0.21580826701324615</v>
      </c>
      <c r="S1691" s="129">
        <f t="shared" ref="S1691:S1696" si="2964">ABS((Q1691-N1691)/Q1691)*100</f>
        <v>0.15567071037905753</v>
      </c>
      <c r="T1691" s="133">
        <f t="shared" ref="T1691:T1747" si="2965">MAX(S1691:S1694)</f>
        <v>0.15640565967074588</v>
      </c>
      <c r="U1691" s="127" t="s">
        <v>229</v>
      </c>
    </row>
    <row r="1692" spans="1:22" x14ac:dyDescent="0.2">
      <c r="N1692" s="125">
        <f t="shared" si="2947"/>
        <v>8.6903672558419619E-5</v>
      </c>
      <c r="P1692" s="127" t="str">
        <f t="shared" ref="P1692" si="2966">CONCATENATE("X2","(m",K1691,")")</f>
        <v>X2(m212)</v>
      </c>
      <c r="Q1692" s="59">
        <f t="shared" ref="Q1692" si="2967">(($L$3*($I$4-($B$4*Q1691+$D$4*N1693+$E$4*N1694+$F$4*N1695+$G$4*N1696))/$C$4))+((1-$L$3)*N1692)</f>
        <v>8.7039807743897611E-5</v>
      </c>
      <c r="S1692" s="129">
        <f t="shared" si="2964"/>
        <v>0.15640565967074588</v>
      </c>
    </row>
    <row r="1693" spans="1:22" x14ac:dyDescent="0.2">
      <c r="N1693" s="125">
        <f t="shared" si="2947"/>
        <v>-8.4131666231663084E-4</v>
      </c>
      <c r="P1693" s="127" t="str">
        <f t="shared" ref="P1693" si="2968">CONCATENATE("X3","(m",K1691,")")</f>
        <v>X3(m212)</v>
      </c>
      <c r="Q1693" s="59">
        <f t="shared" ref="Q1693" si="2969">(($L$3*($I$5-($B$5*Q1691+$C$5*Q1692+$E$5*N1694+$F$5*N1695+$G$5*N1696))/$D$5))+((1-$L$3)*N1693)</f>
        <v>-8.4262864760390691E-4</v>
      </c>
      <c r="S1693" s="129">
        <f t="shared" si="2964"/>
        <v>0.15570148143038148</v>
      </c>
    </row>
    <row r="1694" spans="1:22" x14ac:dyDescent="0.2">
      <c r="N1694" s="125">
        <f t="shared" si="2947"/>
        <v>0.21680975208306058</v>
      </c>
      <c r="P1694" s="127" t="str">
        <f t="shared" ref="P1694" si="2970">CONCATENATE("X4","(m",K1691,")")</f>
        <v>X4(m212)</v>
      </c>
      <c r="Q1694" s="59">
        <f t="shared" ref="Q1694" si="2971">(($L$3*($I$6-($B$6*Q1691+$C$6*Q1692+$D$6*Q1693+$F$6*N1695+$G$6*N1696))/$E$6))+((1-$L$3)*N1694)</f>
        <v>0.21714416664765701</v>
      </c>
      <c r="S1694" s="129">
        <f t="shared" si="2964"/>
        <v>0.15400577863049797</v>
      </c>
    </row>
    <row r="1695" spans="1:22" x14ac:dyDescent="0.2">
      <c r="N1695" s="125">
        <f t="shared" si="2947"/>
        <v>-8.6971896083037461E-5</v>
      </c>
      <c r="P1695" s="127" t="str">
        <f t="shared" ref="P1695" si="2972">CONCATENATE("X5","(m",K1691,")")</f>
        <v>X5(m212)</v>
      </c>
      <c r="Q1695" s="59">
        <f t="shared" ref="Q1695" si="2973">(($L$3*($I$7-($B$7*Q1691+$C$7*Q1692+$D$7*Q1693+$E$7*Q1694+$G$7*N1696))/$F$7))+((1-$L$3)*N1695)</f>
        <v>-8.7107408966593465E-5</v>
      </c>
      <c r="S1695" s="129">
        <f t="shared" si="2964"/>
        <v>0.15556987076492423</v>
      </c>
    </row>
    <row r="1696" spans="1:22" ht="15.75" x14ac:dyDescent="0.25">
      <c r="K1696" s="1"/>
      <c r="N1696" s="126">
        <f t="shared" si="2947"/>
        <v>-8.4792581430035113E-4</v>
      </c>
      <c r="P1696" s="127" t="str">
        <f t="shared" ref="P1696" si="2974">CONCATENATE("X6","(m",K1691,")")</f>
        <v>X6(m212)</v>
      </c>
      <c r="Q1696" s="59">
        <f t="shared" ref="Q1696" si="2975">(($L$3*($I$8-($B$8*Q1691+$C$8*Q1692+$D$8*Q1693+$E$8*Q1694+$F$8*Q1695))/$G$8))+((1-$L$3)*N1696)</f>
        <v>-8.4923180223313722E-4</v>
      </c>
      <c r="R1696" s="1"/>
      <c r="S1696" s="129">
        <f t="shared" si="2964"/>
        <v>0.15378462386263309</v>
      </c>
      <c r="T1696" s="1"/>
      <c r="U1696" s="1"/>
    </row>
    <row r="1697" spans="1:22" x14ac:dyDescent="0.2">
      <c r="A1697" s="131"/>
      <c r="B1697" s="131"/>
      <c r="C1697" s="131"/>
      <c r="D1697" s="131"/>
      <c r="E1697" s="131"/>
      <c r="F1697" s="131"/>
      <c r="G1697" s="131"/>
      <c r="H1697" s="131"/>
      <c r="I1697" s="131"/>
      <c r="J1697" s="131"/>
      <c r="K1697" s="131"/>
      <c r="L1697" s="131"/>
      <c r="M1697" s="131"/>
      <c r="N1697" s="131"/>
      <c r="O1697" s="131"/>
      <c r="P1697" s="131"/>
      <c r="Q1697" s="131"/>
      <c r="R1697" s="131"/>
      <c r="S1697" s="131"/>
      <c r="T1697" s="131"/>
      <c r="U1697" s="131"/>
      <c r="V1697" s="131"/>
    </row>
    <row r="1698" spans="1:22" ht="15.75" x14ac:dyDescent="0.25">
      <c r="K1698" s="127" t="s">
        <v>226</v>
      </c>
      <c r="N1698" s="117" t="s">
        <v>440</v>
      </c>
      <c r="S1698" s="112" t="s">
        <v>210</v>
      </c>
      <c r="T1698" s="112" t="s">
        <v>228</v>
      </c>
    </row>
    <row r="1699" spans="1:22" x14ac:dyDescent="0.2">
      <c r="K1699" s="127">
        <v>213</v>
      </c>
      <c r="N1699" s="124">
        <f t="shared" ref="N1699" si="2976">Q1691</f>
        <v>0.21580826701324615</v>
      </c>
      <c r="P1699" s="127" t="str">
        <f t="shared" ref="P1699" si="2977">CONCATENATE("X1","(m",K1699,")")</f>
        <v>X1(m213)</v>
      </c>
      <c r="Q1699" s="59">
        <f t="shared" ref="Q1699" si="2978">(($L$3*($I$3-($C$3*N1700+$D$3*N1701+$E$3*N1702+$F$3*N1703+$G$3*N1704))/$B$3))+((1-$L$3)*N1699)</f>
        <v>0.21614115290011277</v>
      </c>
      <c r="S1699" s="129">
        <f t="shared" ref="S1699:S1704" si="2979">ABS((Q1699-N1699)/Q1699)*100</f>
        <v>0.15401319110222961</v>
      </c>
      <c r="T1699" s="133">
        <f t="shared" si="2965"/>
        <v>0.15473918980313156</v>
      </c>
      <c r="U1699" s="127" t="s">
        <v>229</v>
      </c>
    </row>
    <row r="1700" spans="1:22" x14ac:dyDescent="0.2">
      <c r="N1700" s="125">
        <f t="shared" si="2947"/>
        <v>8.7039807743897611E-5</v>
      </c>
      <c r="P1700" s="127" t="str">
        <f t="shared" ref="P1700" si="2980">CONCATENATE("X2","(m",K1699,")")</f>
        <v>X2(m213)</v>
      </c>
      <c r="Q1700" s="59">
        <f t="shared" ref="Q1700" si="2981">(($L$3*($I$4-($B$4*Q1699+$D$4*N1701+$E$4*N1702+$F$4*N1703+$G$4*N1704))/$C$4))+((1-$L$3)*N1700)</f>
        <v>8.7174701170201682E-5</v>
      </c>
      <c r="S1700" s="129">
        <f t="shared" si="2979"/>
        <v>0.15473918980313156</v>
      </c>
    </row>
    <row r="1701" spans="1:22" x14ac:dyDescent="0.2">
      <c r="N1701" s="125">
        <f t="shared" si="2947"/>
        <v>-8.4262864760390691E-4</v>
      </c>
      <c r="P1701" s="127" t="str">
        <f t="shared" ref="P1701" si="2982">CONCATENATE("X3","(m",K1699,")")</f>
        <v>X3(m213)</v>
      </c>
      <c r="Q1701" s="59">
        <f t="shared" ref="Q1701" si="2983">(($L$3*($I$5-($B$5*Q1699+$C$5*Q1700+$E$5*N1702+$F$5*N1703+$G$5*N1704))/$D$5))+((1-$L$3)*N1701)</f>
        <v>-8.439286655973436E-4</v>
      </c>
      <c r="S1701" s="129">
        <f t="shared" si="2979"/>
        <v>0.15404358761963821</v>
      </c>
    </row>
    <row r="1702" spans="1:22" x14ac:dyDescent="0.2">
      <c r="N1702" s="125">
        <f t="shared" si="2947"/>
        <v>0.21714416664765701</v>
      </c>
      <c r="P1702" s="127" t="str">
        <f t="shared" ref="P1702" si="2984">CONCATENATE("X4","(m",K1699,")")</f>
        <v>X4(m213)</v>
      </c>
      <c r="Q1702" s="59">
        <f t="shared" ref="Q1702" si="2985">(($L$3*($I$6-($B$6*Q1699+$C$6*Q1700+$D$6*Q1701+$F$6*N1703+$G$6*N1704))/$E$6))+((1-$L$3)*N1702)</f>
        <v>0.21747553084469398</v>
      </c>
      <c r="S1702" s="129">
        <f t="shared" si="2979"/>
        <v>0.15236849669934049</v>
      </c>
    </row>
    <row r="1703" spans="1:22" x14ac:dyDescent="0.2">
      <c r="N1703" s="125">
        <f t="shared" si="2947"/>
        <v>-8.7107408966593465E-5</v>
      </c>
      <c r="P1703" s="127" t="str">
        <f t="shared" ref="P1703" si="2986">CONCATENATE("X5","(m",K1699,")")</f>
        <v>X5(m213)</v>
      </c>
      <c r="Q1703" s="59">
        <f t="shared" ref="Q1703" si="2987">(($L$3*($I$7-($B$7*Q1699+$C$7*Q1700+$D$7*Q1701+$E$7*Q1702+$G$7*N1704))/$F$7))+((1-$L$3)*N1703)</f>
        <v>-8.724168576731205E-5</v>
      </c>
      <c r="S1703" s="129">
        <f t="shared" si="2979"/>
        <v>0.15391357874115832</v>
      </c>
    </row>
    <row r="1704" spans="1:22" ht="15.75" x14ac:dyDescent="0.25">
      <c r="K1704" s="1"/>
      <c r="N1704" s="126">
        <f t="shared" si="2947"/>
        <v>-8.4923180223313722E-4</v>
      </c>
      <c r="P1704" s="127" t="str">
        <f t="shared" ref="P1704" si="2988">CONCATENATE("X6","(m",K1699,")")</f>
        <v>X6(m213)</v>
      </c>
      <c r="Q1704" s="59">
        <f t="shared" ref="Q1704" si="2989">(($L$3*($I$8-($B$8*Q1699+$C$8*Q1700+$D$8*Q1701+$E$8*Q1702+$F$8*Q1703))/$G$8))+((1-$L$3)*N1704)</f>
        <v>-8.50525877577044E-4</v>
      </c>
      <c r="R1704" s="1"/>
      <c r="S1704" s="129">
        <f t="shared" si="2979"/>
        <v>0.15215002600430053</v>
      </c>
      <c r="T1704" s="1"/>
      <c r="U1704" s="1"/>
    </row>
    <row r="1705" spans="1:22" x14ac:dyDescent="0.2">
      <c r="A1705" s="131"/>
      <c r="B1705" s="131"/>
      <c r="C1705" s="131"/>
      <c r="D1705" s="131"/>
      <c r="E1705" s="131"/>
      <c r="F1705" s="131"/>
      <c r="G1705" s="131"/>
      <c r="H1705" s="131"/>
      <c r="I1705" s="131"/>
      <c r="J1705" s="131"/>
      <c r="K1705" s="131"/>
      <c r="L1705" s="131"/>
      <c r="M1705" s="131"/>
      <c r="N1705" s="131"/>
      <c r="O1705" s="131"/>
      <c r="P1705" s="131"/>
      <c r="Q1705" s="131"/>
      <c r="R1705" s="131"/>
      <c r="S1705" s="131"/>
      <c r="T1705" s="131"/>
      <c r="U1705" s="131"/>
      <c r="V1705" s="131"/>
    </row>
    <row r="1706" spans="1:22" ht="15.75" x14ac:dyDescent="0.25">
      <c r="K1706" s="127" t="s">
        <v>226</v>
      </c>
      <c r="N1706" s="117" t="s">
        <v>441</v>
      </c>
      <c r="S1706" s="112" t="s">
        <v>210</v>
      </c>
      <c r="T1706" s="112" t="s">
        <v>228</v>
      </c>
    </row>
    <row r="1707" spans="1:22" x14ac:dyDescent="0.2">
      <c r="K1707" s="127">
        <v>214</v>
      </c>
      <c r="N1707" s="124">
        <f t="shared" ref="N1707" si="2990">Q1699</f>
        <v>0.21614115290011277</v>
      </c>
      <c r="P1707" s="127" t="str">
        <f t="shared" ref="P1707" si="2991">CONCATENATE("X1","(m",K1707,")")</f>
        <v>X1(m214)</v>
      </c>
      <c r="Q1707" s="59">
        <f t="shared" ref="Q1707" si="2992">(($L$3*($I$3-($C$3*N1708+$D$3*N1709+$E$3*N1710+$F$3*N1711+$G$3*N1712))/$B$3))+((1-$L$3)*N1707)</f>
        <v>0.21647100236327715</v>
      </c>
      <c r="S1707" s="129">
        <f t="shared" ref="S1707:S1712" si="2993">ABS((Q1707-N1707)/Q1707)*100</f>
        <v>0.15237581919209778</v>
      </c>
      <c r="T1707" s="133">
        <f t="shared" si="2965"/>
        <v>0.15309299989202271</v>
      </c>
      <c r="U1707" s="127" t="s">
        <v>229</v>
      </c>
    </row>
    <row r="1708" spans="1:22" x14ac:dyDescent="0.2">
      <c r="N1708" s="125">
        <f t="shared" si="2947"/>
        <v>8.7174701170201682E-5</v>
      </c>
      <c r="P1708" s="127" t="str">
        <f t="shared" ref="P1708" si="2994">CONCATENATE("X2","(m",K1707,")")</f>
        <v>X2(m214)</v>
      </c>
      <c r="Q1708" s="59">
        <f t="shared" ref="Q1708" si="2995">(($L$3*($I$4-($B$4*Q1707+$D$4*N1709+$E$4*N1710+$F$4*N1711+$G$4*N1712))/$C$4))+((1-$L$3)*N1708)</f>
        <v>8.7308364164057089E-5</v>
      </c>
      <c r="S1708" s="129">
        <f t="shared" si="2993"/>
        <v>0.15309299989202271</v>
      </c>
    </row>
    <row r="1709" spans="1:22" x14ac:dyDescent="0.2">
      <c r="N1709" s="125">
        <f t="shared" si="2947"/>
        <v>-8.439286655973436E-4</v>
      </c>
      <c r="P1709" s="127" t="str">
        <f t="shared" ref="P1709" si="2996">CONCATENATE("X3","(m",K1707,")")</f>
        <v>X3(m214)</v>
      </c>
      <c r="Q1709" s="59">
        <f t="shared" ref="Q1709" si="2997">(($L$3*($I$5-($B$5*Q1707+$C$5*Q1708+$E$5*N1710+$F$5*N1711+$G$5*N1712))/$D$5))+((1-$L$3)*N1709)</f>
        <v>-8.4521682545679372E-4</v>
      </c>
      <c r="S1709" s="129">
        <f t="shared" si="2993"/>
        <v>0.15240584671914664</v>
      </c>
    </row>
    <row r="1710" spans="1:22" x14ac:dyDescent="0.2">
      <c r="N1710" s="125">
        <f t="shared" si="2947"/>
        <v>0.21747553084469398</v>
      </c>
      <c r="P1710" s="127" t="str">
        <f t="shared" ref="P1710" si="2998">CONCATENATE("X4","(m",K1707,")")</f>
        <v>X4(m214)</v>
      </c>
      <c r="Q1710" s="59">
        <f t="shared" ref="Q1710" si="2999">(($L$3*($I$6-($B$6*Q1707+$C$6*Q1708+$D$6*Q1709+$F$6*N1711+$G$6*N1712))/$E$6))+((1-$L$3)*N1710)</f>
        <v>0.21780387249814576</v>
      </c>
      <c r="S1710" s="129">
        <f t="shared" si="2993"/>
        <v>0.15075106318624798</v>
      </c>
    </row>
    <row r="1711" spans="1:22" x14ac:dyDescent="0.2">
      <c r="N1711" s="125">
        <f t="shared" si="2947"/>
        <v>-8.724168576731205E-5</v>
      </c>
      <c r="P1711" s="127" t="str">
        <f t="shared" ref="P1711" si="3000">CONCATENATE("X5","(m",K1707,")")</f>
        <v>X5(m214)</v>
      </c>
      <c r="Q1711" s="59">
        <f t="shared" ref="Q1711" si="3001">(($L$3*($I$7-($B$7*Q1707+$C$7*Q1708+$D$7*Q1709+$E$7*Q1710+$G$7*N1712))/$F$7))+((1-$L$3)*N1711)</f>
        <v>-8.7374737760141655E-5</v>
      </c>
      <c r="S1711" s="129">
        <f t="shared" si="2993"/>
        <v>0.15227741592181307</v>
      </c>
    </row>
    <row r="1712" spans="1:22" ht="15.75" x14ac:dyDescent="0.25">
      <c r="K1712" s="1"/>
      <c r="N1712" s="126">
        <f t="shared" si="2947"/>
        <v>-8.50525877577044E-4</v>
      </c>
      <c r="P1712" s="127" t="str">
        <f t="shared" ref="P1712" si="3002">CONCATENATE("X6","(m",K1707,")")</f>
        <v>X6(m214)</v>
      </c>
      <c r="Q1712" s="59">
        <f t="shared" ref="Q1712" si="3003">(($L$3*($I$8-($B$8*Q1707+$C$8*Q1708+$D$8*Q1709+$E$8*Q1710+$F$8*Q1711))/$G$8))+((1-$L$3)*N1712)</f>
        <v>-8.5180814899293335E-4</v>
      </c>
      <c r="R1712" s="1"/>
      <c r="S1712" s="129">
        <f t="shared" si="2993"/>
        <v>0.1505352370020572</v>
      </c>
      <c r="T1712" s="1"/>
      <c r="U1712" s="1"/>
    </row>
    <row r="1713" spans="1:22" x14ac:dyDescent="0.2">
      <c r="A1713" s="131"/>
      <c r="B1713" s="131"/>
      <c r="C1713" s="131"/>
      <c r="D1713" s="131"/>
      <c r="E1713" s="131"/>
      <c r="F1713" s="131"/>
      <c r="G1713" s="131"/>
      <c r="H1713" s="131"/>
      <c r="I1713" s="131"/>
      <c r="J1713" s="131"/>
      <c r="K1713" s="131"/>
      <c r="L1713" s="131"/>
      <c r="M1713" s="131"/>
      <c r="N1713" s="131"/>
      <c r="O1713" s="131"/>
      <c r="P1713" s="131"/>
      <c r="Q1713" s="131"/>
      <c r="R1713" s="131"/>
      <c r="S1713" s="131"/>
      <c r="T1713" s="131"/>
      <c r="U1713" s="131"/>
      <c r="V1713" s="131"/>
    </row>
    <row r="1714" spans="1:22" ht="15.75" x14ac:dyDescent="0.25">
      <c r="K1714" s="127" t="s">
        <v>226</v>
      </c>
      <c r="N1714" s="117" t="s">
        <v>442</v>
      </c>
      <c r="S1714" s="112" t="s">
        <v>210</v>
      </c>
      <c r="T1714" s="112" t="s">
        <v>228</v>
      </c>
    </row>
    <row r="1715" spans="1:22" x14ac:dyDescent="0.2">
      <c r="K1715" s="127">
        <v>215</v>
      </c>
      <c r="N1715" s="124">
        <f t="shared" ref="N1715" si="3004">Q1707</f>
        <v>0.21647100236327715</v>
      </c>
      <c r="P1715" s="127" t="str">
        <f t="shared" ref="P1715" si="3005">CONCATENATE("X1","(m",K1715,")")</f>
        <v>X1(m215)</v>
      </c>
      <c r="Q1715" s="59">
        <f t="shared" ref="Q1715" si="3006">(($L$3*($I$3-($C$3*N1716+$D$3*N1717+$E$3*N1718+$F$3*N1719+$G$3*N1720))/$B$3))+((1-$L$3)*N1715)</f>
        <v>0.21679784309952449</v>
      </c>
      <c r="S1715" s="129">
        <f t="shared" ref="S1715:S1720" si="3007">ABS((Q1715-N1715)/Q1715)*100</f>
        <v>0.15075829702664265</v>
      </c>
      <c r="T1715" s="133">
        <f t="shared" si="2965"/>
        <v>0.15146678984551051</v>
      </c>
      <c r="U1715" s="127" t="s">
        <v>229</v>
      </c>
    </row>
    <row r="1716" spans="1:22" x14ac:dyDescent="0.2">
      <c r="N1716" s="125">
        <f t="shared" si="2947"/>
        <v>8.7308364164057089E-5</v>
      </c>
      <c r="P1716" s="127" t="str">
        <f t="shared" ref="P1716" si="3008">CONCATENATE("X2","(m",K1715,")")</f>
        <v>X2(m215)</v>
      </c>
      <c r="Q1716" s="59">
        <f t="shared" ref="Q1716" si="3009">(($L$3*($I$4-($B$4*Q1715+$D$4*N1717+$E$4*N1718+$F$4*N1719+$G$4*N1720))/$C$4))+((1-$L$3)*N1716)</f>
        <v>8.7440807948872224E-5</v>
      </c>
      <c r="S1716" s="129">
        <f t="shared" si="3007"/>
        <v>0.15146678984551051</v>
      </c>
    </row>
    <row r="1717" spans="1:22" x14ac:dyDescent="0.2">
      <c r="N1717" s="125">
        <f t="shared" si="2947"/>
        <v>-8.4521682545679372E-4</v>
      </c>
      <c r="P1717" s="127" t="str">
        <f t="shared" ref="P1717" si="3010">CONCATENATE("X3","(m",K1715,")")</f>
        <v>X3(m215)</v>
      </c>
      <c r="Q1717" s="59">
        <f t="shared" ref="Q1717" si="3011">(($L$3*($I$5-($B$5*Q1715+$C$5*Q1716+$E$5*N1718+$F$5*N1719+$G$5*N1720))/$D$5))+((1-$L$3)*N1717)</f>
        <v>-8.4649323534640797E-4</v>
      </c>
      <c r="S1717" s="129">
        <f t="shared" si="3007"/>
        <v>0.15078796100383629</v>
      </c>
    </row>
    <row r="1718" spans="1:22" x14ac:dyDescent="0.2">
      <c r="N1718" s="125">
        <f t="shared" si="2947"/>
        <v>0.21780387249814576</v>
      </c>
      <c r="P1718" s="127" t="str">
        <f t="shared" ref="P1718" si="3012">CONCATENATE("X4","(m",K1715,")")</f>
        <v>X4(m215)</v>
      </c>
      <c r="Q1718" s="59">
        <f t="shared" ref="Q1718" si="3013">(($L$3*($I$6-($B$6*Q1715+$C$6*Q1716+$D$6*Q1717+$F$6*N1719+$G$6*N1720))/$E$6))+((1-$L$3)*N1718)</f>
        <v>0.21812921917818978</v>
      </c>
      <c r="S1718" s="129">
        <f t="shared" si="3007"/>
        <v>0.14915318601963615</v>
      </c>
    </row>
    <row r="1719" spans="1:22" x14ac:dyDescent="0.2">
      <c r="N1719" s="125">
        <f t="shared" si="2947"/>
        <v>-8.7374737760141655E-5</v>
      </c>
      <c r="P1719" s="127" t="str">
        <f t="shared" ref="P1719" si="3014">CONCATENATE("X5","(m",K1715,")")</f>
        <v>X5(m215)</v>
      </c>
      <c r="Q1719" s="59">
        <f t="shared" ref="Q1719" si="3015">(($L$3*($I$7-($B$7*Q1715+$C$7*Q1716+$D$7*Q1717+$E$7*Q1718+$G$7*N1720))/$F$7))+((1-$L$3)*N1719)</f>
        <v>-8.7506576117186169E-5</v>
      </c>
      <c r="S1719" s="129">
        <f t="shared" si="3007"/>
        <v>0.15066108502286782</v>
      </c>
    </row>
    <row r="1720" spans="1:22" ht="15.75" x14ac:dyDescent="0.25">
      <c r="K1720" s="1"/>
      <c r="N1720" s="126">
        <f t="shared" si="2947"/>
        <v>-8.5180814899293335E-4</v>
      </c>
      <c r="P1720" s="127" t="str">
        <f t="shared" ref="P1720" si="3016">CONCATENATE("X6","(m",K1715,")")</f>
        <v>X6(m215)</v>
      </c>
      <c r="Q1720" s="59">
        <f t="shared" ref="Q1720" si="3017">(($L$3*($I$8-($B$8*Q1715+$C$8*Q1716+$D$8*Q1717+$E$8*Q1718+$F$8*Q1719))/$G$8))+((1-$L$3)*N1720)</f>
        <v>-8.5307872415051425E-4</v>
      </c>
      <c r="R1720" s="1"/>
      <c r="S1720" s="129">
        <f t="shared" si="3007"/>
        <v>0.14893996551679581</v>
      </c>
      <c r="T1720" s="1"/>
      <c r="U1720" s="1"/>
    </row>
    <row r="1721" spans="1:22" x14ac:dyDescent="0.2">
      <c r="A1721" s="131"/>
      <c r="B1721" s="131"/>
      <c r="C1721" s="131"/>
      <c r="D1721" s="131"/>
      <c r="E1721" s="131"/>
      <c r="F1721" s="131"/>
      <c r="G1721" s="131"/>
      <c r="H1721" s="131"/>
      <c r="I1721" s="131"/>
      <c r="J1721" s="131"/>
      <c r="K1721" s="131"/>
      <c r="L1721" s="131"/>
      <c r="M1721" s="131"/>
      <c r="N1721" s="131"/>
      <c r="O1721" s="131"/>
      <c r="P1721" s="131"/>
      <c r="Q1721" s="131"/>
      <c r="R1721" s="131"/>
      <c r="S1721" s="131"/>
      <c r="T1721" s="131"/>
      <c r="U1721" s="131"/>
      <c r="V1721" s="131"/>
    </row>
    <row r="1722" spans="1:22" ht="15.75" x14ac:dyDescent="0.25">
      <c r="K1722" s="127" t="s">
        <v>226</v>
      </c>
      <c r="N1722" s="117" t="s">
        <v>443</v>
      </c>
      <c r="S1722" s="112" t="s">
        <v>210</v>
      </c>
      <c r="T1722" s="112" t="s">
        <v>228</v>
      </c>
    </row>
    <row r="1723" spans="1:22" x14ac:dyDescent="0.2">
      <c r="K1723" s="127">
        <v>216</v>
      </c>
      <c r="N1723" s="124">
        <f t="shared" ref="N1723" si="3018">Q1715</f>
        <v>0.21679784309952449</v>
      </c>
      <c r="P1723" s="127" t="str">
        <f t="shared" ref="P1723" si="3019">CONCATENATE("X1","(m",K1723,")")</f>
        <v>X1(m216)</v>
      </c>
      <c r="Q1723" s="59">
        <f t="shared" ref="Q1723" si="3020">(($L$3*($I$3-($C$3*N1724+$D$3*N1725+$E$3*N1726+$F$3*N1727+$G$3*N1728))/$B$3))+((1-$L$3)*N1723)</f>
        <v>0.21712170255300328</v>
      </c>
      <c r="S1723" s="129">
        <f t="shared" ref="S1723:S1728" si="3021">ABS((Q1723-N1723)/Q1723)*100</f>
        <v>0.14916033250970481</v>
      </c>
      <c r="T1723" s="133">
        <f t="shared" si="2965"/>
        <v>0.1498602651545759</v>
      </c>
      <c r="U1723" s="127" t="s">
        <v>229</v>
      </c>
    </row>
    <row r="1724" spans="1:22" x14ac:dyDescent="0.2">
      <c r="N1724" s="125">
        <f t="shared" si="2947"/>
        <v>8.7440807948872224E-5</v>
      </c>
      <c r="P1724" s="127" t="str">
        <f t="shared" ref="P1724" si="3022">CONCATENATE("X2","(m",K1723,")")</f>
        <v>X2(m216)</v>
      </c>
      <c r="Q1724" s="59">
        <f t="shared" ref="Q1724" si="3023">(($L$3*($I$4-($B$4*Q1723+$D$4*N1725+$E$4*N1726+$F$4*N1727+$G$4*N1728))/$C$4))+((1-$L$3)*N1724)</f>
        <v>8.7572043645680922E-5</v>
      </c>
      <c r="S1724" s="129">
        <f t="shared" si="3021"/>
        <v>0.1498602651545759</v>
      </c>
    </row>
    <row r="1725" spans="1:22" x14ac:dyDescent="0.2">
      <c r="N1725" s="125">
        <f t="shared" si="2947"/>
        <v>-8.4649323534640797E-4</v>
      </c>
      <c r="P1725" s="127" t="str">
        <f t="shared" ref="P1725" si="3024">CONCATENATE("X3","(m",K1723,")")</f>
        <v>X3(m216)</v>
      </c>
      <c r="Q1725" s="59">
        <f t="shared" ref="Q1725" si="3025">(($L$3*($I$5-($B$5*Q1723+$C$5*Q1724+$E$5*N1726+$F$5*N1727+$G$5*N1728))/$D$5))+((1-$L$3)*N1725)</f>
        <v>-8.4775800244371526E-4</v>
      </c>
      <c r="S1725" s="129">
        <f t="shared" si="3021"/>
        <v>0.14918963827666804</v>
      </c>
    </row>
    <row r="1726" spans="1:22" x14ac:dyDescent="0.2">
      <c r="N1726" s="125">
        <f t="shared" si="2947"/>
        <v>0.21812921917818978</v>
      </c>
      <c r="P1726" s="127" t="str">
        <f t="shared" ref="P1726" si="3026">CONCATENATE("X4","(m",K1723,")")</f>
        <v>X4(m216)</v>
      </c>
      <c r="Q1726" s="59">
        <f t="shared" ref="Q1726" si="3027">(($L$3*($I$6-($B$6*Q1723+$C$6*Q1724+$D$6*Q1725+$F$6*N1727+$G$6*N1728))/$E$6))+((1-$L$3)*N1726)</f>
        <v>0.21845159820352175</v>
      </c>
      <c r="S1726" s="129">
        <f t="shared" si="3021"/>
        <v>0.14757457852591396</v>
      </c>
    </row>
    <row r="1727" spans="1:22" x14ac:dyDescent="0.2">
      <c r="N1727" s="125">
        <f t="shared" si="2947"/>
        <v>-8.7506576117186169E-5</v>
      </c>
      <c r="P1727" s="127" t="str">
        <f t="shared" ref="P1727" si="3028">CONCATENATE("X5","(m",K1723,")")</f>
        <v>X5(m216)</v>
      </c>
      <c r="Q1727" s="59">
        <f t="shared" ref="Q1727" si="3029">(($L$3*($I$7-($B$7*Q1723+$C$7*Q1724+$D$7*Q1725+$E$7*Q1726+$G$7*N1728))/$F$7))+((1-$L$3)*N1727)</f>
        <v>-8.763721190864291E-5</v>
      </c>
      <c r="S1727" s="129">
        <f t="shared" si="3021"/>
        <v>0.14906429427823667</v>
      </c>
    </row>
    <row r="1728" spans="1:22" ht="15.75" x14ac:dyDescent="0.25">
      <c r="K1728" s="1"/>
      <c r="N1728" s="126">
        <f t="shared" si="2947"/>
        <v>-8.5307872415051425E-4</v>
      </c>
      <c r="P1728" s="127" t="str">
        <f t="shared" ref="P1728" si="3030">CONCATENATE("X6","(m",K1723,")")</f>
        <v>X6(m216)</v>
      </c>
      <c r="Q1728" s="59">
        <f t="shared" ref="Q1728" si="3031">(($L$3*($I$8-($B$8*Q1723+$C$8*Q1724+$D$8*Q1725+$E$8*Q1726+$F$8*Q1727))/$G$8))+((1-$L$3)*N1728)</f>
        <v>-8.5433770973738609E-4</v>
      </c>
      <c r="R1728" s="1"/>
      <c r="S1728" s="129">
        <f t="shared" si="3021"/>
        <v>0.14736392559083525</v>
      </c>
      <c r="T1728" s="1"/>
      <c r="U1728" s="1"/>
    </row>
    <row r="1729" spans="1:22" x14ac:dyDescent="0.2">
      <c r="A1729" s="131"/>
      <c r="B1729" s="131"/>
      <c r="C1729" s="131"/>
      <c r="D1729" s="131"/>
      <c r="E1729" s="131"/>
      <c r="F1729" s="131"/>
      <c r="G1729" s="131"/>
      <c r="H1729" s="131"/>
      <c r="I1729" s="131"/>
      <c r="J1729" s="131"/>
      <c r="K1729" s="131"/>
      <c r="L1729" s="131"/>
      <c r="M1729" s="131"/>
      <c r="N1729" s="131"/>
      <c r="O1729" s="131"/>
      <c r="P1729" s="131"/>
      <c r="Q1729" s="131"/>
      <c r="R1729" s="131"/>
      <c r="S1729" s="131"/>
      <c r="T1729" s="131"/>
      <c r="U1729" s="131"/>
      <c r="V1729" s="131"/>
    </row>
    <row r="1730" spans="1:22" ht="15.75" x14ac:dyDescent="0.25">
      <c r="K1730" s="127" t="s">
        <v>226</v>
      </c>
      <c r="N1730" s="117" t="s">
        <v>444</v>
      </c>
      <c r="S1730" s="112" t="s">
        <v>210</v>
      </c>
      <c r="T1730" s="112" t="s">
        <v>228</v>
      </c>
    </row>
    <row r="1731" spans="1:22" x14ac:dyDescent="0.2">
      <c r="K1731" s="127">
        <v>217</v>
      </c>
      <c r="N1731" s="124">
        <f t="shared" ref="N1731" si="3032">Q1723</f>
        <v>0.21712170255300328</v>
      </c>
      <c r="P1731" s="127" t="str">
        <f t="shared" ref="P1731" si="3033">CONCATENATE("X1","(m",K1731,")")</f>
        <v>X1(m217)</v>
      </c>
      <c r="Q1731" s="59">
        <f t="shared" ref="Q1731" si="3034">(($L$3*($I$3-($C$3*N1732+$D$3*N1733+$E$3*N1734+$F$3*N1735+$G$3*N1736))/$B$3))+((1-$L$3)*N1731)</f>
        <v>0.2174426079175299</v>
      </c>
      <c r="S1731" s="129">
        <f t="shared" ref="S1731:S1736" si="3035">ABS((Q1731-N1731)/Q1731)*100</f>
        <v>0.14758163894369969</v>
      </c>
      <c r="T1731" s="133">
        <f t="shared" si="2965"/>
        <v>0.14827313676443604</v>
      </c>
      <c r="U1731" s="127" t="s">
        <v>229</v>
      </c>
    </row>
    <row r="1732" spans="1:22" x14ac:dyDescent="0.2">
      <c r="N1732" s="125">
        <f t="shared" si="2947"/>
        <v>8.7572043645680922E-5</v>
      </c>
      <c r="P1732" s="127" t="str">
        <f t="shared" ref="P1732" si="3036">CONCATENATE("X2","(m",K1731,")")</f>
        <v>X2(m217)</v>
      </c>
      <c r="Q1732" s="59">
        <f t="shared" ref="Q1732" si="3037">(($L$3*($I$4-($B$4*Q1731+$D$4*N1733+$E$4*N1734+$F$4*N1735+$G$4*N1736))/$C$4))+((1-$L$3)*N1732)</f>
        <v>8.7702082274076422E-5</v>
      </c>
      <c r="S1732" s="129">
        <f t="shared" si="3035"/>
        <v>0.14827313676443604</v>
      </c>
    </row>
    <row r="1733" spans="1:22" x14ac:dyDescent="0.2">
      <c r="N1733" s="125">
        <f t="shared" si="2947"/>
        <v>-8.4775800244371526E-4</v>
      </c>
      <c r="P1733" s="127" t="str">
        <f t="shared" ref="P1733" si="3038">CONCATENATE("X3","(m",K1731,")")</f>
        <v>X3(m217)</v>
      </c>
      <c r="Q1733" s="59">
        <f t="shared" ref="Q1733" si="3039">(($L$3*($I$5-($B$5*Q1731+$C$5*Q1732+$E$5*N1734+$F$5*N1735+$G$5*N1736))/$D$5))+((1-$L$3)*N1733)</f>
        <v>-8.4901123294862425E-4</v>
      </c>
      <c r="S1733" s="129">
        <f t="shared" si="3035"/>
        <v>0.14761059174170305</v>
      </c>
    </row>
    <row r="1734" spans="1:22" x14ac:dyDescent="0.2">
      <c r="N1734" s="125">
        <f t="shared" si="2947"/>
        <v>0.21845159820352175</v>
      </c>
      <c r="P1734" s="127" t="str">
        <f t="shared" ref="P1734" si="3040">CONCATENATE("X4","(m",K1731,")")</f>
        <v>X4(m217)</v>
      </c>
      <c r="Q1734" s="59">
        <f t="shared" ref="Q1734" si="3041">(($L$3*($I$6-($B$6*Q1731+$C$6*Q1732+$D$6*Q1733+$F$6*N1735+$G$6*N1736))/$E$6))+((1-$L$3)*N1734)</f>
        <v>0.21877103664364952</v>
      </c>
      <c r="S1734" s="129">
        <f t="shared" si="3035"/>
        <v>0.14601495930564967</v>
      </c>
    </row>
    <row r="1735" spans="1:22" x14ac:dyDescent="0.2">
      <c r="N1735" s="125">
        <f t="shared" si="2947"/>
        <v>-8.763721190864291E-5</v>
      </c>
      <c r="P1735" s="127" t="str">
        <f t="shared" ref="P1735" si="3042">CONCATENATE("X5","(m",K1731,")")</f>
        <v>X5(m217)</v>
      </c>
      <c r="Q1735" s="59">
        <f t="shared" ref="Q1735" si="3043">(($L$3*($I$7-($B$7*Q1731+$C$7*Q1732+$D$7*Q1733+$E$7*Q1734+$G$7*N1736))/$F$7))+((1-$L$3)*N1735)</f>
        <v>-8.7766656103732297E-5</v>
      </c>
      <c r="S1735" s="129">
        <f t="shared" si="3035"/>
        <v>0.14748675731293151</v>
      </c>
    </row>
    <row r="1736" spans="1:22" ht="15.75" x14ac:dyDescent="0.25">
      <c r="K1736" s="1"/>
      <c r="N1736" s="126">
        <f t="shared" si="2947"/>
        <v>-8.5433770973738609E-4</v>
      </c>
      <c r="P1736" s="127" t="str">
        <f t="shared" ref="P1736" si="3044">CONCATENATE("X6","(m",K1731,")")</f>
        <v>X6(m217)</v>
      </c>
      <c r="Q1736" s="59">
        <f t="shared" ref="Q1736" si="3045">(($L$3*($I$8-($B$8*Q1731+$C$8*Q1732+$D$8*Q1733+$E$8*Q1734+$F$8*Q1735))/$G$8))+((1-$L$3)*N1736)</f>
        <v>-8.5558521146799509E-4</v>
      </c>
      <c r="R1736" s="1"/>
      <c r="S1736" s="129">
        <f t="shared" si="3035"/>
        <v>0.14580683652403995</v>
      </c>
      <c r="T1736" s="1"/>
      <c r="U1736" s="1"/>
    </row>
    <row r="1737" spans="1:22" x14ac:dyDescent="0.2">
      <c r="A1737" s="131"/>
      <c r="B1737" s="131"/>
      <c r="C1737" s="131"/>
      <c r="D1737" s="131"/>
      <c r="E1737" s="131"/>
      <c r="F1737" s="131"/>
      <c r="G1737" s="131"/>
      <c r="H1737" s="131"/>
      <c r="I1737" s="131"/>
      <c r="J1737" s="131"/>
      <c r="K1737" s="131"/>
      <c r="L1737" s="131"/>
      <c r="M1737" s="131"/>
      <c r="N1737" s="131"/>
      <c r="O1737" s="131"/>
      <c r="P1737" s="131"/>
      <c r="Q1737" s="131"/>
      <c r="R1737" s="131"/>
      <c r="S1737" s="131"/>
      <c r="T1737" s="131"/>
      <c r="U1737" s="131"/>
      <c r="V1737" s="131"/>
    </row>
    <row r="1738" spans="1:22" ht="15.75" x14ac:dyDescent="0.25">
      <c r="K1738" s="127" t="s">
        <v>226</v>
      </c>
      <c r="N1738" s="117" t="s">
        <v>445</v>
      </c>
      <c r="S1738" s="112" t="s">
        <v>210</v>
      </c>
      <c r="T1738" s="112" t="s">
        <v>228</v>
      </c>
    </row>
    <row r="1739" spans="1:22" x14ac:dyDescent="0.2">
      <c r="K1739" s="127">
        <v>218</v>
      </c>
      <c r="N1739" s="124">
        <f t="shared" ref="N1739" si="3046">Q1731</f>
        <v>0.2174426079175299</v>
      </c>
      <c r="P1739" s="127" t="str">
        <f t="shared" ref="P1739" si="3047">CONCATENATE("X1","(m",K1739,")")</f>
        <v>X1(m218)</v>
      </c>
      <c r="Q1739" s="59">
        <f t="shared" ref="Q1739" si="3048">(($L$3*($I$3-($C$3*N1740+$D$3*N1741+$E$3*N1742+$F$3*N1743+$G$3*N1744))/$B$3))+((1-$L$3)*N1739)</f>
        <v>0.21776058613887184</v>
      </c>
      <c r="S1739" s="129">
        <f t="shared" ref="S1739:S1744" si="3049">ABS((Q1739-N1739)/Q1739)*100</f>
        <v>0.14602193490568491</v>
      </c>
      <c r="T1739" s="133">
        <f t="shared" si="2965"/>
        <v>0.14670512094889118</v>
      </c>
      <c r="U1739" s="127" t="s">
        <v>229</v>
      </c>
    </row>
    <row r="1740" spans="1:22" x14ac:dyDescent="0.2">
      <c r="N1740" s="125">
        <f t="shared" si="2947"/>
        <v>8.7702082274076422E-5</v>
      </c>
      <c r="P1740" s="127" t="str">
        <f t="shared" ref="P1740" si="3050">CONCATENATE("X2","(m",K1739,")")</f>
        <v>X2(m218)</v>
      </c>
      <c r="Q1740" s="59">
        <f t="shared" ref="Q1740" si="3051">(($L$3*($I$4-($B$4*Q1739+$D$4*N1741+$E$4*N1742+$F$4*N1743+$G$4*N1744))/$C$4))+((1-$L$3)*N1740)</f>
        <v>8.7830934753136553E-5</v>
      </c>
      <c r="S1740" s="129">
        <f t="shared" si="3049"/>
        <v>0.14670512094889118</v>
      </c>
    </row>
    <row r="1741" spans="1:22" x14ac:dyDescent="0.2">
      <c r="N1741" s="125">
        <f t="shared" si="2947"/>
        <v>-8.4901123294862425E-4</v>
      </c>
      <c r="P1741" s="127" t="str">
        <f t="shared" ref="P1741" si="3052">CONCATENATE("X3","(m",K1739,")")</f>
        <v>X3(m218)</v>
      </c>
      <c r="Q1741" s="59">
        <f t="shared" ref="Q1741" si="3053">(($L$3*($I$5-($B$5*Q1739+$C$5*Q1740+$E$5*N1742+$F$5*N1743+$G$5*N1744))/$D$5))+((1-$L$3)*N1741)</f>
        <v>-8.5025303209233837E-4</v>
      </c>
      <c r="S1741" s="129">
        <f t="shared" si="3049"/>
        <v>0.14605053987966929</v>
      </c>
    </row>
    <row r="1742" spans="1:22" x14ac:dyDescent="0.2">
      <c r="N1742" s="125">
        <f t="shared" si="2947"/>
        <v>0.21877103664364952</v>
      </c>
      <c r="P1742" s="127" t="str">
        <f t="shared" ref="P1742" si="3054">CONCATENATE("X4","(m",K1739,")")</f>
        <v>X4(m218)</v>
      </c>
      <c r="Q1742" s="59">
        <f t="shared" ref="Q1742" si="3055">(($L$3*($I$6-($B$6*Q1739+$C$6*Q1740+$D$6*Q1741+$F$6*N1743+$G$6*N1744))/$E$6))+((1-$L$3)*N1742)</f>
        <v>0.21908756132116591</v>
      </c>
      <c r="S1742" s="129">
        <f t="shared" si="3049"/>
        <v>0.14447405211306696</v>
      </c>
    </row>
    <row r="1743" spans="1:22" x14ac:dyDescent="0.2">
      <c r="N1743" s="125">
        <f t="shared" si="2947"/>
        <v>-8.7766656103732297E-5</v>
      </c>
      <c r="P1743" s="127" t="str">
        <f t="shared" ref="P1743" si="3056">CONCATENATE("X5","(m",K1739,")")</f>
        <v>X5(m218)</v>
      </c>
      <c r="Q1743" s="59">
        <f t="shared" ref="Q1743" si="3057">(($L$3*($I$7-($B$7*Q1739+$C$7*Q1740+$D$7*Q1741+$E$7*Q1742+$G$7*N1744))/$F$7))+((1-$L$3)*N1743)</f>
        <v>-8.7894919571618812E-5</v>
      </c>
      <c r="S1743" s="129">
        <f t="shared" si="3049"/>
        <v>0.14592819301916835</v>
      </c>
    </row>
    <row r="1744" spans="1:22" ht="15.75" x14ac:dyDescent="0.25">
      <c r="K1744" s="1"/>
      <c r="N1744" s="126">
        <f t="shared" si="2947"/>
        <v>-8.5558521146799509E-4</v>
      </c>
      <c r="P1744" s="127" t="str">
        <f t="shared" ref="P1744" si="3058">CONCATENATE("X6","(m",K1739,")")</f>
        <v>X6(m218)</v>
      </c>
      <c r="Q1744" s="59">
        <f t="shared" ref="Q1744" si="3059">(($L$3*($I$8-($B$8*Q1739+$C$8*Q1740+$D$8*Q1741+$E$8*Q1742+$F$8*Q1743))/$G$8))+((1-$L$3)*N1744)</f>
        <v>-8.5682133409251127E-4</v>
      </c>
      <c r="R1744" s="1"/>
      <c r="S1744" s="129">
        <f t="shared" si="3049"/>
        <v>0.14426842275413135</v>
      </c>
      <c r="T1744" s="1"/>
      <c r="U1744" s="1"/>
    </row>
    <row r="1745" spans="1:22" x14ac:dyDescent="0.2">
      <c r="A1745" s="131"/>
      <c r="B1745" s="131"/>
      <c r="C1745" s="131"/>
      <c r="D1745" s="131"/>
      <c r="E1745" s="131"/>
      <c r="F1745" s="131"/>
      <c r="G1745" s="131"/>
      <c r="H1745" s="131"/>
      <c r="I1745" s="131"/>
      <c r="J1745" s="131"/>
      <c r="K1745" s="131"/>
      <c r="L1745" s="131"/>
      <c r="M1745" s="131"/>
      <c r="N1745" s="131"/>
      <c r="O1745" s="131"/>
      <c r="P1745" s="131"/>
      <c r="Q1745" s="131"/>
      <c r="R1745" s="131"/>
      <c r="S1745" s="131"/>
      <c r="T1745" s="131"/>
      <c r="U1745" s="131"/>
      <c r="V1745" s="131"/>
    </row>
    <row r="1746" spans="1:22" ht="15.75" x14ac:dyDescent="0.25">
      <c r="K1746" s="127" t="s">
        <v>226</v>
      </c>
      <c r="N1746" s="117" t="s">
        <v>446</v>
      </c>
      <c r="S1746" s="112" t="s">
        <v>210</v>
      </c>
      <c r="T1746" s="112" t="s">
        <v>228</v>
      </c>
    </row>
    <row r="1747" spans="1:22" x14ac:dyDescent="0.2">
      <c r="K1747" s="127">
        <v>219</v>
      </c>
      <c r="N1747" s="124">
        <f t="shared" ref="N1747:N1808" si="3060">Q1739</f>
        <v>0.21776058613887184</v>
      </c>
      <c r="P1747" s="127" t="str">
        <f t="shared" ref="P1747" si="3061">CONCATENATE("X1","(m",K1747,")")</f>
        <v>X1(m219)</v>
      </c>
      <c r="Q1747" s="59">
        <f t="shared" ref="Q1747" si="3062">(($L$3*($I$3-($C$3*N1748+$D$3*N1749+$E$3*N1750+$F$3*N1751+$G$3*N1752))/$B$3))+((1-$L$3)*N1747)</f>
        <v>0.21807566391701033</v>
      </c>
      <c r="S1747" s="129">
        <f t="shared" ref="S1747:S1752" si="3063">ABS((Q1747-N1747)/Q1747)*100</f>
        <v>0.14448094412698856</v>
      </c>
      <c r="T1747" s="133">
        <f t="shared" si="2965"/>
        <v>0.14515593918851816</v>
      </c>
      <c r="U1747" s="127" t="s">
        <v>229</v>
      </c>
    </row>
    <row r="1748" spans="1:22" x14ac:dyDescent="0.2">
      <c r="N1748" s="125">
        <f t="shared" si="3060"/>
        <v>8.7830934753136553E-5</v>
      </c>
      <c r="P1748" s="127" t="str">
        <f t="shared" ref="P1748" si="3064">CONCATENATE("X2","(m",K1747,")")</f>
        <v>X2(m219)</v>
      </c>
      <c r="Q1748" s="59">
        <f t="shared" ref="Q1748" si="3065">(($L$3*($I$4-($B$4*Q1747+$D$4*N1749+$E$4*N1750+$F$4*N1751+$G$4*N1752))/$C$4))+((1-$L$3)*N1748)</f>
        <v>8.7958611902340579E-5</v>
      </c>
      <c r="S1748" s="129">
        <f t="shared" si="3063"/>
        <v>0.14515593918851816</v>
      </c>
    </row>
    <row r="1749" spans="1:22" x14ac:dyDescent="0.2">
      <c r="N1749" s="125">
        <f t="shared" si="3060"/>
        <v>-8.5025303209233837E-4</v>
      </c>
      <c r="P1749" s="127" t="str">
        <f t="shared" ref="P1749" si="3066">CONCATENATE("X3","(m",K1747,")")</f>
        <v>X3(m219)</v>
      </c>
      <c r="Q1749" s="59">
        <f t="shared" ref="Q1749" si="3067">(($L$3*($I$5-($B$5*Q1747+$C$5*Q1748+$E$5*N1750+$F$5*N1751+$G$5*N1752))/$D$5))+((1-$L$3)*N1749)</f>
        <v>-8.514835041461931E-4</v>
      </c>
      <c r="S1749" s="129">
        <f t="shared" si="3063"/>
        <v>0.14450920632790903</v>
      </c>
    </row>
    <row r="1750" spans="1:22" x14ac:dyDescent="0.2">
      <c r="N1750" s="125">
        <f t="shared" si="3060"/>
        <v>0.21908756132116591</v>
      </c>
      <c r="P1750" s="127" t="str">
        <f t="shared" ref="P1750" si="3068">CONCATENATE("X4","(m",K1747,")")</f>
        <v>X4(m219)</v>
      </c>
      <c r="Q1750" s="59">
        <f t="shared" ref="Q1750" si="3069">(($L$3*($I$6-($B$6*Q1747+$C$6*Q1748+$D$6*Q1749+$F$6*N1751+$G$6*N1752))/$E$6))+((1-$L$3)*N1750)</f>
        <v>0.21940119881400105</v>
      </c>
      <c r="S1750" s="129">
        <f t="shared" si="3063"/>
        <v>0.1429515857390678</v>
      </c>
    </row>
    <row r="1751" spans="1:22" x14ac:dyDescent="0.2">
      <c r="N1751" s="125">
        <f t="shared" si="3060"/>
        <v>-8.7894919571618812E-5</v>
      </c>
      <c r="P1751" s="127" t="str">
        <f t="shared" ref="P1751" si="3070">CONCATENATE("X5","(m",K1747,")")</f>
        <v>X5(m219)</v>
      </c>
      <c r="Q1751" s="59">
        <f t="shared" ref="Q1751" si="3071">(($L$3*($I$7-($B$7*Q1747+$C$7*Q1748+$D$7*Q1749+$E$7*Q1750+$G$7*N1752))/$F$7))+((1-$L$3)*N1751)</f>
        <v>-8.8022013082323587E-5</v>
      </c>
      <c r="S1751" s="129">
        <f t="shared" si="3063"/>
        <v>0.14438832543617169</v>
      </c>
    </row>
    <row r="1752" spans="1:22" ht="15.75" x14ac:dyDescent="0.25">
      <c r="K1752" s="1"/>
      <c r="N1752" s="126">
        <f t="shared" si="3060"/>
        <v>-8.5682133409251127E-4</v>
      </c>
      <c r="P1752" s="127" t="str">
        <f t="shared" ref="P1752" si="3072">CONCATENATE("X6","(m",K1747,")")</f>
        <v>X6(m219)</v>
      </c>
      <c r="Q1752" s="59">
        <f t="shared" ref="Q1752" si="3073">(($L$3*($I$8-($B$8*Q1747+$C$8*Q1748+$D$8*Q1749+$E$8*Q1750+$F$8*Q1751))/$G$8))+((1-$L$3)*N1752)</f>
        <v>-8.5804618140562479E-4</v>
      </c>
      <c r="R1752" s="1"/>
      <c r="S1752" s="129">
        <f t="shared" si="3063"/>
        <v>0.14274841374004121</v>
      </c>
      <c r="T1752" s="1"/>
      <c r="U1752" s="1"/>
    </row>
    <row r="1753" spans="1:22" x14ac:dyDescent="0.2">
      <c r="A1753" s="131"/>
      <c r="B1753" s="131"/>
      <c r="C1753" s="131"/>
      <c r="D1753" s="131"/>
      <c r="E1753" s="131"/>
      <c r="F1753" s="131"/>
      <c r="G1753" s="131"/>
      <c r="H1753" s="131"/>
      <c r="I1753" s="131"/>
      <c r="J1753" s="131"/>
      <c r="K1753" s="131"/>
      <c r="L1753" s="131"/>
      <c r="M1753" s="131"/>
      <c r="N1753" s="131"/>
      <c r="O1753" s="131"/>
      <c r="P1753" s="131"/>
      <c r="Q1753" s="131"/>
      <c r="R1753" s="131"/>
      <c r="S1753" s="131"/>
      <c r="T1753" s="131"/>
      <c r="U1753" s="131"/>
      <c r="V1753" s="131"/>
    </row>
    <row r="1754" spans="1:22" ht="15.75" x14ac:dyDescent="0.25">
      <c r="K1754" s="127" t="s">
        <v>226</v>
      </c>
      <c r="N1754" s="117" t="s">
        <v>447</v>
      </c>
      <c r="S1754" s="112" t="s">
        <v>210</v>
      </c>
      <c r="T1754" s="112" t="s">
        <v>228</v>
      </c>
    </row>
    <row r="1755" spans="1:22" x14ac:dyDescent="0.2">
      <c r="K1755" s="127">
        <v>220</v>
      </c>
      <c r="N1755" s="124">
        <f t="shared" ref="N1755" si="3074">Q1747</f>
        <v>0.21807566391701033</v>
      </c>
      <c r="P1755" s="127" t="str">
        <f t="shared" ref="P1755" si="3075">CONCATENATE("X1","(m",K1755,")")</f>
        <v>X1(m220)</v>
      </c>
      <c r="Q1755" s="59">
        <f t="shared" ref="Q1755" si="3076">(($L$3*($I$3-($C$3*N1756+$D$3*N1757+$E$3*N1758+$F$3*N1759+$G$3*N1760))/$B$3))+((1-$L$3)*N1755)</f>
        <v>0.21838786770838237</v>
      </c>
      <c r="S1755" s="129">
        <f t="shared" ref="S1755:S1760" si="3077">ABS((Q1755-N1755)/Q1755)*100</f>
        <v>0.14295839537612329</v>
      </c>
      <c r="T1755" s="133">
        <f t="shared" ref="T1755:T1811" si="3078">MAX(S1755:S1758)</f>
        <v>0.14362531805215045</v>
      </c>
      <c r="U1755" s="127" t="s">
        <v>229</v>
      </c>
    </row>
    <row r="1756" spans="1:22" x14ac:dyDescent="0.2">
      <c r="N1756" s="125">
        <f t="shared" si="3060"/>
        <v>8.7958611902340579E-5</v>
      </c>
      <c r="P1756" s="127" t="str">
        <f t="shared" ref="P1756" si="3079">CONCATENATE("X2","(m",K1755,")")</f>
        <v>X2(m220)</v>
      </c>
      <c r="Q1756" s="59">
        <f t="shared" ref="Q1756" si="3080">(($L$3*($I$4-($B$4*Q1755+$D$4*N1757+$E$4*N1758+$F$4*N1759+$G$4*N1760))/$C$4))+((1-$L$3)*N1756)</f>
        <v>8.808512444247772E-5</v>
      </c>
      <c r="S1756" s="129">
        <f t="shared" si="3077"/>
        <v>0.14362531805215045</v>
      </c>
    </row>
    <row r="1757" spans="1:22" x14ac:dyDescent="0.2">
      <c r="N1757" s="125">
        <f t="shared" si="3060"/>
        <v>-8.514835041461931E-4</v>
      </c>
      <c r="P1757" s="127" t="str">
        <f t="shared" ref="P1757" si="3081">CONCATENATE("X3","(m",K1755,")")</f>
        <v>X3(m220)</v>
      </c>
      <c r="Q1757" s="59">
        <f t="shared" ref="Q1757" si="3082">(($L$3*($I$5-($B$5*Q1755+$C$5*Q1756+$E$5*N1758+$F$5*N1759+$G$5*N1760))/$D$5))+((1-$L$3)*N1757)</f>
        <v>-8.527027524304117E-4</v>
      </c>
      <c r="S1757" s="129">
        <f t="shared" si="3077"/>
        <v>0.14298631976306442</v>
      </c>
    </row>
    <row r="1758" spans="1:22" x14ac:dyDescent="0.2">
      <c r="N1758" s="125">
        <f t="shared" si="3060"/>
        <v>0.21940119881400105</v>
      </c>
      <c r="P1758" s="127" t="str">
        <f t="shared" ref="P1758" si="3083">CONCATENATE("X4","(m",K1755,")")</f>
        <v>X4(m220)</v>
      </c>
      <c r="Q1758" s="59">
        <f t="shared" ref="Q1758" si="3084">(($L$3*($I$6-($B$6*Q1755+$C$6*Q1756+$D$6*Q1757+$F$6*N1759+$G$6*N1760))/$E$6))+((1-$L$3)*N1758)</f>
        <v>0.21971197545765417</v>
      </c>
      <c r="S1758" s="129">
        <f t="shared" si="3077"/>
        <v>0.14144729389728355</v>
      </c>
    </row>
    <row r="1759" spans="1:22" x14ac:dyDescent="0.2">
      <c r="N1759" s="125">
        <f t="shared" si="3060"/>
        <v>-8.8022013082323587E-5</v>
      </c>
      <c r="P1759" s="127" t="str">
        <f t="shared" ref="P1759" si="3085">CONCATENATE("X5","(m",K1755,")")</f>
        <v>X5(m220)</v>
      </c>
      <c r="Q1759" s="59">
        <f t="shared" ref="Q1759" si="3086">(($L$3*($I$7-($B$7*Q1755+$C$7*Q1756+$D$7*Q1757+$E$7*Q1758+$G$7*N1760))/$F$7))+((1-$L$3)*N1759)</f>
        <v>-8.8147947307628996E-5</v>
      </c>
      <c r="S1759" s="129">
        <f t="shared" si="3077"/>
        <v>0.14286688363361277</v>
      </c>
    </row>
    <row r="1760" spans="1:22" ht="15.75" x14ac:dyDescent="0.25">
      <c r="K1760" s="1"/>
      <c r="N1760" s="126">
        <f t="shared" si="3060"/>
        <v>-8.5804618140562479E-4</v>
      </c>
      <c r="P1760" s="127" t="str">
        <f t="shared" ref="P1760" si="3087">CONCATENATE("X6","(m",K1755,")")</f>
        <v>X6(m220)</v>
      </c>
      <c r="Q1760" s="59">
        <f t="shared" ref="Q1760" si="3088">(($L$3*($I$8-($B$8*Q1755+$C$8*Q1756+$D$8*Q1757+$E$8*Q1758+$F$8*Q1759))/$G$8))+((1-$L$3)*N1760)</f>
        <v>-8.5925985625526105E-4</v>
      </c>
      <c r="R1760" s="1"/>
      <c r="S1760" s="129">
        <f t="shared" si="3077"/>
        <v>0.1412465438482805</v>
      </c>
      <c r="T1760" s="1"/>
      <c r="U1760" s="1"/>
    </row>
    <row r="1761" spans="1:22" x14ac:dyDescent="0.2">
      <c r="A1761" s="131"/>
      <c r="B1761" s="131"/>
      <c r="C1761" s="131"/>
      <c r="D1761" s="131"/>
      <c r="E1761" s="131"/>
      <c r="F1761" s="131"/>
      <c r="G1761" s="131"/>
      <c r="H1761" s="131"/>
      <c r="I1761" s="131"/>
      <c r="J1761" s="131"/>
      <c r="K1761" s="131"/>
      <c r="L1761" s="131"/>
      <c r="M1761" s="131"/>
      <c r="N1761" s="131"/>
      <c r="O1761" s="131"/>
      <c r="P1761" s="131"/>
      <c r="Q1761" s="131"/>
      <c r="R1761" s="131"/>
      <c r="S1761" s="131"/>
      <c r="T1761" s="131"/>
      <c r="U1761" s="131"/>
      <c r="V1761" s="131"/>
    </row>
    <row r="1762" spans="1:22" ht="15.75" x14ac:dyDescent="0.25">
      <c r="K1762" s="127" t="s">
        <v>226</v>
      </c>
      <c r="N1762" s="117" t="s">
        <v>448</v>
      </c>
      <c r="S1762" s="112" t="s">
        <v>210</v>
      </c>
      <c r="T1762" s="112" t="s">
        <v>228</v>
      </c>
    </row>
    <row r="1763" spans="1:22" x14ac:dyDescent="0.2">
      <c r="K1763" s="127">
        <v>221</v>
      </c>
      <c r="N1763" s="124">
        <f t="shared" ref="N1763" si="3089">Q1755</f>
        <v>0.21838786770838237</v>
      </c>
      <c r="P1763" s="127" t="str">
        <f t="shared" ref="P1763" si="3090">CONCATENATE("X1","(m",K1763,")")</f>
        <v>X1(m221)</v>
      </c>
      <c r="Q1763" s="59">
        <f t="shared" ref="Q1763" si="3091">(($L$3*($I$3-($C$3*N1764+$D$3*N1765+$E$3*N1766+$F$3*N1767+$G$3*N1768))/$B$3))+((1-$L$3)*N1763)</f>
        <v>0.21869722372810219</v>
      </c>
      <c r="S1763" s="129">
        <f t="shared" ref="S1763:S1768" si="3092">ABS((Q1763-N1763)/Q1763)*100</f>
        <v>0.14145402234480586</v>
      </c>
      <c r="T1763" s="133">
        <f t="shared" si="3078"/>
        <v>0.142112989081571</v>
      </c>
      <c r="U1763" s="127" t="s">
        <v>229</v>
      </c>
    </row>
    <row r="1764" spans="1:22" x14ac:dyDescent="0.2">
      <c r="N1764" s="125">
        <f t="shared" si="3060"/>
        <v>8.808512444247772E-5</v>
      </c>
      <c r="P1764" s="127" t="str">
        <f t="shared" ref="P1764" si="3093">CONCATENATE("X2","(m",K1763,")")</f>
        <v>X2(m221)</v>
      </c>
      <c r="Q1764" s="59">
        <f t="shared" ref="Q1764" si="3094">(($L$3*($I$4-($B$4*Q1763+$D$4*N1765+$E$4*N1766+$F$4*N1767+$G$4*N1768))/$C$4))+((1-$L$3)*N1764)</f>
        <v>8.8210482996547404E-5</v>
      </c>
      <c r="S1764" s="129">
        <f t="shared" si="3092"/>
        <v>0.142112989081571</v>
      </c>
    </row>
    <row r="1765" spans="1:22" x14ac:dyDescent="0.2">
      <c r="N1765" s="125">
        <f t="shared" si="3060"/>
        <v>-8.527027524304117E-4</v>
      </c>
      <c r="P1765" s="127" t="str">
        <f t="shared" ref="P1765" si="3095">CONCATENATE("X3","(m",K1763,")")</f>
        <v>X3(m221)</v>
      </c>
      <c r="Q1765" s="59">
        <f t="shared" ref="Q1765" si="3096">(($L$3*($I$5-($B$5*Q1763+$C$5*Q1764+$E$5*N1766+$F$5*N1767+$G$5*N1768))/$D$5))+((1-$L$3)*N1765)</f>
        <v>-8.5391087932278076E-4</v>
      </c>
      <c r="S1765" s="129">
        <f t="shared" si="3092"/>
        <v>0.14148161378704949</v>
      </c>
    </row>
    <row r="1766" spans="1:22" x14ac:dyDescent="0.2">
      <c r="N1766" s="125">
        <f t="shared" si="3060"/>
        <v>0.21971197545765417</v>
      </c>
      <c r="P1766" s="127" t="str">
        <f t="shared" ref="P1766" si="3097">CONCATENATE("X4","(m",K1763,")")</f>
        <v>X4(m221)</v>
      </c>
      <c r="Q1766" s="59">
        <f t="shared" ref="Q1766" si="3098">(($L$3*($I$6-($B$6*Q1763+$C$6*Q1764+$D$6*Q1765+$F$6*N1767+$G$6*N1768))/$E$6))+((1-$L$3)*N1766)</f>
        <v>0.22001991734740473</v>
      </c>
      <c r="S1766" s="129">
        <f t="shared" si="3092"/>
        <v>0.13996091511311959</v>
      </c>
    </row>
    <row r="1767" spans="1:22" x14ac:dyDescent="0.2">
      <c r="N1767" s="125">
        <f t="shared" si="3060"/>
        <v>-8.8147947307628996E-5</v>
      </c>
      <c r="P1767" s="127" t="str">
        <f t="shared" ref="P1767" si="3099">CONCATENATE("X5","(m",K1763,")")</f>
        <v>X5(m221)</v>
      </c>
      <c r="Q1767" s="59">
        <f t="shared" ref="Q1767" si="3100">(($L$3*($I$7-($B$7*Q1763+$C$7*Q1764+$D$7*Q1765+$E$7*Q1766+$G$7*N1768))/$F$7))+((1-$L$3)*N1767)</f>
        <v>-8.8272732821974515E-5</v>
      </c>
      <c r="S1767" s="129">
        <f t="shared" si="3092"/>
        <v>0.14136360159731567</v>
      </c>
    </row>
    <row r="1768" spans="1:22" ht="15.75" x14ac:dyDescent="0.25">
      <c r="K1768" s="1"/>
      <c r="N1768" s="126">
        <f t="shared" si="3060"/>
        <v>-8.5925985625526105E-4</v>
      </c>
      <c r="P1768" s="127" t="str">
        <f t="shared" ref="P1768" si="3101">CONCATENATE("X6","(m",K1763,")")</f>
        <v>X6(m221)</v>
      </c>
      <c r="Q1768" s="59">
        <f t="shared" ref="Q1768" si="3102">(($L$3*($I$8-($B$8*Q1763+$C$8*Q1764+$D$8*Q1765+$E$8*Q1766+$F$8*Q1767))/$G$8))+((1-$L$3)*N1768)</f>
        <v>-8.6046246055121597E-4</v>
      </c>
      <c r="R1768" s="1"/>
      <c r="S1768" s="129">
        <f t="shared" si="3092"/>
        <v>0.13976255224249096</v>
      </c>
      <c r="T1768" s="1"/>
      <c r="U1768" s="1"/>
    </row>
    <row r="1769" spans="1:22" x14ac:dyDescent="0.2">
      <c r="A1769" s="131"/>
      <c r="B1769" s="131"/>
      <c r="C1769" s="131"/>
      <c r="D1769" s="131"/>
      <c r="E1769" s="131"/>
      <c r="F1769" s="131"/>
      <c r="G1769" s="131"/>
      <c r="H1769" s="131"/>
      <c r="I1769" s="131"/>
      <c r="J1769" s="131"/>
      <c r="K1769" s="131"/>
      <c r="L1769" s="131"/>
      <c r="M1769" s="131"/>
      <c r="N1769" s="131"/>
      <c r="O1769" s="131"/>
      <c r="P1769" s="131"/>
      <c r="Q1769" s="131"/>
      <c r="R1769" s="131"/>
      <c r="S1769" s="131"/>
      <c r="T1769" s="131"/>
      <c r="U1769" s="131"/>
      <c r="V1769" s="131"/>
    </row>
    <row r="1770" spans="1:22" ht="15.75" x14ac:dyDescent="0.25">
      <c r="K1770" s="127" t="s">
        <v>226</v>
      </c>
      <c r="N1770" s="117" t="s">
        <v>449</v>
      </c>
      <c r="S1770" s="112" t="s">
        <v>210</v>
      </c>
      <c r="T1770" s="112" t="s">
        <v>228</v>
      </c>
    </row>
    <row r="1771" spans="1:22" x14ac:dyDescent="0.2">
      <c r="K1771" s="127">
        <v>222</v>
      </c>
      <c r="N1771" s="124">
        <f t="shared" ref="N1771" si="3103">Q1763</f>
        <v>0.21869722372810219</v>
      </c>
      <c r="P1771" s="127" t="str">
        <f t="shared" ref="P1771" si="3104">CONCATENATE("X1","(m",K1771,")")</f>
        <v>X1(m222)</v>
      </c>
      <c r="Q1771" s="59">
        <f t="shared" ref="Q1771" si="3105">(($L$3*($I$3-($C$3*N1772+$D$3*N1773+$E$3*N1774+$F$3*N1775+$G$3*N1776))/$B$3))+((1-$L$3)*N1771)</f>
        <v>0.21900375795216237</v>
      </c>
      <c r="S1771" s="129">
        <f t="shared" ref="S1771:S1776" si="3106">ABS((Q1771-N1771)/Q1771)*100</f>
        <v>0.13996756353703366</v>
      </c>
      <c r="T1771" s="133">
        <f t="shared" si="3078"/>
        <v>0.14061868867911595</v>
      </c>
      <c r="U1771" s="127" t="s">
        <v>229</v>
      </c>
    </row>
    <row r="1772" spans="1:22" x14ac:dyDescent="0.2">
      <c r="N1772" s="125">
        <f t="shared" si="3060"/>
        <v>8.8210482996547404E-5</v>
      </c>
      <c r="P1772" s="127" t="str">
        <f t="shared" ref="P1772" si="3107">CONCATENATE("X2","(m",K1771,")")</f>
        <v>X2(m222)</v>
      </c>
      <c r="Q1772" s="59">
        <f t="shared" ref="Q1772" si="3108">(($L$3*($I$4-($B$4*Q1771+$D$4*N1773+$E$4*N1774+$F$4*N1775+$G$4*N1776))/$C$4))+((1-$L$3)*N1772)</f>
        <v>8.8334698090651134E-5</v>
      </c>
      <c r="S1772" s="129">
        <f t="shared" si="3106"/>
        <v>0.14061868867911595</v>
      </c>
    </row>
    <row r="1773" spans="1:22" x14ac:dyDescent="0.2">
      <c r="N1773" s="125">
        <f t="shared" si="3060"/>
        <v>-8.5391087932278076E-4</v>
      </c>
      <c r="P1773" s="127" t="str">
        <f t="shared" ref="P1773" si="3109">CONCATENATE("X3","(m",K1771,")")</f>
        <v>X3(m222)</v>
      </c>
      <c r="Q1773" s="59">
        <f t="shared" ref="Q1773" si="3110">(($L$3*($I$5-($B$5*Q1771+$C$5*Q1772+$E$5*N1774+$F$5*N1775+$G$5*N1776))/$D$5))+((1-$L$3)*N1773)</f>
        <v>-8.5510798626724563E-4</v>
      </c>
      <c r="S1773" s="129">
        <f t="shared" si="3106"/>
        <v>0.13999482681603045</v>
      </c>
    </row>
    <row r="1774" spans="1:22" x14ac:dyDescent="0.2">
      <c r="N1774" s="125">
        <f t="shared" si="3060"/>
        <v>0.22001991734740473</v>
      </c>
      <c r="P1774" s="127" t="str">
        <f t="shared" ref="P1774" si="3111">CONCATENATE("X4","(m",K1771,")")</f>
        <v>X4(m222)</v>
      </c>
      <c r="Q1774" s="59">
        <f t="shared" ref="Q1774" si="3112">(($L$3*($I$6-($B$6*Q1771+$C$6*Q1772+$D$6*Q1773+$F$6*N1775+$G$6*N1776))/$E$6))+((1-$L$3)*N1774)</f>
        <v>0.22032505034050384</v>
      </c>
      <c r="S1774" s="129">
        <f t="shared" si="3106"/>
        <v>0.13849219261611206</v>
      </c>
    </row>
    <row r="1775" spans="1:22" x14ac:dyDescent="0.2">
      <c r="N1775" s="125">
        <f t="shared" si="3060"/>
        <v>-8.8272732821974515E-5</v>
      </c>
      <c r="P1775" s="127" t="str">
        <f t="shared" ref="P1775" si="3113">CONCATENATE("X5","(m",K1771,")")</f>
        <v>X5(m222)</v>
      </c>
      <c r="Q1775" s="59">
        <f t="shared" ref="Q1775" si="3114">(($L$3*($I$7-($B$7*Q1771+$C$7*Q1772+$D$7*Q1773+$E$7*Q1774+$G$7*N1776))/$F$7))+((1-$L$3)*N1775)</f>
        <v>-8.8396380103344699E-5</v>
      </c>
      <c r="S1775" s="129">
        <f t="shared" si="3106"/>
        <v>0.13987821811891829</v>
      </c>
    </row>
    <row r="1776" spans="1:22" ht="15.75" x14ac:dyDescent="0.25">
      <c r="K1776" s="1"/>
      <c r="N1776" s="126">
        <f t="shared" si="3060"/>
        <v>-8.6046246055121597E-4</v>
      </c>
      <c r="P1776" s="127" t="str">
        <f t="shared" ref="P1776" si="3115">CONCATENATE("X6","(m",K1771,")")</f>
        <v>X6(m222)</v>
      </c>
      <c r="Q1776" s="59">
        <f t="shared" ref="Q1776" si="3116">(($L$3*($I$8-($B$8*Q1771+$C$8*Q1772+$D$8*Q1773+$E$8*Q1774+$F$8*Q1775))/$G$8))+((1-$L$3)*N1776)</f>
        <v>-8.6165409527371437E-4</v>
      </c>
      <c r="R1776" s="1"/>
      <c r="S1776" s="129">
        <f t="shared" si="3106"/>
        <v>0.13829618277620667</v>
      </c>
      <c r="T1776" s="1"/>
      <c r="U1776" s="1"/>
    </row>
    <row r="1777" spans="1:22" x14ac:dyDescent="0.2">
      <c r="A1777" s="131"/>
      <c r="B1777" s="131"/>
      <c r="C1777" s="131"/>
      <c r="D1777" s="131"/>
      <c r="E1777" s="131"/>
      <c r="F1777" s="131"/>
      <c r="G1777" s="131"/>
      <c r="H1777" s="131"/>
      <c r="I1777" s="131"/>
      <c r="J1777" s="131"/>
      <c r="K1777" s="131"/>
      <c r="L1777" s="131"/>
      <c r="M1777" s="131"/>
      <c r="N1777" s="131"/>
      <c r="O1777" s="131"/>
      <c r="P1777" s="131"/>
      <c r="Q1777" s="131"/>
      <c r="R1777" s="131"/>
      <c r="S1777" s="131"/>
      <c r="T1777" s="131"/>
      <c r="U1777" s="131"/>
      <c r="V1777" s="131"/>
    </row>
    <row r="1778" spans="1:22" ht="15.75" x14ac:dyDescent="0.25">
      <c r="K1778" s="127" t="s">
        <v>226</v>
      </c>
      <c r="N1778" s="117" t="s">
        <v>450</v>
      </c>
      <c r="S1778" s="112" t="s">
        <v>210</v>
      </c>
      <c r="T1778" s="112" t="s">
        <v>228</v>
      </c>
    </row>
    <row r="1779" spans="1:22" x14ac:dyDescent="0.2">
      <c r="K1779" s="127">
        <v>223</v>
      </c>
      <c r="N1779" s="124">
        <f t="shared" ref="N1779" si="3117">Q1771</f>
        <v>0.21900375795216237</v>
      </c>
      <c r="P1779" s="127" t="str">
        <f t="shared" ref="P1779" si="3118">CONCATENATE("X1","(m",K1779,")")</f>
        <v>X1(m223)</v>
      </c>
      <c r="Q1779" s="59">
        <f t="shared" ref="Q1779" si="3119">(($L$3*($I$3-($C$3*N1780+$D$3*N1781+$E$3*N1782+$F$3*N1783+$G$3*N1784))/$B$3))+((1-$L$3)*N1779)</f>
        <v>0.2193074961196152</v>
      </c>
      <c r="S1779" s="129">
        <f t="shared" ref="S1779:S1784" si="3120">ABS((Q1779-N1779)/Q1779)*100</f>
        <v>0.13849876216139992</v>
      </c>
      <c r="T1779" s="133">
        <f t="shared" si="3078"/>
        <v>0.13914215799884389</v>
      </c>
      <c r="U1779" s="127" t="s">
        <v>229</v>
      </c>
    </row>
    <row r="1780" spans="1:22" x14ac:dyDescent="0.2">
      <c r="N1780" s="125">
        <f t="shared" si="3060"/>
        <v>8.8334698090651134E-5</v>
      </c>
      <c r="P1780" s="127" t="str">
        <f t="shared" ref="P1780" si="3121">CONCATENATE("X2","(m",K1779,")")</f>
        <v>X2(m223)</v>
      </c>
      <c r="Q1780" s="59">
        <f t="shared" ref="Q1780" si="3122">(($L$3*($I$4-($B$4*Q1779+$D$4*N1781+$E$4*N1782+$F$4*N1783+$G$4*N1784))/$C$4))+((1-$L$3)*N1780)</f>
        <v>8.8457780154876502E-5</v>
      </c>
      <c r="S1780" s="129">
        <f t="shared" si="3120"/>
        <v>0.13914215799884389</v>
      </c>
    </row>
    <row r="1781" spans="1:22" x14ac:dyDescent="0.2">
      <c r="N1781" s="125">
        <f t="shared" si="3060"/>
        <v>-8.5510798626724563E-4</v>
      </c>
      <c r="P1781" s="127" t="str">
        <f t="shared" ref="P1781" si="3123">CONCATENATE("X3","(m",K1779,")")</f>
        <v>X3(m223)</v>
      </c>
      <c r="Q1781" s="59">
        <f t="shared" ref="Q1781" si="3124">(($L$3*($I$5-($B$5*Q1779+$C$5*Q1780+$E$5*N1782+$F$5*N1783+$G$5*N1784))/$D$5))+((1-$L$3)*N1781)</f>
        <v>-8.5629417378242938E-4</v>
      </c>
      <c r="S1781" s="129">
        <f t="shared" si="3120"/>
        <v>0.13852570197273534</v>
      </c>
    </row>
    <row r="1782" spans="1:22" x14ac:dyDescent="0.2">
      <c r="N1782" s="125">
        <f t="shared" si="3060"/>
        <v>0.22032505034050384</v>
      </c>
      <c r="P1782" s="127" t="str">
        <f t="shared" ref="P1782" si="3125">CONCATENATE("X4","(m",K1779,")")</f>
        <v>X4(m223)</v>
      </c>
      <c r="Q1782" s="59">
        <f t="shared" ref="Q1782" si="3126">(($L$3*($I$6-($B$6*Q1779+$C$6*Q1780+$D$6*Q1781+$F$6*N1783+$G$6*N1784))/$E$6))+((1-$L$3)*N1782)</f>
        <v>0.22062740005834519</v>
      </c>
      <c r="S1782" s="129">
        <f t="shared" si="3120"/>
        <v>0.13704087423474712</v>
      </c>
    </row>
    <row r="1783" spans="1:22" x14ac:dyDescent="0.2">
      <c r="N1783" s="125">
        <f t="shared" si="3060"/>
        <v>-8.8396380103344699E-5</v>
      </c>
      <c r="P1783" s="127" t="str">
        <f t="shared" ref="P1783" si="3127">CONCATENATE("X5","(m",K1779,")")</f>
        <v>X5(m223)</v>
      </c>
      <c r="Q1783" s="59">
        <f t="shared" ref="Q1783" si="3128">(($L$3*($I$7-($B$7*Q1779+$C$7*Q1780+$D$7*Q1781+$E$7*Q1782+$G$7*N1784))/$F$7))+((1-$L$3)*N1783)</f>
        <v>-8.8518899534149013E-5</v>
      </c>
      <c r="S1783" s="129">
        <f t="shared" si="3120"/>
        <v>0.13841047668814316</v>
      </c>
    </row>
    <row r="1784" spans="1:22" ht="15.75" x14ac:dyDescent="0.25">
      <c r="K1784" s="1"/>
      <c r="N1784" s="126">
        <f t="shared" si="3060"/>
        <v>-8.6165409527371437E-4</v>
      </c>
      <c r="P1784" s="127" t="str">
        <f t="shared" ref="P1784" si="3129">CONCATENATE("X6","(m",K1779,")")</f>
        <v>X6(m223)</v>
      </c>
      <c r="Q1784" s="59">
        <f t="shared" ref="Q1784" si="3130">(($L$3*($I$8-($B$8*Q1779+$C$8*Q1780+$D$8*Q1781+$E$8*Q1782+$F$8*Q1783))/$G$8))+((1-$L$3)*N1784)</f>
        <v>-8.6283486048188815E-4</v>
      </c>
      <c r="R1784" s="1"/>
      <c r="S1784" s="129">
        <f t="shared" si="3120"/>
        <v>0.13684718388804135</v>
      </c>
      <c r="T1784" s="1"/>
      <c r="U1784" s="1"/>
    </row>
    <row r="1785" spans="1:22" x14ac:dyDescent="0.2">
      <c r="A1785" s="131"/>
      <c r="B1785" s="131"/>
      <c r="C1785" s="131"/>
      <c r="D1785" s="131"/>
      <c r="E1785" s="131"/>
      <c r="F1785" s="131"/>
      <c r="G1785" s="131"/>
      <c r="H1785" s="131"/>
      <c r="I1785" s="131"/>
      <c r="J1785" s="131"/>
      <c r="K1785" s="131"/>
      <c r="L1785" s="131"/>
      <c r="M1785" s="131"/>
      <c r="N1785" s="131"/>
      <c r="O1785" s="131"/>
      <c r="P1785" s="131"/>
      <c r="Q1785" s="131"/>
      <c r="R1785" s="131"/>
      <c r="S1785" s="131"/>
      <c r="T1785" s="131"/>
      <c r="U1785" s="131"/>
      <c r="V1785" s="131"/>
    </row>
    <row r="1786" spans="1:22" ht="15.75" x14ac:dyDescent="0.25">
      <c r="K1786" s="127" t="s">
        <v>226</v>
      </c>
      <c r="N1786" s="117" t="s">
        <v>451</v>
      </c>
      <c r="S1786" s="112" t="s">
        <v>210</v>
      </c>
      <c r="T1786" s="112" t="s">
        <v>228</v>
      </c>
    </row>
    <row r="1787" spans="1:22" x14ac:dyDescent="0.2">
      <c r="K1787" s="127">
        <v>224</v>
      </c>
      <c r="N1787" s="124">
        <f t="shared" ref="N1787" si="3131">Q1779</f>
        <v>0.2193074961196152</v>
      </c>
      <c r="P1787" s="127" t="str">
        <f t="shared" ref="P1787" si="3132">CONCATENATE("X1","(m",K1787,")")</f>
        <v>X1(m224)</v>
      </c>
      <c r="Q1787" s="59">
        <f t="shared" ref="Q1787" si="3133">(($L$3*($I$3-($C$3*N1788+$D$3*N1789+$E$3*N1790+$F$3*N1791+$G$3*N1792))/$B$3))+((1-$L$3)*N1787)</f>
        <v>0.21960846373473369</v>
      </c>
      <c r="S1787" s="129">
        <f t="shared" ref="S1787:S1792" si="3134">ABS((Q1787-N1787)/Q1787)*100</f>
        <v>0.13704736602594583</v>
      </c>
      <c r="T1787" s="133">
        <f t="shared" si="3078"/>
        <v>0.13768314283994743</v>
      </c>
      <c r="U1787" s="127" t="s">
        <v>229</v>
      </c>
    </row>
    <row r="1788" spans="1:22" x14ac:dyDescent="0.2">
      <c r="N1788" s="125">
        <f t="shared" si="3060"/>
        <v>8.8457780154876502E-5</v>
      </c>
      <c r="P1788" s="127" t="str">
        <f t="shared" ref="P1788" si="3135">CONCATENATE("X2","(m",K1787,")")</f>
        <v>X2(m224)</v>
      </c>
      <c r="Q1788" s="59">
        <f t="shared" ref="Q1788" si="3136">(($L$3*($I$4-($B$4*Q1787+$D$4*N1789+$E$4*N1790+$F$4*N1791+$G$4*N1792))/$C$4))+((1-$L$3)*N1788)</f>
        <v>8.8579739524172822E-5</v>
      </c>
      <c r="S1788" s="129">
        <f t="shared" si="3134"/>
        <v>0.13768314283994743</v>
      </c>
    </row>
    <row r="1789" spans="1:22" x14ac:dyDescent="0.2">
      <c r="N1789" s="125">
        <f t="shared" si="3060"/>
        <v>-8.5629417378242938E-4</v>
      </c>
      <c r="P1789" s="127" t="str">
        <f t="shared" ref="P1789" si="3137">CONCATENATE("X3","(m",K1787,")")</f>
        <v>X3(m224)</v>
      </c>
      <c r="Q1789" s="59">
        <f t="shared" ref="Q1789" si="3138">(($L$3*($I$5-($B$5*Q1787+$C$5*Q1788+$E$5*N1790+$F$5*N1791+$G$5*N1792))/$D$5))+((1-$L$3)*N1789)</f>
        <v>-8.5746954147007323E-4</v>
      </c>
      <c r="S1789" s="129">
        <f t="shared" si="3134"/>
        <v>0.13707398698136472</v>
      </c>
    </row>
    <row r="1790" spans="1:22" x14ac:dyDescent="0.2">
      <c r="N1790" s="125">
        <f t="shared" si="3060"/>
        <v>0.22062740005834519</v>
      </c>
      <c r="P1790" s="127" t="str">
        <f t="shared" ref="P1790" si="3139">CONCATENATE("X4","(m",K1787,")")</f>
        <v>X4(m224)</v>
      </c>
      <c r="Q1790" s="59">
        <f t="shared" ref="Q1790" si="3140">(($L$3*($I$6-($B$6*Q1787+$C$6*Q1788+$D$6*Q1789+$F$6*N1791+$G$6*N1792))/$E$6))+((1-$L$3)*N1790)</f>
        <v>0.22092699188861653</v>
      </c>
      <c r="S1790" s="129">
        <f t="shared" si="3134"/>
        <v>0.13560671229452265</v>
      </c>
    </row>
    <row r="1791" spans="1:22" x14ac:dyDescent="0.2">
      <c r="N1791" s="125">
        <f t="shared" si="3060"/>
        <v>-8.8518899534149013E-5</v>
      </c>
      <c r="P1791" s="127" t="str">
        <f t="shared" ref="P1791" si="3141">CONCATENATE("X5","(m",K1787,")")</f>
        <v>X5(m224)</v>
      </c>
      <c r="Q1791" s="59">
        <f t="shared" ref="Q1791" si="3142">(($L$3*($I$7-($B$7*Q1787+$C$7*Q1788+$D$7*Q1789+$E$7*Q1790+$G$7*N1792))/$F$7))+((1-$L$3)*N1791)</f>
        <v>-8.8640301402093637E-5</v>
      </c>
      <c r="S1791" s="129">
        <f t="shared" si="3134"/>
        <v>0.13696012538801663</v>
      </c>
    </row>
    <row r="1792" spans="1:22" ht="15.75" x14ac:dyDescent="0.25">
      <c r="K1792" s="1"/>
      <c r="N1792" s="126">
        <f t="shared" si="3060"/>
        <v>-8.6283486048188815E-4</v>
      </c>
      <c r="P1792" s="127" t="str">
        <f t="shared" ref="P1792" si="3143">CONCATENATE("X6","(m",K1787,")")</f>
        <v>X6(m224)</v>
      </c>
      <c r="Q1792" s="59">
        <f t="shared" ref="Q1792" si="3144">(($L$3*($I$8-($B$8*Q1787+$C$8*Q1788+$D$8*Q1789+$E$8*Q1790+$F$8*Q1791))/$G$8))+((1-$L$3)*N1792)</f>
        <v>-8.6400485532217835E-4</v>
      </c>
      <c r="R1792" s="1"/>
      <c r="S1792" s="129">
        <f t="shared" si="3134"/>
        <v>0.13541530850008027</v>
      </c>
      <c r="T1792" s="1"/>
      <c r="U1792" s="1"/>
    </row>
    <row r="1793" spans="1:22" x14ac:dyDescent="0.2">
      <c r="A1793" s="131"/>
      <c r="B1793" s="131"/>
      <c r="C1793" s="131"/>
      <c r="D1793" s="131"/>
      <c r="E1793" s="131"/>
      <c r="F1793" s="131"/>
      <c r="G1793" s="131"/>
      <c r="H1793" s="131"/>
      <c r="I1793" s="131"/>
      <c r="J1793" s="131"/>
      <c r="K1793" s="131"/>
      <c r="L1793" s="131"/>
      <c r="M1793" s="131"/>
      <c r="N1793" s="131"/>
      <c r="O1793" s="131"/>
      <c r="P1793" s="131"/>
      <c r="Q1793" s="131"/>
      <c r="R1793" s="131"/>
      <c r="S1793" s="131"/>
      <c r="T1793" s="131"/>
      <c r="U1793" s="131"/>
      <c r="V1793" s="131"/>
    </row>
    <row r="1794" spans="1:22" ht="15.75" x14ac:dyDescent="0.25">
      <c r="K1794" s="127" t="s">
        <v>226</v>
      </c>
      <c r="N1794" s="117" t="s">
        <v>452</v>
      </c>
      <c r="S1794" s="112" t="s">
        <v>210</v>
      </c>
      <c r="T1794" s="112" t="s">
        <v>228</v>
      </c>
    </row>
    <row r="1795" spans="1:22" x14ac:dyDescent="0.2">
      <c r="K1795" s="127">
        <v>225</v>
      </c>
      <c r="N1795" s="124">
        <f t="shared" ref="N1795" si="3145">Q1787</f>
        <v>0.21960846373473369</v>
      </c>
      <c r="P1795" s="127" t="str">
        <f t="shared" ref="P1795" si="3146">CONCATENATE("X1","(m",K1795,")")</f>
        <v>X1(m225)</v>
      </c>
      <c r="Q1795" s="59">
        <f t="shared" ref="Q1795" si="3147">(($L$3*($I$3-($C$3*N1796+$D$3*N1797+$E$3*N1798+$F$3*N1799+$G$3*N1800))/$B$3))+((1-$L$3)*N1795)</f>
        <v>0.21990668606915331</v>
      </c>
      <c r="S1795" s="129">
        <f t="shared" ref="S1795:S1800" si="3148">ABS((Q1795-N1795)/Q1795)*100</f>
        <v>0.13561312743616935</v>
      </c>
      <c r="T1795" s="133">
        <f t="shared" si="3078"/>
        <v>0.1362413935437119</v>
      </c>
      <c r="U1795" s="127" t="s">
        <v>229</v>
      </c>
    </row>
    <row r="1796" spans="1:22" x14ac:dyDescent="0.2">
      <c r="N1796" s="125">
        <f t="shared" si="3060"/>
        <v>8.8579739524172822E-5</v>
      </c>
      <c r="P1796" s="127" t="str">
        <f t="shared" ref="P1796" si="3149">CONCATENATE("X2","(m",K1795,")")</f>
        <v>X2(m225)</v>
      </c>
      <c r="Q1796" s="59">
        <f t="shared" ref="Q1796" si="3150">(($L$3*($I$4-($B$4*Q1795+$D$4*N1797+$E$4*N1798+$F$4*N1799+$G$4*N1800))/$C$4))+((1-$L$3)*N1796)</f>
        <v>8.8700586439219059E-5</v>
      </c>
      <c r="S1796" s="129">
        <f t="shared" si="3148"/>
        <v>0.1362413935437119</v>
      </c>
    </row>
    <row r="1797" spans="1:22" x14ac:dyDescent="0.2">
      <c r="N1797" s="125">
        <f t="shared" si="3060"/>
        <v>-8.5746954147007323E-4</v>
      </c>
      <c r="P1797" s="127" t="str">
        <f t="shared" ref="P1797" si="3151">CONCATENATE("X3","(m",K1795,")")</f>
        <v>X3(m225)</v>
      </c>
      <c r="Q1797" s="59">
        <f t="shared" ref="Q1797" si="3152">(($L$3*($I$5-($B$5*Q1795+$C$5*Q1796+$E$5*N1798+$F$5*N1799+$G$5*N1800))/$D$5))+((1-$L$3)*N1797)</f>
        <v>-8.5863418802339963E-4</v>
      </c>
      <c r="S1797" s="129">
        <f t="shared" si="3148"/>
        <v>0.13563943406533208</v>
      </c>
    </row>
    <row r="1798" spans="1:22" x14ac:dyDescent="0.2">
      <c r="N1798" s="125">
        <f t="shared" si="3060"/>
        <v>0.22092699188861653</v>
      </c>
      <c r="P1798" s="127" t="str">
        <f t="shared" ref="P1798" si="3153">CONCATENATE("X4","(m",K1795,")")</f>
        <v>X4(m225)</v>
      </c>
      <c r="Q1798" s="59">
        <f t="shared" ref="Q1798" si="3154">(($L$3*($I$6-($B$6*Q1795+$C$6*Q1796+$D$6*Q1797+$F$6*N1799+$G$6*N1800))/$E$6))+((1-$L$3)*N1798)</f>
        <v>0.22122385098743153</v>
      </c>
      <c r="S1798" s="129">
        <f t="shared" si="3148"/>
        <v>0.13418946351849736</v>
      </c>
    </row>
    <row r="1799" spans="1:22" x14ac:dyDescent="0.2">
      <c r="N1799" s="125">
        <f t="shared" si="3060"/>
        <v>-8.8640301402093637E-5</v>
      </c>
      <c r="P1799" s="127" t="str">
        <f t="shared" ref="P1799" si="3155">CONCATENATE("X5","(m",K1795,")")</f>
        <v>X5(m225)</v>
      </c>
      <c r="Q1799" s="59">
        <f t="shared" ref="Q1799" si="3156">(($L$3*($I$7-($B$7*Q1795+$C$7*Q1796+$D$7*Q1797+$E$7*Q1798+$G$7*N1800))/$F$7))+((1-$L$3)*N1799)</f>
        <v>-8.8760595901045302E-5</v>
      </c>
      <c r="S1799" s="129">
        <f t="shared" si="3148"/>
        <v>0.13552691679287054</v>
      </c>
    </row>
    <row r="1800" spans="1:22" ht="15.75" x14ac:dyDescent="0.25">
      <c r="K1800" s="1"/>
      <c r="N1800" s="126">
        <f t="shared" si="3060"/>
        <v>-8.6400485532217835E-4</v>
      </c>
      <c r="P1800" s="127" t="str">
        <f t="shared" ref="P1800" si="3157">CONCATENATE("X6","(m",K1795,")")</f>
        <v>X6(m225)</v>
      </c>
      <c r="Q1800" s="59">
        <f t="shared" ref="Q1800" si="3158">(($L$3*($I$8-($B$8*Q1795+$C$8*Q1796+$D$8*Q1797+$E$8*Q1798+$F$8*Q1799))/$G$8))+((1-$L$3)*N1800)</f>
        <v>-8.6516417803665982E-4</v>
      </c>
      <c r="R1800" s="1"/>
      <c r="S1800" s="129">
        <f t="shared" si="3148"/>
        <v>0.13400031391872419</v>
      </c>
      <c r="T1800" s="1"/>
      <c r="U1800" s="1"/>
    </row>
    <row r="1801" spans="1:22" x14ac:dyDescent="0.2">
      <c r="A1801" s="131"/>
      <c r="B1801" s="131"/>
      <c r="C1801" s="131"/>
      <c r="D1801" s="131"/>
      <c r="E1801" s="131"/>
      <c r="F1801" s="131"/>
      <c r="G1801" s="131"/>
      <c r="H1801" s="131"/>
      <c r="I1801" s="131"/>
      <c r="J1801" s="131"/>
      <c r="K1801" s="131"/>
      <c r="L1801" s="131"/>
      <c r="M1801" s="131"/>
      <c r="N1801" s="131"/>
      <c r="O1801" s="131"/>
      <c r="P1801" s="131"/>
      <c r="Q1801" s="131"/>
      <c r="R1801" s="131"/>
      <c r="S1801" s="131"/>
      <c r="T1801" s="131"/>
      <c r="U1801" s="131"/>
      <c r="V1801" s="131"/>
    </row>
    <row r="1802" spans="1:22" ht="15.75" x14ac:dyDescent="0.25">
      <c r="K1802" s="127" t="s">
        <v>226</v>
      </c>
      <c r="N1802" s="117" t="s">
        <v>453</v>
      </c>
      <c r="S1802" s="112" t="s">
        <v>210</v>
      </c>
      <c r="T1802" s="112" t="s">
        <v>228</v>
      </c>
    </row>
    <row r="1803" spans="1:22" x14ac:dyDescent="0.2">
      <c r="K1803" s="127">
        <v>226</v>
      </c>
      <c r="N1803" s="124">
        <f t="shared" ref="N1803" si="3159">Q1795</f>
        <v>0.21990668606915331</v>
      </c>
      <c r="P1803" s="127" t="str">
        <f t="shared" ref="P1803" si="3160">CONCATENATE("X1","(m",K1803,")")</f>
        <v>X1(m226)</v>
      </c>
      <c r="Q1803" s="59">
        <f t="shared" ref="Q1803" si="3161">(($L$3*($I$3-($C$3*N1804+$D$3*N1805+$E$3*N1806+$F$3*N1807+$G$3*N1808))/$B$3))+((1-$L$3)*N1803)</f>
        <v>0.22020218816399387</v>
      </c>
      <c r="S1803" s="129">
        <f t="shared" ref="S1803:S1808" si="3162">ABS((Q1803-N1803)/Q1803)*100</f>
        <v>0.13419580309550885</v>
      </c>
      <c r="T1803" s="133">
        <f t="shared" si="3078"/>
        <v>0.13481666489270661</v>
      </c>
      <c r="U1803" s="127" t="s">
        <v>229</v>
      </c>
    </row>
    <row r="1804" spans="1:22" x14ac:dyDescent="0.2">
      <c r="N1804" s="125">
        <f t="shared" si="3060"/>
        <v>8.8700586439219059E-5</v>
      </c>
      <c r="P1804" s="127" t="str">
        <f t="shared" ref="P1804" si="3163">CONCATENATE("X2","(m",K1803,")")</f>
        <v>X2(m226)</v>
      </c>
      <c r="Q1804" s="59">
        <f t="shared" ref="Q1804" si="3164">(($L$3*($I$4-($B$4*Q1803+$D$4*N1805+$E$4*N1806+$F$4*N1807+$G$4*N1808))/$C$4))+((1-$L$3)*N1804)</f>
        <v>8.8820331047283668E-5</v>
      </c>
      <c r="S1804" s="129">
        <f t="shared" si="3162"/>
        <v>0.13481666489270661</v>
      </c>
    </row>
    <row r="1805" spans="1:22" x14ac:dyDescent="0.2">
      <c r="N1805" s="125">
        <f t="shared" si="3060"/>
        <v>-8.5863418802339963E-4</v>
      </c>
      <c r="P1805" s="127" t="str">
        <f t="shared" ref="P1805" si="3165">CONCATENATE("X3","(m",K1803,")")</f>
        <v>X3(m226)</v>
      </c>
      <c r="Q1805" s="59">
        <f t="shared" ref="Q1805" si="3166">(($L$3*($I$5-($B$5*Q1803+$C$5*Q1804+$E$5*N1806+$F$5*N1807+$G$5*N1808))/$D$5))+((1-$L$3)*N1805)</f>
        <v>-8.5978821123539832E-4</v>
      </c>
      <c r="S1805" s="129">
        <f t="shared" si="3162"/>
        <v>0.1342217998477219</v>
      </c>
    </row>
    <row r="1806" spans="1:22" x14ac:dyDescent="0.2">
      <c r="N1806" s="125">
        <f t="shared" si="3060"/>
        <v>0.22122385098743153</v>
      </c>
      <c r="P1806" s="127" t="str">
        <f t="shared" ref="P1806" si="3167">CONCATENATE("X4","(m",K1803,")")</f>
        <v>X4(m226)</v>
      </c>
      <c r="Q1806" s="59">
        <f t="shared" ref="Q1806" si="3168">(($L$3*($I$6-($B$6*Q1803+$C$6*Q1804+$D$6*Q1805+$F$6*N1807+$G$6*N1808))/$E$6))+((1-$L$3)*N1806)</f>
        <v>0.22151800228144181</v>
      </c>
      <c r="S1806" s="129">
        <f t="shared" si="3162"/>
        <v>0.13278888893037119</v>
      </c>
    </row>
    <row r="1807" spans="1:22" x14ac:dyDescent="0.2">
      <c r="N1807" s="125">
        <f t="shared" si="3060"/>
        <v>-8.8760595901045302E-5</v>
      </c>
      <c r="P1807" s="127" t="str">
        <f t="shared" ref="P1807" si="3169">CONCATENATE("X5","(m",K1803,")")</f>
        <v>X5(m226)</v>
      </c>
      <c r="Q1807" s="59">
        <f t="shared" ref="Q1807" si="3170">(($L$3*($I$7-($B$7*Q1803+$C$7*Q1804+$D$7*Q1805+$E$7*Q1806+$G$7*N1808))/$F$7))+((1-$L$3)*N1807)</f>
        <v>-8.8879793131887126E-5</v>
      </c>
      <c r="S1807" s="129">
        <f t="shared" si="3162"/>
        <v>0.13411060786893261</v>
      </c>
    </row>
    <row r="1808" spans="1:22" ht="15.75" x14ac:dyDescent="0.25">
      <c r="K1808" s="1"/>
      <c r="N1808" s="126">
        <f t="shared" si="3060"/>
        <v>-8.6516417803665982E-4</v>
      </c>
      <c r="P1808" s="127" t="str">
        <f t="shared" ref="P1808" si="3171">CONCATENATE("X6","(m",K1803,")")</f>
        <v>X6(m226)</v>
      </c>
      <c r="Q1808" s="59">
        <f t="shared" ref="Q1808" si="3172">(($L$3*($I$8-($B$8*Q1803+$C$8*Q1804+$D$8*Q1805+$E$8*Q1806+$F$8*Q1807))/$G$8))+((1-$L$3)*N1808)</f>
        <v>-8.6631292597129145E-4</v>
      </c>
      <c r="R1808" s="1"/>
      <c r="S1808" s="129">
        <f t="shared" si="3162"/>
        <v>0.13260196173844141</v>
      </c>
      <c r="T1808" s="1"/>
      <c r="U1808" s="1"/>
    </row>
    <row r="1809" spans="1:22" x14ac:dyDescent="0.2">
      <c r="A1809" s="131"/>
      <c r="B1809" s="131"/>
      <c r="C1809" s="131"/>
      <c r="D1809" s="131"/>
      <c r="E1809" s="131"/>
      <c r="F1809" s="131"/>
      <c r="G1809" s="131"/>
      <c r="H1809" s="131"/>
      <c r="I1809" s="131"/>
      <c r="J1809" s="131"/>
      <c r="K1809" s="131"/>
      <c r="L1809" s="131"/>
      <c r="M1809" s="131"/>
      <c r="N1809" s="131"/>
      <c r="O1809" s="131"/>
      <c r="P1809" s="131"/>
      <c r="Q1809" s="131"/>
      <c r="R1809" s="131"/>
      <c r="S1809" s="131"/>
      <c r="T1809" s="131"/>
      <c r="U1809" s="131"/>
      <c r="V1809" s="131"/>
    </row>
    <row r="1810" spans="1:22" ht="15.75" x14ac:dyDescent="0.25">
      <c r="K1810" s="127" t="s">
        <v>226</v>
      </c>
      <c r="N1810" s="117" t="s">
        <v>454</v>
      </c>
      <c r="S1810" s="112" t="s">
        <v>210</v>
      </c>
      <c r="T1810" s="112" t="s">
        <v>228</v>
      </c>
    </row>
    <row r="1811" spans="1:22" x14ac:dyDescent="0.2">
      <c r="K1811" s="127">
        <v>227</v>
      </c>
      <c r="N1811" s="124">
        <f t="shared" ref="N1811:N1872" si="3173">Q1803</f>
        <v>0.22020218816399387</v>
      </c>
      <c r="P1811" s="127" t="str">
        <f t="shared" ref="P1811" si="3174">CONCATENATE("X1","(m",K1811,")")</f>
        <v>X1(m227)</v>
      </c>
      <c r="Q1811" s="59">
        <f t="shared" ref="Q1811" si="3175">(($L$3*($I$3-($C$3*N1812+$D$3*N1813+$E$3*N1814+$F$3*N1815+$G$3*N1816))/$B$3))+((1-$L$3)*N1811)</f>
        <v>0.22049499483196219</v>
      </c>
      <c r="S1811" s="129">
        <f t="shared" ref="S1811:S1816" si="3176">ABS((Q1811-N1811)/Q1811)*100</f>
        <v>0.13279515400858516</v>
      </c>
      <c r="T1811" s="133">
        <f t="shared" si="3078"/>
        <v>0.13340871601281412</v>
      </c>
      <c r="U1811" s="127" t="s">
        <v>229</v>
      </c>
    </row>
    <row r="1812" spans="1:22" x14ac:dyDescent="0.2">
      <c r="N1812" s="125">
        <f t="shared" si="3173"/>
        <v>8.8820331047283668E-5</v>
      </c>
      <c r="P1812" s="127" t="str">
        <f t="shared" ref="P1812" si="3177">CONCATENATE("X2","(m",K1811,")")</f>
        <v>X2(m227)</v>
      </c>
      <c r="Q1812" s="59">
        <f t="shared" ref="Q1812" si="3178">(($L$3*($I$4-($B$4*Q1811+$D$4*N1813+$E$4*N1814+$F$4*N1815+$G$4*N1816))/$C$4))+((1-$L$3)*N1812)</f>
        <v>8.8938983403076563E-5</v>
      </c>
      <c r="S1812" s="129">
        <f t="shared" si="3176"/>
        <v>0.13340871601281412</v>
      </c>
    </row>
    <row r="1813" spans="1:22" x14ac:dyDescent="0.2">
      <c r="N1813" s="125">
        <f t="shared" si="3173"/>
        <v>-8.5978821123539832E-4</v>
      </c>
      <c r="P1813" s="127" t="str">
        <f t="shared" ref="P1813" si="3179">CONCATENATE("X3","(m",K1811,")")</f>
        <v>X3(m227)</v>
      </c>
      <c r="Q1813" s="59">
        <f t="shared" ref="Q1813" si="3180">(($L$3*($I$5-($B$5*Q1811+$C$5*Q1812+$E$5*N1814+$F$5*N1815+$G$5*N1816))/$D$5))+((1-$L$3)*N1813)</f>
        <v>-8.6093170800703993E-4</v>
      </c>
      <c r="S1813" s="129">
        <f t="shared" si="3176"/>
        <v>0.13282084525480928</v>
      </c>
    </row>
    <row r="1814" spans="1:22" x14ac:dyDescent="0.2">
      <c r="N1814" s="125">
        <f t="shared" si="3173"/>
        <v>0.22151800228144181</v>
      </c>
      <c r="P1814" s="127" t="str">
        <f t="shared" ref="P1814" si="3181">CONCATENATE("X4","(m",K1811,")")</f>
        <v>X4(m227)</v>
      </c>
      <c r="Q1814" s="59">
        <f t="shared" ref="Q1814" si="3182">(($L$3*($I$6-($B$6*Q1811+$C$6*Q1812+$D$6*Q1813+$F$6*N1815+$G$6*N1816))/$E$6))+((1-$L$3)*N1814)</f>
        <v>0.22180947046993027</v>
      </c>
      <c r="S1814" s="129">
        <f t="shared" si="3176"/>
        <v>0.1314047537604924</v>
      </c>
    </row>
    <row r="1815" spans="1:22" x14ac:dyDescent="0.2">
      <c r="N1815" s="125">
        <f t="shared" si="3173"/>
        <v>-8.8879793131887126E-5</v>
      </c>
      <c r="P1815" s="127" t="str">
        <f t="shared" ref="P1815" si="3183">CONCATENATE("X5","(m",K1811,")")</f>
        <v>X5(m227)</v>
      </c>
      <c r="Q1815" s="59">
        <f t="shared" ref="Q1815" si="3184">(($L$3*($I$7-($B$7*Q1811+$C$7*Q1812+$D$7*Q1813+$E$7*Q1814+$G$7*N1816))/$F$7))+((1-$L$3)*N1815)</f>
        <v>-8.899790310336698E-5</v>
      </c>
      <c r="S1815" s="129">
        <f t="shared" si="3176"/>
        <v>0.13271095987809359</v>
      </c>
    </row>
    <row r="1816" spans="1:22" ht="15.75" x14ac:dyDescent="0.25">
      <c r="K1816" s="1"/>
      <c r="N1816" s="126">
        <f t="shared" si="3173"/>
        <v>-8.6631292597129145E-4</v>
      </c>
      <c r="P1816" s="127" t="str">
        <f t="shared" ref="P1816" si="3185">CONCATENATE("X6","(m",K1811,")")</f>
        <v>X6(m227)</v>
      </c>
      <c r="Q1816" s="59">
        <f t="shared" ref="Q1816" si="3186">(($L$3*($I$8-($B$8*Q1811+$C$8*Q1812+$D$8*Q1813+$E$8*Q1814+$F$8*Q1815))/$G$8))+((1-$L$3)*N1816)</f>
        <v>-8.6745119558408862E-4</v>
      </c>
      <c r="R1816" s="1"/>
      <c r="S1816" s="129">
        <f t="shared" si="3176"/>
        <v>0.13122001774759631</v>
      </c>
      <c r="T1816" s="1"/>
      <c r="U1816" s="1"/>
    </row>
    <row r="1817" spans="1:22" x14ac:dyDescent="0.2">
      <c r="A1817" s="131"/>
      <c r="B1817" s="131"/>
      <c r="C1817" s="131"/>
      <c r="D1817" s="131"/>
      <c r="E1817" s="131"/>
      <c r="F1817" s="131"/>
      <c r="G1817" s="131"/>
      <c r="H1817" s="131"/>
      <c r="I1817" s="131"/>
      <c r="J1817" s="131"/>
      <c r="K1817" s="131"/>
      <c r="L1817" s="131"/>
      <c r="M1817" s="131"/>
      <c r="N1817" s="131"/>
      <c r="O1817" s="131"/>
      <c r="P1817" s="131"/>
      <c r="Q1817" s="131"/>
      <c r="R1817" s="131"/>
      <c r="S1817" s="131"/>
      <c r="T1817" s="131"/>
      <c r="U1817" s="131"/>
      <c r="V1817" s="131"/>
    </row>
    <row r="1818" spans="1:22" ht="15.75" x14ac:dyDescent="0.25">
      <c r="K1818" s="127" t="s">
        <v>226</v>
      </c>
      <c r="N1818" s="117" t="s">
        <v>455</v>
      </c>
      <c r="S1818" s="112" t="s">
        <v>210</v>
      </c>
      <c r="T1818" s="112" t="s">
        <v>228</v>
      </c>
    </row>
    <row r="1819" spans="1:22" x14ac:dyDescent="0.2">
      <c r="K1819" s="127">
        <v>228</v>
      </c>
      <c r="N1819" s="124">
        <f t="shared" ref="N1819" si="3187">Q1811</f>
        <v>0.22049499483196219</v>
      </c>
      <c r="P1819" s="127" t="str">
        <f t="shared" ref="P1819" si="3188">CONCATENATE("X1","(m",K1819,")")</f>
        <v>X1(m228)</v>
      </c>
      <c r="Q1819" s="59">
        <f t="shared" ref="Q1819" si="3189">(($L$3*($I$3-($C$3*N1820+$D$3*N1821+$E$3*N1822+$F$3*N1823+$G$3*N1824))/$B$3))+((1-$L$3)*N1819)</f>
        <v>0.2207851306594357</v>
      </c>
      <c r="S1819" s="129">
        <f t="shared" ref="S1819:S1824" si="3190">ABS((Q1819-N1819)/Q1819)*100</f>
        <v>0.13141094538700709</v>
      </c>
      <c r="T1819" s="133">
        <f t="shared" ref="T1819:T1875" si="3191">MAX(S1819:S1822)</f>
        <v>0.13201731027816604</v>
      </c>
      <c r="U1819" s="127" t="s">
        <v>229</v>
      </c>
    </row>
    <row r="1820" spans="1:22" x14ac:dyDescent="0.2">
      <c r="N1820" s="125">
        <f t="shared" si="3173"/>
        <v>8.8938983403076563E-5</v>
      </c>
      <c r="P1820" s="127" t="str">
        <f t="shared" ref="P1820" si="3192">CONCATENATE("X2","(m",K1819,")")</f>
        <v>X2(m228)</v>
      </c>
      <c r="Q1820" s="59">
        <f t="shared" ref="Q1820" si="3193">(($L$3*($I$4-($B$4*Q1819+$D$4*N1821+$E$4*N1822+$F$4*N1823+$G$4*N1824))/$C$4))+((1-$L$3)*N1820)</f>
        <v>8.9056553469593557E-5</v>
      </c>
      <c r="S1820" s="129">
        <f t="shared" si="3190"/>
        <v>0.13201731027816604</v>
      </c>
    </row>
    <row r="1821" spans="1:22" x14ac:dyDescent="0.2">
      <c r="N1821" s="125">
        <f t="shared" si="3173"/>
        <v>-8.6093170800703993E-4</v>
      </c>
      <c r="P1821" s="127" t="str">
        <f t="shared" ref="P1821" si="3194">CONCATENATE("X3","(m",K1819,")")</f>
        <v>X3(m228)</v>
      </c>
      <c r="Q1821" s="59">
        <f t="shared" ref="Q1821" si="3195">(($L$3*($I$5-($B$5*Q1819+$C$5*Q1820+$E$5*N1822+$F$5*N1823+$G$5*N1824))/$D$5))+((1-$L$3)*N1821)</f>
        <v>-8.6206477435541058E-4</v>
      </c>
      <c r="S1821" s="129">
        <f t="shared" si="3190"/>
        <v>0.13143633542129987</v>
      </c>
    </row>
    <row r="1822" spans="1:22" x14ac:dyDescent="0.2">
      <c r="N1822" s="125">
        <f t="shared" si="3173"/>
        <v>0.22180947046993027</v>
      </c>
      <c r="P1822" s="127" t="str">
        <f t="shared" ref="P1822" si="3196">CONCATENATE("X4","(m",K1819,")")</f>
        <v>X4(m228)</v>
      </c>
      <c r="Q1822" s="59">
        <f t="shared" ref="Q1822" si="3197">(($L$3*($I$6-($B$6*Q1819+$C$6*Q1820+$D$6*Q1821+$F$6*N1823+$G$6*N1824))/$E$6))+((1-$L$3)*N1822)</f>
        <v>0.22209828002688498</v>
      </c>
      <c r="S1822" s="129">
        <f t="shared" si="3190"/>
        <v>0.13003682735397373</v>
      </c>
    </row>
    <row r="1823" spans="1:22" x14ac:dyDescent="0.2">
      <c r="N1823" s="125">
        <f t="shared" si="3173"/>
        <v>-8.899790310336698E-5</v>
      </c>
      <c r="P1823" s="127" t="str">
        <f t="shared" ref="P1823" si="3198">CONCATENATE("X5","(m",K1819,")")</f>
        <v>X5(m228)</v>
      </c>
      <c r="Q1823" s="59">
        <f t="shared" ref="Q1823" si="3199">(($L$3*($I$7-($B$7*Q1819+$C$7*Q1820+$D$7*Q1821+$E$7*Q1822+$G$7*N1824))/$F$7))+((1-$L$3)*N1823)</f>
        <v>-8.9114935732937696E-5</v>
      </c>
      <c r="S1823" s="129">
        <f t="shared" si="3190"/>
        <v>0.13132773828333652</v>
      </c>
    </row>
    <row r="1824" spans="1:22" ht="15.75" x14ac:dyDescent="0.25">
      <c r="K1824" s="1"/>
      <c r="N1824" s="126">
        <f t="shared" si="3173"/>
        <v>-8.6745119558408862E-4</v>
      </c>
      <c r="P1824" s="127" t="str">
        <f t="shared" ref="P1824" si="3200">CONCATENATE("X6","(m",K1819,")")</f>
        <v>X6(m228)</v>
      </c>
      <c r="Q1824" s="59">
        <f t="shared" ref="Q1824" si="3201">(($L$3*($I$8-($B$8*Q1819+$C$8*Q1820+$D$8*Q1821+$E$8*Q1822+$F$8*Q1823))/$G$8))+((1-$L$3)*N1824)</f>
        <v>-8.6857908245322466E-4</v>
      </c>
      <c r="R1824" s="1"/>
      <c r="S1824" s="129">
        <f t="shared" si="3190"/>
        <v>0.12985425183742852</v>
      </c>
      <c r="T1824" s="1"/>
      <c r="U1824" s="1"/>
    </row>
    <row r="1825" spans="1:22" x14ac:dyDescent="0.2">
      <c r="A1825" s="131"/>
      <c r="B1825" s="131"/>
      <c r="C1825" s="131"/>
      <c r="D1825" s="131"/>
      <c r="E1825" s="131"/>
      <c r="F1825" s="131"/>
      <c r="G1825" s="131"/>
      <c r="H1825" s="131"/>
      <c r="I1825" s="131"/>
      <c r="J1825" s="131"/>
      <c r="K1825" s="131"/>
      <c r="L1825" s="131"/>
      <c r="M1825" s="131"/>
      <c r="N1825" s="131"/>
      <c r="O1825" s="131"/>
      <c r="P1825" s="131"/>
      <c r="Q1825" s="131"/>
      <c r="R1825" s="131"/>
      <c r="S1825" s="131"/>
      <c r="T1825" s="131"/>
      <c r="U1825" s="131"/>
      <c r="V1825" s="131"/>
    </row>
    <row r="1826" spans="1:22" ht="15.75" x14ac:dyDescent="0.25">
      <c r="K1826" s="127" t="s">
        <v>226</v>
      </c>
      <c r="N1826" s="117" t="s">
        <v>456</v>
      </c>
      <c r="S1826" s="112" t="s">
        <v>210</v>
      </c>
      <c r="T1826" s="112" t="s">
        <v>228</v>
      </c>
    </row>
    <row r="1827" spans="1:22" x14ac:dyDescent="0.2">
      <c r="K1827" s="127">
        <v>229</v>
      </c>
      <c r="N1827" s="124">
        <f t="shared" ref="N1827" si="3202">Q1819</f>
        <v>0.2207851306594357</v>
      </c>
      <c r="P1827" s="127" t="str">
        <f t="shared" ref="P1827" si="3203">CONCATENATE("X1","(m",K1827,")")</f>
        <v>X1(m229)</v>
      </c>
      <c r="Q1827" s="59">
        <f t="shared" ref="Q1827" si="3204">(($L$3*($I$3-($C$3*N1828+$D$3*N1829+$E$3*N1830+$F$3*N1831+$G$3*N1832))/$B$3))+((1-$L$3)*N1827)</f>
        <v>0.22107262000852682</v>
      </c>
      <c r="S1827" s="129">
        <f t="shared" ref="S1827:S1832" si="3205">ABS((Q1827-N1827)/Q1827)*100</f>
        <v>0.13004294655757484</v>
      </c>
      <c r="T1827" s="133">
        <f t="shared" si="3191"/>
        <v>0.13064221521796157</v>
      </c>
      <c r="U1827" s="127" t="s">
        <v>229</v>
      </c>
    </row>
    <row r="1828" spans="1:22" x14ac:dyDescent="0.2">
      <c r="N1828" s="125">
        <f t="shared" si="3173"/>
        <v>8.9056553469593557E-5</v>
      </c>
      <c r="P1828" s="127" t="str">
        <f t="shared" ref="P1828" si="3206">CONCATENATE("X2","(m",K1827,")")</f>
        <v>X2(m229)</v>
      </c>
      <c r="Q1828" s="59">
        <f t="shared" ref="Q1828" si="3207">(($L$3*($I$4-($B$4*Q1827+$D$4*N1829+$E$4*N1830+$F$4*N1831+$G$4*N1832))/$C$4))+((1-$L$3)*N1828)</f>
        <v>8.9173051118952802E-5</v>
      </c>
      <c r="S1828" s="129">
        <f t="shared" si="3205"/>
        <v>0.13064221521796157</v>
      </c>
    </row>
    <row r="1829" spans="1:22" x14ac:dyDescent="0.2">
      <c r="N1829" s="125">
        <f t="shared" si="3173"/>
        <v>-8.6206477435541058E-4</v>
      </c>
      <c r="P1829" s="127" t="str">
        <f t="shared" ref="P1829" si="3208">CONCATENATE("X3","(m",K1827,")")</f>
        <v>X3(m229)</v>
      </c>
      <c r="Q1829" s="59">
        <f t="shared" ref="Q1829" si="3209">(($L$3*($I$5-($B$5*Q1827+$C$5*Q1828+$E$5*N1830+$F$5*N1831+$G$5*N1832))/$D$5))+((1-$L$3)*N1829)</f>
        <v>-8.6318750542177622E-4</v>
      </c>
      <c r="S1829" s="129">
        <f t="shared" si="3205"/>
        <v>0.13006803959900293</v>
      </c>
    </row>
    <row r="1830" spans="1:22" x14ac:dyDescent="0.2">
      <c r="N1830" s="125">
        <f t="shared" si="3173"/>
        <v>0.22209828002688498</v>
      </c>
      <c r="P1830" s="127" t="str">
        <f t="shared" ref="P1830" si="3210">CONCATENATE("X4","(m",K1827,")")</f>
        <v>X4(m229)</v>
      </c>
      <c r="Q1830" s="59">
        <f t="shared" ref="Q1830" si="3211">(($L$3*($I$6-($B$6*Q1827+$C$6*Q1828+$D$6*Q1829+$F$6*N1831+$G$6*N1832))/$E$6))+((1-$L$3)*N1830)</f>
        <v>0.22238445520305405</v>
      </c>
      <c r="S1830" s="129">
        <f t="shared" si="3205"/>
        <v>0.12868488308131926</v>
      </c>
    </row>
    <row r="1831" spans="1:22" x14ac:dyDescent="0.2">
      <c r="N1831" s="125">
        <f t="shared" si="3173"/>
        <v>-8.9114935732937696E-5</v>
      </c>
      <c r="P1831" s="127" t="str">
        <f t="shared" ref="P1831" si="3212">CONCATENATE("X5","(m",K1827,")")</f>
        <v>X5(m229)</v>
      </c>
      <c r="Q1831" s="59">
        <f t="shared" ref="Q1831" si="3213">(($L$3*($I$7-($B$7*Q1827+$C$7*Q1828+$D$7*Q1829+$E$7*Q1830+$G$7*N1832))/$F$7))+((1-$L$3)*N1831)</f>
        <v>-8.9230900847590017E-5</v>
      </c>
      <c r="S1831" s="129">
        <f t="shared" si="3205"/>
        <v>0.12996071265759609</v>
      </c>
    </row>
    <row r="1832" spans="1:22" ht="15.75" x14ac:dyDescent="0.25">
      <c r="K1832" s="1"/>
      <c r="N1832" s="126">
        <f t="shared" si="3173"/>
        <v>-8.6857908245322466E-4</v>
      </c>
      <c r="P1832" s="127" t="str">
        <f t="shared" ref="P1832" si="3214">CONCATENATE("X6","(m",K1827,")")</f>
        <v>X6(m229)</v>
      </c>
      <c r="Q1832" s="59">
        <f t="shared" ref="Q1832" si="3215">(($L$3*($I$8-($B$8*Q1827+$C$8*Q1828+$D$8*Q1829+$E$8*Q1830+$F$8*Q1831))/$G$8))+((1-$L$3)*N1832)</f>
        <v>-8.6969668128505419E-4</v>
      </c>
      <c r="R1832" s="1"/>
      <c r="S1832" s="129">
        <f t="shared" si="3205"/>
        <v>0.12850443791255739</v>
      </c>
      <c r="T1832" s="1"/>
      <c r="U1832" s="1"/>
    </row>
    <row r="1833" spans="1:22" x14ac:dyDescent="0.2">
      <c r="A1833" s="131"/>
      <c r="B1833" s="131"/>
      <c r="C1833" s="131"/>
      <c r="D1833" s="131"/>
      <c r="E1833" s="131"/>
      <c r="F1833" s="131"/>
      <c r="G1833" s="131"/>
      <c r="H1833" s="131"/>
      <c r="I1833" s="131"/>
      <c r="J1833" s="131"/>
      <c r="K1833" s="131"/>
      <c r="L1833" s="131"/>
      <c r="M1833" s="131"/>
      <c r="N1833" s="131"/>
      <c r="O1833" s="131"/>
      <c r="P1833" s="131"/>
      <c r="Q1833" s="131"/>
      <c r="R1833" s="131"/>
      <c r="S1833" s="131"/>
      <c r="T1833" s="131"/>
      <c r="U1833" s="131"/>
      <c r="V1833" s="131"/>
    </row>
    <row r="1834" spans="1:22" ht="15.75" x14ac:dyDescent="0.25">
      <c r="K1834" s="127" t="s">
        <v>226</v>
      </c>
      <c r="N1834" s="117" t="s">
        <v>457</v>
      </c>
      <c r="S1834" s="112" t="s">
        <v>210</v>
      </c>
      <c r="T1834" s="112" t="s">
        <v>228</v>
      </c>
    </row>
    <row r="1835" spans="1:22" x14ac:dyDescent="0.2">
      <c r="K1835" s="127">
        <v>230</v>
      </c>
      <c r="N1835" s="124">
        <f t="shared" ref="N1835" si="3216">Q1827</f>
        <v>0.22107262000852682</v>
      </c>
      <c r="P1835" s="127" t="str">
        <f t="shared" ref="P1835" si="3217">CONCATENATE("X1","(m",K1835,")")</f>
        <v>X1(m230)</v>
      </c>
      <c r="Q1835" s="59">
        <f t="shared" ref="Q1835" si="3218">(($L$3*($I$3-($C$3*N1836+$D$3*N1837+$E$3*N1838+$F$3*N1839+$G$3*N1840))/$B$3))+((1-$L$3)*N1835)</f>
        <v>0.22135748701912847</v>
      </c>
      <c r="S1835" s="129">
        <f t="shared" ref="S1835:S1840" si="3219">ABS((Q1835-N1835)/Q1835)*100</f>
        <v>0.12869093087284464</v>
      </c>
      <c r="T1835" s="133">
        <f t="shared" si="3191"/>
        <v>0.12928320242631239</v>
      </c>
      <c r="U1835" s="127" t="s">
        <v>229</v>
      </c>
    </row>
    <row r="1836" spans="1:22" x14ac:dyDescent="0.2">
      <c r="N1836" s="125">
        <f t="shared" si="3173"/>
        <v>8.9173051118952802E-5</v>
      </c>
      <c r="P1836" s="127" t="str">
        <f t="shared" ref="P1836" si="3220">CONCATENATE("X2","(m",K1835,")")</f>
        <v>X2(m230)</v>
      </c>
      <c r="Q1836" s="59">
        <f t="shared" ref="Q1836" si="3221">(($L$3*($I$4-($B$4*Q1835+$D$4*N1837+$E$4*N1838+$F$4*N1839+$G$4*N1840))/$C$4))+((1-$L$3)*N1836)</f>
        <v>8.9288486133223808E-5</v>
      </c>
      <c r="S1836" s="129">
        <f t="shared" si="3219"/>
        <v>0.12928320242631239</v>
      </c>
    </row>
    <row r="1837" spans="1:22" x14ac:dyDescent="0.2">
      <c r="N1837" s="125">
        <f t="shared" si="3173"/>
        <v>-8.6318750542177622E-4</v>
      </c>
      <c r="P1837" s="127" t="str">
        <f t="shared" ref="P1837" si="3222">CONCATENATE("X3","(m",K1835,")")</f>
        <v>X3(m230)</v>
      </c>
      <c r="Q1837" s="59">
        <f t="shared" ref="Q1837" si="3223">(($L$3*($I$5-($B$5*Q1835+$C$5*Q1836+$E$5*N1838+$F$5*N1839+$G$5*N1840))/$D$5))+((1-$L$3)*N1837)</f>
        <v>-8.6429999547956891E-4</v>
      </c>
      <c r="S1837" s="129">
        <f t="shared" si="3219"/>
        <v>0.12871573106689696</v>
      </c>
    </row>
    <row r="1838" spans="1:22" x14ac:dyDescent="0.2">
      <c r="N1838" s="125">
        <f t="shared" si="3173"/>
        <v>0.22238445520305405</v>
      </c>
      <c r="P1838" s="127" t="str">
        <f t="shared" ref="P1838" si="3224">CONCATENATE("X4","(m",K1835,")")</f>
        <v>X4(m230)</v>
      </c>
      <c r="Q1838" s="59">
        <f t="shared" ref="Q1838" si="3225">(($L$3*($I$6-($B$6*Q1835+$C$6*Q1836+$D$6*Q1837+$F$6*N1839+$G$6*N1840))/$E$6))+((1-$L$3)*N1838)</f>
        <v>0.22266802002798208</v>
      </c>
      <c r="S1838" s="129">
        <f t="shared" si="3219"/>
        <v>0.12734869825150189</v>
      </c>
    </row>
    <row r="1839" spans="1:22" x14ac:dyDescent="0.2">
      <c r="N1839" s="125">
        <f t="shared" si="3173"/>
        <v>-8.9230900847590017E-5</v>
      </c>
      <c r="P1839" s="127" t="str">
        <f t="shared" ref="P1839" si="3226">CONCATENATE("X5","(m",K1835,")")</f>
        <v>X5(m230)</v>
      </c>
      <c r="Q1839" s="59">
        <f t="shared" ref="Q1839" si="3227">(($L$3*($I$7-($B$7*Q1835+$C$7*Q1836+$D$7*Q1837+$E$7*Q1838+$G$7*N1840))/$F$7))+((1-$L$3)*N1839)</f>
        <v>-8.9345808184677539E-5</v>
      </c>
      <c r="S1839" s="129">
        <f t="shared" si="3219"/>
        <v>0.1286096565940836</v>
      </c>
    </row>
    <row r="1840" spans="1:22" ht="15.75" x14ac:dyDescent="0.25">
      <c r="K1840" s="1"/>
      <c r="N1840" s="126">
        <f t="shared" si="3173"/>
        <v>-8.6969668128505419E-4</v>
      </c>
      <c r="P1840" s="127" t="str">
        <f t="shared" ref="P1840" si="3228">CONCATENATE("X6","(m",K1835,")")</f>
        <v>X6(m230)</v>
      </c>
      <c r="Q1840" s="59">
        <f t="shared" ref="Q1840" si="3229">(($L$3*($I$8-($B$8*Q1835+$C$8*Q1836+$D$8*Q1837+$E$8*Q1838+$F$8*Q1839))/$G$8))+((1-$L$3)*N1840)</f>
        <v>-8.7080408592206664E-4</v>
      </c>
      <c r="R1840" s="1"/>
      <c r="S1840" s="129">
        <f t="shared" si="3219"/>
        <v>0.12717035380465178</v>
      </c>
      <c r="T1840" s="1"/>
      <c r="U1840" s="1"/>
    </row>
    <row r="1841" spans="1:22" x14ac:dyDescent="0.2">
      <c r="A1841" s="131"/>
      <c r="B1841" s="131"/>
      <c r="C1841" s="131"/>
      <c r="D1841" s="131"/>
      <c r="E1841" s="131"/>
      <c r="F1841" s="131"/>
      <c r="G1841" s="131"/>
      <c r="H1841" s="131"/>
      <c r="I1841" s="131"/>
      <c r="J1841" s="131"/>
      <c r="K1841" s="131"/>
      <c r="L1841" s="131"/>
      <c r="M1841" s="131"/>
      <c r="N1841" s="131"/>
      <c r="O1841" s="131"/>
      <c r="P1841" s="131"/>
      <c r="Q1841" s="131"/>
      <c r="R1841" s="131"/>
      <c r="S1841" s="131"/>
      <c r="T1841" s="131"/>
      <c r="U1841" s="131"/>
      <c r="V1841" s="131"/>
    </row>
    <row r="1842" spans="1:22" ht="15.75" x14ac:dyDescent="0.25">
      <c r="K1842" s="127" t="s">
        <v>226</v>
      </c>
      <c r="N1842" s="117" t="s">
        <v>458</v>
      </c>
      <c r="S1842" s="112" t="s">
        <v>210</v>
      </c>
      <c r="T1842" s="112" t="s">
        <v>228</v>
      </c>
    </row>
    <row r="1843" spans="1:22" x14ac:dyDescent="0.2">
      <c r="K1843" s="127">
        <v>231</v>
      </c>
      <c r="N1843" s="124">
        <f t="shared" ref="N1843" si="3230">Q1835</f>
        <v>0.22135748701912847</v>
      </c>
      <c r="P1843" s="127" t="str">
        <f t="shared" ref="P1843" si="3231">CONCATENATE("X1","(m",K1843,")")</f>
        <v>X1(m231)</v>
      </c>
      <c r="Q1843" s="59">
        <f t="shared" ref="Q1843" si="3232">(($L$3*($I$3-($C$3*N1844+$D$3*N1845+$E$3*N1846+$F$3*N1847+$G$3*N1848))/$B$3))+((1-$L$3)*N1843)</f>
        <v>0.22163975561094135</v>
      </c>
      <c r="S1843" s="129">
        <f t="shared" ref="S1843:S1848" si="3233">ABS((Q1843-N1843)/Q1843)*100</f>
        <v>0.12735467562433297</v>
      </c>
      <c r="T1843" s="133">
        <f t="shared" si="3191"/>
        <v>0.12794004747401935</v>
      </c>
      <c r="U1843" s="127" t="s">
        <v>229</v>
      </c>
    </row>
    <row r="1844" spans="1:22" x14ac:dyDescent="0.2">
      <c r="N1844" s="125">
        <f t="shared" si="3173"/>
        <v>8.9288486133223808E-5</v>
      </c>
      <c r="P1844" s="127" t="str">
        <f t="shared" ref="P1844" si="3234">CONCATENATE("X2","(m",K1843,")")</f>
        <v>X2(m231)</v>
      </c>
      <c r="Q1844" s="59">
        <f t="shared" ref="Q1844" si="3235">(($L$3*($I$4-($B$4*Q1843+$D$4*N1845+$E$4*N1846+$F$4*N1847+$G$4*N1848))/$C$4))+((1-$L$3)*N1844)</f>
        <v>8.9402868205248738E-5</v>
      </c>
      <c r="S1844" s="129">
        <f t="shared" si="3233"/>
        <v>0.12794004747401935</v>
      </c>
    </row>
    <row r="1845" spans="1:22" x14ac:dyDescent="0.2">
      <c r="N1845" s="125">
        <f t="shared" si="3173"/>
        <v>-8.6429999547956891E-4</v>
      </c>
      <c r="P1845" s="127" t="str">
        <f t="shared" ref="P1845" si="3236">CONCATENATE("X3","(m",K1843,")")</f>
        <v>X3(m231)</v>
      </c>
      <c r="Q1845" s="59">
        <f t="shared" ref="Q1845" si="3237">(($L$3*($I$5-($B$5*Q1843+$C$5*Q1844+$E$5*N1846+$F$5*N1847+$G$5*N1848))/$D$5))+((1-$L$3)*N1845)</f>
        <v>-8.6540233794230525E-4</v>
      </c>
      <c r="S1845" s="129">
        <f t="shared" si="3233"/>
        <v>0.12737918704465442</v>
      </c>
    </row>
    <row r="1846" spans="1:22" x14ac:dyDescent="0.2">
      <c r="N1846" s="125">
        <f t="shared" si="3173"/>
        <v>0.22266802002798208</v>
      </c>
      <c r="P1846" s="127" t="str">
        <f t="shared" ref="P1846" si="3238">CONCATENATE("X4","(m",K1843,")")</f>
        <v>X4(m231)</v>
      </c>
      <c r="Q1846" s="59">
        <f t="shared" ref="Q1846" si="3239">(($L$3*($I$6-($B$6*Q1843+$C$6*Q1844+$D$6*Q1845+$F$6*N1847+$G$6*N1848))/$E$6))+((1-$L$3)*N1846)</f>
        <v>0.22294899831202783</v>
      </c>
      <c r="S1846" s="129">
        <f t="shared" si="3233"/>
        <v>0.12602805402718331</v>
      </c>
    </row>
    <row r="1847" spans="1:22" x14ac:dyDescent="0.2">
      <c r="N1847" s="125">
        <f t="shared" si="3173"/>
        <v>-8.9345808184677539E-5</v>
      </c>
      <c r="P1847" s="127" t="str">
        <f t="shared" ref="P1847" si="3240">CONCATENATE("X5","(m",K1843,")")</f>
        <v>X5(m231)</v>
      </c>
      <c r="Q1847" s="59">
        <f t="shared" ref="Q1847" si="3241">(($L$3*($I$7-($B$7*Q1843+$C$7*Q1844+$D$7*Q1845+$E$7*Q1846+$G$7*N1848))/$F$7))+((1-$L$3)*N1847)</f>
        <v>-8.9459667392734486E-5</v>
      </c>
      <c r="S1847" s="129">
        <f t="shared" si="3233"/>
        <v>0.12727434761980139</v>
      </c>
    </row>
    <row r="1848" spans="1:22" ht="15.75" x14ac:dyDescent="0.25">
      <c r="K1848" s="1"/>
      <c r="N1848" s="126">
        <f t="shared" si="3173"/>
        <v>-8.7080408592206664E-4</v>
      </c>
      <c r="P1848" s="127" t="str">
        <f t="shared" ref="P1848" si="3242">CONCATENATE("X6","(m",K1843,")")</f>
        <v>X6(m231)</v>
      </c>
      <c r="Q1848" s="59">
        <f t="shared" ref="Q1848" si="3243">(($L$3*($I$8-($B$8*Q1843+$C$8*Q1844+$D$8*Q1845+$E$8*Q1846+$F$8*Q1847))/$G$8))+((1-$L$3)*N1848)</f>
        <v>-8.7190138935076605E-4</v>
      </c>
      <c r="R1848" s="1"/>
      <c r="S1848" s="129">
        <f t="shared" si="3233"/>
        <v>0.12585178118783386</v>
      </c>
      <c r="T1848" s="1"/>
      <c r="U1848" s="1"/>
    </row>
    <row r="1849" spans="1:22" x14ac:dyDescent="0.2">
      <c r="A1849" s="131"/>
      <c r="B1849" s="131"/>
      <c r="C1849" s="131"/>
      <c r="D1849" s="131"/>
      <c r="E1849" s="131"/>
      <c r="F1849" s="131"/>
      <c r="G1849" s="131"/>
      <c r="H1849" s="131"/>
      <c r="I1849" s="131"/>
      <c r="J1849" s="131"/>
      <c r="K1849" s="131"/>
      <c r="L1849" s="131"/>
      <c r="M1849" s="131"/>
      <c r="N1849" s="131"/>
      <c r="O1849" s="131"/>
      <c r="P1849" s="131"/>
      <c r="Q1849" s="131"/>
      <c r="R1849" s="131"/>
      <c r="S1849" s="131"/>
      <c r="T1849" s="131"/>
      <c r="U1849" s="131"/>
      <c r="V1849" s="131"/>
    </row>
    <row r="1850" spans="1:22" ht="15.75" x14ac:dyDescent="0.25">
      <c r="K1850" s="127" t="s">
        <v>226</v>
      </c>
      <c r="N1850" s="117" t="s">
        <v>459</v>
      </c>
      <c r="S1850" s="112" t="s">
        <v>210</v>
      </c>
      <c r="T1850" s="112" t="s">
        <v>228</v>
      </c>
    </row>
    <row r="1851" spans="1:22" x14ac:dyDescent="0.2">
      <c r="K1851" s="127">
        <v>232</v>
      </c>
      <c r="N1851" s="124">
        <f t="shared" ref="N1851" si="3244">Q1843</f>
        <v>0.22163975561094135</v>
      </c>
      <c r="P1851" s="127" t="str">
        <f t="shared" ref="P1851" si="3245">CONCATENATE("X1","(m",K1851,")")</f>
        <v>X1(m232)</v>
      </c>
      <c r="Q1851" s="59">
        <f t="shared" ref="Q1851" si="3246">(($L$3*($I$3-($C$3*N1852+$D$3*N1853+$E$3*N1854+$F$3*N1855+$G$3*N1856))/$B$3))+((1-$L$3)*N1851)</f>
        <v>0.22191944948548198</v>
      </c>
      <c r="S1851" s="129">
        <f t="shared" ref="S1851:S1856" si="3247">ABS((Q1851-N1851)/Q1851)*100</f>
        <v>0.12603396195741262</v>
      </c>
      <c r="T1851" s="133">
        <f t="shared" si="3191"/>
        <v>0.12661252982303139</v>
      </c>
      <c r="U1851" s="127" t="s">
        <v>229</v>
      </c>
    </row>
    <row r="1852" spans="1:22" x14ac:dyDescent="0.2">
      <c r="N1852" s="125">
        <f t="shared" si="3173"/>
        <v>8.9402868205248738E-5</v>
      </c>
      <c r="P1852" s="127" t="str">
        <f t="shared" ref="P1852" si="3248">CONCATENATE("X2","(m",K1851,")")</f>
        <v>X2(m232)</v>
      </c>
      <c r="Q1852" s="59">
        <f t="shared" ref="Q1852" si="3249">(($L$3*($I$4-($B$4*Q1851+$D$4*N1853+$E$4*N1854+$F$4*N1855+$G$4*N1856))/$C$4))+((1-$L$3)*N1852)</f>
        <v>8.9516206939456403E-5</v>
      </c>
      <c r="S1852" s="129">
        <f t="shared" si="3247"/>
        <v>0.12661252982303139</v>
      </c>
    </row>
    <row r="1853" spans="1:22" x14ac:dyDescent="0.2">
      <c r="N1853" s="125">
        <f t="shared" si="3173"/>
        <v>-8.6540233794230525E-4</v>
      </c>
      <c r="P1853" s="127" t="str">
        <f t="shared" ref="P1853" si="3250">CONCATENATE("X3","(m",K1851,")")</f>
        <v>X3(m232)</v>
      </c>
      <c r="Q1853" s="59">
        <f t="shared" ref="Q1853" si="3251">(($L$3*($I$5-($B$5*Q1851+$C$5*Q1852+$E$5*N1854+$F$5*N1855+$G$5*N1856))/$D$5))+((1-$L$3)*N1853)</f>
        <v>-8.6649462537142802E-4</v>
      </c>
      <c r="S1853" s="129">
        <f t="shared" si="3247"/>
        <v>0.12605818860729345</v>
      </c>
    </row>
    <row r="1854" spans="1:22" x14ac:dyDescent="0.2">
      <c r="N1854" s="125">
        <f t="shared" si="3173"/>
        <v>0.22294899831202783</v>
      </c>
      <c r="P1854" s="127" t="str">
        <f t="shared" ref="P1854" si="3252">CONCATENATE("X4","(m",K1851,")")</f>
        <v>X4(m232)</v>
      </c>
      <c r="Q1854" s="59">
        <f t="shared" ref="Q1854" si="3253">(($L$3*($I$6-($B$6*Q1851+$C$6*Q1852+$D$6*Q1853+$F$6*N1855+$G$6*N1856))/$E$6))+((1-$L$3)*N1854)</f>
        <v>0.22322741364836332</v>
      </c>
      <c r="S1854" s="129">
        <f t="shared" si="3247"/>
        <v>0.12472273534202309</v>
      </c>
    </row>
    <row r="1855" spans="1:22" x14ac:dyDescent="0.2">
      <c r="N1855" s="125">
        <f t="shared" si="3173"/>
        <v>-8.9459667392734486E-5</v>
      </c>
      <c r="P1855" s="127" t="str">
        <f t="shared" ref="P1855" si="3254">CONCATENATE("X5","(m",K1851,")")</f>
        <v>X5(m232)</v>
      </c>
      <c r="Q1855" s="59">
        <f t="shared" ref="Q1855" si="3255">(($L$3*($I$7-($B$7*Q1851+$C$7*Q1852+$D$7*Q1853+$E$7*Q1854+$G$7*N1856))/$F$7))+((1-$L$3)*N1855)</f>
        <v>-8.9572488032285823E-5</v>
      </c>
      <c r="S1855" s="129">
        <f t="shared" si="3247"/>
        <v>0.12595456711068659</v>
      </c>
    </row>
    <row r="1856" spans="1:22" ht="15.75" x14ac:dyDescent="0.25">
      <c r="K1856" s="1"/>
      <c r="N1856" s="126">
        <f t="shared" si="3173"/>
        <v>-8.7190138935076605E-4</v>
      </c>
      <c r="P1856" s="127" t="str">
        <f t="shared" ref="P1856" si="3256">CONCATENATE("X6","(m",K1851,")")</f>
        <v>X6(m232)</v>
      </c>
      <c r="Q1856" s="59">
        <f t="shared" ref="Q1856" si="3257">(($L$3*($I$8-($B$8*Q1851+$C$8*Q1852+$D$8*Q1853+$E$8*Q1854+$F$8*Q1855))/$G$8))+((1-$L$3)*N1856)</f>
        <v>-8.7298868370947749E-4</v>
      </c>
      <c r="R1856" s="1"/>
      <c r="S1856" s="129">
        <f t="shared" si="3247"/>
        <v>0.12454850549623814</v>
      </c>
      <c r="T1856" s="1"/>
      <c r="U1856" s="1"/>
    </row>
    <row r="1857" spans="1:22" x14ac:dyDescent="0.2">
      <c r="A1857" s="131"/>
      <c r="B1857" s="131"/>
      <c r="C1857" s="131"/>
      <c r="D1857" s="131"/>
      <c r="E1857" s="131"/>
      <c r="F1857" s="131"/>
      <c r="G1857" s="131"/>
      <c r="H1857" s="131"/>
      <c r="I1857" s="131"/>
      <c r="J1857" s="131"/>
      <c r="K1857" s="131"/>
      <c r="L1857" s="131"/>
      <c r="M1857" s="131"/>
      <c r="N1857" s="131"/>
      <c r="O1857" s="131"/>
      <c r="P1857" s="131"/>
      <c r="Q1857" s="131"/>
      <c r="R1857" s="131"/>
      <c r="S1857" s="131"/>
      <c r="T1857" s="131"/>
      <c r="U1857" s="131"/>
      <c r="V1857" s="131"/>
    </row>
    <row r="1858" spans="1:22" ht="15.75" x14ac:dyDescent="0.25">
      <c r="K1858" s="127" t="s">
        <v>226</v>
      </c>
      <c r="N1858" s="117" t="s">
        <v>460</v>
      </c>
      <c r="S1858" s="112" t="s">
        <v>210</v>
      </c>
      <c r="T1858" s="112" t="s">
        <v>228</v>
      </c>
    </row>
    <row r="1859" spans="1:22" x14ac:dyDescent="0.2">
      <c r="K1859" s="127">
        <v>233</v>
      </c>
      <c r="N1859" s="124">
        <f t="shared" ref="N1859" si="3258">Q1851</f>
        <v>0.22191944948548198</v>
      </c>
      <c r="P1859" s="127" t="str">
        <f t="shared" ref="P1859" si="3259">CONCATENATE("X1","(m",K1859,")")</f>
        <v>X1(m233)</v>
      </c>
      <c r="Q1859" s="59">
        <f t="shared" ref="Q1859" si="3260">(($L$3*($I$3-($C$3*N1860+$D$3*N1861+$E$3*N1862+$F$3*N1863+$G$3*N1864))/$B$3))+((1-$L$3)*N1859)</f>
        <v>0.22219659212807341</v>
      </c>
      <c r="S1859" s="129">
        <f t="shared" ref="S1859:S1864" si="3261">ABS((Q1859-N1859)/Q1859)*100</f>
        <v>0.12472857478916166</v>
      </c>
      <c r="T1859" s="133">
        <f t="shared" si="3191"/>
        <v>0.12530043274265293</v>
      </c>
      <c r="U1859" s="127" t="s">
        <v>229</v>
      </c>
    </row>
    <row r="1860" spans="1:22" x14ac:dyDescent="0.2">
      <c r="N1860" s="125">
        <f t="shared" si="3173"/>
        <v>8.9516206939456403E-5</v>
      </c>
      <c r="P1860" s="127" t="str">
        <f t="shared" ref="P1860" si="3262">CONCATENATE("X2","(m",K1859,")")</f>
        <v>X2(m233)</v>
      </c>
      <c r="Q1860" s="59">
        <f t="shared" ref="Q1860" si="3263">(($L$3*($I$4-($B$4*Q1859+$D$4*N1861+$E$4*N1862+$F$4*N1863+$G$4*N1864))/$C$4))+((1-$L$3)*N1860)</f>
        <v>8.9628511852668597E-5</v>
      </c>
      <c r="S1860" s="129">
        <f t="shared" si="3261"/>
        <v>0.12530043274265293</v>
      </c>
    </row>
    <row r="1861" spans="1:22" x14ac:dyDescent="0.2">
      <c r="N1861" s="125">
        <f t="shared" si="3173"/>
        <v>-8.6649462537142802E-4</v>
      </c>
      <c r="P1861" s="127" t="str">
        <f t="shared" ref="P1861" si="3264">CONCATENATE("X3","(m",K1859,")")</f>
        <v>X3(m233)</v>
      </c>
      <c r="Q1861" s="59">
        <f t="shared" ref="Q1861" si="3265">(($L$3*($I$5-($B$5*Q1859+$C$5*Q1860+$E$5*N1862+$F$5*N1863+$G$5*N1864))/$D$5))+((1-$L$3)*N1861)</f>
        <v>-8.6757694948408023E-4</v>
      </c>
      <c r="S1861" s="129">
        <f t="shared" si="3261"/>
        <v>0.12475252060302285</v>
      </c>
    </row>
    <row r="1862" spans="1:22" x14ac:dyDescent="0.2">
      <c r="N1862" s="125">
        <f t="shared" si="3173"/>
        <v>0.22322741364836332</v>
      </c>
      <c r="P1862" s="127" t="str">
        <f t="shared" ref="P1862" si="3266">CONCATENATE("X4","(m",K1859,")")</f>
        <v>X4(m233)</v>
      </c>
      <c r="Q1862" s="59">
        <f t="shared" ref="Q1862" si="3267">(($L$3*($I$6-($B$6*Q1859+$C$6*Q1860+$D$6*Q1861+$F$6*N1863+$G$6*N1864))/$E$6))+((1-$L$3)*N1862)</f>
        <v>0.22350328941495545</v>
      </c>
      <c r="S1862" s="129">
        <f t="shared" si="3261"/>
        <v>0.12343253082058307</v>
      </c>
    </row>
    <row r="1863" spans="1:22" x14ac:dyDescent="0.2">
      <c r="N1863" s="125">
        <f t="shared" si="3173"/>
        <v>-8.9572488032285823E-5</v>
      </c>
      <c r="P1863" s="127" t="str">
        <f t="shared" ref="P1863" si="3268">CONCATENATE("X5","(m",K1859,")")</f>
        <v>X5(m233)</v>
      </c>
      <c r="Q1863" s="59">
        <f t="shared" ref="Q1863" si="3269">(($L$3*($I$7-($B$7*Q1859+$C$7*Q1860+$D$7*Q1861+$E$7*Q1862+$G$7*N1864))/$F$7))+((1-$L$3)*N1863)</f>
        <v>-8.9684279576650016E-5</v>
      </c>
      <c r="S1863" s="129">
        <f t="shared" si="3261"/>
        <v>0.12465010020919869</v>
      </c>
    </row>
    <row r="1864" spans="1:22" ht="15.75" x14ac:dyDescent="0.25">
      <c r="K1864" s="1"/>
      <c r="N1864" s="126">
        <f t="shared" si="3173"/>
        <v>-8.7298868370947749E-4</v>
      </c>
      <c r="P1864" s="127" t="str">
        <f t="shared" ref="P1864" si="3270">CONCATENATE("X6","(m",K1859,")")</f>
        <v>X6(m233)</v>
      </c>
      <c r="Q1864" s="59">
        <f t="shared" ref="Q1864" si="3271">(($L$3*($I$8-($B$8*Q1859+$C$8*Q1860+$D$8*Q1861+$E$8*Q1862+$F$8*Q1863))/$G$8))+((1-$L$3)*N1864)</f>
        <v>-8.740660602960873E-4</v>
      </c>
      <c r="R1864" s="1"/>
      <c r="S1864" s="129">
        <f t="shared" si="3261"/>
        <v>0.12326031584441743</v>
      </c>
      <c r="T1864" s="1"/>
      <c r="U1864" s="1"/>
    </row>
    <row r="1865" spans="1:22" x14ac:dyDescent="0.2">
      <c r="A1865" s="131"/>
      <c r="B1865" s="131"/>
      <c r="C1865" s="131"/>
      <c r="D1865" s="131"/>
      <c r="E1865" s="131"/>
      <c r="F1865" s="131"/>
      <c r="G1865" s="131"/>
      <c r="H1865" s="131"/>
      <c r="I1865" s="131"/>
      <c r="J1865" s="131"/>
      <c r="K1865" s="131"/>
      <c r="L1865" s="131"/>
      <c r="M1865" s="131"/>
      <c r="N1865" s="131"/>
      <c r="O1865" s="131"/>
      <c r="P1865" s="131"/>
      <c r="Q1865" s="131"/>
      <c r="R1865" s="131"/>
      <c r="S1865" s="131"/>
      <c r="T1865" s="131"/>
      <c r="U1865" s="131"/>
      <c r="V1865" s="131"/>
    </row>
    <row r="1866" spans="1:22" ht="15.75" x14ac:dyDescent="0.25">
      <c r="K1866" s="127" t="s">
        <v>226</v>
      </c>
      <c r="N1866" s="117" t="s">
        <v>461</v>
      </c>
      <c r="S1866" s="112" t="s">
        <v>210</v>
      </c>
      <c r="T1866" s="112" t="s">
        <v>228</v>
      </c>
    </row>
    <row r="1867" spans="1:22" x14ac:dyDescent="0.2">
      <c r="K1867" s="127">
        <v>234</v>
      </c>
      <c r="N1867" s="124">
        <f t="shared" ref="N1867" si="3272">Q1859</f>
        <v>0.22219659212807341</v>
      </c>
      <c r="P1867" s="127" t="str">
        <f t="shared" ref="P1867" si="3273">CONCATENATE("X1","(m",K1867,")")</f>
        <v>X1(m234)</v>
      </c>
      <c r="Q1867" s="59">
        <f t="shared" ref="Q1867" si="3274">(($L$3*($I$3-($C$3*N1868+$D$3*N1869+$E$3*N1870+$F$3*N1871+$G$3*N1872))/$B$3))+((1-$L$3)*N1867)</f>
        <v>0.2224712068098168</v>
      </c>
      <c r="S1867" s="129">
        <f t="shared" ref="S1867:S1872" si="3275">ABS((Q1867-N1867)/Q1867)*100</f>
        <v>0.12343830272748474</v>
      </c>
      <c r="T1867" s="133">
        <f t="shared" si="3191"/>
        <v>0.12400354322852454</v>
      </c>
      <c r="U1867" s="127" t="s">
        <v>229</v>
      </c>
    </row>
    <row r="1868" spans="1:22" x14ac:dyDescent="0.2">
      <c r="N1868" s="125">
        <f t="shared" si="3173"/>
        <v>8.9628511852668597E-5</v>
      </c>
      <c r="P1868" s="127" t="str">
        <f t="shared" ref="P1868" si="3276">CONCATENATE("X2","(m",K1867,")")</f>
        <v>X2(m234)</v>
      </c>
      <c r="Q1868" s="59">
        <f t="shared" ref="Q1868" si="3277">(($L$3*($I$4-($B$4*Q1867+$D$4*N1869+$E$4*N1870+$F$4*N1871+$G$4*N1872))/$C$4))+((1-$L$3)*N1868)</f>
        <v>8.9739792374899394E-5</v>
      </c>
      <c r="S1868" s="129">
        <f t="shared" si="3275"/>
        <v>0.12400354322852454</v>
      </c>
    </row>
    <row r="1869" spans="1:22" x14ac:dyDescent="0.2">
      <c r="N1869" s="125">
        <f t="shared" si="3173"/>
        <v>-8.6757694948408023E-4</v>
      </c>
      <c r="P1869" s="127" t="str">
        <f t="shared" ref="P1869" si="3278">CONCATENATE("X3","(m",K1867,")")</f>
        <v>X3(m234)</v>
      </c>
      <c r="Q1869" s="59">
        <f t="shared" ref="Q1869" si="3279">(($L$3*($I$5-($B$5*Q1867+$C$5*Q1868+$E$5*N1870+$F$5*N1871+$G$5*N1872))/$D$5))+((1-$L$3)*N1869)</f>
        <v>-8.686494011608053E-4</v>
      </c>
      <c r="S1869" s="129">
        <f t="shared" si="3275"/>
        <v>0.12346197157241043</v>
      </c>
    </row>
    <row r="1870" spans="1:22" x14ac:dyDescent="0.2">
      <c r="N1870" s="125">
        <f t="shared" si="3173"/>
        <v>0.22350328941495545</v>
      </c>
      <c r="P1870" s="127" t="str">
        <f t="shared" ref="P1870" si="3280">CONCATENATE("X4","(m",K1867,")")</f>
        <v>X4(m234)</v>
      </c>
      <c r="Q1870" s="59">
        <f t="shared" ref="Q1870" si="3281">(($L$3*($I$6-($B$6*Q1867+$C$6*Q1868+$D$6*Q1869+$F$6*N1871+$G$6*N1872))/$E$6))+((1-$L$3)*N1870)</f>
        <v>0.22377664877652823</v>
      </c>
      <c r="S1870" s="129">
        <f t="shared" si="3275"/>
        <v>0.12215723269935973</v>
      </c>
    </row>
    <row r="1871" spans="1:22" x14ac:dyDescent="0.2">
      <c r="N1871" s="125">
        <f t="shared" si="3173"/>
        <v>-8.9684279576650016E-5</v>
      </c>
      <c r="P1871" s="127" t="str">
        <f t="shared" ref="P1871" si="3282">CONCATENATE("X5","(m",K1867,")")</f>
        <v>X5(m234)</v>
      </c>
      <c r="Q1871" s="59">
        <f t="shared" ref="Q1871" si="3283">(($L$3*($I$7-($B$7*Q1867+$C$7*Q1868+$D$7*Q1869+$E$7*Q1870+$G$7*N1872))/$F$7))+((1-$L$3)*N1871)</f>
        <v>-8.9795051412734614E-5</v>
      </c>
      <c r="S1871" s="129">
        <f t="shared" si="3275"/>
        <v>0.12336073574416302</v>
      </c>
    </row>
    <row r="1872" spans="1:22" ht="15.75" x14ac:dyDescent="0.25">
      <c r="K1872" s="1"/>
      <c r="N1872" s="126">
        <f t="shared" si="3173"/>
        <v>-8.740660602960873E-4</v>
      </c>
      <c r="P1872" s="127" t="str">
        <f t="shared" ref="P1872" si="3284">CONCATENATE("X6","(m",K1867,")")</f>
        <v>X6(m234)</v>
      </c>
      <c r="Q1872" s="59">
        <f t="shared" ref="Q1872" si="3285">(($L$3*($I$8-($B$8*Q1867+$C$8*Q1868+$D$8*Q1869+$E$8*Q1870+$F$8*Q1871))/$G$8))+((1-$L$3)*N1872)</f>
        <v>-8.7513360957570366E-4</v>
      </c>
      <c r="R1872" s="1"/>
      <c r="S1872" s="129">
        <f t="shared" si="3275"/>
        <v>0.12198700494818694</v>
      </c>
      <c r="T1872" s="1"/>
      <c r="U1872" s="1"/>
    </row>
    <row r="1873" spans="1:22" x14ac:dyDescent="0.2">
      <c r="A1873" s="131"/>
      <c r="B1873" s="131"/>
      <c r="C1873" s="131"/>
      <c r="D1873" s="131"/>
      <c r="E1873" s="131"/>
      <c r="F1873" s="131"/>
      <c r="G1873" s="131"/>
      <c r="H1873" s="131"/>
      <c r="I1873" s="131"/>
      <c r="J1873" s="131"/>
      <c r="K1873" s="131"/>
      <c r="L1873" s="131"/>
      <c r="M1873" s="131"/>
      <c r="N1873" s="131"/>
      <c r="O1873" s="131"/>
      <c r="P1873" s="131"/>
      <c r="Q1873" s="131"/>
      <c r="R1873" s="131"/>
      <c r="S1873" s="131"/>
      <c r="T1873" s="131"/>
      <c r="U1873" s="131"/>
      <c r="V1873" s="131"/>
    </row>
    <row r="1874" spans="1:22" ht="15.75" x14ac:dyDescent="0.25">
      <c r="K1874" s="127" t="s">
        <v>226</v>
      </c>
      <c r="N1874" s="117" t="s">
        <v>462</v>
      </c>
      <c r="S1874" s="112" t="s">
        <v>210</v>
      </c>
      <c r="T1874" s="112" t="s">
        <v>228</v>
      </c>
    </row>
    <row r="1875" spans="1:22" x14ac:dyDescent="0.2">
      <c r="K1875" s="127">
        <v>235</v>
      </c>
      <c r="N1875" s="124">
        <f t="shared" ref="N1875:N1936" si="3286">Q1867</f>
        <v>0.2224712068098168</v>
      </c>
      <c r="P1875" s="127" t="str">
        <f t="shared" ref="P1875" si="3287">CONCATENATE("X1","(m",K1875,")")</f>
        <v>X1(m235)</v>
      </c>
      <c r="Q1875" s="59">
        <f t="shared" ref="Q1875" si="3288">(($L$3*($I$3-($C$3*N1876+$D$3*N1877+$E$3*N1878+$F$3*N1879+$G$3*N1880))/$B$3))+((1-$L$3)*N1875)</f>
        <v>0.22274331658954563</v>
      </c>
      <c r="S1875" s="129">
        <f t="shared" ref="S1875:S1880" si="3289">ABS((Q1875-N1875)/Q1875)*100</f>
        <v>0.12216293799299612</v>
      </c>
      <c r="T1875" s="133">
        <f t="shared" si="3191"/>
        <v>0.1227216519228156</v>
      </c>
      <c r="U1875" s="127" t="s">
        <v>229</v>
      </c>
    </row>
    <row r="1876" spans="1:22" x14ac:dyDescent="0.2">
      <c r="N1876" s="125">
        <f t="shared" si="3286"/>
        <v>8.9739792374899394E-5</v>
      </c>
      <c r="P1876" s="127" t="str">
        <f t="shared" ref="P1876" si="3290">CONCATENATE("X2","(m",K1875,")")</f>
        <v>X2(m235)</v>
      </c>
      <c r="Q1876" s="59">
        <f t="shared" ref="Q1876" si="3291">(($L$3*($I$4-($B$4*Q1875+$D$4*N1877+$E$4*N1878+$F$4*N1879+$G$4*N1880))/$C$4))+((1-$L$3)*N1876)</f>
        <v>8.9850057850146699E-5</v>
      </c>
      <c r="S1876" s="129">
        <f t="shared" si="3289"/>
        <v>0.1227216519228156</v>
      </c>
    </row>
    <row r="1877" spans="1:22" x14ac:dyDescent="0.2">
      <c r="N1877" s="125">
        <f t="shared" si="3286"/>
        <v>-8.686494011608053E-4</v>
      </c>
      <c r="P1877" s="127" t="str">
        <f t="shared" ref="P1877" si="3292">CONCATENATE("X3","(m",K1875,")")</f>
        <v>X3(m235)</v>
      </c>
      <c r="Q1877" s="59">
        <f t="shared" ref="Q1877" si="3293">(($L$3*($I$5-($B$5*Q1875+$C$5*Q1876+$E$5*N1878+$F$5*N1879+$G$5*N1880))/$D$5))+((1-$L$3)*N1877)</f>
        <v>-8.6971207045317858E-4</v>
      </c>
      <c r="S1877" s="129">
        <f t="shared" si="3289"/>
        <v>0.12218633367012623</v>
      </c>
    </row>
    <row r="1878" spans="1:22" x14ac:dyDescent="0.2">
      <c r="N1878" s="125">
        <f t="shared" si="3286"/>
        <v>0.22377664877652823</v>
      </c>
      <c r="P1878" s="127" t="str">
        <f t="shared" ref="P1878" si="3294">CONCATENATE("X4","(m",K1875,")")</f>
        <v>X4(m235)</v>
      </c>
      <c r="Q1878" s="59">
        <f t="shared" ref="Q1878" si="3295">(($L$3*($I$6-($B$6*Q1875+$C$6*Q1876+$D$6*Q1877+$F$6*N1879+$G$6*N1880))/$E$6))+((1-$L$3)*N1878)</f>
        <v>0.2240475146865086</v>
      </c>
      <c r="S1878" s="129">
        <f t="shared" si="3289"/>
        <v>0.12089663675108309</v>
      </c>
    </row>
    <row r="1879" spans="1:22" x14ac:dyDescent="0.2">
      <c r="N1879" s="125">
        <f t="shared" si="3286"/>
        <v>-8.9795051412734614E-5</v>
      </c>
      <c r="P1879" s="127" t="str">
        <f t="shared" ref="P1879" si="3296">CONCATENATE("X5","(m",K1875,")")</f>
        <v>X5(m235)</v>
      </c>
      <c r="Q1879" s="59">
        <f t="shared" ref="Q1879" si="3297">(($L$3*($I$7-($B$7*Q1875+$C$7*Q1876+$D$7*Q1877+$E$7*Q1878+$G$7*N1880))/$F$7))+((1-$L$3)*N1879)</f>
        <v>-8.9904812841824162E-5</v>
      </c>
      <c r="S1879" s="129">
        <f t="shared" si="3289"/>
        <v>0.1220862661520228</v>
      </c>
    </row>
    <row r="1880" spans="1:22" ht="15.75" x14ac:dyDescent="0.25">
      <c r="K1880" s="1"/>
      <c r="N1880" s="126">
        <f t="shared" si="3286"/>
        <v>-8.7513360957570366E-4</v>
      </c>
      <c r="P1880" s="127" t="str">
        <f t="shared" ref="P1880" si="3298">CONCATENATE("X6","(m",K1875,")")</f>
        <v>X6(m235)</v>
      </c>
      <c r="Q1880" s="59">
        <f t="shared" ref="Q1880" si="3299">(($L$3*($I$8-($B$8*Q1875+$C$8*Q1876+$D$8*Q1877+$E$8*Q1878+$F$8*Q1879))/$G$8))+((1-$L$3)*N1880)</f>
        <v>-8.7619142118825811E-4</v>
      </c>
      <c r="R1880" s="1"/>
      <c r="S1880" s="129">
        <f t="shared" si="3289"/>
        <v>0.12072836904975495</v>
      </c>
      <c r="T1880" s="1"/>
      <c r="U1880" s="1"/>
    </row>
    <row r="1881" spans="1:22" x14ac:dyDescent="0.2">
      <c r="A1881" s="131"/>
      <c r="B1881" s="131"/>
      <c r="C1881" s="131"/>
      <c r="D1881" s="131"/>
      <c r="E1881" s="131"/>
      <c r="F1881" s="131"/>
      <c r="G1881" s="131"/>
      <c r="H1881" s="131"/>
      <c r="I1881" s="131"/>
      <c r="J1881" s="131"/>
      <c r="K1881" s="131"/>
      <c r="L1881" s="131"/>
      <c r="M1881" s="131"/>
      <c r="N1881" s="131"/>
      <c r="O1881" s="131"/>
      <c r="P1881" s="131"/>
      <c r="Q1881" s="131"/>
      <c r="R1881" s="131"/>
      <c r="S1881" s="131"/>
      <c r="T1881" s="131"/>
      <c r="U1881" s="131"/>
      <c r="V1881" s="131"/>
    </row>
    <row r="1882" spans="1:22" ht="15.75" x14ac:dyDescent="0.25">
      <c r="K1882" s="127" t="s">
        <v>226</v>
      </c>
      <c r="N1882" s="117" t="s">
        <v>463</v>
      </c>
      <c r="S1882" s="112" t="s">
        <v>210</v>
      </c>
      <c r="T1882" s="112" t="s">
        <v>228</v>
      </c>
    </row>
    <row r="1883" spans="1:22" x14ac:dyDescent="0.2">
      <c r="K1883" s="127">
        <v>236</v>
      </c>
      <c r="N1883" s="124">
        <f t="shared" ref="N1883" si="3300">Q1875</f>
        <v>0.22274331658954563</v>
      </c>
      <c r="P1883" s="127" t="str">
        <f t="shared" ref="P1883" si="3301">CONCATENATE("X1","(m",K1883,")")</f>
        <v>X1(m236)</v>
      </c>
      <c r="Q1883" s="59">
        <f t="shared" ref="Q1883" si="3302">(($L$3*($I$3-($C$3*N1884+$D$3*N1885+$E$3*N1886+$F$3*N1887+$G$3*N1888))/$B$3))+((1-$L$3)*N1883)</f>
        <v>0.22301294431576191</v>
      </c>
      <c r="S1883" s="129">
        <f t="shared" ref="S1883:S1888" si="3303">ABS((Q1883-N1883)/Q1883)*100</f>
        <v>0.12090227634253944</v>
      </c>
      <c r="T1883" s="133">
        <f t="shared" ref="T1883:T1939" si="3304">MAX(S1883:S1886)</f>
        <v>0.12145455303757688</v>
      </c>
      <c r="U1883" s="127" t="s">
        <v>229</v>
      </c>
    </row>
    <row r="1884" spans="1:22" x14ac:dyDescent="0.2">
      <c r="N1884" s="125">
        <f t="shared" si="3286"/>
        <v>8.9850057850146699E-5</v>
      </c>
      <c r="P1884" s="127" t="str">
        <f t="shared" ref="P1884" si="3305">CONCATENATE("X2","(m",K1883,")")</f>
        <v>X2(m236)</v>
      </c>
      <c r="Q1884" s="59">
        <f t="shared" ref="Q1884" si="3306">(($L$3*($I$4-($B$4*Q1883+$D$4*N1885+$E$4*N1886+$F$4*N1887+$G$4*N1888))/$C$4))+((1-$L$3)*N1884)</f>
        <v>8.9959317537177132E-5</v>
      </c>
      <c r="S1884" s="129">
        <f t="shared" si="3303"/>
        <v>0.12145455303757688</v>
      </c>
    </row>
    <row r="1885" spans="1:22" x14ac:dyDescent="0.2">
      <c r="N1885" s="125">
        <f t="shared" si="3286"/>
        <v>-8.6971207045317858E-4</v>
      </c>
      <c r="P1885" s="127" t="str">
        <f t="shared" ref="P1885" si="3307">CONCATENATE("X3","(m",K1883,")")</f>
        <v>X3(m236)</v>
      </c>
      <c r="Q1885" s="59">
        <f t="shared" ref="Q1885" si="3308">(($L$3*($I$5-($B$5*Q1883+$C$5*Q1884+$E$5*N1886+$F$5*N1887+$G$5*N1888))/$D$5))+((1-$L$3)*N1885)</f>
        <v>-8.7076504659136782E-4</v>
      </c>
      <c r="S1885" s="129">
        <f t="shared" si="3303"/>
        <v>0.12092540258834983</v>
      </c>
    </row>
    <row r="1886" spans="1:22" x14ac:dyDescent="0.2">
      <c r="N1886" s="125">
        <f t="shared" si="3286"/>
        <v>0.2240475146865086</v>
      </c>
      <c r="P1886" s="127" t="str">
        <f t="shared" ref="P1886" si="3309">CONCATENATE("X4","(m",K1883,")")</f>
        <v>X4(m236)</v>
      </c>
      <c r="Q1886" s="59">
        <f t="shared" ref="Q1886" si="3310">(($L$3*($I$6-($B$6*Q1883+$C$6*Q1884+$D$6*Q1885+$F$6*N1887+$G$6*N1888))/$E$6))+((1-$L$3)*N1886)</f>
        <v>0.22431590988895334</v>
      </c>
      <c r="S1886" s="129">
        <f t="shared" si="3303"/>
        <v>0.11965054220968999</v>
      </c>
    </row>
    <row r="1887" spans="1:22" x14ac:dyDescent="0.2">
      <c r="N1887" s="125">
        <f t="shared" si="3286"/>
        <v>-8.9904812841824162E-5</v>
      </c>
      <c r="P1887" s="127" t="str">
        <f t="shared" ref="P1887" si="3311">CONCATENATE("X5","(m",K1883,")")</f>
        <v>X5(m236)</v>
      </c>
      <c r="Q1887" s="59">
        <f t="shared" ref="Q1887" si="3312">(($L$3*($I$7-($B$7*Q1883+$C$7*Q1884+$D$7*Q1885+$E$7*Q1886+$G$7*N1888))/$F$7))+((1-$L$3)*N1887)</f>
        <v>-9.0013573080361574E-5</v>
      </c>
      <c r="S1887" s="129">
        <f t="shared" si="3303"/>
        <v>0.12082648740131043</v>
      </c>
    </row>
    <row r="1888" spans="1:22" ht="15.75" x14ac:dyDescent="0.25">
      <c r="K1888" s="1"/>
      <c r="N1888" s="126">
        <f t="shared" si="3286"/>
        <v>-8.7619142118825811E-4</v>
      </c>
      <c r="P1888" s="127" t="str">
        <f t="shared" ref="P1888" si="3313">CONCATENATE("X6","(m",K1883,")")</f>
        <v>X6(m236)</v>
      </c>
      <c r="Q1888" s="59">
        <f t="shared" ref="Q1888" si="3314">(($L$3*($I$8-($B$8*Q1883+$C$8*Q1884+$D$8*Q1885+$E$8*Q1886+$F$8*Q1887))/$G$8))+((1-$L$3)*N1888)</f>
        <v>-8.7723958395602962E-4</v>
      </c>
      <c r="R1888" s="1"/>
      <c r="S1888" s="129">
        <f t="shared" si="3303"/>
        <v>0.11948420784259116</v>
      </c>
      <c r="T1888" s="1"/>
      <c r="U1888" s="1"/>
    </row>
    <row r="1889" spans="1:22" x14ac:dyDescent="0.2">
      <c r="A1889" s="131"/>
      <c r="B1889" s="131"/>
      <c r="C1889" s="131"/>
      <c r="D1889" s="131"/>
      <c r="E1889" s="131"/>
      <c r="F1889" s="131"/>
      <c r="G1889" s="131"/>
      <c r="H1889" s="131"/>
      <c r="I1889" s="131"/>
      <c r="J1889" s="131"/>
      <c r="K1889" s="131"/>
      <c r="L1889" s="131"/>
      <c r="M1889" s="131"/>
      <c r="N1889" s="131"/>
      <c r="O1889" s="131"/>
      <c r="P1889" s="131"/>
      <c r="Q1889" s="131"/>
      <c r="R1889" s="131"/>
      <c r="S1889" s="131"/>
      <c r="T1889" s="131"/>
      <c r="U1889" s="131"/>
      <c r="V1889" s="131"/>
    </row>
    <row r="1890" spans="1:22" ht="15.75" x14ac:dyDescent="0.25">
      <c r="K1890" s="127" t="s">
        <v>226</v>
      </c>
      <c r="N1890" s="117" t="s">
        <v>464</v>
      </c>
      <c r="S1890" s="112" t="s">
        <v>210</v>
      </c>
      <c r="T1890" s="112" t="s">
        <v>228</v>
      </c>
    </row>
    <row r="1891" spans="1:22" x14ac:dyDescent="0.2">
      <c r="K1891" s="127">
        <v>237</v>
      </c>
      <c r="N1891" s="124">
        <f t="shared" ref="N1891" si="3315">Q1883</f>
        <v>0.22301294431576191</v>
      </c>
      <c r="P1891" s="127" t="str">
        <f t="shared" ref="P1891" si="3316">CONCATENATE("X1","(m",K1891,")")</f>
        <v>X1(m237)</v>
      </c>
      <c r="Q1891" s="59">
        <f t="shared" ref="Q1891" si="3317">(($L$3*($I$3-($C$3*N1892+$D$3*N1893+$E$3*N1894+$F$3*N1895+$G$3*N1896))/$B$3))+((1-$L$3)*N1891)</f>
        <v>0.22328011262855466</v>
      </c>
      <c r="S1891" s="129">
        <f t="shared" ref="S1891:S1896" si="3318">ABS((Q1891-N1891)/Q1891)*100</f>
        <v>0.11965611699471207</v>
      </c>
      <c r="T1891" s="133">
        <f t="shared" si="3304"/>
        <v>0.12020204427889788</v>
      </c>
      <c r="U1891" s="127" t="s">
        <v>229</v>
      </c>
    </row>
    <row r="1892" spans="1:22" x14ac:dyDescent="0.2">
      <c r="N1892" s="125">
        <f t="shared" si="3286"/>
        <v>8.9959317537177132E-5</v>
      </c>
      <c r="P1892" s="127" t="str">
        <f t="shared" ref="P1892" si="3319">CONCATENATE("X2","(m",K1891,")")</f>
        <v>X2(m237)</v>
      </c>
      <c r="Q1892" s="59">
        <f t="shared" ref="Q1892" si="3320">(($L$3*($I$4-($B$4*Q1891+$D$4*N1893+$E$4*N1894+$F$4*N1895+$G$4*N1896))/$C$4))+((1-$L$3)*N1892)</f>
        <v>9.0067580610303261E-5</v>
      </c>
      <c r="S1892" s="129">
        <f t="shared" si="3318"/>
        <v>0.12020204427889788</v>
      </c>
    </row>
    <row r="1893" spans="1:22" x14ac:dyDescent="0.2">
      <c r="N1893" s="125">
        <f t="shared" si="3286"/>
        <v>-8.7076504659136782E-4</v>
      </c>
      <c r="P1893" s="127" t="str">
        <f t="shared" ref="P1893" si="3321">CONCATENATE("X3","(m",K1891,")")</f>
        <v>X3(m237)</v>
      </c>
      <c r="Q1893" s="59">
        <f t="shared" ref="Q1893" si="3322">(($L$3*($I$5-($B$5*Q1891+$C$5*Q1892+$E$5*N1894+$F$5*N1895+$G$5*N1896))/$D$5))+((1-$L$3)*N1893)</f>
        <v>-8.7180841799162727E-4</v>
      </c>
      <c r="S1893" s="129">
        <f t="shared" si="3318"/>
        <v>0.11967897748258126</v>
      </c>
    </row>
    <row r="1894" spans="1:22" x14ac:dyDescent="0.2">
      <c r="N1894" s="125">
        <f t="shared" si="3286"/>
        <v>0.22431590988895334</v>
      </c>
      <c r="P1894" s="127" t="str">
        <f t="shared" ref="P1894" si="3323">CONCATENATE("X4","(m",K1891,")")</f>
        <v>X4(m237)</v>
      </c>
      <c r="Q1894" s="59">
        <f t="shared" ref="Q1894" si="3324">(($L$3*($I$6-($B$6*Q1891+$C$6*Q1892+$D$6*Q1893+$F$6*N1895+$G$6*N1896))/$E$6))+((1-$L$3)*N1894)</f>
        <v>0.22458185692045893</v>
      </c>
      <c r="S1894" s="129">
        <f t="shared" si="3318"/>
        <v>0.11841875169808745</v>
      </c>
    </row>
    <row r="1895" spans="1:22" x14ac:dyDescent="0.2">
      <c r="N1895" s="125">
        <f t="shared" si="3286"/>
        <v>-9.0013573080361574E-5</v>
      </c>
      <c r="P1895" s="127" t="str">
        <f t="shared" ref="P1895" si="3325">CONCATENATE("X5","(m",K1891,")")</f>
        <v>X5(m237)</v>
      </c>
      <c r="Q1895" s="59">
        <f t="shared" ref="Q1895" si="3326">(($L$3*($I$7-($B$7*Q1891+$C$7*Q1892+$D$7*Q1893+$E$7*Q1894+$G$7*N1896))/$F$7))+((1-$L$3)*N1895)</f>
        <v>-9.0121341260721721E-5</v>
      </c>
      <c r="S1895" s="129">
        <f t="shared" si="3318"/>
        <v>0.11958119891754899</v>
      </c>
    </row>
    <row r="1896" spans="1:22" ht="15.75" x14ac:dyDescent="0.25">
      <c r="K1896" s="1"/>
      <c r="N1896" s="126">
        <f t="shared" si="3286"/>
        <v>-8.7723958395602962E-4</v>
      </c>
      <c r="P1896" s="127" t="str">
        <f t="shared" ref="P1896" si="3327">CONCATENATE("X6","(m",K1891,")")</f>
        <v>X6(m237)</v>
      </c>
      <c r="Q1896" s="59">
        <f t="shared" ref="Q1896" si="3328">(($L$3*($I$8-($B$8*Q1891+$C$8*Q1892+$D$8*Q1893+$E$8*Q1894+$F$8*Q1895))/$G$8))+((1-$L$3)*N1896)</f>
        <v>-8.782781858911031E-4</v>
      </c>
      <c r="R1896" s="1"/>
      <c r="S1896" s="129">
        <f t="shared" si="3318"/>
        <v>0.11825432439947403</v>
      </c>
      <c r="T1896" s="1"/>
      <c r="U1896" s="1"/>
    </row>
    <row r="1897" spans="1:22" x14ac:dyDescent="0.2">
      <c r="A1897" s="131"/>
      <c r="B1897" s="131"/>
      <c r="C1897" s="131"/>
      <c r="D1897" s="131"/>
      <c r="E1897" s="131"/>
      <c r="F1897" s="131"/>
      <c r="G1897" s="131"/>
      <c r="H1897" s="131"/>
      <c r="I1897" s="131"/>
      <c r="J1897" s="131"/>
      <c r="K1897" s="131"/>
      <c r="L1897" s="131"/>
      <c r="M1897" s="131"/>
      <c r="N1897" s="131"/>
      <c r="O1897" s="131"/>
      <c r="P1897" s="131"/>
      <c r="Q1897" s="131"/>
      <c r="R1897" s="131"/>
      <c r="S1897" s="131"/>
      <c r="T1897" s="131"/>
      <c r="U1897" s="131"/>
      <c r="V1897" s="131"/>
    </row>
    <row r="1898" spans="1:22" ht="15.75" x14ac:dyDescent="0.25">
      <c r="K1898" s="127" t="s">
        <v>226</v>
      </c>
      <c r="N1898" s="117" t="s">
        <v>465</v>
      </c>
      <c r="S1898" s="112" t="s">
        <v>210</v>
      </c>
      <c r="T1898" s="112" t="s">
        <v>228</v>
      </c>
    </row>
    <row r="1899" spans="1:22" x14ac:dyDescent="0.2">
      <c r="K1899" s="127">
        <v>238</v>
      </c>
      <c r="N1899" s="124">
        <f t="shared" ref="N1899" si="3329">Q1891</f>
        <v>0.22328011262855466</v>
      </c>
      <c r="P1899" s="127" t="str">
        <f t="shared" ref="P1899" si="3330">CONCATENATE("X1","(m",K1899,")")</f>
        <v>X1(m238)</v>
      </c>
      <c r="Q1899" s="59">
        <f t="shared" ref="Q1899" si="3331">(($L$3*($I$3-($C$3*N1900+$D$3*N1901+$E$3*N1902+$F$3*N1903+$G$3*N1904))/$B$3))+((1-$L$3)*N1899)</f>
        <v>0.22354484396150096</v>
      </c>
      <c r="S1899" s="129">
        <f t="shared" ref="S1899:S1904" si="3332">ABS((Q1899-N1899)/Q1899)*100</f>
        <v>0.11842426255731127</v>
      </c>
      <c r="T1899" s="133">
        <f t="shared" si="3304"/>
        <v>0.11896392677383509</v>
      </c>
      <c r="U1899" s="127" t="s">
        <v>229</v>
      </c>
    </row>
    <row r="1900" spans="1:22" x14ac:dyDescent="0.2">
      <c r="N1900" s="125">
        <f t="shared" si="3286"/>
        <v>9.0067580610303261E-5</v>
      </c>
      <c r="P1900" s="127" t="str">
        <f t="shared" ref="P1900" si="3333">CONCATENATE("X2","(m",K1899,")")</f>
        <v>X2(m238)</v>
      </c>
      <c r="Q1900" s="59">
        <f t="shared" ref="Q1900" si="3334">(($L$3*($I$4-($B$4*Q1899+$D$4*N1901+$E$4*N1902+$F$4*N1903+$G$4*N1904))/$C$4))+((1-$L$3)*N1900)</f>
        <v>9.0174856160154038E-5</v>
      </c>
      <c r="S1900" s="129">
        <f t="shared" si="3332"/>
        <v>0.11896392677383509</v>
      </c>
    </row>
    <row r="1901" spans="1:22" x14ac:dyDescent="0.2">
      <c r="N1901" s="125">
        <f t="shared" si="3286"/>
        <v>-8.7180841799162727E-4</v>
      </c>
      <c r="P1901" s="127" t="str">
        <f t="shared" ref="P1901" si="3335">CONCATENATE("X3","(m",K1899,")")</f>
        <v>X3(m238)</v>
      </c>
      <c r="Q1901" s="59">
        <f t="shared" ref="Q1901" si="3336">(($L$3*($I$5-($B$5*Q1899+$C$5*Q1900+$E$5*N1902+$F$5*N1903+$G$5*N1904))/$D$5))+((1-$L$3)*N1901)</f>
        <v>-8.7284227226372044E-4</v>
      </c>
      <c r="S1901" s="129">
        <f t="shared" si="3332"/>
        <v>0.11844686089868962</v>
      </c>
    </row>
    <row r="1902" spans="1:22" x14ac:dyDescent="0.2">
      <c r="N1902" s="125">
        <f t="shared" si="3286"/>
        <v>0.22458185692045893</v>
      </c>
      <c r="P1902" s="127" t="str">
        <f t="shared" ref="P1902" si="3337">CONCATENATE("X4","(m",K1899,")")</f>
        <v>X4(m238)</v>
      </c>
      <c r="Q1902" s="59">
        <f t="shared" ref="Q1902" si="3338">(($L$3*($I$6-($B$6*Q1899+$C$6*Q1900+$D$6*Q1901+$F$6*N1903+$G$6*N1904))/$E$6))+((1-$L$3)*N1902)</f>
        <v>0.22484537811205402</v>
      </c>
      <c r="S1902" s="129">
        <f t="shared" si="3332"/>
        <v>0.11720107115733604</v>
      </c>
    </row>
    <row r="1903" spans="1:22" x14ac:dyDescent="0.2">
      <c r="N1903" s="125">
        <f t="shared" si="3286"/>
        <v>-9.0121341260721721E-5</v>
      </c>
      <c r="P1903" s="127" t="str">
        <f t="shared" ref="P1903" si="3339">CONCATENATE("X5","(m",K1899,")")</f>
        <v>X5(m238)</v>
      </c>
      <c r="Q1903" s="59">
        <f t="shared" ref="Q1903" si="3340">(($L$3*($I$7-($B$7*Q1899+$C$7*Q1900+$D$7*Q1901+$E$7*Q1902+$G$7*N1904))/$F$7))+((1-$L$3)*N1903)</f>
        <v>-9.0228126431978443E-5</v>
      </c>
      <c r="S1903" s="129">
        <f t="shared" si="3332"/>
        <v>0.11835020351134729</v>
      </c>
    </row>
    <row r="1904" spans="1:22" ht="15.75" x14ac:dyDescent="0.25">
      <c r="K1904" s="1"/>
      <c r="N1904" s="126">
        <f t="shared" si="3286"/>
        <v>-8.782781858911031E-4</v>
      </c>
      <c r="P1904" s="127" t="str">
        <f t="shared" ref="P1904" si="3341">CONCATENATE("X6","(m",K1899,")")</f>
        <v>X6(m238)</v>
      </c>
      <c r="Q1904" s="59">
        <f t="shared" ref="Q1904" si="3342">(($L$3*($I$8-($B$8*Q1899+$C$8*Q1900+$D$8*Q1901+$E$8*Q1902+$F$8*Q1903))/$G$8))+((1-$L$3)*N1904)</f>
        <v>-8.793073142027598E-4</v>
      </c>
      <c r="R1904" s="1"/>
      <c r="S1904" s="129">
        <f t="shared" si="3332"/>
        <v>0.11703852510197542</v>
      </c>
      <c r="T1904" s="1"/>
      <c r="U1904" s="1"/>
    </row>
    <row r="1905" spans="1:22" x14ac:dyDescent="0.2">
      <c r="A1905" s="131"/>
      <c r="B1905" s="131"/>
      <c r="C1905" s="131"/>
      <c r="D1905" s="131"/>
      <c r="E1905" s="131"/>
      <c r="F1905" s="131"/>
      <c r="G1905" s="131"/>
      <c r="H1905" s="131"/>
      <c r="I1905" s="131"/>
      <c r="J1905" s="131"/>
      <c r="K1905" s="131"/>
      <c r="L1905" s="131"/>
      <c r="M1905" s="131"/>
      <c r="N1905" s="131"/>
      <c r="O1905" s="131"/>
      <c r="P1905" s="131"/>
      <c r="Q1905" s="131"/>
      <c r="R1905" s="131"/>
      <c r="S1905" s="131"/>
      <c r="T1905" s="131"/>
      <c r="U1905" s="131"/>
      <c r="V1905" s="131"/>
    </row>
    <row r="1906" spans="1:22" ht="15.75" x14ac:dyDescent="0.25">
      <c r="K1906" s="127" t="s">
        <v>226</v>
      </c>
      <c r="N1906" s="117" t="s">
        <v>466</v>
      </c>
      <c r="S1906" s="112" t="s">
        <v>210</v>
      </c>
      <c r="T1906" s="112" t="s">
        <v>228</v>
      </c>
    </row>
    <row r="1907" spans="1:22" x14ac:dyDescent="0.2">
      <c r="K1907" s="127">
        <v>239</v>
      </c>
      <c r="N1907" s="124">
        <f t="shared" ref="N1907" si="3343">Q1899</f>
        <v>0.22354484396150096</v>
      </c>
      <c r="P1907" s="127" t="str">
        <f t="shared" ref="P1907" si="3344">CONCATENATE("X1","(m",K1907,")")</f>
        <v>X1(m239)</v>
      </c>
      <c r="Q1907" s="59">
        <f t="shared" ref="Q1907" si="3345">(($L$3*($I$3-($C$3*N1908+$D$3*N1909+$E$3*N1910+$F$3*N1911+$G$3*N1912))/$B$3))+((1-$L$3)*N1907)</f>
        <v>0.22380716054354977</v>
      </c>
      <c r="S1907" s="129">
        <f t="shared" ref="S1907:S1912" si="3346">ABS((Q1907-N1907)/Q1907)*100</f>
        <v>0.11720651895664763</v>
      </c>
      <c r="T1907" s="133">
        <f t="shared" si="3304"/>
        <v>0.11774000499872629</v>
      </c>
      <c r="U1907" s="127" t="s">
        <v>229</v>
      </c>
    </row>
    <row r="1908" spans="1:22" x14ac:dyDescent="0.2">
      <c r="N1908" s="125">
        <f t="shared" si="3286"/>
        <v>9.0174856160154038E-5</v>
      </c>
      <c r="P1908" s="127" t="str">
        <f t="shared" ref="P1908" si="3347">CONCATENATE("X2","(m",K1907,")")</f>
        <v>X2(m239)</v>
      </c>
      <c r="Q1908" s="59">
        <f t="shared" ref="Q1908" si="3348">(($L$3*($I$4-($B$4*Q1907+$D$4*N1909+$E$4*N1910+$F$4*N1911+$G$4*N1912))/$C$4))+((1-$L$3)*N1908)</f>
        <v>9.0281153194438077E-5</v>
      </c>
      <c r="S1908" s="129">
        <f t="shared" si="3346"/>
        <v>0.11774000499872629</v>
      </c>
    </row>
    <row r="1909" spans="1:22" x14ac:dyDescent="0.2">
      <c r="N1909" s="125">
        <f t="shared" si="3286"/>
        <v>-8.7284227226372044E-4</v>
      </c>
      <c r="P1909" s="127" t="str">
        <f t="shared" ref="P1909" si="3349">CONCATENATE("X3","(m",K1907,")")</f>
        <v>X3(m239)</v>
      </c>
      <c r="Q1909" s="59">
        <f t="shared" ref="Q1909" si="3350">(($L$3*($I$5-($B$5*Q1907+$C$5*Q1908+$E$5*N1910+$F$5*N1911+$G$5*N1912))/$D$5))+((1-$L$3)*N1909)</f>
        <v>-8.7386669621827774E-4</v>
      </c>
      <c r="S1909" s="129">
        <f t="shared" si="3346"/>
        <v>0.11722885870242808</v>
      </c>
    </row>
    <row r="1910" spans="1:22" x14ac:dyDescent="0.2">
      <c r="N1910" s="125">
        <f t="shared" si="3286"/>
        <v>0.22484537811205402</v>
      </c>
      <c r="P1910" s="127" t="str">
        <f t="shared" ref="P1910" si="3351">CONCATENATE("X4","(m",K1907,")")</f>
        <v>X4(m239)</v>
      </c>
      <c r="Q1910" s="59">
        <f t="shared" ref="Q1910" si="3352">(($L$3*($I$6-($B$6*Q1907+$C$6*Q1908+$D$6*Q1909+$F$6*N1911+$G$6*N1912))/$E$6))+((1-$L$3)*N1910)</f>
        <v>0.22510649559107446</v>
      </c>
      <c r="S1910" s="129">
        <f t="shared" si="3346"/>
        <v>0.11599730977767173</v>
      </c>
    </row>
    <row r="1911" spans="1:22" x14ac:dyDescent="0.2">
      <c r="N1911" s="125">
        <f t="shared" si="3286"/>
        <v>-9.0228126431978443E-5</v>
      </c>
      <c r="P1911" s="127" t="str">
        <f t="shared" ref="P1911" si="3353">CONCATENATE("X5","(m",K1907,")")</f>
        <v>X5(m239)</v>
      </c>
      <c r="Q1911" s="59">
        <f t="shared" ref="Q1911" si="3354">(($L$3*($I$7-($B$7*Q1907+$C$7*Q1908+$D$7*Q1909+$E$7*Q1910+$G$7*N1912))/$F$7))+((1-$L$3)*N1911)</f>
        <v>-9.0333937560664281E-5</v>
      </c>
      <c r="S1911" s="129">
        <f t="shared" si="3346"/>
        <v>0.11713330730743346</v>
      </c>
    </row>
    <row r="1912" spans="1:22" ht="15.75" x14ac:dyDescent="0.25">
      <c r="K1912" s="1"/>
      <c r="N1912" s="126">
        <f t="shared" si="3286"/>
        <v>-8.793073142027598E-4</v>
      </c>
      <c r="P1912" s="127" t="str">
        <f t="shared" ref="P1912" si="3355">CONCATENATE("X6","(m",K1907,")")</f>
        <v>X6(m239)</v>
      </c>
      <c r="Q1912" s="59">
        <f t="shared" ref="Q1912" si="3356">(($L$3*($I$8-($B$8*Q1907+$C$8*Q1908+$D$8*Q1909+$E$8*Q1910+$F$8*Q1911))/$G$8))+((1-$L$3)*N1912)</f>
        <v>-8.8032705530480119E-4</v>
      </c>
      <c r="R1912" s="1"/>
      <c r="S1912" s="129">
        <f t="shared" si="3346"/>
        <v>0.11583661957183804</v>
      </c>
      <c r="T1912" s="1"/>
      <c r="U1912" s="1"/>
    </row>
    <row r="1913" spans="1:22" x14ac:dyDescent="0.2">
      <c r="A1913" s="131"/>
      <c r="B1913" s="131"/>
      <c r="C1913" s="131"/>
      <c r="D1913" s="131"/>
      <c r="E1913" s="131"/>
      <c r="F1913" s="131"/>
      <c r="G1913" s="131"/>
      <c r="H1913" s="131"/>
      <c r="I1913" s="131"/>
      <c r="J1913" s="131"/>
      <c r="K1913" s="131"/>
      <c r="L1913" s="131"/>
      <c r="M1913" s="131"/>
      <c r="N1913" s="131"/>
      <c r="O1913" s="131"/>
      <c r="P1913" s="131"/>
      <c r="Q1913" s="131"/>
      <c r="R1913" s="131"/>
      <c r="S1913" s="131"/>
      <c r="T1913" s="131"/>
      <c r="U1913" s="131"/>
      <c r="V1913" s="131"/>
    </row>
    <row r="1914" spans="1:22" ht="15.75" x14ac:dyDescent="0.25">
      <c r="K1914" s="127" t="s">
        <v>226</v>
      </c>
      <c r="N1914" s="117" t="s">
        <v>467</v>
      </c>
      <c r="S1914" s="112" t="s">
        <v>210</v>
      </c>
      <c r="T1914" s="112" t="s">
        <v>228</v>
      </c>
    </row>
    <row r="1915" spans="1:22" x14ac:dyDescent="0.2">
      <c r="K1915" s="127">
        <v>240</v>
      </c>
      <c r="N1915" s="124">
        <f t="shared" ref="N1915" si="3357">Q1907</f>
        <v>0.22380716054354977</v>
      </c>
      <c r="P1915" s="127" t="str">
        <f t="shared" ref="P1915" si="3358">CONCATENATE("X1","(m",K1915,")")</f>
        <v>X1(m240)</v>
      </c>
      <c r="Q1915" s="59">
        <f t="shared" ref="Q1915" si="3359">(($L$3*($I$3-($C$3*N1916+$D$3*N1917+$E$3*N1918+$F$3*N1919+$G$3*N1920))/$B$3))+((1-$L$3)*N1915)</f>
        <v>0.22406708440088827</v>
      </c>
      <c r="S1915" s="129">
        <f t="shared" ref="S1915:S1920" si="3360">ABS((Q1915-N1915)/Q1915)*100</f>
        <v>0.11600269536843698</v>
      </c>
      <c r="T1915" s="133">
        <f t="shared" si="3304"/>
        <v>0.11653008670960711</v>
      </c>
      <c r="U1915" s="127" t="s">
        <v>229</v>
      </c>
    </row>
    <row r="1916" spans="1:22" x14ac:dyDescent="0.2">
      <c r="N1916" s="125">
        <f t="shared" si="3286"/>
        <v>9.0281153194438077E-5</v>
      </c>
      <c r="P1916" s="127" t="str">
        <f t="shared" ref="P1916" si="3361">CONCATENATE("X2","(m",K1915,")")</f>
        <v>X2(m240)</v>
      </c>
      <c r="Q1916" s="59">
        <f t="shared" ref="Q1916" si="3362">(($L$3*($I$4-($B$4*Q1915+$D$4*N1917+$E$4*N1918+$F$4*N1919+$G$4*N1920))/$C$4))+((1-$L$3)*N1916)</f>
        <v>9.0386480638700116E-5</v>
      </c>
      <c r="S1916" s="129">
        <f t="shared" si="3360"/>
        <v>0.11653008670960711</v>
      </c>
    </row>
    <row r="1917" spans="1:22" x14ac:dyDescent="0.2">
      <c r="N1917" s="125">
        <f t="shared" si="3286"/>
        <v>-8.7386669621827774E-4</v>
      </c>
      <c r="P1917" s="127" t="str">
        <f t="shared" ref="P1917" si="3363">CONCATENATE("X3","(m",K1915,")")</f>
        <v>X3(m240)</v>
      </c>
      <c r="Q1917" s="59">
        <f t="shared" ref="Q1917" si="3364">(($L$3*($I$5-($B$5*Q1915+$C$5*Q1916+$E$5*N1918+$F$5*N1919+$G$5*N1920))/$D$5))+((1-$L$3)*N1917)</f>
        <v>-8.7488177587408448E-4</v>
      </c>
      <c r="S1917" s="129">
        <f t="shared" si="3360"/>
        <v>0.11602478001014242</v>
      </c>
    </row>
    <row r="1918" spans="1:22" x14ac:dyDescent="0.2">
      <c r="N1918" s="125">
        <f t="shared" si="3286"/>
        <v>0.22510649559107446</v>
      </c>
      <c r="P1918" s="127" t="str">
        <f t="shared" ref="P1918" si="3365">CONCATENATE("X4","(m",K1915,")")</f>
        <v>X4(m240)</v>
      </c>
      <c r="Q1918" s="59">
        <f t="shared" ref="Q1918" si="3366">(($L$3*($I$6-($B$6*Q1915+$C$6*Q1916+$D$6*Q1917+$F$6*N1919+$G$6*N1920))/$E$6))+((1-$L$3)*N1918)</f>
        <v>0.22536523128302116</v>
      </c>
      <c r="S1918" s="129">
        <f t="shared" si="3360"/>
        <v>0.11480727993120439</v>
      </c>
    </row>
    <row r="1919" spans="1:22" x14ac:dyDescent="0.2">
      <c r="N1919" s="125">
        <f t="shared" si="3286"/>
        <v>-9.0333937560664281E-5</v>
      </c>
      <c r="P1919" s="127" t="str">
        <f t="shared" ref="P1919" si="3367">CONCATENATE("X5","(m",K1915,")")</f>
        <v>X5(m240)</v>
      </c>
      <c r="Q1919" s="59">
        <f t="shared" ref="Q1919" si="3368">(($L$3*($I$7-($B$7*Q1915+$C$7*Q1916+$D$7*Q1917+$E$7*Q1918+$G$7*N1920))/$F$7))+((1-$L$3)*N1919)</f>
        <v>-9.043878353152348E-5</v>
      </c>
      <c r="S1919" s="129">
        <f t="shared" si="3360"/>
        <v>0.11593031967601991</v>
      </c>
    </row>
    <row r="1920" spans="1:22" ht="15.75" x14ac:dyDescent="0.25">
      <c r="K1920" s="1"/>
      <c r="N1920" s="126">
        <f t="shared" si="3286"/>
        <v>-8.8032705530480119E-4</v>
      </c>
      <c r="P1920" s="127" t="str">
        <f t="shared" ref="P1920" si="3369">CONCATENATE("X6","(m",K1915,")")</f>
        <v>X6(m240)</v>
      </c>
      <c r="Q1920" s="59">
        <f t="shared" ref="Q1920" si="3370">(($L$3*($I$8-($B$8*Q1915+$C$8*Q1916+$D$8*Q1917+$E$8*Q1918+$F$8*Q1919))/$G$8))+((1-$L$3)*N1920)</f>
        <v>-8.8133749482280246E-4</v>
      </c>
      <c r="R1920" s="1"/>
      <c r="S1920" s="129">
        <f t="shared" si="3360"/>
        <v>0.11464842060355455</v>
      </c>
      <c r="T1920" s="1"/>
      <c r="U1920" s="1"/>
    </row>
    <row r="1921" spans="1:22" x14ac:dyDescent="0.2">
      <c r="A1921" s="131"/>
      <c r="B1921" s="131"/>
      <c r="C1921" s="131"/>
      <c r="D1921" s="131"/>
      <c r="E1921" s="131"/>
      <c r="F1921" s="131"/>
      <c r="G1921" s="131"/>
      <c r="H1921" s="131"/>
      <c r="I1921" s="131"/>
      <c r="J1921" s="131"/>
      <c r="K1921" s="131"/>
      <c r="L1921" s="131"/>
      <c r="M1921" s="131"/>
      <c r="N1921" s="131"/>
      <c r="O1921" s="131"/>
      <c r="P1921" s="131"/>
      <c r="Q1921" s="131"/>
      <c r="R1921" s="131"/>
      <c r="S1921" s="131"/>
      <c r="T1921" s="131"/>
      <c r="U1921" s="131"/>
      <c r="V1921" s="131"/>
    </row>
    <row r="1922" spans="1:22" ht="15.75" x14ac:dyDescent="0.25">
      <c r="K1922" s="127" t="s">
        <v>226</v>
      </c>
      <c r="N1922" s="117" t="s">
        <v>468</v>
      </c>
      <c r="S1922" s="112" t="s">
        <v>210</v>
      </c>
      <c r="T1922" s="112" t="s">
        <v>228</v>
      </c>
    </row>
    <row r="1923" spans="1:22" x14ac:dyDescent="0.2">
      <c r="K1923" s="127">
        <v>241</v>
      </c>
      <c r="N1923" s="124">
        <f t="shared" ref="N1923" si="3371">Q1915</f>
        <v>0.22406708440088827</v>
      </c>
      <c r="P1923" s="127" t="str">
        <f t="shared" ref="P1923" si="3372">CONCATENATE("X1","(m",K1923,")")</f>
        <v>X1(m241)</v>
      </c>
      <c r="Q1923" s="59">
        <f t="shared" ref="Q1923" si="3373">(($L$3*($I$3-($C$3*N1924+$D$3*N1925+$E$3*N1926+$F$3*N1927+$G$3*N1928))/$B$3))+((1-$L$3)*N1923)</f>
        <v>0.22432463735879149</v>
      </c>
      <c r="S1923" s="129">
        <f t="shared" ref="S1923:S1928" si="3374">ABS((Q1923-N1923)/Q1923)*100</f>
        <v>0.11481260415069136</v>
      </c>
      <c r="T1923" s="133">
        <f t="shared" si="3304"/>
        <v>0.11533398287395578</v>
      </c>
      <c r="U1923" s="127" t="s">
        <v>229</v>
      </c>
    </row>
    <row r="1924" spans="1:22" x14ac:dyDescent="0.2">
      <c r="N1924" s="125">
        <f t="shared" si="3286"/>
        <v>9.0386480638700116E-5</v>
      </c>
      <c r="P1924" s="127" t="str">
        <f t="shared" ref="P1924" si="3375">CONCATENATE("X2","(m",K1923,")")</f>
        <v>X2(m241)</v>
      </c>
      <c r="Q1924" s="59">
        <f t="shared" ref="Q1924" si="3376">(($L$3*($I$4-($B$4*Q1923+$D$4*N1925+$E$4*N1926+$F$4*N1927+$G$4*N1928))/$C$4))+((1-$L$3)*N1924)</f>
        <v>9.0490847337070351E-5</v>
      </c>
      <c r="S1924" s="129">
        <f t="shared" si="3374"/>
        <v>0.11533398287395578</v>
      </c>
    </row>
    <row r="1925" spans="1:22" x14ac:dyDescent="0.2">
      <c r="N1925" s="125">
        <f t="shared" si="3286"/>
        <v>-8.7488177587408448E-4</v>
      </c>
      <c r="P1925" s="127" t="str">
        <f t="shared" ref="P1925" si="3377">CONCATENATE("X3","(m",K1923,")")</f>
        <v>X3(m241)</v>
      </c>
      <c r="Q1925" s="59">
        <f t="shared" ref="Q1925" si="3378">(($L$3*($I$5-($B$5*Q1923+$C$5*Q1924+$E$5*N1926+$F$5*N1927+$G$5*N1928))/$D$5))+((1-$L$3)*N1925)</f>
        <v>-8.7588759646530445E-4</v>
      </c>
      <c r="S1925" s="129">
        <f t="shared" si="3374"/>
        <v>0.11483443712172849</v>
      </c>
    </row>
    <row r="1926" spans="1:22" x14ac:dyDescent="0.2">
      <c r="N1926" s="125">
        <f t="shared" si="3286"/>
        <v>0.22536523128302116</v>
      </c>
      <c r="P1926" s="127" t="str">
        <f t="shared" ref="P1926" si="3379">CONCATENATE("X4","(m",K1923,")")</f>
        <v>X4(m241)</v>
      </c>
      <c r="Q1926" s="59">
        <f t="shared" ref="Q1926" si="3380">(($L$3*($I$6-($B$6*Q1923+$C$6*Q1924+$D$6*Q1925+$F$6*N1927+$G$6*N1928))/$E$6))+((1-$L$3)*N1926)</f>
        <v>0.22562160691340133</v>
      </c>
      <c r="S1926" s="129">
        <f t="shared" si="3374"/>
        <v>0.11363079710648928</v>
      </c>
    </row>
    <row r="1927" spans="1:22" x14ac:dyDescent="0.2">
      <c r="N1927" s="125">
        <f t="shared" si="3286"/>
        <v>-9.043878353152348E-5</v>
      </c>
      <c r="P1927" s="127" t="str">
        <f t="shared" ref="P1927" si="3381">CONCATENATE("X5","(m",K1923,")")</f>
        <v>X5(m241)</v>
      </c>
      <c r="Q1927" s="59">
        <f t="shared" ref="Q1927" si="3382">(($L$3*($I$7-($B$7*Q1923+$C$7*Q1924+$D$7*Q1925+$E$7*Q1926+$G$7*N1928))/$F$7))+((1-$L$3)*N1927)</f>
        <v>-9.0542673148257839E-5</v>
      </c>
      <c r="S1927" s="129">
        <f t="shared" si="3374"/>
        <v>0.11474105316533645</v>
      </c>
    </row>
    <row r="1928" spans="1:22" ht="15.75" x14ac:dyDescent="0.25">
      <c r="K1928" s="1"/>
      <c r="N1928" s="126">
        <f t="shared" si="3286"/>
        <v>-8.8133749482280246E-4</v>
      </c>
      <c r="P1928" s="127" t="str">
        <f t="shared" ref="P1928" si="3383">CONCATENATE("X6","(m",K1923,")")</f>
        <v>X6(m241)</v>
      </c>
      <c r="Q1928" s="59">
        <f t="shared" ref="Q1928" si="3384">(($L$3*($I$8-($B$8*Q1923+$C$8*Q1924+$D$8*Q1925+$E$8*Q1926+$F$8*Q1927))/$G$8))+((1-$L$3)*N1928)</f>
        <v>-8.8233871760130496E-4</v>
      </c>
      <c r="R1928" s="1"/>
      <c r="S1928" s="129">
        <f t="shared" si="3374"/>
        <v>0.11347374409958898</v>
      </c>
      <c r="T1928" s="1"/>
      <c r="U1928" s="1"/>
    </row>
    <row r="1929" spans="1:22" x14ac:dyDescent="0.2">
      <c r="A1929" s="131"/>
      <c r="B1929" s="131"/>
      <c r="C1929" s="131"/>
      <c r="D1929" s="131"/>
      <c r="E1929" s="131"/>
      <c r="F1929" s="131"/>
      <c r="G1929" s="131"/>
      <c r="H1929" s="131"/>
      <c r="I1929" s="131"/>
      <c r="J1929" s="131"/>
      <c r="K1929" s="131"/>
      <c r="L1929" s="131"/>
      <c r="M1929" s="131"/>
      <c r="N1929" s="131"/>
      <c r="O1929" s="131"/>
      <c r="P1929" s="131"/>
      <c r="Q1929" s="131"/>
      <c r="R1929" s="131"/>
      <c r="S1929" s="131"/>
      <c r="T1929" s="131"/>
      <c r="U1929" s="131"/>
      <c r="V1929" s="131"/>
    </row>
    <row r="1930" spans="1:22" ht="15.75" x14ac:dyDescent="0.25">
      <c r="K1930" s="127" t="s">
        <v>226</v>
      </c>
      <c r="N1930" s="117" t="s">
        <v>469</v>
      </c>
      <c r="S1930" s="112" t="s">
        <v>210</v>
      </c>
      <c r="T1930" s="112" t="s">
        <v>228</v>
      </c>
    </row>
    <row r="1931" spans="1:22" x14ac:dyDescent="0.2">
      <c r="K1931" s="127">
        <v>242</v>
      </c>
      <c r="N1931" s="124">
        <f t="shared" ref="N1931" si="3385">Q1923</f>
        <v>0.22432463735879149</v>
      </c>
      <c r="P1931" s="127" t="str">
        <f t="shared" ref="P1931" si="3386">CONCATENATE("X1","(m",K1931,")")</f>
        <v>X1(m242)</v>
      </c>
      <c r="Q1931" s="59">
        <f t="shared" ref="Q1931" si="3387">(($L$3*($I$3-($C$3*N1932+$D$3*N1933+$E$3*N1934+$F$3*N1935+$G$3*N1936))/$B$3))+((1-$L$3)*N1931)</f>
        <v>0.2245798410434548</v>
      </c>
      <c r="S1931" s="129">
        <f t="shared" ref="S1931:S1936" si="3388">ABS((Q1931-N1931)/Q1931)*100</f>
        <v>0.11363606077801405</v>
      </c>
      <c r="T1931" s="133">
        <f t="shared" si="3304"/>
        <v>0.11415150760457234</v>
      </c>
      <c r="U1931" s="127" t="s">
        <v>229</v>
      </c>
    </row>
    <row r="1932" spans="1:22" x14ac:dyDescent="0.2">
      <c r="N1932" s="125">
        <f t="shared" si="3286"/>
        <v>9.0490847337070351E-5</v>
      </c>
      <c r="P1932" s="127" t="str">
        <f t="shared" ref="P1932" si="3389">CONCATENATE("X2","(m",K1931,")")</f>
        <v>X2(m242)</v>
      </c>
      <c r="Q1932" s="59">
        <f t="shared" ref="Q1932" si="3390">(($L$3*($I$4-($B$4*Q1931+$D$4*N1933+$E$4*N1934+$F$4*N1935+$G$4*N1936))/$C$4))+((1-$L$3)*N1932)</f>
        <v>9.0594262053007095E-5</v>
      </c>
      <c r="S1932" s="129">
        <f t="shared" si="3388"/>
        <v>0.11415150760457234</v>
      </c>
    </row>
    <row r="1933" spans="1:22" x14ac:dyDescent="0.2">
      <c r="N1933" s="125">
        <f t="shared" si="3286"/>
        <v>-8.7588759646530445E-4</v>
      </c>
      <c r="P1933" s="127" t="str">
        <f t="shared" ref="P1933" si="3391">CONCATENATE("X3","(m",K1931,")")</f>
        <v>X3(m242)</v>
      </c>
      <c r="Q1933" s="59">
        <f t="shared" ref="Q1933" si="3392">(($L$3*($I$5-($B$5*Q1931+$C$5*Q1932+$E$5*N1934+$F$5*N1935+$G$5*N1936))/$D$5))+((1-$L$3)*N1933)</f>
        <v>-8.7688424244863677E-4</v>
      </c>
      <c r="S1933" s="129">
        <f t="shared" si="3388"/>
        <v>0.11365764545491915</v>
      </c>
    </row>
    <row r="1934" spans="1:22" x14ac:dyDescent="0.2">
      <c r="N1934" s="125">
        <f t="shared" si="3286"/>
        <v>0.22562160691340133</v>
      </c>
      <c r="P1934" s="127" t="str">
        <f t="shared" ref="P1934" si="3393">CONCATENATE("X4","(m",K1931,")")</f>
        <v>X4(m242)</v>
      </c>
      <c r="Q1934" s="59">
        <f t="shared" ref="Q1934" si="3394">(($L$3*($I$6-($B$6*Q1931+$C$6*Q1932+$D$6*Q1933+$F$6*N1935+$G$6*N1936))/$E$6))+((1-$L$3)*N1934)</f>
        <v>0.22587564400955257</v>
      </c>
      <c r="S1934" s="129">
        <f t="shared" si="3388"/>
        <v>0.11246767984444345</v>
      </c>
    </row>
    <row r="1935" spans="1:22" x14ac:dyDescent="0.2">
      <c r="N1935" s="125">
        <f t="shared" si="3286"/>
        <v>-9.0542673148257839E-5</v>
      </c>
      <c r="P1935" s="127" t="str">
        <f t="shared" ref="P1935" si="3395">CONCATENATE("X5","(m",K1931,")")</f>
        <v>X5(m242)</v>
      </c>
      <c r="Q1935" s="59">
        <f t="shared" ref="Q1935" si="3396">(($L$3*($I$7-($B$7*Q1931+$C$7*Q1932+$D$7*Q1933+$E$7*Q1934+$G$7*N1936))/$F$7))+((1-$L$3)*N1935)</f>
        <v>-9.0645615134266153E-5</v>
      </c>
      <c r="S1935" s="129">
        <f t="shared" si="3388"/>
        <v>0.1135653234365874</v>
      </c>
    </row>
    <row r="1936" spans="1:22" ht="15.75" x14ac:dyDescent="0.25">
      <c r="K1936" s="1"/>
      <c r="N1936" s="126">
        <f t="shared" si="3286"/>
        <v>-8.8233871760130496E-4</v>
      </c>
      <c r="P1936" s="127" t="str">
        <f t="shared" ref="P1936" si="3397">CONCATENATE("X6","(m",K1931,")")</f>
        <v>X6(m242)</v>
      </c>
      <c r="Q1936" s="59">
        <f t="shared" ref="Q1936" si="3398">(($L$3*($I$8-($B$8*Q1931+$C$8*Q1932+$D$8*Q1933+$E$8*Q1934+$F$8*Q1935))/$G$8))+((1-$L$3)*N1936)</f>
        <v>-8.8333080771093838E-4</v>
      </c>
      <c r="R1936" s="1"/>
      <c r="S1936" s="129">
        <f t="shared" si="3388"/>
        <v>0.11231240900612446</v>
      </c>
      <c r="T1936" s="1"/>
      <c r="U1936" s="1"/>
    </row>
    <row r="1937" spans="1:22" x14ac:dyDescent="0.2">
      <c r="A1937" s="131"/>
      <c r="B1937" s="131"/>
      <c r="C1937" s="131"/>
      <c r="D1937" s="131"/>
      <c r="E1937" s="131"/>
      <c r="F1937" s="131"/>
      <c r="G1937" s="131"/>
      <c r="H1937" s="131"/>
      <c r="I1937" s="131"/>
      <c r="J1937" s="131"/>
      <c r="K1937" s="131"/>
      <c r="L1937" s="131"/>
      <c r="M1937" s="131"/>
      <c r="N1937" s="131"/>
      <c r="O1937" s="131"/>
      <c r="P1937" s="131"/>
      <c r="Q1937" s="131"/>
      <c r="R1937" s="131"/>
      <c r="S1937" s="131"/>
      <c r="T1937" s="131"/>
      <c r="U1937" s="131"/>
      <c r="V1937" s="131"/>
    </row>
    <row r="1938" spans="1:22" ht="15.75" x14ac:dyDescent="0.25">
      <c r="K1938" s="127" t="s">
        <v>226</v>
      </c>
      <c r="N1938" s="117" t="s">
        <v>470</v>
      </c>
      <c r="S1938" s="112" t="s">
        <v>210</v>
      </c>
      <c r="T1938" s="112" t="s">
        <v>228</v>
      </c>
    </row>
    <row r="1939" spans="1:22" x14ac:dyDescent="0.2">
      <c r="K1939" s="127">
        <v>243</v>
      </c>
      <c r="N1939" s="124">
        <f t="shared" ref="N1939:N2000" si="3399">Q1931</f>
        <v>0.2245798410434548</v>
      </c>
      <c r="P1939" s="127" t="str">
        <f t="shared" ref="P1939" si="3400">CONCATENATE("X1","(m",K1939,")")</f>
        <v>X1(m243)</v>
      </c>
      <c r="Q1939" s="59">
        <f t="shared" ref="Q1939" si="3401">(($L$3*($I$3-($C$3*N1940+$D$3*N1941+$E$3*N1942+$F$3*N1943+$G$3*N1944))/$B$3))+((1-$L$3)*N1939)</f>
        <v>0.22483271688380993</v>
      </c>
      <c r="S1939" s="129">
        <f t="shared" ref="S1939:S1944" si="3402">ABS((Q1939-N1939)/Q1939)*100</f>
        <v>0.11247288377777094</v>
      </c>
      <c r="T1939" s="133">
        <f t="shared" si="3304"/>
        <v>0.11298247809488245</v>
      </c>
      <c r="U1939" s="127" t="s">
        <v>229</v>
      </c>
    </row>
    <row r="1940" spans="1:22" x14ac:dyDescent="0.2">
      <c r="N1940" s="125">
        <f t="shared" si="3399"/>
        <v>9.0594262053007095E-5</v>
      </c>
      <c r="P1940" s="127" t="str">
        <f t="shared" ref="P1940" si="3403">CONCATENATE("X2","(m",K1939,")")</f>
        <v>X2(m243)</v>
      </c>
      <c r="Q1940" s="59">
        <f t="shared" ref="Q1940" si="3404">(($L$3*($I$4-($B$4*Q1939+$D$4*N1941+$E$4*N1942+$F$4*N1943+$G$4*N1944))/$C$4))+((1-$L$3)*N1940)</f>
        <v>9.0696733470032649E-5</v>
      </c>
      <c r="S1940" s="129">
        <f t="shared" si="3402"/>
        <v>0.11298247809488245</v>
      </c>
    </row>
    <row r="1941" spans="1:22" x14ac:dyDescent="0.2">
      <c r="N1941" s="125">
        <f t="shared" si="3399"/>
        <v>-8.7688424244863677E-4</v>
      </c>
      <c r="P1941" s="127" t="str">
        <f t="shared" ref="P1941" si="3405">CONCATENATE("X3","(m",K1939,")")</f>
        <v>X3(m243)</v>
      </c>
      <c r="Q1941" s="59">
        <f t="shared" ref="Q1941" si="3406">(($L$3*($I$5-($B$5*Q1939+$C$5*Q1940+$E$5*N1942+$F$5*N1943+$G$5*N1944))/$D$5))+((1-$L$3)*N1941)</f>
        <v>-8.7787179751040712E-4</v>
      </c>
      <c r="S1941" s="129">
        <f t="shared" si="3402"/>
        <v>0.11249422348126391</v>
      </c>
    </row>
    <row r="1942" spans="1:22" x14ac:dyDescent="0.2">
      <c r="N1942" s="125">
        <f t="shared" si="3399"/>
        <v>0.22587564400955257</v>
      </c>
      <c r="P1942" s="127" t="str">
        <f t="shared" ref="P1942" si="3407">CONCATENATE("X4","(m",K1939,")")</f>
        <v>X4(m243)</v>
      </c>
      <c r="Q1942" s="59">
        <f t="shared" ref="Q1942" si="3408">(($L$3*($I$6-($B$6*Q1939+$C$6*Q1940+$D$6*Q1941+$F$6*N1943+$G$6*N1944))/$E$6))+((1-$L$3)*N1942)</f>
        <v>0.22612736390245061</v>
      </c>
      <c r="S1942" s="129">
        <f t="shared" si="3402"/>
        <v>0.1113177496760783</v>
      </c>
    </row>
    <row r="1943" spans="1:22" x14ac:dyDescent="0.2">
      <c r="N1943" s="125">
        <f t="shared" si="3399"/>
        <v>-9.0645615134266153E-5</v>
      </c>
      <c r="P1943" s="127" t="str">
        <f t="shared" ref="P1943" si="3409">CONCATENATE("X5","(m",K1939,")")</f>
        <v>X5(m243)</v>
      </c>
      <c r="Q1943" s="59">
        <f t="shared" ref="Q1943" si="3410">(($L$3*($I$7-($B$7*Q1939+$C$7*Q1940+$D$7*Q1941+$E$7*Q1942+$G$7*N1944))/$F$7))+((1-$L$3)*N1943)</f>
        <v>-9.0747618133376506E-5</v>
      </c>
      <c r="S1943" s="129">
        <f t="shared" si="3402"/>
        <v>0.11240294919965128</v>
      </c>
    </row>
    <row r="1944" spans="1:22" ht="15.75" x14ac:dyDescent="0.25">
      <c r="K1944" s="1"/>
      <c r="N1944" s="126">
        <f t="shared" si="3399"/>
        <v>-8.8333080771093838E-4</v>
      </c>
      <c r="P1944" s="127" t="str">
        <f t="shared" ref="P1944" si="3411">CONCATENATE("X6","(m",K1939,")")</f>
        <v>X6(m243)</v>
      </c>
      <c r="Q1944" s="59">
        <f t="shared" ref="Q1944" si="3412">(($L$3*($I$8-($B$8*Q1939+$C$8*Q1940+$D$8*Q1941+$E$8*Q1942+$F$8*Q1943))/$G$8))+((1-$L$3)*N1944)</f>
        <v>-8.8431384845548183E-4</v>
      </c>
      <c r="R1944" s="1"/>
      <c r="S1944" s="129">
        <f t="shared" si="3402"/>
        <v>0.11116423725133409</v>
      </c>
      <c r="T1944" s="1"/>
      <c r="U1944" s="1"/>
    </row>
    <row r="1945" spans="1:22" x14ac:dyDescent="0.2">
      <c r="A1945" s="131"/>
      <c r="B1945" s="131"/>
      <c r="C1945" s="131"/>
      <c r="D1945" s="131"/>
      <c r="E1945" s="131"/>
      <c r="F1945" s="131"/>
      <c r="G1945" s="131"/>
      <c r="H1945" s="131"/>
      <c r="I1945" s="131"/>
      <c r="J1945" s="131"/>
      <c r="K1945" s="131"/>
      <c r="L1945" s="131"/>
      <c r="M1945" s="131"/>
      <c r="N1945" s="131"/>
      <c r="O1945" s="131"/>
      <c r="P1945" s="131"/>
      <c r="Q1945" s="131"/>
      <c r="R1945" s="131"/>
      <c r="S1945" s="131"/>
      <c r="T1945" s="131"/>
      <c r="U1945" s="131"/>
      <c r="V1945" s="131"/>
    </row>
    <row r="1946" spans="1:22" ht="15.75" x14ac:dyDescent="0.25">
      <c r="K1946" s="127" t="s">
        <v>226</v>
      </c>
      <c r="N1946" s="117" t="s">
        <v>471</v>
      </c>
      <c r="S1946" s="112" t="s">
        <v>210</v>
      </c>
      <c r="T1946" s="112" t="s">
        <v>228</v>
      </c>
    </row>
    <row r="1947" spans="1:22" x14ac:dyDescent="0.2">
      <c r="K1947" s="127">
        <v>244</v>
      </c>
      <c r="N1947" s="124">
        <f t="shared" ref="N1947" si="3413">Q1939</f>
        <v>0.22483271688380993</v>
      </c>
      <c r="P1947" s="127" t="str">
        <f t="shared" ref="P1947" si="3414">CONCATENATE("X1","(m",K1947,")")</f>
        <v>X1(m244)</v>
      </c>
      <c r="Q1947" s="59">
        <f t="shared" ref="Q1947" si="3415">(($L$3*($I$3-($C$3*N1948+$D$3*N1949+$E$3*N1950+$F$3*N1951+$G$3*N1952))/$B$3))+((1-$L$3)*N1947)</f>
        <v>0.22508328611332432</v>
      </c>
      <c r="S1947" s="129">
        <f t="shared" ref="S1947:S1952" si="3416">ABS((Q1947-N1947)/Q1947)*100</f>
        <v>0.1113228946676342</v>
      </c>
      <c r="T1947" s="133">
        <f t="shared" ref="T1947:T2003" si="3417">MAX(S1947:S1950)</f>
        <v>0.11182671455585999</v>
      </c>
      <c r="U1947" s="127" t="s">
        <v>229</v>
      </c>
    </row>
    <row r="1948" spans="1:22" x14ac:dyDescent="0.2">
      <c r="N1948" s="125">
        <f t="shared" si="3399"/>
        <v>9.0696733470032649E-5</v>
      </c>
      <c r="P1948" s="127" t="str">
        <f t="shared" ref="P1948" si="3418">CONCATENATE("X2","(m",K1947,")")</f>
        <v>X2(m244)</v>
      </c>
      <c r="Q1948" s="59">
        <f t="shared" ref="Q1948" si="3419">(($L$3*($I$4-($B$4*Q1947+$D$4*N1949+$E$4*N1950+$F$4*N1951+$G$4*N1952))/$C$4))+((1-$L$3)*N1948)</f>
        <v>9.0798270192462432E-5</v>
      </c>
      <c r="S1948" s="129">
        <f t="shared" si="3416"/>
        <v>0.11182671455585999</v>
      </c>
    </row>
    <row r="1949" spans="1:22" x14ac:dyDescent="0.2">
      <c r="N1949" s="125">
        <f t="shared" si="3399"/>
        <v>-8.7787179751040712E-4</v>
      </c>
      <c r="P1949" s="127" t="str">
        <f t="shared" ref="P1949" si="3420">CONCATENATE("X3","(m",K1947,")")</f>
        <v>X3(m244)</v>
      </c>
      <c r="Q1949" s="59">
        <f t="shared" ref="Q1949" si="3421">(($L$3*($I$5-($B$5*Q1947+$C$5*Q1948+$E$5*N1950+$F$5*N1951+$G$5*N1952))/$D$5))+((1-$L$3)*N1949)</f>
        <v>-8.7885034457359549E-4</v>
      </c>
      <c r="S1949" s="129">
        <f t="shared" si="3416"/>
        <v>0.11134399266386458</v>
      </c>
    </row>
    <row r="1950" spans="1:22" x14ac:dyDescent="0.2">
      <c r="N1950" s="125">
        <f t="shared" si="3399"/>
        <v>0.22612736390245061</v>
      </c>
      <c r="P1950" s="127" t="str">
        <f t="shared" ref="P1950" si="3422">CONCATENATE("X4","(m",K1947,")")</f>
        <v>X4(m244)</v>
      </c>
      <c r="Q1950" s="59">
        <f t="shared" ref="Q1950" si="3423">(($L$3*($I$6-($B$6*Q1947+$C$6*Q1948+$D$6*Q1949+$F$6*N1951+$G$6*N1952))/$E$6))+((1-$L$3)*N1950)</f>
        <v>0.22637678772850026</v>
      </c>
      <c r="S1950" s="129">
        <f t="shared" si="3416"/>
        <v>0.11018083106152414</v>
      </c>
    </row>
    <row r="1951" spans="1:22" x14ac:dyDescent="0.2">
      <c r="N1951" s="125">
        <f t="shared" si="3399"/>
        <v>-9.0747618133376506E-5</v>
      </c>
      <c r="P1951" s="127" t="str">
        <f t="shared" ref="P1951" si="3424">CONCATENATE("X5","(m",K1947,")")</f>
        <v>X5(m244)</v>
      </c>
      <c r="Q1951" s="59">
        <f t="shared" ref="Q1951" si="3425">(($L$3*($I$7-($B$7*Q1947+$C$7*Q1948+$D$7*Q1949+$E$7*Q1950+$G$7*N1952))/$F$7))+((1-$L$3)*N1951)</f>
        <v>-9.0848690710572296E-5</v>
      </c>
      <c r="S1951" s="129">
        <f t="shared" si="3416"/>
        <v>0.1112537521512442</v>
      </c>
    </row>
    <row r="1952" spans="1:22" ht="15.75" x14ac:dyDescent="0.25">
      <c r="K1952" s="1"/>
      <c r="N1952" s="126">
        <f t="shared" si="3399"/>
        <v>-8.8431384845548183E-4</v>
      </c>
      <c r="P1952" s="127" t="str">
        <f t="shared" ref="P1952" si="3426">CONCATENATE("X6","(m",K1947,")")</f>
        <v>X6(m244)</v>
      </c>
      <c r="Q1952" s="59">
        <f t="shared" ref="Q1952" si="3427">(($L$3*($I$8-($B$8*Q1947+$C$8*Q1948+$D$8*Q1949+$E$8*Q1950+$F$8*Q1951))/$G$8))+((1-$L$3)*N1952)</f>
        <v>-8.852879223788569E-4</v>
      </c>
      <c r="R1952" s="1"/>
      <c r="S1952" s="129">
        <f t="shared" si="3416"/>
        <v>0.1100290536843236</v>
      </c>
      <c r="T1952" s="1"/>
      <c r="U1952" s="1"/>
    </row>
    <row r="1953" spans="1:22" x14ac:dyDescent="0.2">
      <c r="A1953" s="131"/>
      <c r="B1953" s="131"/>
      <c r="C1953" s="131"/>
      <c r="D1953" s="131"/>
      <c r="E1953" s="131"/>
      <c r="F1953" s="131"/>
      <c r="G1953" s="131"/>
      <c r="H1953" s="131"/>
      <c r="I1953" s="131"/>
      <c r="J1953" s="131"/>
      <c r="K1953" s="131"/>
      <c r="L1953" s="131"/>
      <c r="M1953" s="131"/>
      <c r="N1953" s="131"/>
      <c r="O1953" s="131"/>
      <c r="P1953" s="131"/>
      <c r="Q1953" s="131"/>
      <c r="R1953" s="131"/>
      <c r="S1953" s="131"/>
      <c r="T1953" s="131"/>
      <c r="U1953" s="131"/>
      <c r="V1953" s="131"/>
    </row>
    <row r="1954" spans="1:22" ht="15.75" x14ac:dyDescent="0.25">
      <c r="K1954" s="127" t="s">
        <v>226</v>
      </c>
      <c r="N1954" s="117" t="s">
        <v>472</v>
      </c>
      <c r="S1954" s="112" t="s">
        <v>210</v>
      </c>
      <c r="T1954" s="112" t="s">
        <v>228</v>
      </c>
    </row>
    <row r="1955" spans="1:22" x14ac:dyDescent="0.2">
      <c r="K1955" s="127">
        <v>245</v>
      </c>
      <c r="N1955" s="124">
        <f t="shared" ref="N1955" si="3428">Q1947</f>
        <v>0.22508328611332432</v>
      </c>
      <c r="P1955" s="127" t="str">
        <f t="shared" ref="P1955" si="3429">CONCATENATE("X1","(m",K1955,")")</f>
        <v>X1(m245)</v>
      </c>
      <c r="Q1955" s="59">
        <f t="shared" ref="Q1955" si="3430">(($L$3*($I$3-($C$3*N1956+$D$3*N1957+$E$3*N1958+$F$3*N1959+$G$3*N1960))/$B$3))+((1-$L$3)*N1955)</f>
        <v>0.22533156977178398</v>
      </c>
      <c r="S1955" s="129">
        <f t="shared" ref="S1955:S1960" si="3431">ABS((Q1955-N1955)/Q1955)*100</f>
        <v>0.11018591789473868</v>
      </c>
      <c r="T1955" s="133">
        <f t="shared" si="3417"/>
        <v>0.11068404015453769</v>
      </c>
      <c r="U1955" s="127" t="s">
        <v>229</v>
      </c>
    </row>
    <row r="1956" spans="1:22" x14ac:dyDescent="0.2">
      <c r="N1956" s="125">
        <f t="shared" si="3399"/>
        <v>9.0798270192462432E-5</v>
      </c>
      <c r="P1956" s="127" t="str">
        <f t="shared" ref="P1956" si="3432">CONCATENATE("X2","(m",K1955,")")</f>
        <v>X2(m245)</v>
      </c>
      <c r="Q1956" s="59">
        <f t="shared" ref="Q1956" si="3433">(($L$3*($I$4-($B$4*Q1955+$D$4*N1957+$E$4*N1958+$F$4*N1959+$G$4*N1960))/$C$4))+((1-$L$3)*N1956)</f>
        <v>9.0898880746127501E-5</v>
      </c>
      <c r="S1956" s="129">
        <f t="shared" si="3431"/>
        <v>0.11068404015453769</v>
      </c>
    </row>
    <row r="1957" spans="1:22" x14ac:dyDescent="0.2">
      <c r="N1957" s="125">
        <f t="shared" si="3399"/>
        <v>-8.7885034457359549E-4</v>
      </c>
      <c r="P1957" s="127" t="str">
        <f t="shared" ref="P1957" si="3434">CONCATENATE("X3","(m",K1955,")")</f>
        <v>X3(m245)</v>
      </c>
      <c r="Q1957" s="59">
        <f t="shared" ref="Q1957" si="3435">(($L$3*($I$5-($B$5*Q1955+$C$5*Q1956+$E$5*N1958+$F$5*N1959+$G$5*N1960))/$D$5))+((1-$L$3)*N1957)</f>
        <v>-8.7981996580479877E-4</v>
      </c>
      <c r="S1957" s="129">
        <f t="shared" si="3431"/>
        <v>0.11020677739636583</v>
      </c>
    </row>
    <row r="1958" spans="1:22" x14ac:dyDescent="0.2">
      <c r="N1958" s="125">
        <f t="shared" si="3399"/>
        <v>0.22637678772850026</v>
      </c>
      <c r="P1958" s="127" t="str">
        <f t="shared" ref="P1958" si="3436">CONCATENATE("X4","(m",K1955,")")</f>
        <v>X4(m245)</v>
      </c>
      <c r="Q1958" s="59">
        <f t="shared" ref="Q1958" si="3437">(($L$3*($I$6-($B$6*Q1955+$C$6*Q1956+$D$6*Q1957+$F$6*N1959+$G$6*N1960))/$E$6))+((1-$L$3)*N1958)</f>
        <v>0.2266239364313104</v>
      </c>
      <c r="S1958" s="129">
        <f t="shared" si="3431"/>
        <v>0.10905675133088011</v>
      </c>
    </row>
    <row r="1959" spans="1:22" x14ac:dyDescent="0.2">
      <c r="N1959" s="125">
        <f t="shared" si="3399"/>
        <v>-9.0848690710572296E-5</v>
      </c>
      <c r="P1959" s="127" t="str">
        <f t="shared" ref="P1959" si="3438">CONCATENATE("X5","(m",K1955,")")</f>
        <v>X5(m245)</v>
      </c>
      <c r="Q1959" s="59">
        <f t="shared" ref="Q1959" si="3439">(($L$3*($I$7-($B$7*Q1955+$C$7*Q1956+$D$7*Q1957+$E$7*Q1958+$G$7*N1960))/$F$7))+((1-$L$3)*N1959)</f>
        <v>-9.0948841352711198E-5</v>
      </c>
      <c r="S1959" s="129">
        <f t="shared" si="3431"/>
        <v>0.11011755691367769</v>
      </c>
    </row>
    <row r="1960" spans="1:22" ht="15.75" x14ac:dyDescent="0.25">
      <c r="K1960" s="1"/>
      <c r="N1960" s="126">
        <f t="shared" si="3399"/>
        <v>-8.852879223788569E-4</v>
      </c>
      <c r="P1960" s="127" t="str">
        <f t="shared" ref="P1960" si="3440">CONCATENATE("X6","(m",K1955,")")</f>
        <v>X6(m245)</v>
      </c>
      <c r="Q1960" s="59">
        <f t="shared" ref="Q1960" si="3441">(($L$3*($I$8-($B$8*Q1955+$C$8*Q1956+$D$8*Q1957+$E$8*Q1958+$F$8*Q1959))/$G$8))+((1-$L$3)*N1960)</f>
        <v>-8.8625311127205975E-4</v>
      </c>
      <c r="R1960" s="1"/>
      <c r="S1960" s="129">
        <f t="shared" si="3431"/>
        <v>0.10890668601631133</v>
      </c>
      <c r="T1960" s="1"/>
      <c r="U1960" s="1"/>
    </row>
    <row r="1961" spans="1:22" x14ac:dyDescent="0.2">
      <c r="A1961" s="131"/>
      <c r="B1961" s="131"/>
      <c r="C1961" s="131"/>
      <c r="D1961" s="131"/>
      <c r="E1961" s="131"/>
      <c r="F1961" s="131"/>
      <c r="G1961" s="131"/>
      <c r="H1961" s="131"/>
      <c r="I1961" s="131"/>
      <c r="J1961" s="131"/>
      <c r="K1961" s="131"/>
      <c r="L1961" s="131"/>
      <c r="M1961" s="131"/>
      <c r="N1961" s="131"/>
      <c r="O1961" s="131"/>
      <c r="P1961" s="131"/>
      <c r="Q1961" s="131"/>
      <c r="R1961" s="131"/>
      <c r="S1961" s="131"/>
      <c r="T1961" s="131"/>
      <c r="U1961" s="131"/>
      <c r="V1961" s="131"/>
    </row>
    <row r="1962" spans="1:22" ht="15.75" x14ac:dyDescent="0.25">
      <c r="K1962" s="127" t="s">
        <v>226</v>
      </c>
      <c r="N1962" s="117" t="s">
        <v>473</v>
      </c>
      <c r="S1962" s="112" t="s">
        <v>210</v>
      </c>
      <c r="T1962" s="112" t="s">
        <v>228</v>
      </c>
    </row>
    <row r="1963" spans="1:22" x14ac:dyDescent="0.2">
      <c r="K1963" s="127">
        <v>246</v>
      </c>
      <c r="N1963" s="124">
        <f t="shared" ref="N1963" si="3442">Q1955</f>
        <v>0.22533156977178398</v>
      </c>
      <c r="P1963" s="127" t="str">
        <f t="shared" ref="P1963" si="3443">CONCATENATE("X1","(m",K1963,")")</f>
        <v>X1(m246)</v>
      </c>
      <c r="Q1963" s="59">
        <f t="shared" ref="Q1963" si="3444">(($L$3*($I$3-($C$3*N1964+$D$3*N1965+$E$3*N1966+$F$3*N1967+$G$3*N1968))/$B$3))+((1-$L$3)*N1963)</f>
        <v>0.22557758870706021</v>
      </c>
      <c r="S1963" s="129">
        <f t="shared" ref="S1963:S1968" si="3445">ABS((Q1963-N1963)/Q1963)*100</f>
        <v>0.10906178077633298</v>
      </c>
      <c r="T1963" s="133">
        <f t="shared" si="3417"/>
        <v>0.10955428095389777</v>
      </c>
      <c r="U1963" s="127" t="s">
        <v>229</v>
      </c>
    </row>
    <row r="1964" spans="1:22" x14ac:dyDescent="0.2">
      <c r="N1964" s="125">
        <f t="shared" si="3399"/>
        <v>9.0898880746127501E-5</v>
      </c>
      <c r="P1964" s="127" t="str">
        <f t="shared" ref="P1964" si="3446">CONCATENATE("X2","(m",K1963,")")</f>
        <v>X2(m246)</v>
      </c>
      <c r="Q1964" s="59">
        <f t="shared" ref="Q1964" si="3447">(($L$3*($I$4-($B$4*Q1963+$D$4*N1965+$E$4*N1966+$F$4*N1967+$G$4*N1968))/$C$4))+((1-$L$3)*N1964)</f>
        <v>9.0998573579090377E-5</v>
      </c>
      <c r="S1964" s="129">
        <f t="shared" si="3445"/>
        <v>0.10955428095389777</v>
      </c>
    </row>
    <row r="1965" spans="1:22" x14ac:dyDescent="0.2">
      <c r="N1965" s="125">
        <f t="shared" si="3399"/>
        <v>-8.7981996580479877E-4</v>
      </c>
      <c r="P1965" s="127" t="str">
        <f t="shared" ref="P1965" si="3448">CONCATENATE("X3","(m",K1963,")")</f>
        <v>X3(m246)</v>
      </c>
      <c r="Q1965" s="59">
        <f t="shared" ref="Q1965" si="3449">(($L$3*($I$5-($B$5*Q1963+$C$5*Q1964+$E$5*N1966+$F$5*N1967+$G$5*N1968))/$D$5))+((1-$L$3)*N1965)</f>
        <v>-8.8078074262112969E-4</v>
      </c>
      <c r="S1965" s="129">
        <f t="shared" si="3445"/>
        <v>0.10908240494356548</v>
      </c>
    </row>
    <row r="1966" spans="1:22" x14ac:dyDescent="0.2">
      <c r="N1966" s="125">
        <f t="shared" si="3399"/>
        <v>0.2266239364313104</v>
      </c>
      <c r="P1966" s="127" t="str">
        <f t="shared" ref="P1966" si="3450">CONCATENATE("X4","(m",K1963,")")</f>
        <v>X4(m246)</v>
      </c>
      <c r="Q1966" s="59">
        <f t="shared" ref="Q1966" si="3451">(($L$3*($I$6-($B$6*Q1963+$C$6*Q1964+$D$6*Q1965+$F$6*N1967+$G$6*N1968))/$E$6))+((1-$L$3)*N1966)</f>
        <v>0.22686883076345241</v>
      </c>
      <c r="S1966" s="129">
        <f t="shared" si="3445"/>
        <v>0.10794534062607568</v>
      </c>
    </row>
    <row r="1967" spans="1:22" x14ac:dyDescent="0.2">
      <c r="N1967" s="125">
        <f t="shared" si="3399"/>
        <v>-9.0948841352711198E-5</v>
      </c>
      <c r="P1967" s="127" t="str">
        <f t="shared" ref="P1967" si="3452">CONCATENATE("X5","(m",K1963,")")</f>
        <v>X5(m246)</v>
      </c>
      <c r="Q1967" s="59">
        <f t="shared" ref="Q1967" si="3453">(($L$3*($I$7-($B$7*Q1963+$C$7*Q1964+$D$7*Q1965+$E$7*Q1966+$G$7*N1968))/$F$7))+((1-$L$3)*N1967)</f>
        <v>-9.1048078469237929E-5</v>
      </c>
      <c r="S1967" s="129">
        <f t="shared" si="3445"/>
        <v>0.10899419097599068</v>
      </c>
    </row>
    <row r="1968" spans="1:22" ht="15.75" x14ac:dyDescent="0.25">
      <c r="K1968" s="1"/>
      <c r="N1968" s="126">
        <f t="shared" si="3399"/>
        <v>-8.8625311127205975E-4</v>
      </c>
      <c r="P1968" s="127" t="str">
        <f t="shared" ref="P1968" si="3454">CONCATENATE("X6","(m",K1963,")")</f>
        <v>X6(m246)</v>
      </c>
      <c r="Q1968" s="59">
        <f t="shared" ref="Q1968" si="3455">(($L$3*($I$8-($B$8*Q1963+$C$8*Q1964+$D$8*Q1965+$E$8*Q1966+$F$8*Q1967))/$G$8))+((1-$L$3)*N1968)</f>
        <v>-8.8720949618002916E-4</v>
      </c>
      <c r="R1968" s="1"/>
      <c r="S1968" s="129">
        <f t="shared" si="3445"/>
        <v>0.10779696476280115</v>
      </c>
      <c r="T1968" s="1"/>
      <c r="U1968" s="1"/>
    </row>
    <row r="1969" spans="1:22" x14ac:dyDescent="0.2">
      <c r="A1969" s="131"/>
      <c r="B1969" s="131"/>
      <c r="C1969" s="131"/>
      <c r="D1969" s="131"/>
      <c r="E1969" s="131"/>
      <c r="F1969" s="131"/>
      <c r="G1969" s="131"/>
      <c r="H1969" s="131"/>
      <c r="I1969" s="131"/>
      <c r="J1969" s="131"/>
      <c r="K1969" s="131"/>
      <c r="L1969" s="131"/>
      <c r="M1969" s="131"/>
      <c r="N1969" s="131"/>
      <c r="O1969" s="131"/>
      <c r="P1969" s="131"/>
      <c r="Q1969" s="131"/>
      <c r="R1969" s="131"/>
      <c r="S1969" s="131"/>
      <c r="T1969" s="131"/>
      <c r="U1969" s="131"/>
      <c r="V1969" s="131"/>
    </row>
    <row r="1970" spans="1:22" ht="15.75" x14ac:dyDescent="0.25">
      <c r="K1970" s="127" t="s">
        <v>226</v>
      </c>
      <c r="N1970" s="117" t="s">
        <v>474</v>
      </c>
      <c r="S1970" s="112" t="s">
        <v>210</v>
      </c>
      <c r="T1970" s="112" t="s">
        <v>228</v>
      </c>
    </row>
    <row r="1971" spans="1:22" x14ac:dyDescent="0.2">
      <c r="K1971" s="127">
        <v>247</v>
      </c>
      <c r="N1971" s="124">
        <f t="shared" ref="N1971" si="3456">Q1963</f>
        <v>0.22557758870706021</v>
      </c>
      <c r="P1971" s="127" t="str">
        <f t="shared" ref="P1971" si="3457">CONCATENATE("X1","(m",K1971,")")</f>
        <v>X1(m247)</v>
      </c>
      <c r="Q1971" s="59">
        <f t="shared" ref="Q1971" si="3458">(($L$3*($I$3-($C$3*N1972+$D$3*N1973+$E$3*N1974+$F$3*N1975+$G$3*N1976))/$B$3))+((1-$L$3)*N1971)</f>
        <v>0.22582136357686014</v>
      </c>
      <c r="S1971" s="129">
        <f t="shared" ref="S1971:S1976" si="3459">ABS((Q1971-N1971)/Q1971)*100</f>
        <v>0.10795031344187145</v>
      </c>
      <c r="T1971" s="133">
        <f t="shared" si="3417"/>
        <v>0.10843726585447332</v>
      </c>
      <c r="U1971" s="127" t="s">
        <v>229</v>
      </c>
    </row>
    <row r="1972" spans="1:22" x14ac:dyDescent="0.2">
      <c r="N1972" s="125">
        <f t="shared" si="3399"/>
        <v>9.0998573579090377E-5</v>
      </c>
      <c r="P1972" s="127" t="str">
        <f t="shared" ref="P1972" si="3460">CONCATENATE("X2","(m",K1971,")")</f>
        <v>X2(m247)</v>
      </c>
      <c r="Q1972" s="59">
        <f t="shared" ref="Q1972" si="3461">(($L$3*($I$4-($B$4*Q1971+$D$4*N1973+$E$4*N1974+$F$4*N1975+$G$4*N1976))/$C$4))+((1-$L$3)*N1972)</f>
        <v>9.1097357062354482E-5</v>
      </c>
      <c r="S1972" s="129">
        <f t="shared" si="3459"/>
        <v>0.10843726585447332</v>
      </c>
    </row>
    <row r="1973" spans="1:22" x14ac:dyDescent="0.2">
      <c r="N1973" s="125">
        <f t="shared" si="3399"/>
        <v>-8.8078074262112969E-4</v>
      </c>
      <c r="P1973" s="127" t="str">
        <f t="shared" ref="P1973" si="3462">CONCATENATE("X3","(m",K1971,")")</f>
        <v>X3(m247)</v>
      </c>
      <c r="Q1973" s="59">
        <f t="shared" ref="Q1973" si="3463">(($L$3*($I$5-($B$5*Q1971+$C$5*Q1972+$E$5*N1974+$F$5*N1975+$G$5*N1976))/$D$5))+((1-$L$3)*N1973)</f>
        <v>-8.8173275569705342E-4</v>
      </c>
      <c r="S1973" s="129">
        <f t="shared" si="3459"/>
        <v>0.10797070538352779</v>
      </c>
    </row>
    <row r="1974" spans="1:22" x14ac:dyDescent="0.2">
      <c r="N1974" s="125">
        <f t="shared" si="3399"/>
        <v>0.22686883076345241</v>
      </c>
      <c r="P1974" s="127" t="str">
        <f t="shared" ref="P1974" si="3464">CONCATENATE("X4","(m",K1971,")")</f>
        <v>X4(m247)</v>
      </c>
      <c r="Q1974" s="59">
        <f t="shared" ref="Q1974" si="3465">(($L$3*($I$6-($B$6*Q1971+$C$6*Q1972+$D$6*Q1973+$F$6*N1975+$G$6*N1976))/$E$6))+((1-$L$3)*N1974)</f>
        <v>0.22711149128820277</v>
      </c>
      <c r="S1974" s="129">
        <f t="shared" si="3459"/>
        <v>0.10684643184453646</v>
      </c>
    </row>
    <row r="1975" spans="1:22" x14ac:dyDescent="0.2">
      <c r="N1975" s="125">
        <f t="shared" si="3399"/>
        <v>-9.1048078469237929E-5</v>
      </c>
      <c r="P1975" s="127" t="str">
        <f t="shared" ref="P1975" si="3466">CONCATENATE("X5","(m",K1971,")")</f>
        <v>X5(m247)</v>
      </c>
      <c r="Q1975" s="59">
        <f t="shared" ref="Q1975" si="3467">(($L$3*($I$7-($B$7*Q1971+$C$7*Q1972+$D$7*Q1973+$E$7*Q1974+$G$7*N1976))/$F$7))+((1-$L$3)*N1975)</f>
        <v>-9.1146410392890309E-5</v>
      </c>
      <c r="S1975" s="129">
        <f t="shared" si="3459"/>
        <v>0.10788348463589097</v>
      </c>
    </row>
    <row r="1976" spans="1:22" ht="15.75" x14ac:dyDescent="0.25">
      <c r="K1976" s="1"/>
      <c r="N1976" s="126">
        <f t="shared" si="3399"/>
        <v>-8.8720949618002916E-4</v>
      </c>
      <c r="P1976" s="127" t="str">
        <f t="shared" ref="P1976" si="3468">CONCATENATE("X6","(m",K1971,")")</f>
        <v>X6(m247)</v>
      </c>
      <c r="Q1976" s="59">
        <f t="shared" ref="Q1976" si="3469">(($L$3*($I$8-($B$8*Q1971+$C$8*Q1972+$D$8*Q1973+$E$8*Q1974+$F$8*Q1975))/$G$8))+((1-$L$3)*N1976)</f>
        <v>-8.8815715740845063E-4</v>
      </c>
      <c r="R1976" s="1"/>
      <c r="S1976" s="129">
        <f t="shared" si="3459"/>
        <v>0.1066997231871263</v>
      </c>
      <c r="T1976" s="1"/>
      <c r="U1976" s="1"/>
    </row>
    <row r="1977" spans="1:22" x14ac:dyDescent="0.2">
      <c r="A1977" s="131"/>
      <c r="B1977" s="131"/>
      <c r="C1977" s="131"/>
      <c r="D1977" s="131"/>
      <c r="E1977" s="131"/>
      <c r="F1977" s="131"/>
      <c r="G1977" s="131"/>
      <c r="H1977" s="131"/>
      <c r="I1977" s="131"/>
      <c r="J1977" s="131"/>
      <c r="K1977" s="131"/>
      <c r="L1977" s="131"/>
      <c r="M1977" s="131"/>
      <c r="N1977" s="131"/>
      <c r="O1977" s="131"/>
      <c r="P1977" s="131"/>
      <c r="Q1977" s="131"/>
      <c r="R1977" s="131"/>
      <c r="S1977" s="131"/>
      <c r="T1977" s="131"/>
      <c r="U1977" s="131"/>
      <c r="V1977" s="131"/>
    </row>
    <row r="1978" spans="1:22" ht="15.75" x14ac:dyDescent="0.25">
      <c r="K1978" s="127" t="s">
        <v>226</v>
      </c>
      <c r="N1978" s="117" t="s">
        <v>475</v>
      </c>
      <c r="S1978" s="112" t="s">
        <v>210</v>
      </c>
      <c r="T1978" s="112" t="s">
        <v>228</v>
      </c>
    </row>
    <row r="1979" spans="1:22" x14ac:dyDescent="0.2">
      <c r="K1979" s="127">
        <v>248</v>
      </c>
      <c r="N1979" s="124">
        <f t="shared" ref="N1979" si="3470">Q1971</f>
        <v>0.22582136357686014</v>
      </c>
      <c r="P1979" s="127" t="str">
        <f t="shared" ref="P1979" si="3471">CONCATENATE("X1","(m",K1979,")")</f>
        <v>X1(m248)</v>
      </c>
      <c r="Q1979" s="59">
        <f t="shared" ref="Q1979" si="3472">(($L$3*($I$3-($C$3*N1980+$D$3*N1981+$E$3*N1982+$F$3*N1983+$G$3*N1984))/$B$3))+((1-$L$3)*N1979)</f>
        <v>0.22606291485046126</v>
      </c>
      <c r="S1979" s="129">
        <f t="shared" ref="S1979:S1984" si="3473">ABS((Q1979-N1979)/Q1979)*100</f>
        <v>0.1068513487764699</v>
      </c>
      <c r="T1979" s="133">
        <f t="shared" si="3417"/>
        <v>0.10733282653708257</v>
      </c>
      <c r="U1979" s="127" t="s">
        <v>229</v>
      </c>
    </row>
    <row r="1980" spans="1:22" x14ac:dyDescent="0.2">
      <c r="N1980" s="125">
        <f t="shared" si="3399"/>
        <v>9.1097357062354482E-5</v>
      </c>
      <c r="P1980" s="127" t="str">
        <f t="shared" ref="P1980" si="3474">CONCATENATE("X2","(m",K1979,")")</f>
        <v>X2(m248)</v>
      </c>
      <c r="Q1980" s="59">
        <f t="shared" ref="Q1980" si="3475">(($L$3*($I$4-($B$4*Q1979+$D$4*N1981+$E$4*N1982+$F$4*N1983+$G$4*N1984))/$C$4))+((1-$L$3)*N1980)</f>
        <v>9.1195239490566969E-5</v>
      </c>
      <c r="S1980" s="129">
        <f t="shared" si="3473"/>
        <v>0.10733282653708257</v>
      </c>
    </row>
    <row r="1981" spans="1:22" x14ac:dyDescent="0.2">
      <c r="N1981" s="125">
        <f t="shared" si="3399"/>
        <v>-8.8173275569705342E-4</v>
      </c>
      <c r="P1981" s="127" t="str">
        <f t="shared" ref="P1981" si="3476">CONCATENATE("X3","(m",K1979,")")</f>
        <v>X3(m248)</v>
      </c>
      <c r="Q1981" s="59">
        <f t="shared" ref="Q1981" si="3477">(($L$3*($I$5-($B$5*Q1979+$C$5*Q1980+$E$5*N1982+$F$5*N1983+$G$5*N1984))/$D$5))+((1-$L$3)*N1981)</f>
        <v>-8.8267608497116237E-4</v>
      </c>
      <c r="S1981" s="129">
        <f t="shared" si="3473"/>
        <v>0.10687151155112228</v>
      </c>
    </row>
    <row r="1982" spans="1:22" x14ac:dyDescent="0.2">
      <c r="N1982" s="125">
        <f t="shared" si="3399"/>
        <v>0.22711149128820277</v>
      </c>
      <c r="P1982" s="127" t="str">
        <f t="shared" ref="P1982" si="3478">CONCATENATE("X4","(m",K1979,")")</f>
        <v>X4(m248)</v>
      </c>
      <c r="Q1982" s="59">
        <f t="shared" ref="Q1982" si="3479">(($L$3*($I$6-($B$6*Q1979+$C$6*Q1980+$D$6*Q1981+$F$6*N1983+$G$6*N1984))/$E$6))+((1-$L$3)*N1982)</f>
        <v>0.22735193838126974</v>
      </c>
      <c r="S1982" s="129">
        <f t="shared" si="3473"/>
        <v>0.10575986058396618</v>
      </c>
    </row>
    <row r="1983" spans="1:22" x14ac:dyDescent="0.2">
      <c r="N1983" s="125">
        <f t="shared" si="3399"/>
        <v>-9.1146410392890309E-5</v>
      </c>
      <c r="P1983" s="127" t="str">
        <f t="shared" ref="P1983" si="3480">CONCATENATE("X5","(m",K1979,")")</f>
        <v>X5(m248)</v>
      </c>
      <c r="Q1983" s="59">
        <f t="shared" ref="Q1983" si="3481">(($L$3*($I$7-($B$7*Q1979+$C$7*Q1980+$D$7*Q1981+$E$7*Q1982+$G$7*N1984))/$F$7))+((1-$L$3)*N1983)</f>
        <v>-9.1243845380398965E-5</v>
      </c>
      <c r="S1983" s="129">
        <f t="shared" si="3473"/>
        <v>0.10678527094342108</v>
      </c>
    </row>
    <row r="1984" spans="1:22" ht="15.75" x14ac:dyDescent="0.25">
      <c r="K1984" s="1"/>
      <c r="N1984" s="126">
        <f t="shared" si="3399"/>
        <v>-8.8815715740845063E-4</v>
      </c>
      <c r="P1984" s="127" t="str">
        <f t="shared" ref="P1984" si="3482">CONCATENATE("X6","(m",K1979,")")</f>
        <v>X6(m248)</v>
      </c>
      <c r="Q1984" s="59">
        <f t="shared" ref="Q1984" si="3483">(($L$3*($I$8-($B$8*Q1979+$C$8*Q1980+$D$8*Q1981+$E$8*Q1982+$F$8*Q1983))/$G$8))+((1-$L$3)*N1984)</f>
        <v>-8.8909617453050065E-4</v>
      </c>
      <c r="R1984" s="1"/>
      <c r="S1984" s="129">
        <f t="shared" si="3473"/>
        <v>0.10561479724574009</v>
      </c>
      <c r="T1984" s="1"/>
      <c r="U1984" s="1"/>
    </row>
    <row r="1985" spans="1:22" x14ac:dyDescent="0.2">
      <c r="A1985" s="131"/>
      <c r="B1985" s="131"/>
      <c r="C1985" s="131"/>
      <c r="D1985" s="131"/>
      <c r="E1985" s="131"/>
      <c r="F1985" s="131"/>
      <c r="G1985" s="131"/>
      <c r="H1985" s="131"/>
      <c r="I1985" s="131"/>
      <c r="J1985" s="131"/>
      <c r="K1985" s="131"/>
      <c r="L1985" s="131"/>
      <c r="M1985" s="131"/>
      <c r="N1985" s="131"/>
      <c r="O1985" s="131"/>
      <c r="P1985" s="131"/>
      <c r="Q1985" s="131"/>
      <c r="R1985" s="131"/>
      <c r="S1985" s="131"/>
      <c r="T1985" s="131"/>
      <c r="U1985" s="131"/>
      <c r="V1985" s="131"/>
    </row>
    <row r="1986" spans="1:22" ht="15.75" x14ac:dyDescent="0.25">
      <c r="K1986" s="127" t="s">
        <v>226</v>
      </c>
      <c r="N1986" s="117" t="s">
        <v>476</v>
      </c>
      <c r="S1986" s="112" t="s">
        <v>210</v>
      </c>
      <c r="T1986" s="112" t="s">
        <v>228</v>
      </c>
    </row>
    <row r="1987" spans="1:22" x14ac:dyDescent="0.2">
      <c r="K1987" s="127">
        <v>249</v>
      </c>
      <c r="N1987" s="124">
        <f t="shared" ref="N1987" si="3484">Q1979</f>
        <v>0.22606291485046126</v>
      </c>
      <c r="P1987" s="127" t="str">
        <f t="shared" ref="P1987" si="3485">CONCATENATE("X1","(m",K1987,")")</f>
        <v>X1(m249)</v>
      </c>
      <c r="Q1987" s="59">
        <f t="shared" ref="Q1987" si="3486">(($L$3*($I$3-($C$3*N1988+$D$3*N1989+$E$3*N1990+$F$3*N1991+$G$3*N1992))/$B$3))+((1-$L$3)*N1987)</f>
        <v>0.22630226281043028</v>
      </c>
      <c r="S1987" s="129">
        <f t="shared" ref="S1987:S1992" si="3487">ABS((Q1987-N1987)/Q1987)*100</f>
        <v>0.10576472236582084</v>
      </c>
      <c r="T1987" s="133">
        <f t="shared" si="3417"/>
        <v>0.10624079740720759</v>
      </c>
      <c r="U1987" s="127" t="s">
        <v>229</v>
      </c>
    </row>
    <row r="1988" spans="1:22" x14ac:dyDescent="0.2">
      <c r="N1988" s="125">
        <f t="shared" si="3399"/>
        <v>9.1195239490566969E-5</v>
      </c>
      <c r="P1988" s="127" t="str">
        <f t="shared" ref="P1988" si="3488">CONCATENATE("X2","(m",K1987,")")</f>
        <v>X2(m249)</v>
      </c>
      <c r="Q1988" s="59">
        <f t="shared" ref="Q1988" si="3489">(($L$3*($I$4-($B$4*Q1987+$D$4*N1989+$E$4*N1990+$F$4*N1991+$G$4*N1992))/$C$4))+((1-$L$3)*N1988)</f>
        <v>9.129222908271526E-5</v>
      </c>
      <c r="S1988" s="129">
        <f t="shared" si="3487"/>
        <v>0.10624079740720759</v>
      </c>
    </row>
    <row r="1989" spans="1:22" x14ac:dyDescent="0.2">
      <c r="N1989" s="125">
        <f t="shared" si="3399"/>
        <v>-8.8267608497116237E-4</v>
      </c>
      <c r="P1989" s="127" t="str">
        <f t="shared" ref="P1989" si="3490">CONCATENATE("X3","(m",K1987,")")</f>
        <v>X3(m249)</v>
      </c>
      <c r="Q1989" s="59">
        <f t="shared" ref="Q1989" si="3491">(($L$3*($I$5-($B$5*Q1987+$C$5*Q1988+$E$5*N1990+$F$5*N1991+$G$5*N1992))/$D$5))+((1-$L$3)*N1989)</f>
        <v>-8.8361080965288711E-4</v>
      </c>
      <c r="S1989" s="129">
        <f t="shared" si="3487"/>
        <v>0.10578465898260546</v>
      </c>
    </row>
    <row r="1990" spans="1:22" x14ac:dyDescent="0.2">
      <c r="N1990" s="125">
        <f t="shared" si="3399"/>
        <v>0.22735193838126974</v>
      </c>
      <c r="P1990" s="127" t="str">
        <f t="shared" ref="P1990" si="3492">CONCATENATE("X4","(m",K1987,")")</f>
        <v>X4(m249)</v>
      </c>
      <c r="Q1990" s="59">
        <f t="shared" ref="Q1990" si="3493">(($L$3*($I$6-($B$6*Q1987+$C$6*Q1988+$D$6*Q1989+$F$6*N1991+$G$6*N1992))/$E$6))+((1-$L$3)*N1990)</f>
        <v>0.22759019223250421</v>
      </c>
      <c r="S1990" s="129">
        <f t="shared" si="3487"/>
        <v>0.10468546508852522</v>
      </c>
    </row>
    <row r="1991" spans="1:22" x14ac:dyDescent="0.2">
      <c r="N1991" s="125">
        <f t="shared" si="3399"/>
        <v>-9.1243845380398965E-5</v>
      </c>
      <c r="P1991" s="127" t="str">
        <f t="shared" ref="P1991" si="3494">CONCATENATE("X5","(m",K1987,")")</f>
        <v>X5(m249)</v>
      </c>
      <c r="Q1991" s="59">
        <f t="shared" ref="Q1991" si="3495">(($L$3*($I$7-($B$7*Q1987+$C$7*Q1988+$D$7*Q1989+$E$7*Q1990+$G$7*N1992))/$F$7))+((1-$L$3)*N1991)</f>
        <v>-9.1340391613180675E-5</v>
      </c>
      <c r="S1991" s="129">
        <f t="shared" si="3487"/>
        <v>0.10569938564592113</v>
      </c>
    </row>
    <row r="1992" spans="1:22" ht="15.75" x14ac:dyDescent="0.25">
      <c r="K1992" s="1"/>
      <c r="N1992" s="126">
        <f t="shared" si="3399"/>
        <v>-8.8909617453050065E-4</v>
      </c>
      <c r="P1992" s="127" t="str">
        <f t="shared" ref="P1992" si="3496">CONCATENATE("X6","(m",K1987,")")</f>
        <v>X6(m249)</v>
      </c>
      <c r="Q1992" s="59">
        <f t="shared" ref="Q1992" si="3497">(($L$3*($I$8-($B$8*Q1987+$C$8*Q1988+$D$8*Q1989+$E$8*Q1990+$F$8*Q1991))/$G$8))+((1-$L$3)*N1992)</f>
        <v>-8.9002662639352736E-4</v>
      </c>
      <c r="R1992" s="1"/>
      <c r="S1992" s="129">
        <f t="shared" si="3487"/>
        <v>0.10454202553433609</v>
      </c>
      <c r="T1992" s="1"/>
      <c r="U1992" s="1"/>
    </row>
    <row r="1993" spans="1:22" x14ac:dyDescent="0.2">
      <c r="A1993" s="131"/>
      <c r="B1993" s="131"/>
      <c r="C1993" s="131"/>
      <c r="D1993" s="131"/>
      <c r="E1993" s="131"/>
      <c r="F1993" s="131"/>
      <c r="G1993" s="131"/>
      <c r="H1993" s="131"/>
      <c r="I1993" s="131"/>
      <c r="J1993" s="131"/>
      <c r="K1993" s="131"/>
      <c r="L1993" s="131"/>
      <c r="M1993" s="131"/>
      <c r="N1993" s="131"/>
      <c r="O1993" s="131"/>
      <c r="P1993" s="131"/>
      <c r="Q1993" s="131"/>
      <c r="R1993" s="131"/>
      <c r="S1993" s="131"/>
      <c r="T1993" s="131"/>
      <c r="U1993" s="131"/>
      <c r="V1993" s="131"/>
    </row>
    <row r="1994" spans="1:22" ht="15.75" x14ac:dyDescent="0.25">
      <c r="K1994" s="127" t="s">
        <v>226</v>
      </c>
      <c r="N1994" s="117" t="s">
        <v>477</v>
      </c>
      <c r="S1994" s="112" t="s">
        <v>210</v>
      </c>
      <c r="T1994" s="112" t="s">
        <v>228</v>
      </c>
    </row>
    <row r="1995" spans="1:22" x14ac:dyDescent="0.2">
      <c r="K1995" s="127">
        <v>250</v>
      </c>
      <c r="N1995" s="124">
        <f t="shared" ref="N1995" si="3498">Q1987</f>
        <v>0.22630226281043028</v>
      </c>
      <c r="P1995" s="127" t="str">
        <f t="shared" ref="P1995" si="3499">CONCATENATE("X1","(m",K1995,")")</f>
        <v>X1(m250)</v>
      </c>
      <c r="Q1995" s="59">
        <f t="shared" ref="Q1995" si="3500">(($L$3*($I$3-($C$3*N1996+$D$3*N1997+$E$3*N1998+$F$3*N1999+$G$3*N2000))/$B$3))+((1-$L$3)*N1995)</f>
        <v>0.22653942755432618</v>
      </c>
      <c r="S1995" s="129">
        <f t="shared" ref="S1995:S2000" si="3501">ABS((Q1995-N1995)/Q1995)*100</f>
        <v>0.10469027244232221</v>
      </c>
      <c r="T1995" s="133">
        <f t="shared" si="3417"/>
        <v>0.10516101554051779</v>
      </c>
      <c r="U1995" s="127" t="s">
        <v>229</v>
      </c>
    </row>
    <row r="1996" spans="1:22" x14ac:dyDescent="0.2">
      <c r="N1996" s="125">
        <f t="shared" si="3399"/>
        <v>9.129222908271526E-5</v>
      </c>
      <c r="P1996" s="127" t="str">
        <f t="shared" ref="P1996" si="3502">CONCATENATE("X2","(m",K1995,")")</f>
        <v>X2(m250)</v>
      </c>
      <c r="Q1996" s="59">
        <f t="shared" ref="Q1996" si="3503">(($L$3*($I$4-($B$4*Q1995+$D$4*N1997+$E$4*N1998+$F$4*N1999+$G$4*N2000))/$C$4))+((1-$L$3)*N1996)</f>
        <v>9.1388333982817151E-5</v>
      </c>
      <c r="S1996" s="129">
        <f t="shared" si="3501"/>
        <v>0.10516101554051779</v>
      </c>
    </row>
    <row r="1997" spans="1:22" x14ac:dyDescent="0.2">
      <c r="N1997" s="125">
        <f t="shared" si="3399"/>
        <v>-8.8361080965288711E-4</v>
      </c>
      <c r="P1997" s="127" t="str">
        <f t="shared" ref="P1997" si="3504">CONCATENATE("X3","(m",K1995,")")</f>
        <v>X3(m250)</v>
      </c>
      <c r="Q1997" s="59">
        <f t="shared" ref="Q1997" si="3505">(($L$3*($I$5-($B$5*Q1995+$C$5*Q1996+$E$5*N1998+$F$5*N1999+$G$5*N2000))/$D$5))+((1-$L$3)*N1997)</f>
        <v>-8.8453700822914861E-4</v>
      </c>
      <c r="S1997" s="129">
        <f t="shared" si="3501"/>
        <v>0.10470998586206762</v>
      </c>
    </row>
    <row r="1998" spans="1:22" x14ac:dyDescent="0.2">
      <c r="N1998" s="125">
        <f t="shared" si="3399"/>
        <v>0.22759019223250421</v>
      </c>
      <c r="P1998" s="127" t="str">
        <f t="shared" ref="P1998" si="3506">CONCATENATE("X4","(m",K1995,")")</f>
        <v>X4(m250)</v>
      </c>
      <c r="Q1998" s="59">
        <f t="shared" ref="Q1998" si="3507">(($L$3*($I$6-($B$6*Q1995+$C$6*Q1996+$D$6*Q1997+$F$6*N1999+$G$6*N2000))/$E$6))+((1-$L$3)*N1998)</f>
        <v>0.22782627284759507</v>
      </c>
      <c r="S1998" s="129">
        <f t="shared" si="3501"/>
        <v>0.1036230861963815</v>
      </c>
    </row>
    <row r="1999" spans="1:22" x14ac:dyDescent="0.2">
      <c r="N1999" s="125">
        <f t="shared" si="3399"/>
        <v>-9.1340391613180675E-5</v>
      </c>
      <c r="P1999" s="127" t="str">
        <f t="shared" ref="P1999" si="3508">CONCATENATE("X5","(m",K1995,")")</f>
        <v>X5(m250)</v>
      </c>
      <c r="Q1999" s="59">
        <f t="shared" ref="Q1999" si="3509">(($L$3*($I$7-($B$7*Q1995+$C$7*Q1996+$D$7*Q1997+$E$7*Q1998+$G$7*N2000))/$F$7))+((1-$L$3)*N1999)</f>
        <v>-9.1436057198025189E-5</v>
      </c>
      <c r="S1999" s="129">
        <f t="shared" si="3501"/>
        <v>0.10462566713405959</v>
      </c>
    </row>
    <row r="2000" spans="1:22" ht="15.75" x14ac:dyDescent="0.25">
      <c r="K2000" s="1"/>
      <c r="N2000" s="126">
        <f t="shared" si="3399"/>
        <v>-8.9002662639352736E-4</v>
      </c>
      <c r="P2000" s="127" t="str">
        <f t="shared" ref="P2000" si="3510">CONCATENATE("X6","(m",K1995,")")</f>
        <v>X6(m250)</v>
      </c>
      <c r="Q2000" s="59">
        <f t="shared" ref="Q2000" si="3511">(($L$3*($I$8-($B$8*Q1995+$C$8*Q1996+$D$8*Q1997+$E$8*Q1998+$F$8*Q1999))/$G$8))+((1-$L$3)*N2000)</f>
        <v>-8.9094859112567198E-4</v>
      </c>
      <c r="R2000" s="1"/>
      <c r="S2000" s="129">
        <f t="shared" si="3501"/>
        <v>0.10348124923568951</v>
      </c>
      <c r="T2000" s="1"/>
      <c r="U2000" s="1"/>
    </row>
    <row r="2001" spans="1:22" x14ac:dyDescent="0.2">
      <c r="A2001" s="131"/>
      <c r="B2001" s="131"/>
      <c r="C2001" s="131"/>
      <c r="D2001" s="131"/>
      <c r="E2001" s="131"/>
      <c r="F2001" s="131"/>
      <c r="G2001" s="131"/>
      <c r="H2001" s="131"/>
      <c r="I2001" s="131"/>
      <c r="J2001" s="131"/>
      <c r="K2001" s="131"/>
      <c r="L2001" s="131"/>
      <c r="M2001" s="131"/>
      <c r="N2001" s="131"/>
      <c r="O2001" s="131"/>
      <c r="P2001" s="131"/>
      <c r="Q2001" s="131"/>
      <c r="R2001" s="131"/>
      <c r="S2001" s="131"/>
      <c r="T2001" s="131"/>
      <c r="U2001" s="131"/>
      <c r="V2001" s="131"/>
    </row>
    <row r="2002" spans="1:22" ht="15.75" x14ac:dyDescent="0.25">
      <c r="K2002" s="127" t="s">
        <v>226</v>
      </c>
      <c r="N2002" s="117" t="s">
        <v>478</v>
      </c>
      <c r="S2002" s="112" t="s">
        <v>210</v>
      </c>
      <c r="T2002" s="112" t="s">
        <v>228</v>
      </c>
    </row>
    <row r="2003" spans="1:22" x14ac:dyDescent="0.2">
      <c r="K2003" s="127">
        <v>251</v>
      </c>
      <c r="N2003" s="124">
        <f t="shared" ref="N2003:N2064" si="3512">Q1995</f>
        <v>0.22653942755432618</v>
      </c>
      <c r="P2003" s="127" t="str">
        <f t="shared" ref="P2003" si="3513">CONCATENATE("X1","(m",K2003,")")</f>
        <v>X1(m251)</v>
      </c>
      <c r="Q2003" s="59">
        <f t="shared" ref="Q2003" si="3514">(($L$3*($I$3-($C$3*N2004+$D$3*N2005+$E$3*N2006+$F$3*N2007+$G$3*N2008))/$B$3))+((1-$L$3)*N2003)</f>
        <v>0.22677442899638769</v>
      </c>
      <c r="S2003" s="129">
        <f t="shared" ref="S2003:S2008" si="3515">ABS((Q2003-N2003)/Q2003)*100</f>
        <v>0.10362783983252995</v>
      </c>
      <c r="T2003" s="133">
        <f t="shared" si="3417"/>
        <v>0.10409332062984321</v>
      </c>
      <c r="U2003" s="127" t="s">
        <v>229</v>
      </c>
    </row>
    <row r="2004" spans="1:22" x14ac:dyDescent="0.2">
      <c r="N2004" s="125">
        <f t="shared" si="3512"/>
        <v>9.1388333982817151E-5</v>
      </c>
      <c r="P2004" s="127" t="str">
        <f t="shared" ref="P2004" si="3516">CONCATENATE("X2","(m",K2003,")")</f>
        <v>X2(m251)</v>
      </c>
      <c r="Q2004" s="59">
        <f t="shared" ref="Q2004" si="3517">(($L$3*($I$4-($B$4*Q2003+$D$4*N2005+$E$4*N2006+$F$4*N2007+$G$4*N2008))/$C$4))+((1-$L$3)*N2004)</f>
        <v>9.1483562260604684E-5</v>
      </c>
      <c r="S2004" s="129">
        <f t="shared" si="3515"/>
        <v>0.10409332062984321</v>
      </c>
    </row>
    <row r="2005" spans="1:22" x14ac:dyDescent="0.2">
      <c r="N2005" s="125">
        <f t="shared" si="3512"/>
        <v>-8.8453700822914861E-4</v>
      </c>
      <c r="P2005" s="127" t="str">
        <f t="shared" ref="P2005" si="3518">CONCATENATE("X3","(m",K2003,")")</f>
        <v>X3(m251)</v>
      </c>
      <c r="Q2005" s="59">
        <f t="shared" ref="Q2005" si="3519">(($L$3*($I$5-($B$5*Q2003+$C$5*Q2004+$E$5*N2006+$F$5*N2007+$G$5*N2008))/$D$5))+((1-$L$3)*N2005)</f>
        <v>-8.8545475847094819E-4</v>
      </c>
      <c r="S2005" s="129">
        <f t="shared" si="3515"/>
        <v>0.10364733296870032</v>
      </c>
    </row>
    <row r="2006" spans="1:22" x14ac:dyDescent="0.2">
      <c r="N2006" s="125">
        <f t="shared" si="3512"/>
        <v>0.22782627284759507</v>
      </c>
      <c r="P2006" s="127" t="str">
        <f t="shared" ref="P2006" si="3520">CONCATENATE("X4","(m",K2003,")")</f>
        <v>X4(m251)</v>
      </c>
      <c r="Q2006" s="59">
        <f t="shared" ref="Q2006" si="3521">(($L$3*($I$6-($B$6*Q2003+$C$6*Q2004+$D$6*Q2005+$F$6*N2007+$G$6*N2008))/$E$6))+((1-$L$3)*N2006)</f>
        <v>0.22806020004974903</v>
      </c>
      <c r="S2006" s="129">
        <f t="shared" si="3515"/>
        <v>0.10257256728834153</v>
      </c>
    </row>
    <row r="2007" spans="1:22" x14ac:dyDescent="0.2">
      <c r="N2007" s="125">
        <f t="shared" si="3512"/>
        <v>-9.1436057198025189E-5</v>
      </c>
      <c r="P2007" s="127" t="str">
        <f t="shared" ref="P2007" si="3522">CONCATENATE("X5","(m",K2003,")")</f>
        <v>X5(m251)</v>
      </c>
      <c r="Q2007" s="59">
        <f t="shared" ref="Q2007" si="3523">(($L$3*($I$7-($B$7*Q2003+$C$7*Q2004+$D$7*Q2005+$E$7*Q2006+$G$7*N2008))/$F$7))+((1-$L$3)*N2007)</f>
        <v>-9.1530850167776171E-5</v>
      </c>
      <c r="S2007" s="129">
        <f t="shared" si="3515"/>
        <v>0.10356395638981397</v>
      </c>
    </row>
    <row r="2008" spans="1:22" ht="15.75" x14ac:dyDescent="0.25">
      <c r="K2008" s="1"/>
      <c r="N2008" s="126">
        <f t="shared" si="3512"/>
        <v>-8.9094859112567198E-4</v>
      </c>
      <c r="P2008" s="127" t="str">
        <f t="shared" ref="P2008" si="3524">CONCATENATE("X6","(m",K2003,")")</f>
        <v>X6(m251)</v>
      </c>
      <c r="Q2008" s="59">
        <f t="shared" ref="Q2008" si="3525">(($L$3*($I$8-($B$8*Q2003+$C$8*Q2004+$D$8*Q2005+$E$8*Q2006+$F$8*Q2007))/$G$8))+((1-$L$3)*N2008)</f>
        <v>-8.9186214614242834E-4</v>
      </c>
      <c r="R2008" s="1"/>
      <c r="S2008" s="129">
        <f t="shared" si="3515"/>
        <v>0.10243231206837952</v>
      </c>
      <c r="T2008" s="1"/>
      <c r="U2008" s="1"/>
    </row>
    <row r="2009" spans="1:22" x14ac:dyDescent="0.2">
      <c r="A2009" s="131"/>
      <c r="B2009" s="131"/>
      <c r="C2009" s="131"/>
      <c r="D2009" s="131"/>
      <c r="E2009" s="131"/>
      <c r="F2009" s="131"/>
      <c r="G2009" s="131"/>
      <c r="H2009" s="131"/>
      <c r="I2009" s="131"/>
      <c r="J2009" s="131"/>
      <c r="K2009" s="131"/>
      <c r="L2009" s="131"/>
      <c r="M2009" s="131"/>
      <c r="N2009" s="131"/>
      <c r="O2009" s="131"/>
      <c r="P2009" s="131"/>
      <c r="Q2009" s="131"/>
      <c r="R2009" s="131"/>
      <c r="S2009" s="131"/>
      <c r="T2009" s="131"/>
      <c r="U2009" s="131"/>
      <c r="V2009" s="131"/>
    </row>
    <row r="2010" spans="1:22" ht="15.75" x14ac:dyDescent="0.25">
      <c r="K2010" s="127" t="s">
        <v>226</v>
      </c>
      <c r="N2010" s="117" t="s">
        <v>479</v>
      </c>
      <c r="S2010" s="112" t="s">
        <v>210</v>
      </c>
      <c r="T2010" s="112" t="s">
        <v>228</v>
      </c>
    </row>
    <row r="2011" spans="1:22" x14ac:dyDescent="0.2">
      <c r="K2011" s="127">
        <v>252</v>
      </c>
      <c r="N2011" s="124">
        <f t="shared" ref="N2011" si="3526">Q2003</f>
        <v>0.22677442899638769</v>
      </c>
      <c r="P2011" s="127" t="str">
        <f t="shared" ref="P2011" si="3527">CONCATENATE("X1","(m",K2011,")")</f>
        <v>X1(m252)</v>
      </c>
      <c r="Q2011" s="59">
        <f t="shared" ref="Q2011" si="3528">(($L$3*($I$3-($C$3*N2012+$D$3*N2013+$E$3*N2014+$F$3*N2015+$G$3*N2016))/$B$3))+((1-$L$3)*N2011)</f>
        <v>0.22700728686920557</v>
      </c>
      <c r="S2011" s="129">
        <f t="shared" ref="S2011:S2016" si="3529">ABS((Q2011-N2011)/Q2011)*100</f>
        <v>0.10257726790596017</v>
      </c>
      <c r="T2011" s="133">
        <f t="shared" ref="T2011:T2067" si="3530">MAX(S2011:S2014)</f>
        <v>0.10303755493319033</v>
      </c>
      <c r="U2011" s="127" t="s">
        <v>229</v>
      </c>
    </row>
    <row r="2012" spans="1:22" x14ac:dyDescent="0.2">
      <c r="N2012" s="125">
        <f t="shared" si="3512"/>
        <v>9.1483562260604684E-5</v>
      </c>
      <c r="P2012" s="127" t="str">
        <f t="shared" ref="P2012" si="3531">CONCATENATE("X2","(m",K2011,")")</f>
        <v>X2(m252)</v>
      </c>
      <c r="Q2012" s="59">
        <f t="shared" ref="Q2012" si="3532">(($L$3*($I$4-($B$4*Q2011+$D$4*N2013+$E$4*N2014+$F$4*N2015+$G$4*N2016))/$C$4))+((1-$L$3)*N2012)</f>
        <v>9.1577921912201643E-5</v>
      </c>
      <c r="S2012" s="129">
        <f t="shared" si="3529"/>
        <v>0.10303755493319033</v>
      </c>
    </row>
    <row r="2013" spans="1:22" x14ac:dyDescent="0.2">
      <c r="N2013" s="125">
        <f t="shared" si="3512"/>
        <v>-8.8545475847094819E-4</v>
      </c>
      <c r="P2013" s="127" t="str">
        <f t="shared" ref="P2013" si="3533">CONCATENATE("X3","(m",K2011,")")</f>
        <v>X3(m252)</v>
      </c>
      <c r="Q2013" s="59">
        <f t="shared" ref="Q2013" si="3534">(($L$3*($I$5-($B$5*Q2011+$C$5*Q2012+$E$5*N2014+$F$5*N2015+$G$5*N2016))/$D$5))+((1-$L$3)*N2013)</f>
        <v>-8.8636413743989752E-4</v>
      </c>
      <c r="S2013" s="129">
        <f t="shared" si="3529"/>
        <v>0.10259654362550118</v>
      </c>
    </row>
    <row r="2014" spans="1:22" x14ac:dyDescent="0.2">
      <c r="N2014" s="125">
        <f t="shared" si="3512"/>
        <v>0.22806020004974903</v>
      </c>
      <c r="P2014" s="127" t="str">
        <f t="shared" ref="P2014" si="3535">CONCATENATE("X4","(m",K2011,")")</f>
        <v>X4(m252)</v>
      </c>
      <c r="Q2014" s="59">
        <f t="shared" ref="Q2014" si="3536">(($L$3*($I$6-($B$6*Q2011+$C$6*Q2012+$D$6*Q2013+$F$6*N2015+$G$6*N2016))/$E$6))+((1-$L$3)*N2014)</f>
        <v>0.22829199348135504</v>
      </c>
      <c r="S2014" s="129">
        <f t="shared" si="3529"/>
        <v>0.10153375423783305</v>
      </c>
    </row>
    <row r="2015" spans="1:22" x14ac:dyDescent="0.2">
      <c r="N2015" s="125">
        <f t="shared" si="3512"/>
        <v>-9.1530850167776171E-5</v>
      </c>
      <c r="P2015" s="127" t="str">
        <f t="shared" ref="P2015" si="3537">CONCATENATE("X5","(m",K2011,")")</f>
        <v>X5(m252)</v>
      </c>
      <c r="Q2015" s="59">
        <f t="shared" ref="Q2015" si="3538">(($L$3*($I$7-($B$7*Q2011+$C$7*Q2012+$D$7*Q2013+$E$7*Q2014+$G$7*N2016))/$F$7))+((1-$L$3)*N2015)</f>
        <v>-9.1624778482005492E-5</v>
      </c>
      <c r="S2015" s="129">
        <f t="shared" si="3529"/>
        <v>0.10251409693478014</v>
      </c>
    </row>
    <row r="2016" spans="1:22" ht="15.75" x14ac:dyDescent="0.25">
      <c r="K2016" s="1"/>
      <c r="N2016" s="126">
        <f t="shared" si="3512"/>
        <v>-8.9186214614242834E-4</v>
      </c>
      <c r="P2016" s="127" t="str">
        <f t="shared" ref="P2016" si="3539">CONCATENATE("X6","(m",K2011,")")</f>
        <v>X6(m252)</v>
      </c>
      <c r="Q2016" s="59">
        <f t="shared" ref="Q2016" si="3540">(($L$3*($I$8-($B$8*Q2011+$C$8*Q2012+$D$8*Q2013+$E$8*Q2014+$F$8*Q2015))/$G$8))+((1-$L$3)*N2016)</f>
        <v>-8.9276736815314375E-4</v>
      </c>
      <c r="R2016" s="1"/>
      <c r="S2016" s="129">
        <f t="shared" si="3529"/>
        <v>0.10139506023702845</v>
      </c>
      <c r="T2016" s="1"/>
      <c r="U2016" s="1"/>
    </row>
    <row r="2017" spans="1:22" x14ac:dyDescent="0.2">
      <c r="A2017" s="131"/>
      <c r="B2017" s="131"/>
      <c r="C2017" s="131"/>
      <c r="D2017" s="131"/>
      <c r="E2017" s="131"/>
      <c r="F2017" s="131"/>
      <c r="G2017" s="131"/>
      <c r="H2017" s="131"/>
      <c r="I2017" s="131"/>
      <c r="J2017" s="131"/>
      <c r="K2017" s="131"/>
      <c r="L2017" s="131"/>
      <c r="M2017" s="131"/>
      <c r="N2017" s="131"/>
      <c r="O2017" s="131"/>
      <c r="P2017" s="131"/>
      <c r="Q2017" s="131"/>
      <c r="R2017" s="131"/>
      <c r="S2017" s="131"/>
      <c r="T2017" s="131"/>
      <c r="U2017" s="131"/>
      <c r="V2017" s="131"/>
    </row>
    <row r="2018" spans="1:22" ht="15.75" x14ac:dyDescent="0.25">
      <c r="K2018" s="127" t="s">
        <v>226</v>
      </c>
      <c r="N2018" s="117" t="s">
        <v>480</v>
      </c>
      <c r="S2018" s="112" t="s">
        <v>210</v>
      </c>
      <c r="T2018" s="112" t="s">
        <v>228</v>
      </c>
    </row>
    <row r="2019" spans="1:22" x14ac:dyDescent="0.2">
      <c r="K2019" s="127">
        <v>253</v>
      </c>
      <c r="N2019" s="124">
        <f t="shared" ref="N2019" si="3541">Q2011</f>
        <v>0.22700728686920557</v>
      </c>
      <c r="P2019" s="127" t="str">
        <f t="shared" ref="P2019" si="3542">CONCATENATE("X1","(m",K2019,")")</f>
        <v>X1(m253)</v>
      </c>
      <c r="Q2019" s="59">
        <f t="shared" ref="Q2019" si="3543">(($L$3*($I$3-($C$3*N2020+$D$3*N2021+$E$3*N2022+$F$3*N2023+$G$3*N2024))/$B$3))+((1-$L$3)*N2019)</f>
        <v>0.22723802072537935</v>
      </c>
      <c r="S2019" s="129">
        <f t="shared" ref="S2019:S2024" si="3544">ABS((Q2019-N2019)/Q2019)*100</f>
        <v>0.10153840252491327</v>
      </c>
      <c r="T2019" s="133">
        <f t="shared" si="3530"/>
        <v>0.10199356322346265</v>
      </c>
      <c r="U2019" s="127" t="s">
        <v>229</v>
      </c>
    </row>
    <row r="2020" spans="1:22" x14ac:dyDescent="0.2">
      <c r="N2020" s="125">
        <f t="shared" si="3512"/>
        <v>9.1577921912201643E-5</v>
      </c>
      <c r="P2020" s="127" t="str">
        <f t="shared" ref="P2020" si="3545">CONCATENATE("X2","(m",K2019,")")</f>
        <v>X2(m253)</v>
      </c>
      <c r="Q2020" s="59">
        <f t="shared" ref="Q2020" si="3546">(($L$3*($I$4-($B$4*Q2019+$D$4*N2021+$E$4*N2022+$F$4*N2023+$G$4*N2024))/$C$4))+((1-$L$3)*N2020)</f>
        <v>9.1671420860795145E-5</v>
      </c>
      <c r="S2020" s="129">
        <f t="shared" si="3544"/>
        <v>0.10199356322346265</v>
      </c>
    </row>
    <row r="2021" spans="1:22" x14ac:dyDescent="0.2">
      <c r="N2021" s="125">
        <f t="shared" si="3512"/>
        <v>-8.8636413743989752E-4</v>
      </c>
      <c r="P2021" s="127" t="str">
        <f t="shared" ref="P2021" si="3547">CONCATENATE("X3","(m",K2019,")")</f>
        <v>X3(m253)</v>
      </c>
      <c r="Q2021" s="59">
        <f t="shared" ref="Q2021" si="3548">(($L$3*($I$5-($B$5*Q2019+$C$5*Q2020+$E$5*N2022+$F$5*N2023+$G$5*N2024))/$D$5))+((1-$L$3)*N2021)</f>
        <v>-8.8726522149468992E-4</v>
      </c>
      <c r="S2021" s="129">
        <f t="shared" si="3544"/>
        <v>0.10155746364930629</v>
      </c>
    </row>
    <row r="2022" spans="1:22" x14ac:dyDescent="0.2">
      <c r="N2022" s="125">
        <f t="shared" si="3512"/>
        <v>0.22829199348135504</v>
      </c>
      <c r="P2022" s="127" t="str">
        <f t="shared" ref="P2022" si="3549">CONCATENATE("X4","(m",K2019,")")</f>
        <v>X4(m253)</v>
      </c>
      <c r="Q2022" s="59">
        <f t="shared" ref="Q2022" si="3550">(($L$3*($I$6-($B$6*Q2019+$C$6*Q2020+$D$6*Q2021+$F$6*N2023+$G$6*N2024))/$E$6))+((1-$L$3)*N2022)</f>
        <v>0.22852167260563375</v>
      </c>
      <c r="S2022" s="129">
        <f t="shared" si="3544"/>
        <v>0.10050649536207121</v>
      </c>
    </row>
    <row r="2023" spans="1:22" x14ac:dyDescent="0.2">
      <c r="N2023" s="125">
        <f t="shared" si="3512"/>
        <v>-9.1624778482005492E-5</v>
      </c>
      <c r="P2023" s="127" t="str">
        <f t="shared" ref="P2023" si="3551">CONCATENATE("X5","(m",K2019,")")</f>
        <v>X5(m253)</v>
      </c>
      <c r="Q2023" s="59">
        <f t="shared" ref="Q2023" si="3552">(($L$3*($I$7-($B$7*Q2019+$C$7*Q2020+$D$7*Q2021+$E$7*Q2022+$G$7*N2024))/$F$7))+((1-$L$3)*N2023)</f>
        <v>-9.1717850027681736E-5</v>
      </c>
      <c r="S2023" s="129">
        <f t="shared" si="3544"/>
        <v>0.1014759347805843</v>
      </c>
    </row>
    <row r="2024" spans="1:22" ht="15.75" x14ac:dyDescent="0.25">
      <c r="K2024" s="1"/>
      <c r="N2024" s="126">
        <f t="shared" si="3512"/>
        <v>-8.9276736815314375E-4</v>
      </c>
      <c r="P2024" s="127" t="str">
        <f t="shared" ref="P2024" si="3553">CONCATENATE("X6","(m",K2019,")")</f>
        <v>X6(m253)</v>
      </c>
      <c r="Q2024" s="59">
        <f t="shared" ref="Q2024" si="3554">(($L$3*($I$8-($B$8*Q2019+$C$8*Q2020+$D$8*Q2021+$E$8*Q2022+$F$8*Q2023))/$G$8))+((1-$L$3)*N2024)</f>
        <v>-8.9366433316746016E-4</v>
      </c>
      <c r="R2024" s="1"/>
      <c r="S2024" s="129">
        <f t="shared" si="3544"/>
        <v>0.10036934238353777</v>
      </c>
      <c r="T2024" s="1"/>
      <c r="U2024" s="1"/>
    </row>
    <row r="2025" spans="1:22" x14ac:dyDescent="0.2">
      <c r="A2025" s="131"/>
      <c r="B2025" s="131"/>
      <c r="C2025" s="131"/>
      <c r="D2025" s="131"/>
      <c r="E2025" s="131"/>
      <c r="F2025" s="131"/>
      <c r="G2025" s="131"/>
      <c r="H2025" s="131"/>
      <c r="I2025" s="131"/>
      <c r="J2025" s="131"/>
      <c r="K2025" s="131"/>
      <c r="L2025" s="131"/>
      <c r="M2025" s="131"/>
      <c r="N2025" s="131"/>
      <c r="O2025" s="131"/>
      <c r="P2025" s="131"/>
      <c r="Q2025" s="131"/>
      <c r="R2025" s="131"/>
      <c r="S2025" s="131"/>
      <c r="T2025" s="131"/>
      <c r="U2025" s="131"/>
      <c r="V2025" s="131"/>
    </row>
    <row r="2026" spans="1:22" ht="15.75" x14ac:dyDescent="0.25">
      <c r="K2026" s="127" t="s">
        <v>226</v>
      </c>
      <c r="N2026" s="117" t="s">
        <v>481</v>
      </c>
      <c r="S2026" s="112" t="s">
        <v>210</v>
      </c>
      <c r="T2026" s="112" t="s">
        <v>228</v>
      </c>
    </row>
    <row r="2027" spans="1:22" x14ac:dyDescent="0.2">
      <c r="K2027" s="127">
        <v>254</v>
      </c>
      <c r="N2027" s="124">
        <f t="shared" ref="N2027" si="3555">Q2019</f>
        <v>0.22723802072537935</v>
      </c>
      <c r="P2027" s="127" t="str">
        <f t="shared" ref="P2027" si="3556">CONCATENATE("X1","(m",K2027,")")</f>
        <v>X1(m254)</v>
      </c>
      <c r="Q2027" s="59">
        <f t="shared" ref="Q2027" si="3557">(($L$3*($I$3-($C$3*N2028+$D$3*N2029+$E$3*N2030+$F$3*N2031+$G$3*N2032))/$B$3))+((1-$L$3)*N2027)</f>
        <v>0.22746664993915933</v>
      </c>
      <c r="S2027" s="129">
        <f t="shared" ref="S2027:S2032" si="3558">ABS((Q2027-N2027)/Q2027)*100</f>
        <v>0.10051109199573896</v>
      </c>
      <c r="T2027" s="133">
        <f t="shared" si="3530"/>
        <v>0.10096119273863766</v>
      </c>
      <c r="U2027" s="127" t="s">
        <v>229</v>
      </c>
    </row>
    <row r="2028" spans="1:22" x14ac:dyDescent="0.2">
      <c r="N2028" s="125">
        <f t="shared" si="3512"/>
        <v>9.1671420860795145E-5</v>
      </c>
      <c r="P2028" s="127" t="str">
        <f t="shared" ref="P2028" si="3559">CONCATENATE("X2","(m",K2027,")")</f>
        <v>X2(m254)</v>
      </c>
      <c r="Q2028" s="59">
        <f t="shared" ref="Q2028" si="3560">(($L$3*($I$4-($B$4*Q2027+$D$4*N2029+$E$4*N2030+$F$4*N2031+$G$4*N2032))/$C$4))+((1-$L$3)*N2028)</f>
        <v>9.1764066957300718E-5</v>
      </c>
      <c r="S2028" s="129">
        <f t="shared" si="3558"/>
        <v>0.10096119273863766</v>
      </c>
    </row>
    <row r="2029" spans="1:22" x14ac:dyDescent="0.2">
      <c r="N2029" s="125">
        <f t="shared" si="3512"/>
        <v>-8.8726522149468992E-4</v>
      </c>
      <c r="P2029" s="127" t="str">
        <f t="shared" ref="P2029" si="3561">CONCATENATE("X3","(m",K2027,")")</f>
        <v>X3(m254)</v>
      </c>
      <c r="Q2029" s="59">
        <f t="shared" ref="Q2029" si="3562">(($L$3*($I$5-($B$5*Q2027+$C$5*Q2028+$E$5*N2030+$F$5*N2031+$G$5*N2032))/$D$5))+((1-$L$3)*N2029)</f>
        <v>-8.8815808629751135E-4</v>
      </c>
      <c r="S2029" s="129">
        <f t="shared" si="3558"/>
        <v>0.10052994130172663</v>
      </c>
    </row>
    <row r="2030" spans="1:22" x14ac:dyDescent="0.2">
      <c r="N2030" s="125">
        <f t="shared" si="3512"/>
        <v>0.22852167260563375</v>
      </c>
      <c r="P2030" s="127" t="str">
        <f t="shared" ref="P2030" si="3563">CONCATENATE("X4","(m",K2027,")")</f>
        <v>X4(m254)</v>
      </c>
      <c r="Q2030" s="59">
        <f t="shared" ref="Q2030" si="3564">(($L$3*($I$6-($B$6*Q2027+$C$6*Q2028+$D$6*Q2029+$F$6*N2031+$G$6*N2032))/$E$6))+((1-$L$3)*N2030)</f>
        <v>0.22874925670827179</v>
      </c>
      <c r="S2030" s="129">
        <f t="shared" si="3558"/>
        <v>9.9490641374315875E-2</v>
      </c>
    </row>
    <row r="2031" spans="1:22" x14ac:dyDescent="0.2">
      <c r="N2031" s="125">
        <f t="shared" si="3512"/>
        <v>-9.1717850027681736E-5</v>
      </c>
      <c r="P2031" s="127" t="str">
        <f t="shared" ref="P2031" si="3565">CONCATENATE("X5","(m",K2027,")")</f>
        <v>X5(m254)</v>
      </c>
      <c r="Q2031" s="59">
        <f t="shared" ref="Q2031" si="3566">(($L$3*($I$7-($B$7*Q2027+$C$7*Q2028+$D$7*Q2029+$E$7*Q2030+$G$7*N2032))/$F$7))+((1-$L$3)*N2031)</f>
        <v>-9.1810072619832297E-5</v>
      </c>
      <c r="S2031" s="129">
        <f t="shared" si="3558"/>
        <v>0.10044931837973507</v>
      </c>
    </row>
    <row r="2032" spans="1:22" ht="15.75" x14ac:dyDescent="0.25">
      <c r="K2032" s="1"/>
      <c r="N2032" s="126">
        <f t="shared" si="3512"/>
        <v>-8.9366433316746016E-4</v>
      </c>
      <c r="P2032" s="127" t="str">
        <f t="shared" ref="P2032" si="3567">CONCATENATE("X6","(m",K2027,")")</f>
        <v>X6(m254)</v>
      </c>
      <c r="Q2032" s="59">
        <f t="shared" ref="Q2032" si="3568">(($L$3*($I$8-($B$8*Q2027+$C$8*Q2028+$D$8*Q2029+$E$8*Q2030+$F$8*Q2031))/$G$8))+((1-$L$3)*N2032)</f>
        <v>-8.9455311650169661E-4</v>
      </c>
      <c r="R2032" s="1"/>
      <c r="S2032" s="129">
        <f t="shared" si="3558"/>
        <v>9.9355009539532663E-2</v>
      </c>
      <c r="T2032" s="1"/>
      <c r="U2032" s="1"/>
    </row>
    <row r="2033" spans="1:22" x14ac:dyDescent="0.2">
      <c r="A2033" s="131"/>
      <c r="B2033" s="131"/>
      <c r="C2033" s="131"/>
      <c r="D2033" s="131"/>
      <c r="E2033" s="131"/>
      <c r="F2033" s="131"/>
      <c r="G2033" s="131"/>
      <c r="H2033" s="131"/>
      <c r="I2033" s="131"/>
      <c r="J2033" s="131"/>
      <c r="K2033" s="131"/>
      <c r="L2033" s="131"/>
      <c r="M2033" s="131"/>
      <c r="N2033" s="131"/>
      <c r="O2033" s="131"/>
      <c r="P2033" s="131"/>
      <c r="Q2033" s="131"/>
      <c r="R2033" s="131"/>
      <c r="S2033" s="131"/>
      <c r="T2033" s="131"/>
      <c r="U2033" s="131"/>
      <c r="V2033" s="131"/>
    </row>
    <row r="2034" spans="1:22" ht="15.75" x14ac:dyDescent="0.25">
      <c r="K2034" s="127" t="s">
        <v>226</v>
      </c>
      <c r="N2034" s="117" t="s">
        <v>482</v>
      </c>
      <c r="S2034" s="112" t="s">
        <v>210</v>
      </c>
      <c r="T2034" s="112" t="s">
        <v>228</v>
      </c>
    </row>
    <row r="2035" spans="1:22" x14ac:dyDescent="0.2">
      <c r="K2035" s="127">
        <v>255</v>
      </c>
      <c r="N2035" s="124">
        <f t="shared" ref="N2035" si="3569">Q2027</f>
        <v>0.22746664993915933</v>
      </c>
      <c r="P2035" s="127" t="str">
        <f t="shared" ref="P2035" si="3570">CONCATENATE("X1","(m",K2035,")")</f>
        <v>X1(m255)</v>
      </c>
      <c r="Q2035" s="59">
        <f t="shared" ref="Q2035" si="3571">(($L$3*($I$3-($C$3*N2036+$D$3*N2037+$E$3*N2038+$F$3*N2039+$G$3*N2040))/$B$3))+((1-$L$3)*N2035)</f>
        <v>0.22769319370807331</v>
      </c>
      <c r="S2035" s="129">
        <f t="shared" ref="S2035:S2040" si="3572">ABS((Q2035-N2035)/Q2035)*100</f>
        <v>9.9495187021021267E-2</v>
      </c>
      <c r="T2035" s="133">
        <f t="shared" si="3530"/>
        <v>9.9940293134040126E-2</v>
      </c>
      <c r="U2035" s="127" t="s">
        <v>229</v>
      </c>
    </row>
    <row r="2036" spans="1:22" x14ac:dyDescent="0.2">
      <c r="N2036" s="125">
        <f t="shared" si="3512"/>
        <v>9.1764066957300718E-5</v>
      </c>
      <c r="P2036" s="127" t="str">
        <f t="shared" ref="P2036" si="3573">CONCATENATE("X2","(m",K2035,")")</f>
        <v>X2(m255)</v>
      </c>
      <c r="Q2036" s="59">
        <f t="shared" ref="Q2036" si="3574">(($L$3*($I$4-($B$4*Q2035+$D$4*N2037+$E$4*N2038+$F$4*N2039+$G$4*N2040))/$C$4))+((1-$L$3)*N2036)</f>
        <v>9.1855867981021768E-5</v>
      </c>
      <c r="S2036" s="129">
        <f t="shared" si="3572"/>
        <v>9.9940293134040126E-2</v>
      </c>
    </row>
    <row r="2037" spans="1:22" x14ac:dyDescent="0.2">
      <c r="N2037" s="125">
        <f t="shared" si="3512"/>
        <v>-8.8815808629751135E-4</v>
      </c>
      <c r="P2037" s="127" t="str">
        <f t="shared" ref="P2037" si="3575">CONCATENATE("X3","(m",K2035,")")</f>
        <v>X3(m255)</v>
      </c>
      <c r="Q2037" s="59">
        <f t="shared" ref="Q2037" si="3576">(($L$3*($I$5-($B$5*Q2035+$C$5*Q2036+$E$5*N2038+$F$5*N2039+$G$5*N2040))/$D$5))+((1-$L$3)*N2037)</f>
        <v>-8.8904280682039461E-4</v>
      </c>
      <c r="S2037" s="129">
        <f t="shared" si="3572"/>
        <v>9.9513827241615893E-2</v>
      </c>
    </row>
    <row r="2038" spans="1:22" x14ac:dyDescent="0.2">
      <c r="N2038" s="125">
        <f t="shared" si="3512"/>
        <v>0.22874925670827179</v>
      </c>
      <c r="P2038" s="127" t="str">
        <f t="shared" ref="P2038" si="3577">CONCATENATE("X4","(m",K2035,")")</f>
        <v>X4(m255)</v>
      </c>
      <c r="Q2038" s="59">
        <f t="shared" ref="Q2038" si="3578">(($L$3*($I$6-($B$6*Q2035+$C$6*Q2036+$D$6*Q2037+$F$6*N2039+$G$6*N2040))/$E$6))+((1-$L$3)*N2038)</f>
        <v>0.22897476489904101</v>
      </c>
      <c r="S2038" s="129">
        <f t="shared" si="3572"/>
        <v>9.8486045337201095E-2</v>
      </c>
    </row>
    <row r="2039" spans="1:22" x14ac:dyDescent="0.2">
      <c r="N2039" s="125">
        <f t="shared" si="3512"/>
        <v>-9.1810072619832297E-5</v>
      </c>
      <c r="P2039" s="127" t="str">
        <f t="shared" ref="P2039" si="3579">CONCATENATE("X5","(m",K2035,")")</f>
        <v>X5(m255)</v>
      </c>
      <c r="Q2039" s="59">
        <f t="shared" ref="Q2039" si="3580">(($L$3*($I$7-($B$7*Q2035+$C$7*Q2036+$D$7*Q2037+$E$7*Q2038+$G$7*N2040))/$F$7))+((1-$L$3)*N2039)</f>
        <v>-9.1901454002199794E-5</v>
      </c>
      <c r="S2039" s="129">
        <f t="shared" si="3572"/>
        <v>9.9434098578363092E-2</v>
      </c>
    </row>
    <row r="2040" spans="1:22" ht="15.75" x14ac:dyDescent="0.25">
      <c r="K2040" s="1"/>
      <c r="N2040" s="126">
        <f t="shared" si="3512"/>
        <v>-8.9455311650169661E-4</v>
      </c>
      <c r="P2040" s="127" t="str">
        <f t="shared" ref="P2040" si="3581">CONCATENATE("X6","(m",K2035,")")</f>
        <v>X6(m255)</v>
      </c>
      <c r="Q2040" s="59">
        <f t="shared" ref="Q2040" si="3582">(($L$3*($I$8-($B$8*Q2035+$C$8*Q2036+$D$8*Q2037+$E$8*Q2038+$F$8*Q2039))/$G$8))+((1-$L$3)*N2040)</f>
        <v>-8.9543379278517275E-4</v>
      </c>
      <c r="R2040" s="1"/>
      <c r="S2040" s="129">
        <f t="shared" si="3572"/>
        <v>9.8351915079825963E-2</v>
      </c>
      <c r="T2040" s="1"/>
      <c r="U2040" s="1"/>
    </row>
    <row r="2041" spans="1:22" x14ac:dyDescent="0.2">
      <c r="A2041" s="131"/>
      <c r="B2041" s="131"/>
      <c r="C2041" s="131"/>
      <c r="D2041" s="131"/>
      <c r="E2041" s="131"/>
      <c r="F2041" s="131"/>
      <c r="G2041" s="131"/>
      <c r="H2041" s="131"/>
      <c r="I2041" s="131"/>
      <c r="J2041" s="131"/>
      <c r="K2041" s="131"/>
      <c r="L2041" s="131"/>
      <c r="M2041" s="131"/>
      <c r="N2041" s="131"/>
      <c r="O2041" s="131"/>
      <c r="P2041" s="131"/>
      <c r="Q2041" s="131"/>
      <c r="R2041" s="131"/>
      <c r="S2041" s="131"/>
      <c r="T2041" s="131"/>
      <c r="U2041" s="131"/>
      <c r="V2041" s="131"/>
    </row>
    <row r="2042" spans="1:22" ht="15.75" x14ac:dyDescent="0.25">
      <c r="K2042" s="127" t="s">
        <v>226</v>
      </c>
      <c r="N2042" s="117" t="s">
        <v>483</v>
      </c>
      <c r="S2042" s="112" t="s">
        <v>210</v>
      </c>
      <c r="T2042" s="112" t="s">
        <v>228</v>
      </c>
    </row>
    <row r="2043" spans="1:22" x14ac:dyDescent="0.2">
      <c r="K2043" s="127">
        <v>256</v>
      </c>
      <c r="N2043" s="124">
        <f t="shared" ref="N2043" si="3583">Q2035</f>
        <v>0.22769319370807331</v>
      </c>
      <c r="P2043" s="127" t="str">
        <f t="shared" ref="P2043" si="3584">CONCATENATE("X1","(m",K2043,")")</f>
        <v>X1(m256)</v>
      </c>
      <c r="Q2043" s="59">
        <f t="shared" ref="Q2043" si="3585">(($L$3*($I$3-($C$3*N2044+$D$3*N2045+$E$3*N2046+$F$3*N2047+$G$3*N2048))/$B$3))+((1-$L$3)*N2043)</f>
        <v>0.22791767105453842</v>
      </c>
      <c r="S2043" s="129">
        <f t="shared" ref="S2043:S2048" si="3586">ABS((Q2043-N2043)/Q2043)*100</f>
        <v>9.8490540652897487E-2</v>
      </c>
      <c r="T2043" s="133">
        <f t="shared" si="3530"/>
        <v>9.8930716434772401E-2</v>
      </c>
      <c r="U2043" s="127" t="s">
        <v>229</v>
      </c>
    </row>
    <row r="2044" spans="1:22" x14ac:dyDescent="0.2">
      <c r="N2044" s="125">
        <f t="shared" si="3512"/>
        <v>9.1855867981021768E-5</v>
      </c>
      <c r="P2044" s="127" t="str">
        <f t="shared" ref="P2044" si="3587">CONCATENATE("X2","(m",K2043,")")</f>
        <v>X2(m256)</v>
      </c>
      <c r="Q2044" s="59">
        <f t="shared" ref="Q2044" si="3588">(($L$3*($I$4-($B$4*Q2043+$D$4*N2045+$E$4*N2046+$F$4*N2047+$G$4*N2048))/$C$4))+((1-$L$3)*N2044)</f>
        <v>9.1946831640302593E-5</v>
      </c>
      <c r="S2044" s="129">
        <f t="shared" si="3586"/>
        <v>9.8930716434772401E-2</v>
      </c>
    </row>
    <row r="2045" spans="1:22" x14ac:dyDescent="0.2">
      <c r="N2045" s="125">
        <f t="shared" si="3512"/>
        <v>-8.8904280682039461E-4</v>
      </c>
      <c r="P2045" s="127" t="str">
        <f t="shared" ref="P2045" si="3589">CONCATENATE("X3","(m",K2043,")")</f>
        <v>X3(m256)</v>
      </c>
      <c r="Q2045" s="59">
        <f t="shared" ref="Q2045" si="3590">(($L$3*($I$5-($B$5*Q2043+$C$5*Q2044+$E$5*N2046+$F$5*N2047+$G$5*N2048))/$D$5))+((1-$L$3)*N2045)</f>
        <v>-8.899194573515133E-4</v>
      </c>
      <c r="S2045" s="129">
        <f t="shared" si="3586"/>
        <v>9.850897447817196E-2</v>
      </c>
    </row>
    <row r="2046" spans="1:22" x14ac:dyDescent="0.2">
      <c r="N2046" s="125">
        <f t="shared" si="3512"/>
        <v>0.22897476489904101</v>
      </c>
      <c r="P2046" s="127" t="str">
        <f t="shared" ref="P2046" si="3591">CONCATENATE("X4","(m",K2043,")")</f>
        <v>X4(m256)</v>
      </c>
      <c r="Q2046" s="59">
        <f t="shared" ref="Q2046" si="3592">(($L$3*($I$6-($B$6*Q2043+$C$6*Q2044+$D$6*Q2045+$F$6*N2047+$G$6*N2048))/$E$6))+((1-$L$3)*N2046)</f>
        <v>0.22919821611340327</v>
      </c>
      <c r="S2046" s="129">
        <f t="shared" si="3586"/>
        <v>9.7492562617373865E-2</v>
      </c>
    </row>
    <row r="2047" spans="1:22" x14ac:dyDescent="0.2">
      <c r="N2047" s="125">
        <f t="shared" si="3512"/>
        <v>-9.1901454002199794E-5</v>
      </c>
      <c r="P2047" s="127" t="str">
        <f t="shared" ref="P2047" si="3593">CONCATENATE("X5","(m",K2043,")")</f>
        <v>X5(m256)</v>
      </c>
      <c r="Q2047" s="59">
        <f t="shared" ref="Q2047" si="3594">(($L$3*($I$7-($B$7*Q2043+$C$7*Q2044+$D$7*Q2045+$E$7*Q2046+$G$7*N2048))/$F$7))+((1-$L$3)*N2047)</f>
        <v>-9.1992001847892075E-5</v>
      </c>
      <c r="S2047" s="129">
        <f t="shared" si="3586"/>
        <v>9.8430128569221634E-2</v>
      </c>
    </row>
    <row r="2048" spans="1:22" ht="15.75" x14ac:dyDescent="0.25">
      <c r="K2048" s="1"/>
      <c r="N2048" s="126">
        <f t="shared" si="3512"/>
        <v>-8.9543379278517275E-4</v>
      </c>
      <c r="P2048" s="127" t="str">
        <f t="shared" ref="P2048" si="3595">CONCATENATE("X6","(m",K2043,")")</f>
        <v>X6(m256)</v>
      </c>
      <c r="Q2048" s="59">
        <f t="shared" ref="Q2048" si="3596">(($L$3*($I$8-($B$8*Q2043+$C$8*Q2044+$D$8*Q2045+$E$8*Q2046+$F$8*Q2047))/$G$8))+((1-$L$3)*N2048)</f>
        <v>-8.9630643596647563E-4</v>
      </c>
      <c r="R2048" s="1"/>
      <c r="S2048" s="129">
        <f t="shared" si="3586"/>
        <v>9.7359914677163151E-2</v>
      </c>
      <c r="T2048" s="1"/>
      <c r="U2048" s="1"/>
    </row>
    <row r="2049" spans="1:22" x14ac:dyDescent="0.2">
      <c r="A2049" s="131"/>
      <c r="B2049" s="131"/>
      <c r="C2049" s="131"/>
      <c r="D2049" s="131"/>
      <c r="E2049" s="131"/>
      <c r="F2049" s="131"/>
      <c r="G2049" s="131"/>
      <c r="H2049" s="131"/>
      <c r="I2049" s="131"/>
      <c r="J2049" s="131"/>
      <c r="K2049" s="131"/>
      <c r="L2049" s="131"/>
      <c r="M2049" s="131"/>
      <c r="N2049" s="131"/>
      <c r="O2049" s="131"/>
      <c r="P2049" s="131"/>
      <c r="Q2049" s="131"/>
      <c r="R2049" s="131"/>
      <c r="S2049" s="131"/>
      <c r="T2049" s="131"/>
      <c r="U2049" s="131"/>
      <c r="V2049" s="131"/>
    </row>
    <row r="2050" spans="1:22" ht="15.75" x14ac:dyDescent="0.25">
      <c r="K2050" s="127" t="s">
        <v>226</v>
      </c>
      <c r="N2050" s="117" t="s">
        <v>484</v>
      </c>
      <c r="S2050" s="112" t="s">
        <v>210</v>
      </c>
      <c r="T2050" s="112" t="s">
        <v>228</v>
      </c>
    </row>
    <row r="2051" spans="1:22" x14ac:dyDescent="0.2">
      <c r="K2051" s="127">
        <v>257</v>
      </c>
      <c r="N2051" s="124">
        <f t="shared" ref="N2051" si="3597">Q2043</f>
        <v>0.22791767105453842</v>
      </c>
      <c r="P2051" s="127" t="str">
        <f t="shared" ref="P2051" si="3598">CONCATENATE("X1","(m",K2051,")")</f>
        <v>X1(m257)</v>
      </c>
      <c r="Q2051" s="59">
        <f t="shared" ref="Q2051" si="3599">(($L$3*($I$3-($C$3*N2052+$D$3*N2053+$E$3*N2054+$F$3*N2055+$G$3*N2056))/$B$3))+((1-$L$3)*N2051)</f>
        <v>0.22814010082745861</v>
      </c>
      <c r="S2051" s="129">
        <f t="shared" ref="S2051:S2056" si="3600">ABS((Q2051-N2051)/Q2051)*100</f>
        <v>9.7497008247760433E-2</v>
      </c>
      <c r="T2051" s="133">
        <f t="shared" si="3530"/>
        <v>9.7932316990030327E-2</v>
      </c>
      <c r="U2051" s="127" t="s">
        <v>229</v>
      </c>
    </row>
    <row r="2052" spans="1:22" x14ac:dyDescent="0.2">
      <c r="N2052" s="125">
        <f t="shared" si="3512"/>
        <v>9.1946831640302593E-5</v>
      </c>
      <c r="P2052" s="127" t="str">
        <f t="shared" ref="P2052" si="3601">CONCATENATE("X2","(m",K2051,")")</f>
        <v>X2(m257)</v>
      </c>
      <c r="Q2052" s="59">
        <f t="shared" ref="Q2052" si="3602">(($L$3*($I$4-($B$4*Q2051+$D$4*N2053+$E$4*N2054+$F$4*N2055+$G$4*N2056))/$C$4))+((1-$L$3)*N2052)</f>
        <v>9.2036965573175721E-5</v>
      </c>
      <c r="S2052" s="129">
        <f t="shared" si="3600"/>
        <v>9.7932316990030327E-2</v>
      </c>
    </row>
    <row r="2053" spans="1:22" x14ac:dyDescent="0.2">
      <c r="N2053" s="125">
        <f t="shared" si="3512"/>
        <v>-8.899194573515133E-4</v>
      </c>
      <c r="P2053" s="127" t="str">
        <f t="shared" ref="P2053" si="3603">CONCATENATE("X3","(m",K2051,")")</f>
        <v>X3(m257)</v>
      </c>
      <c r="Q2053" s="59">
        <f t="shared" ref="Q2053" si="3604">(($L$3*($I$5-($B$5*Q2051+$C$5*Q2052+$E$5*N2054+$F$5*N2055+$G$5*N2056))/$D$5))+((1-$L$3)*N2053)</f>
        <v>-8.907881115014204E-4</v>
      </c>
      <c r="S2053" s="129">
        <f t="shared" si="3600"/>
        <v>9.7515238325642448E-2</v>
      </c>
    </row>
    <row r="2054" spans="1:22" x14ac:dyDescent="0.2">
      <c r="N2054" s="125">
        <f t="shared" si="3512"/>
        <v>0.22919821611340327</v>
      </c>
      <c r="P2054" s="127" t="str">
        <f t="shared" ref="P2054" si="3605">CONCATENATE("X4","(m",K2051,")")</f>
        <v>X4(m257)</v>
      </c>
      <c r="Q2054" s="59">
        <f t="shared" ref="Q2054" si="3606">(($L$3*($I$6-($B$6*Q2051+$C$6*Q2052+$D$6*Q2053+$F$6*N2055+$G$6*N2056))/$E$6))+((1-$L$3)*N2054)</f>
        <v>0.22941962911410024</v>
      </c>
      <c r="S2054" s="129">
        <f t="shared" si="3600"/>
        <v>9.6510050840878867E-2</v>
      </c>
    </row>
    <row r="2055" spans="1:22" x14ac:dyDescent="0.2">
      <c r="N2055" s="125">
        <f t="shared" si="3512"/>
        <v>-9.1992001847892075E-5</v>
      </c>
      <c r="P2055" s="127" t="str">
        <f t="shared" ref="P2055" si="3607">CONCATENATE("X5","(m",K2051,")")</f>
        <v>X5(m257)</v>
      </c>
      <c r="Q2055" s="59">
        <f t="shared" ref="Q2055" si="3608">(($L$3*($I$7-($B$7*Q2051+$C$7*Q2052+$D$7*Q2053+$E$7*Q2054+$G$7*N2056))/$F$7))+((1-$L$3)*N2055)</f>
        <v>-9.208172376002663E-5</v>
      </c>
      <c r="S2055" s="129">
        <f t="shared" si="3600"/>
        <v>9.7437263846601022E-2</v>
      </c>
    </row>
    <row r="2056" spans="1:22" ht="15.75" x14ac:dyDescent="0.25">
      <c r="K2056" s="1"/>
      <c r="N2056" s="126">
        <f t="shared" si="3512"/>
        <v>-8.9630643596647563E-4</v>
      </c>
      <c r="P2056" s="127" t="str">
        <f t="shared" ref="P2056" si="3609">CONCATENATE("X6","(m",K2051,")")</f>
        <v>X6(m257)</v>
      </c>
      <c r="Q2056" s="59">
        <f t="shared" ref="Q2056" si="3610">(($L$3*($I$8-($B$8*Q2051+$C$8*Q2052+$D$8*Q2053+$E$8*Q2054+$F$8*Q2055))/$G$8))+((1-$L$3)*N2056)</f>
        <v>-8.9717111931966991E-4</v>
      </c>
      <c r="R2056" s="1"/>
      <c r="S2056" s="129">
        <f t="shared" si="3600"/>
        <v>9.6378866257975454E-2</v>
      </c>
      <c r="T2056" s="1"/>
      <c r="U2056" s="1"/>
    </row>
    <row r="2057" spans="1:22" x14ac:dyDescent="0.2">
      <c r="A2057" s="131"/>
      <c r="B2057" s="131"/>
      <c r="C2057" s="131"/>
      <c r="D2057" s="131"/>
      <c r="E2057" s="131"/>
      <c r="F2057" s="131"/>
      <c r="G2057" s="131"/>
      <c r="H2057" s="131"/>
      <c r="I2057" s="131"/>
      <c r="J2057" s="131"/>
      <c r="K2057" s="131"/>
      <c r="L2057" s="131"/>
      <c r="M2057" s="131"/>
      <c r="N2057" s="131"/>
      <c r="O2057" s="131"/>
      <c r="P2057" s="131"/>
      <c r="Q2057" s="131"/>
      <c r="R2057" s="131"/>
      <c r="S2057" s="131"/>
      <c r="T2057" s="131"/>
      <c r="U2057" s="131"/>
      <c r="V2057" s="131"/>
    </row>
    <row r="2058" spans="1:22" ht="15.75" x14ac:dyDescent="0.25">
      <c r="K2058" s="127" t="s">
        <v>226</v>
      </c>
      <c r="N2058" s="117" t="s">
        <v>485</v>
      </c>
      <c r="S2058" s="112" t="s">
        <v>210</v>
      </c>
      <c r="T2058" s="112" t="s">
        <v>228</v>
      </c>
    </row>
    <row r="2059" spans="1:22" x14ac:dyDescent="0.2">
      <c r="K2059" s="127">
        <v>258</v>
      </c>
      <c r="N2059" s="124">
        <f t="shared" ref="N2059" si="3611">Q2051</f>
        <v>0.22814010082745861</v>
      </c>
      <c r="P2059" s="127" t="str">
        <f t="shared" ref="P2059" si="3612">CONCATENATE("X1","(m",K2059,")")</f>
        <v>X1(m258)</v>
      </c>
      <c r="Q2059" s="59">
        <f t="shared" ref="Q2059" si="3613">(($L$3*($I$3-($C$3*N2060+$D$3*N2061+$E$3*N2062+$F$3*N2063+$G$3*N2064))/$B$3))+((1-$L$3)*N2059)</f>
        <v>0.22836050170380726</v>
      </c>
      <c r="S2059" s="129">
        <f t="shared" ref="S2059:S2064" si="3614">ABS((Q2059-N2059)/Q2059)*100</f>
        <v>9.6514447421608321E-2</v>
      </c>
      <c r="T2059" s="133">
        <f t="shared" si="3530"/>
        <v>9.6944951428092535E-2</v>
      </c>
      <c r="U2059" s="127" t="s">
        <v>229</v>
      </c>
    </row>
    <row r="2060" spans="1:22" x14ac:dyDescent="0.2">
      <c r="N2060" s="125">
        <f t="shared" si="3512"/>
        <v>9.2036965573175721E-5</v>
      </c>
      <c r="P2060" s="127" t="str">
        <f t="shared" ref="P2060" si="3615">CONCATENATE("X2","(m",K2059,")")</f>
        <v>X2(m258)</v>
      </c>
      <c r="Q2060" s="59">
        <f t="shared" ref="Q2060" si="3616">(($L$3*($I$4-($B$4*Q2059+$D$4*N2061+$E$4*N2062+$F$4*N2063+$G$4*N2064))/$C$4))+((1-$L$3)*N2060)</f>
        <v>9.2126277348003252E-5</v>
      </c>
      <c r="S2060" s="129">
        <f t="shared" si="3614"/>
        <v>9.6944951428092535E-2</v>
      </c>
    </row>
    <row r="2061" spans="1:22" x14ac:dyDescent="0.2">
      <c r="N2061" s="125">
        <f t="shared" si="3512"/>
        <v>-8.907881115014204E-4</v>
      </c>
      <c r="P2061" s="127" t="str">
        <f t="shared" ref="P2061" si="3617">CONCATENATE("X3","(m",K2059,")")</f>
        <v>X3(m258)</v>
      </c>
      <c r="Q2061" s="59">
        <f t="shared" ref="Q2061" si="3618">(($L$3*($I$5-($B$5*Q2059+$C$5*Q2060+$E$5*N2062+$F$5*N2063+$G$5*N2064))/$D$5))+((1-$L$3)*N2061)</f>
        <v>-8.9164884220922975E-4</v>
      </c>
      <c r="S2061" s="129">
        <f t="shared" si="3614"/>
        <v>9.6532476358823976E-2</v>
      </c>
    </row>
    <row r="2062" spans="1:22" x14ac:dyDescent="0.2">
      <c r="N2062" s="125">
        <f t="shared" si="3512"/>
        <v>0.22941962911410024</v>
      </c>
      <c r="P2062" s="127" t="str">
        <f t="shared" ref="P2062" si="3619">CONCATENATE("X4","(m",K2059,")")</f>
        <v>X4(m258)</v>
      </c>
      <c r="Q2062" s="59">
        <f t="shared" ref="Q2062" si="3620">(($L$3*($I$6-($B$6*Q2059+$C$6*Q2060+$D$6*Q2061+$F$6*N2063+$G$6*N2064))/$E$6))+((1-$L$3)*N2062)</f>
        <v>0.22963902249272908</v>
      </c>
      <c r="S2062" s="129">
        <f t="shared" si="3614"/>
        <v>9.5538369849915816E-2</v>
      </c>
    </row>
    <row r="2063" spans="1:22" x14ac:dyDescent="0.2">
      <c r="N2063" s="125">
        <f t="shared" si="3512"/>
        <v>-9.208172376002663E-5</v>
      </c>
      <c r="P2063" s="127" t="str">
        <f t="shared" ref="P2063" si="3621">CONCATENATE("X5","(m",K2059,")")</f>
        <v>X5(m258)</v>
      </c>
      <c r="Q2063" s="59">
        <f t="shared" ref="Q2063" si="3622">(($L$3*($I$7-($B$7*Q2059+$C$7*Q2060+$D$7*Q2061+$E$7*Q2062+$G$7*N2064))/$F$7))+((1-$L$3)*N2063)</f>
        <v>-9.2170627272369077E-5</v>
      </c>
      <c r="S2063" s="129">
        <f t="shared" si="3614"/>
        <v>9.6455362161887562E-2</v>
      </c>
    </row>
    <row r="2064" spans="1:22" ht="15.75" x14ac:dyDescent="0.25">
      <c r="K2064" s="1"/>
      <c r="N2064" s="126">
        <f t="shared" si="3512"/>
        <v>-8.9717111931966991E-4</v>
      </c>
      <c r="P2064" s="127" t="str">
        <f t="shared" ref="P2064" si="3623">CONCATENATE("X6","(m",K2059,")")</f>
        <v>X6(m258)</v>
      </c>
      <c r="Q2064" s="59">
        <f t="shared" ref="Q2064" si="3624">(($L$3*($I$8-($B$8*Q2059+$C$8*Q2060+$D$8*Q2061+$E$8*Q2062+$F$8*Q2063))/$G$8))+((1-$L$3)*N2064)</f>
        <v>-8.9802791545044898E-4</v>
      </c>
      <c r="R2064" s="1"/>
      <c r="S2064" s="129">
        <f t="shared" si="3614"/>
        <v>9.5408629958824639E-2</v>
      </c>
      <c r="T2064" s="1"/>
      <c r="U2064" s="1"/>
    </row>
    <row r="2065" spans="1:22" x14ac:dyDescent="0.2">
      <c r="A2065" s="131"/>
      <c r="B2065" s="131"/>
      <c r="C2065" s="131"/>
      <c r="D2065" s="131"/>
      <c r="E2065" s="131"/>
      <c r="F2065" s="131"/>
      <c r="G2065" s="131"/>
      <c r="H2065" s="131"/>
      <c r="I2065" s="131"/>
      <c r="J2065" s="131"/>
      <c r="K2065" s="131"/>
      <c r="L2065" s="131"/>
      <c r="M2065" s="131"/>
      <c r="N2065" s="131"/>
      <c r="O2065" s="131"/>
      <c r="P2065" s="131"/>
      <c r="Q2065" s="131"/>
      <c r="R2065" s="131"/>
      <c r="S2065" s="131"/>
      <c r="T2065" s="131"/>
      <c r="U2065" s="131"/>
      <c r="V2065" s="131"/>
    </row>
    <row r="2066" spans="1:22" ht="15.75" x14ac:dyDescent="0.25">
      <c r="K2066" s="127" t="s">
        <v>226</v>
      </c>
      <c r="N2066" s="117" t="s">
        <v>486</v>
      </c>
      <c r="S2066" s="112" t="s">
        <v>210</v>
      </c>
      <c r="T2066" s="112" t="s">
        <v>228</v>
      </c>
    </row>
    <row r="2067" spans="1:22" x14ac:dyDescent="0.2">
      <c r="K2067" s="127">
        <v>259</v>
      </c>
      <c r="N2067" s="124">
        <f t="shared" ref="N2067:N2128" si="3625">Q2059</f>
        <v>0.22836050170380726</v>
      </c>
      <c r="P2067" s="127" t="str">
        <f t="shared" ref="P2067" si="3626">CONCATENATE("X1","(m",K2067,")")</f>
        <v>X1(m259)</v>
      </c>
      <c r="Q2067" s="59">
        <f t="shared" ref="Q2067" si="3627">(($L$3*($I$3-($C$3*N2068+$D$3*N2069+$E$3*N2070+$F$3*N2071+$G$3*N2072))/$B$3))+((1-$L$3)*N2067)</f>
        <v>0.2285788921901955</v>
      </c>
      <c r="S2067" s="129">
        <f t="shared" ref="S2067:S2072" si="3628">ABS((Q2067-N2067)/Q2067)*100</f>
        <v>9.5542718006757177E-2</v>
      </c>
      <c r="T2067" s="133">
        <f t="shared" si="3530"/>
        <v>9.5968478612442759E-2</v>
      </c>
      <c r="U2067" s="127" t="s">
        <v>229</v>
      </c>
    </row>
    <row r="2068" spans="1:22" x14ac:dyDescent="0.2">
      <c r="N2068" s="125">
        <f t="shared" si="3625"/>
        <v>9.2126277348003252E-5</v>
      </c>
      <c r="P2068" s="127" t="str">
        <f t="shared" ref="P2068" si="3629">CONCATENATE("X2","(m",K2067,")")</f>
        <v>X2(m259)</v>
      </c>
      <c r="Q2068" s="59">
        <f t="shared" ref="Q2068" si="3630">(($L$3*($I$4-($B$4*Q2067+$D$4*N2069+$E$4*N2070+$F$4*N2071+$G$4*N2072))/$C$4))+((1-$L$3)*N2068)</f>
        <v>9.2214774464112356E-5</v>
      </c>
      <c r="S2068" s="129">
        <f t="shared" si="3628"/>
        <v>9.5968478612442759E-2</v>
      </c>
    </row>
    <row r="2069" spans="1:22" x14ac:dyDescent="0.2">
      <c r="N2069" s="125">
        <f t="shared" si="3625"/>
        <v>-8.9164884220922975E-4</v>
      </c>
      <c r="P2069" s="127" t="str">
        <f t="shared" ref="P2069" si="3631">CONCATENATE("X3","(m",K2067,")")</f>
        <v>X3(m259)</v>
      </c>
      <c r="Q2069" s="59">
        <f t="shared" ref="Q2069" si="3632">(($L$3*($I$5-($B$5*Q2067+$C$5*Q2068+$E$5*N2070+$F$5*N2071+$G$5*N2072))/$D$5))+((1-$L$3)*N2069)</f>
        <v>-8.9250172174873941E-4</v>
      </c>
      <c r="S2069" s="129">
        <f t="shared" si="3628"/>
        <v>9.5560548369425846E-2</v>
      </c>
    </row>
    <row r="2070" spans="1:22" x14ac:dyDescent="0.2">
      <c r="N2070" s="125">
        <f t="shared" si="3625"/>
        <v>0.22963902249272908</v>
      </c>
      <c r="P2070" s="127" t="str">
        <f t="shared" ref="P2070" si="3633">CONCATENATE("X4","(m",K2067,")")</f>
        <v>X4(m259)</v>
      </c>
      <c r="Q2070" s="59">
        <f t="shared" ref="Q2070" si="3634">(($L$3*($I$6-($B$6*Q2067+$C$6*Q2068+$D$6*Q2069+$F$6*N2071+$G$6*N2072))/$E$6))+((1-$L$3)*N2070)</f>
        <v>0.2298564146713033</v>
      </c>
      <c r="S2070" s="129">
        <f t="shared" si="3628"/>
        <v>9.4577381660239671E-2</v>
      </c>
    </row>
    <row r="2071" spans="1:22" x14ac:dyDescent="0.2">
      <c r="N2071" s="125">
        <f t="shared" si="3625"/>
        <v>-9.2170627272369077E-5</v>
      </c>
      <c r="P2071" s="127" t="str">
        <f t="shared" ref="P2071" si="3635">CONCATENATE("X5","(m",K2067,")")</f>
        <v>X5(m259)</v>
      </c>
      <c r="Q2071" s="59">
        <f t="shared" ref="Q2071" si="3636">(($L$3*($I$7-($B$7*Q2067+$C$7*Q2068+$D$7*Q2069+$E$7*Q2070+$G$7*N2072))/$F$7))+((1-$L$3)*N2071)</f>
        <v>-9.2258719849965602E-5</v>
      </c>
      <c r="S2071" s="129">
        <f t="shared" si="3628"/>
        <v>9.5484283479962073E-2</v>
      </c>
    </row>
    <row r="2072" spans="1:22" ht="15.75" x14ac:dyDescent="0.25">
      <c r="K2072" s="1"/>
      <c r="N2072" s="126">
        <f t="shared" si="3625"/>
        <v>-8.9802791545044898E-4</v>
      </c>
      <c r="P2072" s="127" t="str">
        <f t="shared" ref="P2072" si="3637">CONCATENATE("X6","(m",K2067,")")</f>
        <v>X6(m259)</v>
      </c>
      <c r="Q2072" s="59">
        <f t="shared" ref="Q2072" si="3638">(($L$3*($I$8-($B$8*Q2067+$C$8*Q2068+$D$8*Q2069+$E$8*Q2070+$F$8*Q2071))/$G$8))+((1-$L$3)*N2072)</f>
        <v>-8.9887689630223269E-4</v>
      </c>
      <c r="R2072" s="1"/>
      <c r="S2072" s="129">
        <f t="shared" si="3628"/>
        <v>9.4449068084430099E-2</v>
      </c>
      <c r="T2072" s="1"/>
      <c r="U2072" s="1"/>
    </row>
    <row r="2073" spans="1:22" x14ac:dyDescent="0.2">
      <c r="A2073" s="131"/>
      <c r="B2073" s="131"/>
      <c r="C2073" s="131"/>
      <c r="D2073" s="131"/>
      <c r="E2073" s="131"/>
      <c r="F2073" s="131"/>
      <c r="G2073" s="131"/>
      <c r="H2073" s="131"/>
      <c r="I2073" s="131"/>
      <c r="J2073" s="131"/>
      <c r="K2073" s="131"/>
      <c r="L2073" s="131"/>
      <c r="M2073" s="131"/>
      <c r="N2073" s="131"/>
      <c r="O2073" s="131"/>
      <c r="P2073" s="131"/>
      <c r="Q2073" s="131"/>
      <c r="R2073" s="131"/>
      <c r="S2073" s="131"/>
      <c r="T2073" s="131"/>
      <c r="U2073" s="131"/>
      <c r="V2073" s="131"/>
    </row>
    <row r="2074" spans="1:22" ht="15.75" x14ac:dyDescent="0.25">
      <c r="K2074" s="127" t="s">
        <v>226</v>
      </c>
      <c r="N2074" s="117" t="s">
        <v>487</v>
      </c>
      <c r="S2074" s="112" t="s">
        <v>210</v>
      </c>
      <c r="T2074" s="112" t="s">
        <v>228</v>
      </c>
    </row>
    <row r="2075" spans="1:22" x14ac:dyDescent="0.2">
      <c r="K2075" s="127">
        <v>260</v>
      </c>
      <c r="N2075" s="124">
        <f t="shared" ref="N2075" si="3639">Q2067</f>
        <v>0.2285788921901955</v>
      </c>
      <c r="P2075" s="127" t="str">
        <f t="shared" ref="P2075" si="3640">CONCATENATE("X1","(m",K2075,")")</f>
        <v>X1(m260)</v>
      </c>
      <c r="Q2075" s="59">
        <f t="shared" ref="Q2075" si="3641">(($L$3*($I$3-($C$3*N2076+$D$3*N2077+$E$3*N2078+$F$3*N2079+$G$3*N2080))/$B$3))+((1-$L$3)*N2075)</f>
        <v>0.22879529062442594</v>
      </c>
      <c r="S2075" s="129">
        <f t="shared" ref="S2075:S2080" si="3642">ABS((Q2075-N2075)/Q2075)*100</f>
        <v>9.4581682009207163E-2</v>
      </c>
      <c r="T2075" s="133">
        <f t="shared" ref="T2075:T2131" si="3643">MAX(S2075:S2078)</f>
        <v>9.5002759598967021E-2</v>
      </c>
      <c r="U2075" s="127" t="s">
        <v>229</v>
      </c>
    </row>
    <row r="2076" spans="1:22" x14ac:dyDescent="0.2">
      <c r="N2076" s="125">
        <f t="shared" si="3625"/>
        <v>9.2214774464112356E-5</v>
      </c>
      <c r="P2076" s="127" t="str">
        <f t="shared" ref="P2076" si="3644">CONCATENATE("X2","(m",K2075,")")</f>
        <v>X2(m260)</v>
      </c>
      <c r="Q2076" s="59">
        <f t="shared" ref="Q2076" si="3645">(($L$3*($I$4-($B$4*Q2075+$D$4*N2077+$E$4*N2078+$F$4*N2079+$G$4*N2080))/$C$4))+((1-$L$3)*N2076)</f>
        <v>9.2302464352425013E-5</v>
      </c>
      <c r="S2076" s="129">
        <f t="shared" si="3642"/>
        <v>9.5002759598967021E-2</v>
      </c>
    </row>
    <row r="2077" spans="1:22" x14ac:dyDescent="0.2">
      <c r="N2077" s="125">
        <f t="shared" si="3625"/>
        <v>-8.9250172174873941E-4</v>
      </c>
      <c r="P2077" s="127" t="str">
        <f t="shared" ref="P2077" si="3646">CONCATENATE("X3","(m",K2075,")")</f>
        <v>X3(m260)</v>
      </c>
      <c r="Q2077" s="59">
        <f t="shared" ref="Q2077" si="3647">(($L$3*($I$5-($B$5*Q2075+$C$5*Q2076+$E$5*N2078+$F$5*N2079+$G$5*N2080))/$D$5))+((1-$L$3)*N2077)</f>
        <v>-8.9334682173450048E-4</v>
      </c>
      <c r="S2077" s="129">
        <f t="shared" si="3642"/>
        <v>9.4599316323781393E-2</v>
      </c>
    </row>
    <row r="2078" spans="1:22" x14ac:dyDescent="0.2">
      <c r="N2078" s="125">
        <f t="shared" si="3625"/>
        <v>0.2298564146713033</v>
      </c>
      <c r="P2078" s="127" t="str">
        <f t="shared" ref="P2078" si="3648">CONCATENATE("X4","(m",K2075,")")</f>
        <v>X4(m260)</v>
      </c>
      <c r="Q2078" s="59">
        <f t="shared" ref="Q2078" si="3649">(($L$3*($I$6-($B$6*Q2075+$C$6*Q2076+$D$6*Q2077+$F$6*N2079+$G$6*N2080))/$E$6))+((1-$L$3)*N2078)</f>
        <v>0.23007182390379974</v>
      </c>
      <c r="S2078" s="129">
        <f t="shared" si="3642"/>
        <v>9.3626950419842758E-2</v>
      </c>
    </row>
    <row r="2079" spans="1:22" x14ac:dyDescent="0.2">
      <c r="N2079" s="125">
        <f t="shared" si="3625"/>
        <v>-9.2258719849965602E-5</v>
      </c>
      <c r="P2079" s="127" t="str">
        <f t="shared" ref="P2079" si="3650">CONCATENATE("X5","(m",K2075,")")</f>
        <v>X5(m260)</v>
      </c>
      <c r="Q2079" s="59">
        <f t="shared" ref="Q2079" si="3651">(($L$3*($I$7-($B$7*Q2075+$C$7*Q2076+$D$7*Q2077+$E$7*Q2078+$G$7*N2080))/$F$7))+((1-$L$3)*N2079)</f>
        <v>-9.2346008889769861E-5</v>
      </c>
      <c r="S2079" s="129">
        <f t="shared" si="3642"/>
        <v>9.4523889937086686E-2</v>
      </c>
    </row>
    <row r="2080" spans="1:22" ht="15.75" x14ac:dyDescent="0.25">
      <c r="K2080" s="1"/>
      <c r="N2080" s="126">
        <f t="shared" si="3625"/>
        <v>-8.9887689630223269E-4</v>
      </c>
      <c r="P2080" s="127" t="str">
        <f t="shared" ref="P2080" si="3652">CONCATENATE("X6","(m",K2075,")")</f>
        <v>X6(m260)</v>
      </c>
      <c r="Q2080" s="59">
        <f t="shared" ref="Q2080" si="3653">(($L$3*($I$8-($B$8*Q2075+$C$8*Q2076+$D$8*Q2077+$E$8*Q2078+$F$8*Q2079))/$G$8))+((1-$L$3)*N2080)</f>
        <v>-8.9971813316220791E-4</v>
      </c>
      <c r="R2080" s="1"/>
      <c r="S2080" s="129">
        <f t="shared" si="3642"/>
        <v>9.3500045066176277E-2</v>
      </c>
      <c r="T2080" s="1"/>
      <c r="U2080" s="1"/>
    </row>
    <row r="2081" spans="1:22" x14ac:dyDescent="0.2">
      <c r="A2081" s="131"/>
      <c r="B2081" s="131"/>
      <c r="C2081" s="131"/>
      <c r="D2081" s="131"/>
      <c r="E2081" s="131"/>
      <c r="F2081" s="131"/>
      <c r="G2081" s="131"/>
      <c r="H2081" s="131"/>
      <c r="I2081" s="131"/>
      <c r="J2081" s="131"/>
      <c r="K2081" s="131"/>
      <c r="L2081" s="131"/>
      <c r="M2081" s="131"/>
      <c r="N2081" s="131"/>
      <c r="O2081" s="131"/>
      <c r="P2081" s="131"/>
      <c r="Q2081" s="131"/>
      <c r="R2081" s="131"/>
      <c r="S2081" s="131"/>
      <c r="T2081" s="131"/>
      <c r="U2081" s="131"/>
      <c r="V2081" s="131"/>
    </row>
    <row r="2082" spans="1:22" ht="15.75" x14ac:dyDescent="0.25">
      <c r="K2082" s="127" t="s">
        <v>226</v>
      </c>
      <c r="N2082" s="117" t="s">
        <v>488</v>
      </c>
      <c r="S2082" s="112" t="s">
        <v>210</v>
      </c>
      <c r="T2082" s="112" t="s">
        <v>228</v>
      </c>
    </row>
    <row r="2083" spans="1:22" x14ac:dyDescent="0.2">
      <c r="K2083" s="127">
        <v>261</v>
      </c>
      <c r="N2083" s="124">
        <f t="shared" ref="N2083" si="3654">Q2075</f>
        <v>0.22879529062442594</v>
      </c>
      <c r="P2083" s="127" t="str">
        <f t="shared" ref="P2083" si="3655">CONCATENATE("X1","(m",K2083,")")</f>
        <v>X1(m261)</v>
      </c>
      <c r="Q2083" s="59">
        <f t="shared" ref="Q2083" si="3656">(($L$3*($I$3-($C$3*N2084+$D$3*N2085+$E$3*N2086+$F$3*N2087+$G$3*N2088))/$B$3))+((1-$L$3)*N2083)</f>
        <v>0.22900971517703292</v>
      </c>
      <c r="S2083" s="129">
        <f t="shared" ref="S2083:S2088" si="3657">ABS((Q2083-N2083)/Q2083)*100</f>
        <v>9.3631203567595703E-2</v>
      </c>
      <c r="T2083" s="133">
        <f t="shared" si="3643"/>
        <v>9.4047657593890957E-2</v>
      </c>
      <c r="U2083" s="127" t="s">
        <v>229</v>
      </c>
    </row>
    <row r="2084" spans="1:22" x14ac:dyDescent="0.2">
      <c r="N2084" s="125">
        <f t="shared" si="3625"/>
        <v>9.2302464352425013E-5</v>
      </c>
      <c r="P2084" s="127" t="str">
        <f t="shared" ref="P2084" si="3658">CONCATENATE("X2","(m",K2083,")")</f>
        <v>X2(m261)</v>
      </c>
      <c r="Q2084" s="59">
        <f t="shared" ref="Q2084" si="3659">(($L$3*($I$4-($B$4*Q2083+$D$4*N2085+$E$4*N2086+$F$4*N2087+$G$4*N2088))/$C$4))+((1-$L$3)*N2084)</f>
        <v>9.2389354376081837E-5</v>
      </c>
      <c r="S2084" s="129">
        <f t="shared" si="3657"/>
        <v>9.4047657593890957E-2</v>
      </c>
    </row>
    <row r="2085" spans="1:22" x14ac:dyDescent="0.2">
      <c r="N2085" s="125">
        <f t="shared" si="3625"/>
        <v>-8.9334682173450048E-4</v>
      </c>
      <c r="P2085" s="127" t="str">
        <f t="shared" ref="P2085" si="3660">CONCATENATE("X3","(m",K2083,")")</f>
        <v>X3(m261)</v>
      </c>
      <c r="Q2085" s="59">
        <f t="shared" ref="Q2085" si="3661">(($L$3*($I$5-($B$5*Q2083+$C$5*Q2084+$E$5*N2086+$F$5*N2087+$G$5*N2088))/$D$5))+((1-$L$3)*N2085)</f>
        <v>-8.9418421312783202E-4</v>
      </c>
      <c r="S2085" s="129">
        <f t="shared" si="3657"/>
        <v>9.3648644321550845E-2</v>
      </c>
    </row>
    <row r="2086" spans="1:22" x14ac:dyDescent="0.2">
      <c r="N2086" s="125">
        <f t="shared" si="3625"/>
        <v>0.23007182390379974</v>
      </c>
      <c r="P2086" s="127" t="str">
        <f t="shared" ref="P2086" si="3662">CONCATENATE("X4","(m",K2083,")")</f>
        <v>X4(m261)</v>
      </c>
      <c r="Q2086" s="59">
        <f t="shared" ref="Q2086" si="3663">(($L$3*($I$6-($B$6*Q2083+$C$6*Q2084+$D$6*Q2085+$F$6*N2087+$G$6*N2088))/$E$6))+((1-$L$3)*N2086)</f>
        <v>0.23028526827769139</v>
      </c>
      <c r="S2086" s="129">
        <f t="shared" si="3657"/>
        <v>9.2686942368481545E-2</v>
      </c>
    </row>
    <row r="2087" spans="1:22" x14ac:dyDescent="0.2">
      <c r="N2087" s="125">
        <f t="shared" si="3625"/>
        <v>-9.2346008889769861E-5</v>
      </c>
      <c r="P2087" s="127" t="str">
        <f t="shared" ref="P2087" si="3664">CONCATENATE("X5","(m",K2083,")")</f>
        <v>X5(m261)</v>
      </c>
      <c r="Q2087" s="59">
        <f t="shared" ref="Q2087" si="3665">(($L$3*($I$7-($B$7*Q2083+$C$7*Q2084+$D$7*Q2085+$E$7*Q2086+$G$7*N2088))/$F$7))+((1-$L$3)*N2087)</f>
        <v>-9.2432501721264143E-5</v>
      </c>
      <c r="S2087" s="129">
        <f t="shared" si="3657"/>
        <v>9.357404579950257E-2</v>
      </c>
    </row>
    <row r="2088" spans="1:22" ht="15.75" x14ac:dyDescent="0.25">
      <c r="K2088" s="1"/>
      <c r="N2088" s="126">
        <f t="shared" si="3625"/>
        <v>-8.9971813316220791E-4</v>
      </c>
      <c r="P2088" s="127" t="str">
        <f t="shared" ref="P2088" si="3666">CONCATENATE("X6","(m",K2083,")")</f>
        <v>X6(m261)</v>
      </c>
      <c r="Q2088" s="59">
        <f t="shared" ref="Q2088" si="3667">(($L$3*($I$8-($B$8*Q2083+$C$8*Q2084+$D$8*Q2085+$E$8*Q2086+$F$8*Q2087))/$G$8))+((1-$L$3)*N2088)</f>
        <v>-9.005516966673142E-4</v>
      </c>
      <c r="R2088" s="1"/>
      <c r="S2088" s="129">
        <f t="shared" si="3657"/>
        <v>9.2561427421776074E-2</v>
      </c>
      <c r="T2088" s="1"/>
      <c r="U2088" s="1"/>
    </row>
    <row r="2089" spans="1:22" x14ac:dyDescent="0.2">
      <c r="A2089" s="131"/>
      <c r="B2089" s="131"/>
      <c r="C2089" s="131"/>
      <c r="D2089" s="131"/>
      <c r="E2089" s="131"/>
      <c r="F2089" s="131"/>
      <c r="G2089" s="131"/>
      <c r="H2089" s="131"/>
      <c r="I2089" s="131"/>
      <c r="J2089" s="131"/>
      <c r="K2089" s="131"/>
      <c r="L2089" s="131"/>
      <c r="M2089" s="131"/>
      <c r="N2089" s="131"/>
      <c r="O2089" s="131"/>
      <c r="P2089" s="131"/>
      <c r="Q2089" s="131"/>
      <c r="R2089" s="131"/>
      <c r="S2089" s="131"/>
      <c r="T2089" s="131"/>
      <c r="U2089" s="131"/>
      <c r="V2089" s="131"/>
    </row>
    <row r="2090" spans="1:22" ht="15.75" x14ac:dyDescent="0.25">
      <c r="K2090" s="127" t="s">
        <v>226</v>
      </c>
      <c r="N2090" s="117" t="s">
        <v>489</v>
      </c>
      <c r="S2090" s="112" t="s">
        <v>210</v>
      </c>
      <c r="T2090" s="112" t="s">
        <v>228</v>
      </c>
    </row>
    <row r="2091" spans="1:22" x14ac:dyDescent="0.2">
      <c r="K2091" s="127">
        <v>262</v>
      </c>
      <c r="N2091" s="124">
        <f t="shared" ref="N2091" si="3668">Q2083</f>
        <v>0.22900971517703292</v>
      </c>
      <c r="P2091" s="127" t="str">
        <f t="shared" ref="P2091" si="3669">CONCATENATE("X1","(m",K2091,")")</f>
        <v>X1(m262)</v>
      </c>
      <c r="Q2091" s="59">
        <f t="shared" ref="Q2091" si="3670">(($L$3*($I$3-($C$3*N2092+$D$3*N2093+$E$3*N2094+$F$3*N2095+$G$3*N2096))/$B$3))+((1-$L$3)*N2091)</f>
        <v>0.22922218385280768</v>
      </c>
      <c r="S2091" s="129">
        <f t="shared" ref="S2091:S2096" si="3671">ABS((Q2091-N2091)/Q2091)*100</f>
        <v>9.269114891218258E-2</v>
      </c>
      <c r="T2091" s="133">
        <f t="shared" si="3643"/>
        <v>9.3103037913281811E-2</v>
      </c>
      <c r="U2091" s="127" t="s">
        <v>229</v>
      </c>
    </row>
    <row r="2092" spans="1:22" x14ac:dyDescent="0.2">
      <c r="N2092" s="125">
        <f t="shared" si="3625"/>
        <v>9.2389354376081837E-5</v>
      </c>
      <c r="P2092" s="127" t="str">
        <f t="shared" ref="P2092" si="3672">CONCATENATE("X2","(m",K2091,")")</f>
        <v>X2(m262)</v>
      </c>
      <c r="Q2092" s="59">
        <f t="shared" ref="Q2092" si="3673">(($L$3*($I$4-($B$4*Q2091+$D$4*N2093+$E$4*N2094+$F$4*N2095+$G$4*N2096))/$C$4))+((1-$L$3)*N2092)</f>
        <v>9.2475451831060588E-5</v>
      </c>
      <c r="S2092" s="129">
        <f t="shared" si="3671"/>
        <v>9.3103037913281811E-2</v>
      </c>
    </row>
    <row r="2093" spans="1:22" x14ac:dyDescent="0.2">
      <c r="N2093" s="125">
        <f t="shared" si="3625"/>
        <v>-8.9418421312783202E-4</v>
      </c>
      <c r="P2093" s="127" t="str">
        <f t="shared" ref="P2093" si="3674">CONCATENATE("X3","(m",K2091,")")</f>
        <v>X3(m262)</v>
      </c>
      <c r="Q2093" s="59">
        <f t="shared" ref="Q2093" si="3675">(($L$3*($I$5-($B$5*Q2091+$C$5*Q2092+$E$5*N2094+$F$5*N2095+$G$5*N2096))/$D$5))+((1-$L$3)*N2093)</f>
        <v>-8.9501396624277704E-4</v>
      </c>
      <c r="S2093" s="129">
        <f t="shared" si="3671"/>
        <v>9.2708398554748425E-2</v>
      </c>
    </row>
    <row r="2094" spans="1:22" x14ac:dyDescent="0.2">
      <c r="N2094" s="125">
        <f t="shared" si="3625"/>
        <v>0.23028526827769139</v>
      </c>
      <c r="P2094" s="127" t="str">
        <f t="shared" ref="P2094" si="3676">CONCATENATE("X4","(m",K2091,")")</f>
        <v>X4(m262)</v>
      </c>
      <c r="Q2094" s="59">
        <f t="shared" ref="Q2094" si="3677">(($L$3*($I$6-($B$6*Q2091+$C$6*Q2092+$D$6*Q2093+$F$6*N2095+$G$6*N2096))/$E$6))+((1-$L$3)*N2094)</f>
        <v>0.23049676571546598</v>
      </c>
      <c r="S2094" s="129">
        <f t="shared" si="3671"/>
        <v>9.1757225797987896E-2</v>
      </c>
    </row>
    <row r="2095" spans="1:22" x14ac:dyDescent="0.2">
      <c r="N2095" s="125">
        <f t="shared" si="3625"/>
        <v>-9.2432501721264143E-5</v>
      </c>
      <c r="P2095" s="127" t="str">
        <f t="shared" ref="P2095" si="3678">CONCATENATE("X5","(m",K2091,")")</f>
        <v>X5(m262)</v>
      </c>
      <c r="Q2095" s="59">
        <f t="shared" ref="Q2095" si="3679">(($L$3*($I$7-($B$7*Q2091+$C$7*Q2092+$D$7*Q2093+$E$7*Q2094+$G$7*N2096))/$F$7))+((1-$L$3)*N2095)</f>
        <v>-9.2518205607074671E-5</v>
      </c>
      <c r="S2095" s="129">
        <f t="shared" si="3671"/>
        <v>9.2634617422773582E-2</v>
      </c>
    </row>
    <row r="2096" spans="1:22" ht="15.75" x14ac:dyDescent="0.25">
      <c r="K2096" s="1"/>
      <c r="N2096" s="126">
        <f t="shared" si="3625"/>
        <v>-9.005516966673142E-4</v>
      </c>
      <c r="P2096" s="127" t="str">
        <f t="shared" ref="P2096" si="3680">CONCATENATE("X6","(m",K2091,")")</f>
        <v>X6(m262)</v>
      </c>
      <c r="Q2096" s="59">
        <f t="shared" ref="Q2096" si="3681">(($L$3*($I$8-($B$8*Q2091+$C$8*Q2092+$D$8*Q2093+$E$8*Q2094+$F$8*Q2095))/$G$8))+((1-$L$3)*N2096)</f>
        <v>-9.0137765681017491E-4</v>
      </c>
      <c r="R2096" s="1"/>
      <c r="S2096" s="129">
        <f t="shared" si="3671"/>
        <v>9.1633083715835589E-2</v>
      </c>
      <c r="T2096" s="1"/>
      <c r="U2096" s="1"/>
    </row>
    <row r="2097" spans="1:22" x14ac:dyDescent="0.2">
      <c r="A2097" s="131"/>
      <c r="B2097" s="131"/>
      <c r="C2097" s="131"/>
      <c r="D2097" s="131"/>
      <c r="E2097" s="131"/>
      <c r="F2097" s="131"/>
      <c r="G2097" s="131"/>
      <c r="H2097" s="131"/>
      <c r="I2097" s="131"/>
      <c r="J2097" s="131"/>
      <c r="K2097" s="131"/>
      <c r="L2097" s="131"/>
      <c r="M2097" s="131"/>
      <c r="N2097" s="131"/>
      <c r="O2097" s="131"/>
      <c r="P2097" s="131"/>
      <c r="Q2097" s="131"/>
      <c r="R2097" s="131"/>
      <c r="S2097" s="131"/>
      <c r="T2097" s="131"/>
      <c r="U2097" s="131"/>
      <c r="V2097" s="131"/>
    </row>
    <row r="2098" spans="1:22" ht="15.75" x14ac:dyDescent="0.25">
      <c r="K2098" s="127" t="s">
        <v>226</v>
      </c>
      <c r="N2098" s="117" t="s">
        <v>490</v>
      </c>
      <c r="S2098" s="112" t="s">
        <v>210</v>
      </c>
      <c r="T2098" s="112" t="s">
        <v>228</v>
      </c>
    </row>
    <row r="2099" spans="1:22" x14ac:dyDescent="0.2">
      <c r="K2099" s="127">
        <v>263</v>
      </c>
      <c r="N2099" s="124">
        <f t="shared" ref="N2099" si="3682">Q2091</f>
        <v>0.22922218385280768</v>
      </c>
      <c r="P2099" s="127" t="str">
        <f t="shared" ref="P2099" si="3683">CONCATENATE("X1","(m",K2099,")")</f>
        <v>X1(m263)</v>
      </c>
      <c r="Q2099" s="59">
        <f t="shared" ref="Q2099" si="3684">(($L$3*($I$3-($C$3*N2100+$D$3*N2101+$E$3*N2102+$F$3*N2103+$G$3*N2104))/$B$3))+((1-$L$3)*N2099)</f>
        <v>0.22943271449231067</v>
      </c>
      <c r="S2099" s="129">
        <f t="shared" ref="S2099:S2104" si="3685">ABS((Q2099-N2099)/Q2099)*100</f>
        <v>9.1761386325771133E-2</v>
      </c>
      <c r="T2099" s="133">
        <f t="shared" si="3643"/>
        <v>9.2168767942476915E-2</v>
      </c>
      <c r="U2099" s="127" t="s">
        <v>229</v>
      </c>
    </row>
    <row r="2100" spans="1:22" x14ac:dyDescent="0.2">
      <c r="N2100" s="125">
        <f t="shared" si="3625"/>
        <v>9.2475451831060588E-5</v>
      </c>
      <c r="P2100" s="127" t="str">
        <f t="shared" ref="P2100" si="3686">CONCATENATE("X2","(m",K2099,")")</f>
        <v>X2(m263)</v>
      </c>
      <c r="Q2100" s="59">
        <f t="shared" ref="Q2100" si="3687">(($L$3*($I$4-($B$4*Q2099+$D$4*N2101+$E$4*N2102+$F$4*N2103+$G$4*N2104))/$C$4))+((1-$L$3)*N2100)</f>
        <v>9.2560763946788487E-5</v>
      </c>
      <c r="S2100" s="129">
        <f t="shared" si="3685"/>
        <v>9.2168767942476915E-2</v>
      </c>
    </row>
    <row r="2101" spans="1:22" x14ac:dyDescent="0.2">
      <c r="N2101" s="125">
        <f t="shared" si="3625"/>
        <v>-8.9501396624277704E-4</v>
      </c>
      <c r="P2101" s="127" t="str">
        <f t="shared" ref="P2101" si="3688">CONCATENATE("X3","(m",K2099,")")</f>
        <v>X3(m263)</v>
      </c>
      <c r="Q2101" s="59">
        <f t="shared" ref="Q2101" si="3689">(($L$3*($I$5-($B$5*Q2099+$C$5*Q2100+$E$5*N2102+$F$5*N2103+$G$5*N2104))/$D$5))+((1-$L$3)*N2101)</f>
        <v>-8.9583615075200876E-4</v>
      </c>
      <c r="S2101" s="129">
        <f t="shared" si="3685"/>
        <v>9.1778447268681507E-2</v>
      </c>
    </row>
    <row r="2102" spans="1:22" x14ac:dyDescent="0.2">
      <c r="N2102" s="125">
        <f t="shared" si="3625"/>
        <v>0.23049676571546598</v>
      </c>
      <c r="P2102" s="127" t="str">
        <f t="shared" ref="P2102" si="3690">CONCATENATE("X4","(m",K2099,")")</f>
        <v>X4(m263)</v>
      </c>
      <c r="Q2102" s="59">
        <f t="shared" ref="Q2102" si="3691">(($L$3*($I$6-($B$6*Q2099+$C$6*Q2100+$D$6*Q2101+$F$6*N2103+$G$6*N2104))/$E$6))+((1-$L$3)*N2102)</f>
        <v>0.23070633397613105</v>
      </c>
      <c r="S2102" s="129">
        <f t="shared" si="3685"/>
        <v>9.0837671013726112E-2</v>
      </c>
    </row>
    <row r="2103" spans="1:22" x14ac:dyDescent="0.2">
      <c r="N2103" s="125">
        <f t="shared" si="3625"/>
        <v>-9.2518205607074671E-5</v>
      </c>
      <c r="P2103" s="127" t="str">
        <f t="shared" ref="P2103" si="3692">CONCATENATE("X5","(m",K2099,")")</f>
        <v>X5(m263)</v>
      </c>
      <c r="Q2103" s="59">
        <f t="shared" ref="Q2103" si="3693">(($L$3*($I$7-($B$7*Q2099+$C$7*Q2100+$D$7*Q2101+$E$7*Q2102+$G$7*N2104))/$F$7))+((1-$L$3)*N2103)</f>
        <v>-9.2603127743581535E-5</v>
      </c>
      <c r="S2103" s="129">
        <f t="shared" si="3685"/>
        <v>9.1705473212539773E-2</v>
      </c>
    </row>
    <row r="2104" spans="1:22" ht="15.75" x14ac:dyDescent="0.25">
      <c r="K2104" s="1"/>
      <c r="N2104" s="126">
        <f t="shared" si="3625"/>
        <v>-9.0137765681017491E-4</v>
      </c>
      <c r="P2104" s="127" t="str">
        <f t="shared" ref="P2104" si="3694">CONCATENATE("X6","(m",K2099,")")</f>
        <v>X6(m263)</v>
      </c>
      <c r="Q2104" s="59">
        <f t="shared" ref="Q2104" si="3695">(($L$3*($I$8-($B$8*Q2099+$C$8*Q2100+$D$8*Q2101+$E$8*Q2102+$F$8*Q2103))/$G$8))+((1-$L$3)*N2104)</f>
        <v>-9.0219608294497518E-4</v>
      </c>
      <c r="R2104" s="1"/>
      <c r="S2104" s="129">
        <f t="shared" si="3685"/>
        <v>9.0714884521416322E-2</v>
      </c>
      <c r="T2104" s="1"/>
      <c r="U2104" s="1"/>
    </row>
    <row r="2105" spans="1:22" x14ac:dyDescent="0.2">
      <c r="A2105" s="131"/>
      <c r="B2105" s="131"/>
      <c r="C2105" s="131"/>
      <c r="D2105" s="131"/>
      <c r="E2105" s="131"/>
      <c r="F2105" s="131"/>
      <c r="G2105" s="131"/>
      <c r="H2105" s="131"/>
      <c r="I2105" s="131"/>
      <c r="J2105" s="131"/>
      <c r="K2105" s="131"/>
      <c r="L2105" s="131"/>
      <c r="M2105" s="131"/>
      <c r="N2105" s="131"/>
      <c r="O2105" s="131"/>
      <c r="P2105" s="131"/>
      <c r="Q2105" s="131"/>
      <c r="R2105" s="131"/>
      <c r="S2105" s="131"/>
      <c r="T2105" s="131"/>
      <c r="U2105" s="131"/>
      <c r="V2105" s="131"/>
    </row>
    <row r="2106" spans="1:22" ht="15.75" x14ac:dyDescent="0.25">
      <c r="K2106" s="127" t="s">
        <v>226</v>
      </c>
      <c r="N2106" s="117" t="s">
        <v>491</v>
      </c>
      <c r="S2106" s="112" t="s">
        <v>210</v>
      </c>
      <c r="T2106" s="112" t="s">
        <v>228</v>
      </c>
    </row>
    <row r="2107" spans="1:22" x14ac:dyDescent="0.2">
      <c r="K2107" s="127">
        <v>264</v>
      </c>
      <c r="N2107" s="124">
        <f t="shared" ref="N2107" si="3696">Q2099</f>
        <v>0.22943271449231067</v>
      </c>
      <c r="P2107" s="127" t="str">
        <f t="shared" ref="P2107" si="3697">CONCATENATE("X1","(m",K2107,")")</f>
        <v>X1(m264)</v>
      </c>
      <c r="Q2107" s="59">
        <f t="shared" ref="Q2107" si="3698">(($L$3*($I$3-($C$3*N2108+$D$3*N2109+$E$3*N2110+$F$3*N2111+$G$3*N2112))/$B$3))+((1-$L$3)*N2107)</f>
        <v>0.22964132477336935</v>
      </c>
      <c r="S2107" s="129">
        <f t="shared" ref="S2107:S2112" si="3699">ABS((Q2107-N2107)/Q2107)*100</f>
        <v>9.0841786104722058E-2</v>
      </c>
      <c r="T2107" s="133">
        <f t="shared" si="3643"/>
        <v>9.1244717097671721E-2</v>
      </c>
      <c r="U2107" s="127" t="s">
        <v>229</v>
      </c>
    </row>
    <row r="2108" spans="1:22" x14ac:dyDescent="0.2">
      <c r="N2108" s="125">
        <f t="shared" si="3625"/>
        <v>9.2560763946788487E-5</v>
      </c>
      <c r="P2108" s="127" t="str">
        <f t="shared" ref="P2108" si="3700">CONCATENATE("X2","(m",K2107,")")</f>
        <v>X2(m264)</v>
      </c>
      <c r="Q2108" s="59">
        <f t="shared" ref="Q2108" si="3701">(($L$3*($I$4-($B$4*Q2107+$D$4*N2109+$E$4*N2110+$F$4*N2111+$G$4*N2112))/$C$4))+((1-$L$3)*N2108)</f>
        <v>9.2645297886749547E-5</v>
      </c>
      <c r="S2108" s="129">
        <f t="shared" si="3699"/>
        <v>9.1244717097671721E-2</v>
      </c>
    </row>
    <row r="2109" spans="1:22" x14ac:dyDescent="0.2">
      <c r="N2109" s="125">
        <f t="shared" si="3625"/>
        <v>-8.9583615075200876E-4</v>
      </c>
      <c r="P2109" s="127" t="str">
        <f t="shared" ref="P2109" si="3702">CONCATENATE("X3","(m",K2107,")")</f>
        <v>X3(m264)</v>
      </c>
      <c r="Q2109" s="59">
        <f t="shared" ref="Q2109" si="3703">(($L$3*($I$5-($B$5*Q2107+$C$5*Q2108+$E$5*N2110+$F$5*N2111+$G$5*N2112))/$D$5))+((1-$L$3)*N2109)</f>
        <v>-8.966508356926798E-4</v>
      </c>
      <c r="S2109" s="129">
        <f t="shared" si="3699"/>
        <v>9.0858660722898291E-2</v>
      </c>
    </row>
    <row r="2110" spans="1:22" x14ac:dyDescent="0.2">
      <c r="N2110" s="125">
        <f t="shared" si="3625"/>
        <v>0.23070633397613105</v>
      </c>
      <c r="P2110" s="127" t="str">
        <f t="shared" ref="P2110" si="3704">CONCATENATE("X4","(m",K2107,")")</f>
        <v>X4(m264)</v>
      </c>
      <c r="Q2110" s="59">
        <f t="shared" ref="Q2110" si="3705">(($L$3*($I$6-($B$6*Q2107+$C$6*Q2108+$D$6*Q2109+$F$6*N2111+$G$6*N2112))/$E$6))+((1-$L$3)*N2110)</f>
        <v>0.23091399065670509</v>
      </c>
      <c r="S2110" s="129">
        <f t="shared" si="3699"/>
        <v>8.9928150296774714E-2</v>
      </c>
    </row>
    <row r="2111" spans="1:22" x14ac:dyDescent="0.2">
      <c r="N2111" s="125">
        <f t="shared" si="3625"/>
        <v>-9.2603127743581535E-5</v>
      </c>
      <c r="P2111" s="127" t="str">
        <f t="shared" ref="P2111" si="3706">CONCATENATE("X5","(m",K2107,")")</f>
        <v>X5(m264)</v>
      </c>
      <c r="Q2111" s="59">
        <f t="shared" ref="Q2111" si="3707">(($L$3*($I$7-($B$7*Q2107+$C$7*Q2108+$D$7*Q2109+$E$7*Q2110+$G$7*N2112))/$F$7))+((1-$L$3)*N2111)</f>
        <v>-9.2687275261523009E-5</v>
      </c>
      <c r="S2111" s="129">
        <f t="shared" si="3699"/>
        <v>9.0786483585849578E-2</v>
      </c>
    </row>
    <row r="2112" spans="1:22" ht="15.75" x14ac:dyDescent="0.25">
      <c r="K2112" s="1"/>
      <c r="N2112" s="126">
        <f t="shared" si="3625"/>
        <v>-9.0219608294497518E-4</v>
      </c>
      <c r="P2112" s="127" t="str">
        <f t="shared" ref="P2112" si="3708">CONCATENATE("X6","(m",K2107,")")</f>
        <v>X6(m264)</v>
      </c>
      <c r="Q2112" s="59">
        <f t="shared" ref="Q2112" si="3709">(($L$3*($I$8-($B$8*Q2107+$C$8*Q2108+$D$8*Q2109+$E$8*Q2110+$F$8*Q2111))/$G$8))+((1-$L$3)*N2112)</f>
        <v>-9.0300704379328437E-4</v>
      </c>
      <c r="R2112" s="1"/>
      <c r="S2112" s="129">
        <f t="shared" si="3699"/>
        <v>8.9806702382139267E-2</v>
      </c>
      <c r="T2112" s="1"/>
      <c r="U2112" s="1"/>
    </row>
    <row r="2113" spans="1:22" x14ac:dyDescent="0.2">
      <c r="A2113" s="131"/>
      <c r="B2113" s="131"/>
      <c r="C2113" s="131"/>
      <c r="D2113" s="131"/>
      <c r="E2113" s="131"/>
      <c r="F2113" s="131"/>
      <c r="G2113" s="131"/>
      <c r="H2113" s="131"/>
      <c r="I2113" s="131"/>
      <c r="J2113" s="131"/>
      <c r="K2113" s="131"/>
      <c r="L2113" s="131"/>
      <c r="M2113" s="131"/>
      <c r="N2113" s="131"/>
      <c r="O2113" s="131"/>
      <c r="P2113" s="131"/>
      <c r="Q2113" s="131"/>
      <c r="R2113" s="131"/>
      <c r="S2113" s="131"/>
      <c r="T2113" s="131"/>
      <c r="U2113" s="131"/>
      <c r="V2113" s="131"/>
    </row>
    <row r="2114" spans="1:22" ht="15.75" x14ac:dyDescent="0.25">
      <c r="K2114" s="127" t="s">
        <v>226</v>
      </c>
      <c r="N2114" s="117" t="s">
        <v>492</v>
      </c>
      <c r="S2114" s="112" t="s">
        <v>210</v>
      </c>
      <c r="T2114" s="112" t="s">
        <v>228</v>
      </c>
    </row>
    <row r="2115" spans="1:22" x14ac:dyDescent="0.2">
      <c r="K2115" s="127">
        <v>265</v>
      </c>
      <c r="N2115" s="124">
        <f t="shared" ref="N2115" si="3710">Q2107</f>
        <v>0.22964132477336935</v>
      </c>
      <c r="P2115" s="127" t="str">
        <f t="shared" ref="P2115" si="3711">CONCATENATE("X1","(m",K2115,")")</f>
        <v>X1(m265)</v>
      </c>
      <c r="Q2115" s="59">
        <f t="shared" ref="Q2115" si="3712">(($L$3*($I$3-($C$3*N2116+$D$3*N2117+$E$3*N2118+$F$3*N2119+$G$3*N2120))/$B$3))+((1-$L$3)*N2115)</f>
        <v>0.22984803221256264</v>
      </c>
      <c r="S2115" s="129">
        <f t="shared" ref="S2115:S2120" si="3713">ABS((Q2115-N2115)/Q2115)*100</f>
        <v>8.9932220521309905E-2</v>
      </c>
      <c r="T2115" s="133">
        <f t="shared" si="3643"/>
        <v>9.0330756787240507E-2</v>
      </c>
      <c r="U2115" s="127" t="s">
        <v>229</v>
      </c>
    </row>
    <row r="2116" spans="1:22" x14ac:dyDescent="0.2">
      <c r="N2116" s="125">
        <f t="shared" si="3625"/>
        <v>9.2645297886749547E-5</v>
      </c>
      <c r="P2116" s="127" t="str">
        <f t="shared" ref="P2116" si="3714">CONCATENATE("X2","(m",K2115,")")</f>
        <v>X2(m265)</v>
      </c>
      <c r="Q2116" s="59">
        <f t="shared" ref="Q2116" si="3715">(($L$3*($I$4-($B$4*Q2115+$D$4*N2117+$E$4*N2118+$F$4*N2119+$G$4*N2120))/$C$4))+((1-$L$3)*N2116)</f>
        <v>9.2729060749085896E-5</v>
      </c>
      <c r="S2116" s="129">
        <f t="shared" si="3713"/>
        <v>9.0330756787240507E-2</v>
      </c>
    </row>
    <row r="2117" spans="1:22" x14ac:dyDescent="0.2">
      <c r="N2117" s="125">
        <f t="shared" si="3625"/>
        <v>-8.966508356926798E-4</v>
      </c>
      <c r="P2117" s="127" t="str">
        <f t="shared" ref="P2117" si="3716">CONCATENATE("X3","(m",K2115,")")</f>
        <v>X3(m265)</v>
      </c>
      <c r="Q2117" s="59">
        <f t="shared" ref="Q2117" si="3717">(($L$3*($I$5-($B$5*Q2115+$C$5*Q2116+$E$5*N2118+$F$5*N2119+$G$5*N2120))/$D$5))+((1-$L$3)*N2117)</f>
        <v>-8.974580894722193E-4</v>
      </c>
      <c r="S2117" s="129">
        <f t="shared" si="3713"/>
        <v>8.9948911153526726E-2</v>
      </c>
    </row>
    <row r="2118" spans="1:22" x14ac:dyDescent="0.2">
      <c r="N2118" s="125">
        <f t="shared" si="3625"/>
        <v>0.23091399065670509</v>
      </c>
      <c r="P2118" s="127" t="str">
        <f t="shared" ref="P2118" si="3718">CONCATENATE("X4","(m",K2115,")")</f>
        <v>X4(m265)</v>
      </c>
      <c r="Q2118" s="59">
        <f t="shared" ref="Q2118" si="3719">(($L$3*($I$6-($B$6*Q2115+$C$6*Q2116+$D$6*Q2117+$F$6*N2119+$G$6*N2120))/$E$6))+((1-$L$3)*N2118)</f>
        <v>0.23111975319369515</v>
      </c>
      <c r="S2118" s="129">
        <f t="shared" si="3713"/>
        <v>8.9028537866954971E-2</v>
      </c>
    </row>
    <row r="2119" spans="1:22" x14ac:dyDescent="0.2">
      <c r="N2119" s="125">
        <f t="shared" si="3625"/>
        <v>-9.2687275261523009E-5</v>
      </c>
      <c r="P2119" s="127" t="str">
        <f t="shared" ref="P2119" si="3720">CONCATENATE("X5","(m",K2115,")")</f>
        <v>X5(m265)</v>
      </c>
      <c r="Q2119" s="59">
        <f t="shared" ref="Q2119" si="3721">(($L$3*($I$7-($B$7*Q2115+$C$7*Q2116+$D$7*Q2117+$E$7*Q2118+$G$7*N2120))/$F$7))+((1-$L$3)*N2119)</f>
        <v>-9.27706552265941E-5</v>
      </c>
      <c r="S2119" s="129">
        <f t="shared" si="3713"/>
        <v>8.9877520933137139E-2</v>
      </c>
    </row>
    <row r="2120" spans="1:22" ht="15.75" x14ac:dyDescent="0.25">
      <c r="K2120" s="1"/>
      <c r="N2120" s="126">
        <f t="shared" si="3625"/>
        <v>-9.0300704379328437E-4</v>
      </c>
      <c r="P2120" s="127" t="str">
        <f t="shared" ref="P2120" si="3722">CONCATENATE("X6","(m",K2115,")")</f>
        <v>X6(m265)</v>
      </c>
      <c r="Q2120" s="59">
        <f t="shared" ref="Q2120" si="3723">(($L$3*($I$8-($B$8*Q2115+$C$8*Q2116+$D$8*Q2117+$E$8*Q2118+$F$8*Q2119))/$G$8))+((1-$L$3)*N2120)</f>
        <v>-9.0381060744982775E-4</v>
      </c>
      <c r="R2120" s="1"/>
      <c r="S2120" s="129">
        <f t="shared" si="3713"/>
        <v>8.8908411775637283E-2</v>
      </c>
      <c r="T2120" s="1"/>
      <c r="U2120" s="1"/>
    </row>
    <row r="2121" spans="1:22" x14ac:dyDescent="0.2">
      <c r="A2121" s="131"/>
      <c r="B2121" s="131"/>
      <c r="C2121" s="131"/>
      <c r="D2121" s="131"/>
      <c r="E2121" s="131"/>
      <c r="F2121" s="131"/>
      <c r="G2121" s="131"/>
      <c r="H2121" s="131"/>
      <c r="I2121" s="131"/>
      <c r="J2121" s="131"/>
      <c r="K2121" s="131"/>
      <c r="L2121" s="131"/>
      <c r="M2121" s="131"/>
      <c r="N2121" s="131"/>
      <c r="O2121" s="131"/>
      <c r="P2121" s="131"/>
      <c r="Q2121" s="131"/>
      <c r="R2121" s="131"/>
      <c r="S2121" s="131"/>
      <c r="T2121" s="131"/>
      <c r="U2121" s="131"/>
      <c r="V2121" s="131"/>
    </row>
    <row r="2122" spans="1:22" ht="15.75" x14ac:dyDescent="0.25">
      <c r="K2122" s="127" t="s">
        <v>226</v>
      </c>
      <c r="N2122" s="117" t="s">
        <v>493</v>
      </c>
      <c r="S2122" s="112" t="s">
        <v>210</v>
      </c>
      <c r="T2122" s="112" t="s">
        <v>228</v>
      </c>
    </row>
    <row r="2123" spans="1:22" x14ac:dyDescent="0.2">
      <c r="K2123" s="127">
        <v>266</v>
      </c>
      <c r="N2123" s="124">
        <f t="shared" ref="N2123" si="3724">Q2115</f>
        <v>0.22984803221256264</v>
      </c>
      <c r="P2123" s="127" t="str">
        <f t="shared" ref="P2123" si="3725">CONCATENATE("X1","(m",K2123,")")</f>
        <v>X1(m266)</v>
      </c>
      <c r="Q2123" s="59">
        <f t="shared" ref="Q2123" si="3726">(($L$3*($I$3-($C$3*N2124+$D$3*N2125+$E$3*N2126+$F$3*N2127+$G$3*N2128))/$B$3))+((1-$L$3)*N2123)</f>
        <v>0.23005285416669166</v>
      </c>
      <c r="S2123" s="129">
        <f t="shared" ref="S2123:S2128" si="3727">ABS((Q2123-N2123)/Q2123)*100</f>
        <v>8.9032563786672195E-2</v>
      </c>
      <c r="T2123" s="133">
        <f t="shared" si="3643"/>
        <v>8.9426760374729436E-2</v>
      </c>
      <c r="U2123" s="127" t="s">
        <v>229</v>
      </c>
    </row>
    <row r="2124" spans="1:22" x14ac:dyDescent="0.2">
      <c r="N2124" s="125">
        <f t="shared" si="3625"/>
        <v>9.2729060749085896E-5</v>
      </c>
      <c r="P2124" s="127" t="str">
        <f t="shared" ref="P2124" si="3728">CONCATENATE("X2","(m",K2123,")")</f>
        <v>X2(m266)</v>
      </c>
      <c r="Q2124" s="59">
        <f t="shared" ref="Q2124" si="3729">(($L$3*($I$4-($B$4*Q2123+$D$4*N2125+$E$4*N2126+$F$4*N2127+$G$4*N2128))/$C$4))+((1-$L$3)*N2124)</f>
        <v>9.2812059567193902E-5</v>
      </c>
      <c r="S2124" s="129">
        <f t="shared" si="3727"/>
        <v>8.9426760374729436E-2</v>
      </c>
    </row>
    <row r="2125" spans="1:22" x14ac:dyDescent="0.2">
      <c r="N2125" s="125">
        <f t="shared" si="3625"/>
        <v>-8.974580894722193E-4</v>
      </c>
      <c r="P2125" s="127" t="str">
        <f t="shared" ref="P2125" si="3730">CONCATENATE("X3","(m",K2123,")")</f>
        <v>X3(m266)</v>
      </c>
      <c r="Q2125" s="59">
        <f t="shared" ref="Q2125" si="3731">(($L$3*($I$5-($B$5*Q2123+$C$5*Q2124+$E$5*N2126+$F$5*N2127+$G$5*N2128))/$D$5))+((1-$L$3)*N2125)</f>
        <v>-8.9825797987407702E-4</v>
      </c>
      <c r="S2125" s="129">
        <f t="shared" si="3727"/>
        <v>8.9049072736303511E-2</v>
      </c>
    </row>
    <row r="2126" spans="1:22" x14ac:dyDescent="0.2">
      <c r="N2126" s="125">
        <f t="shared" si="3625"/>
        <v>0.23111975319369515</v>
      </c>
      <c r="P2126" s="127" t="str">
        <f t="shared" ref="P2126" si="3732">CONCATENATE("X4","(m",K2123,")")</f>
        <v>X4(m266)</v>
      </c>
      <c r="Q2126" s="59">
        <f t="shared" ref="Q2126" si="3733">(($L$3*($I$6-($B$6*Q2123+$C$6*Q2124+$D$6*Q2125+$F$6*N2127+$G$6*N2128))/$E$6))+((1-$L$3)*N2126)</f>
        <v>0.23132363886456075</v>
      </c>
      <c r="S2126" s="129">
        <f t="shared" si="3727"/>
        <v>8.8138709846672644E-2</v>
      </c>
    </row>
    <row r="2127" spans="1:22" x14ac:dyDescent="0.2">
      <c r="N2127" s="125">
        <f t="shared" si="3625"/>
        <v>-9.27706552265941E-5</v>
      </c>
      <c r="P2127" s="127" t="str">
        <f t="shared" ref="P2127" si="3734">CONCATENATE("X5","(m",K2123,")")</f>
        <v>X5(m266)</v>
      </c>
      <c r="Q2127" s="59">
        <f t="shared" ref="Q2127" si="3735">(($L$3*($I$7-($B$7*Q2123+$C$7*Q2124+$D$7*Q2125+$E$7*Q2126+$G$7*N2128))/$F$7))+((1-$L$3)*N2127)</f>
        <v>-9.2853274640040121E-5</v>
      </c>
      <c r="S2127" s="129">
        <f t="shared" si="3727"/>
        <v>8.897845958185957E-2</v>
      </c>
    </row>
    <row r="2128" spans="1:22" ht="15.75" x14ac:dyDescent="0.25">
      <c r="K2128" s="1"/>
      <c r="N2128" s="126">
        <f t="shared" si="3625"/>
        <v>-9.0381060744982775E-4</v>
      </c>
      <c r="P2128" s="127" t="str">
        <f t="shared" ref="P2128" si="3736">CONCATENATE("X6","(m",K2123,")")</f>
        <v>X6(m266)</v>
      </c>
      <c r="Q2128" s="59">
        <f t="shared" ref="Q2128" si="3737">(($L$3*($I$8-($B$8*Q2123+$C$8*Q2124+$D$8*Q2125+$E$8*Q2126+$F$8*Q2127))/$G$8))+((1-$L$3)*N2128)</f>
        <v>-9.0460684138820256E-4</v>
      </c>
      <c r="R2128" s="1"/>
      <c r="S2128" s="129">
        <f t="shared" si="3727"/>
        <v>8.8019889077217098E-2</v>
      </c>
      <c r="T2128" s="1"/>
      <c r="U2128" s="1"/>
    </row>
    <row r="2129" spans="1:22" x14ac:dyDescent="0.2">
      <c r="A2129" s="131"/>
      <c r="B2129" s="131"/>
      <c r="C2129" s="131"/>
      <c r="D2129" s="131"/>
      <c r="E2129" s="131"/>
      <c r="F2129" s="131"/>
      <c r="G2129" s="131"/>
      <c r="H2129" s="131"/>
      <c r="I2129" s="131"/>
      <c r="J2129" s="131"/>
      <c r="K2129" s="131"/>
      <c r="L2129" s="131"/>
      <c r="M2129" s="131"/>
      <c r="N2129" s="131"/>
      <c r="O2129" s="131"/>
      <c r="P2129" s="131"/>
      <c r="Q2129" s="131"/>
      <c r="R2129" s="131"/>
      <c r="S2129" s="131"/>
      <c r="T2129" s="131"/>
      <c r="U2129" s="131"/>
      <c r="V2129" s="131"/>
    </row>
    <row r="2130" spans="1:22" ht="15.75" x14ac:dyDescent="0.25">
      <c r="K2130" s="127" t="s">
        <v>226</v>
      </c>
      <c r="N2130" s="117" t="s">
        <v>494</v>
      </c>
      <c r="S2130" s="112" t="s">
        <v>210</v>
      </c>
      <c r="T2130" s="112" t="s">
        <v>228</v>
      </c>
    </row>
    <row r="2131" spans="1:22" x14ac:dyDescent="0.2">
      <c r="K2131" s="127">
        <v>267</v>
      </c>
      <c r="N2131" s="124">
        <f t="shared" ref="N2131:N2192" si="3738">Q2123</f>
        <v>0.23005285416669166</v>
      </c>
      <c r="P2131" s="127" t="str">
        <f t="shared" ref="P2131" si="3739">CONCATENATE("X1","(m",K2131,")")</f>
        <v>X1(m267)</v>
      </c>
      <c r="Q2131" s="59">
        <f t="shared" ref="Q2131" si="3740">(($L$3*($I$3-($C$3*N2132+$D$3*N2133+$E$3*N2134+$F$3*N2135+$G$3*N2136))/$B$3))+((1-$L$3)*N2131)</f>
        <v>0.23025580783423721</v>
      </c>
      <c r="S2131" s="129">
        <f t="shared" ref="S2131:S2136" si="3741">ABS((Q2131-N2131)/Q2131)*100</f>
        <v>8.8142692014813423E-2</v>
      </c>
      <c r="T2131" s="133">
        <f t="shared" si="3643"/>
        <v>8.853260314213883E-2</v>
      </c>
      <c r="U2131" s="127" t="s">
        <v>229</v>
      </c>
    </row>
    <row r="2132" spans="1:22" x14ac:dyDescent="0.2">
      <c r="N2132" s="125">
        <f t="shared" si="3738"/>
        <v>9.2812059567193902E-5</v>
      </c>
      <c r="P2132" s="127" t="str">
        <f t="shared" ref="P2132" si="3742">CONCATENATE("X2","(m",K2131,")")</f>
        <v>X2(m267)</v>
      </c>
      <c r="Q2132" s="59">
        <f t="shared" ref="Q2132" si="3743">(($L$3*($I$4-($B$4*Q2131+$D$4*N2133+$E$4*N2134+$F$4*N2135+$G$4*N2136))/$C$4))+((1-$L$3)*N2132)</f>
        <v>9.2894301310314625E-5</v>
      </c>
      <c r="S2132" s="129">
        <f t="shared" si="3741"/>
        <v>8.853260314213883E-2</v>
      </c>
    </row>
    <row r="2133" spans="1:22" x14ac:dyDescent="0.2">
      <c r="N2133" s="125">
        <f t="shared" si="3738"/>
        <v>-8.9825797987407702E-4</v>
      </c>
      <c r="P2133" s="127" t="str">
        <f t="shared" ref="P2133" si="3744">CONCATENATE("X3","(m",K2131,")")</f>
        <v>X3(m267)</v>
      </c>
      <c r="Q2133" s="59">
        <f t="shared" ref="Q2133" si="3745">(($L$3*($I$5-($B$5*Q2131+$C$5*Q2132+$E$5*N2134+$F$5*N2135+$G$5*N2136))/$D$5))+((1-$L$3)*N2133)</f>
        <v>-8.9905057406341516E-4</v>
      </c>
      <c r="S2133" s="129">
        <f t="shared" si="3741"/>
        <v>8.8159021550464622E-2</v>
      </c>
    </row>
    <row r="2134" spans="1:22" x14ac:dyDescent="0.2">
      <c r="N2134" s="125">
        <f t="shared" si="3738"/>
        <v>0.23132363886456075</v>
      </c>
      <c r="P2134" s="127" t="str">
        <f t="shared" ref="P2134" si="3746">CONCATENATE("X4","(m",K2131,")")</f>
        <v>X4(m267)</v>
      </c>
      <c r="Q2134" s="59">
        <f t="shared" ref="Q2134" si="3747">(($L$3*($I$6-($B$6*Q2131+$C$6*Q2132+$D$6*Q2133+$F$6*N2135+$G$6*N2136))/$E$6))+((1-$L$3)*N2134)</f>
        <v>0.23152566478916506</v>
      </c>
      <c r="S2134" s="129">
        <f t="shared" si="3741"/>
        <v>8.7258544225874854E-2</v>
      </c>
    </row>
    <row r="2135" spans="1:22" x14ac:dyDescent="0.2">
      <c r="N2135" s="125">
        <f t="shared" si="3738"/>
        <v>-9.2853274640040121E-5</v>
      </c>
      <c r="P2135" s="127" t="str">
        <f t="shared" ref="P2135" si="3748">CONCATENATE("X5","(m",K2131,")")</f>
        <v>X5(m267)</v>
      </c>
      <c r="Q2135" s="59">
        <f t="shared" ref="Q2135" si="3749">(($L$3*($I$7-($B$7*Q2131+$C$7*Q2132+$D$7*Q2133+$E$7*Q2134+$G$7*N2136))/$F$7))+((1-$L$3)*N2135)</f>
        <v>-9.2935140439244276E-5</v>
      </c>
      <c r="S2135" s="129">
        <f t="shared" si="3741"/>
        <v>8.8089175759813509E-2</v>
      </c>
    </row>
    <row r="2136" spans="1:22" ht="15.75" x14ac:dyDescent="0.25">
      <c r="K2136" s="1"/>
      <c r="N2136" s="126">
        <f t="shared" si="3738"/>
        <v>-9.0460684138820256E-4</v>
      </c>
      <c r="P2136" s="127" t="str">
        <f t="shared" ref="P2136" si="3750">CONCATENATE("X6","(m",K2131,")")</f>
        <v>X6(m267)</v>
      </c>
      <c r="Q2136" s="59">
        <f t="shared" ref="Q2136" si="3751">(($L$3*($I$8-($B$8*Q2131+$C$8*Q2132+$D$8*Q2133+$E$8*Q2134+$F$8*Q2135))/$G$8))+((1-$L$3)*N2136)</f>
        <v>-9.0539581246654524E-4</v>
      </c>
      <c r="R2136" s="1"/>
      <c r="S2136" s="129">
        <f t="shared" si="3741"/>
        <v>8.7141012525041833E-2</v>
      </c>
      <c r="T2136" s="1"/>
      <c r="U2136" s="1"/>
    </row>
    <row r="2137" spans="1:22" x14ac:dyDescent="0.2">
      <c r="A2137" s="131"/>
      <c r="B2137" s="131"/>
      <c r="C2137" s="131"/>
      <c r="D2137" s="131"/>
      <c r="E2137" s="131"/>
      <c r="F2137" s="131"/>
      <c r="G2137" s="131"/>
      <c r="H2137" s="131"/>
      <c r="I2137" s="131"/>
      <c r="J2137" s="131"/>
      <c r="K2137" s="131"/>
      <c r="L2137" s="131"/>
      <c r="M2137" s="131"/>
      <c r="N2137" s="131"/>
      <c r="O2137" s="131"/>
      <c r="P2137" s="131"/>
      <c r="Q2137" s="131"/>
      <c r="R2137" s="131"/>
      <c r="S2137" s="131"/>
      <c r="T2137" s="131"/>
      <c r="U2137" s="131"/>
      <c r="V2137" s="131"/>
    </row>
    <row r="2138" spans="1:22" ht="15.75" x14ac:dyDescent="0.25">
      <c r="K2138" s="127" t="s">
        <v>226</v>
      </c>
      <c r="N2138" s="117" t="s">
        <v>495</v>
      </c>
      <c r="S2138" s="112" t="s">
        <v>210</v>
      </c>
      <c r="T2138" s="112" t="s">
        <v>228</v>
      </c>
    </row>
    <row r="2139" spans="1:22" x14ac:dyDescent="0.2">
      <c r="K2139" s="127">
        <v>268</v>
      </c>
      <c r="N2139" s="124">
        <f t="shared" ref="N2139" si="3752">Q2131</f>
        <v>0.23025580783423721</v>
      </c>
      <c r="P2139" s="127" t="str">
        <f t="shared" ref="P2139" si="3753">CONCATENATE("X1","(m",K2139,")")</f>
        <v>X1(m268)</v>
      </c>
      <c r="Q2139" s="59">
        <f t="shared" ref="Q2139" si="3754">(($L$3*($I$3-($C$3*N2140+$D$3*N2141+$E$3*N2142+$F$3*N2143+$G$3*N2144))/$B$3))+((1-$L$3)*N2139)</f>
        <v>0.23045691025680395</v>
      </c>
      <c r="S2139" s="129">
        <f t="shared" ref="S2139:S2144" si="3755">ABS((Q2139-N2139)/Q2139)*100</f>
        <v>8.7262483187267703E-2</v>
      </c>
      <c r="T2139" s="133">
        <f t="shared" ref="T2139:T2195" si="3756">MAX(S2139:S2142)</f>
        <v>8.7648162254539808E-2</v>
      </c>
      <c r="U2139" s="127" t="s">
        <v>229</v>
      </c>
    </row>
    <row r="2140" spans="1:22" x14ac:dyDescent="0.2">
      <c r="N2140" s="125">
        <f t="shared" si="3738"/>
        <v>9.2894301310314625E-5</v>
      </c>
      <c r="P2140" s="127" t="str">
        <f t="shared" ref="P2140" si="3757">CONCATENATE("X2","(m",K2139,")")</f>
        <v>X2(m268)</v>
      </c>
      <c r="Q2140" s="59">
        <f t="shared" ref="Q2140" si="3758">(($L$3*($I$4-($B$4*Q2139+$D$4*N2141+$E$4*N2142+$F$4*N2143+$G$4*N2144))/$C$4))+((1-$L$3)*N2140)</f>
        <v>9.2975792884119143E-5</v>
      </c>
      <c r="S2140" s="129">
        <f t="shared" si="3755"/>
        <v>8.7648162254539808E-2</v>
      </c>
    </row>
    <row r="2141" spans="1:22" x14ac:dyDescent="0.2">
      <c r="N2141" s="125">
        <f t="shared" si="3738"/>
        <v>-8.9905057406341516E-4</v>
      </c>
      <c r="P2141" s="127" t="str">
        <f t="shared" ref="P2141" si="3759">CONCATENATE("X3","(m",K2139,")")</f>
        <v>X3(m268)</v>
      </c>
      <c r="Q2141" s="59">
        <f t="shared" ref="Q2141" si="3760">(($L$3*($I$5-($B$5*Q2139+$C$5*Q2140+$E$5*N2142+$F$5*N2143+$G$5*N2144))/$D$5))+((1-$L$3)*N2141)</f>
        <v>-8.9983593859274756E-4</v>
      </c>
      <c r="S2141" s="129">
        <f t="shared" si="3755"/>
        <v>8.7278635543343946E-2</v>
      </c>
    </row>
    <row r="2142" spans="1:22" x14ac:dyDescent="0.2">
      <c r="N2142" s="125">
        <f t="shared" si="3738"/>
        <v>0.23152566478916506</v>
      </c>
      <c r="P2142" s="127" t="str">
        <f t="shared" ref="P2142" si="3761">CONCATENATE("X4","(m",K2139,")")</f>
        <v>X4(m268)</v>
      </c>
      <c r="Q2142" s="59">
        <f t="shared" ref="Q2142" si="3762">(($L$3*($I$6-($B$6*Q2139+$C$6*Q2140+$D$6*Q2141+$F$6*N2143+$G$6*N2144))/$E$6))+((1-$L$3)*N2142)</f>
        <v>0.2317258479312119</v>
      </c>
      <c r="S2142" s="129">
        <f t="shared" si="3755"/>
        <v>8.6387920827142167E-2</v>
      </c>
    </row>
    <row r="2143" spans="1:22" x14ac:dyDescent="0.2">
      <c r="N2143" s="125">
        <f t="shared" si="3738"/>
        <v>-9.2935140439244276E-5</v>
      </c>
      <c r="P2143" s="127" t="str">
        <f t="shared" ref="P2143" si="3763">CONCATENATE("X5","(m",K2139,")")</f>
        <v>X5(m268)</v>
      </c>
      <c r="Q2143" s="59">
        <f t="shared" ref="Q2143" si="3764">(($L$3*($I$7-($B$7*Q2139+$C$7*Q2140+$D$7*Q2141+$E$7*Q2142+$G$7*N2144))/$F$7))+((1-$L$3)*N2143)</f>
        <v>-9.3016259498310418E-5</v>
      </c>
      <c r="S2143" s="129">
        <f t="shared" si="3755"/>
        <v>8.7209547560462231E-2</v>
      </c>
    </row>
    <row r="2144" spans="1:22" ht="15.75" x14ac:dyDescent="0.25">
      <c r="K2144" s="1"/>
      <c r="N2144" s="126">
        <f t="shared" si="3738"/>
        <v>-9.0539581246654524E-4</v>
      </c>
      <c r="P2144" s="127" t="str">
        <f t="shared" ref="P2144" si="3765">CONCATENATE("X6","(m",K2139,")")</f>
        <v>X6(m268)</v>
      </c>
      <c r="Q2144" s="59">
        <f t="shared" ref="Q2144" si="3766">(($L$3*($I$8-($B$8*Q2139+$C$8*Q2140+$D$8*Q2141+$E$8*Q2142+$F$8*Q2143))/$G$8))+((1-$L$3)*N2144)</f>
        <v>-9.0617758693314421E-4</v>
      </c>
      <c r="R2144" s="1"/>
      <c r="S2144" s="129">
        <f t="shared" si="3755"/>
        <v>8.6271662185421913E-2</v>
      </c>
      <c r="T2144" s="1"/>
      <c r="U2144" s="1"/>
    </row>
    <row r="2145" spans="1:22" x14ac:dyDescent="0.2">
      <c r="A2145" s="131"/>
      <c r="B2145" s="131"/>
      <c r="C2145" s="131"/>
      <c r="D2145" s="131"/>
      <c r="E2145" s="131"/>
      <c r="F2145" s="131"/>
      <c r="G2145" s="131"/>
      <c r="H2145" s="131"/>
      <c r="I2145" s="131"/>
      <c r="J2145" s="131"/>
      <c r="K2145" s="131"/>
      <c r="L2145" s="131"/>
      <c r="M2145" s="131"/>
      <c r="N2145" s="131"/>
      <c r="O2145" s="131"/>
      <c r="P2145" s="131"/>
      <c r="Q2145" s="131"/>
      <c r="R2145" s="131"/>
      <c r="S2145" s="131"/>
      <c r="T2145" s="131"/>
      <c r="U2145" s="131"/>
      <c r="V2145" s="131"/>
    </row>
    <row r="2146" spans="1:22" ht="15.75" x14ac:dyDescent="0.25">
      <c r="K2146" s="127" t="s">
        <v>226</v>
      </c>
      <c r="N2146" s="117" t="s">
        <v>496</v>
      </c>
      <c r="S2146" s="112" t="s">
        <v>210</v>
      </c>
      <c r="T2146" s="112" t="s">
        <v>228</v>
      </c>
    </row>
    <row r="2147" spans="1:22" x14ac:dyDescent="0.2">
      <c r="K2147" s="127">
        <v>269</v>
      </c>
      <c r="N2147" s="124">
        <f t="shared" ref="N2147" si="3767">Q2139</f>
        <v>0.23045691025680395</v>
      </c>
      <c r="P2147" s="127" t="str">
        <f t="shared" ref="P2147" si="3768">CONCATENATE("X1","(m",K2147,")")</f>
        <v>X1(m269)</v>
      </c>
      <c r="Q2147" s="59">
        <f t="shared" ref="Q2147" si="3769">(($L$3*($I$3-($C$3*N2148+$D$3*N2149+$E$3*N2150+$F$3*N2151+$G$3*N2152))/$B$3))+((1-$L$3)*N2147)</f>
        <v>0.23065617832055116</v>
      </c>
      <c r="S2147" s="129">
        <f t="shared" ref="S2147:S2152" si="3770">ABS((Q2147-N2147)/Q2147)*100</f>
        <v>8.6391817118496791E-2</v>
      </c>
      <c r="T2147" s="133">
        <f t="shared" si="3756"/>
        <v>8.6773316725025876E-2</v>
      </c>
      <c r="U2147" s="127" t="s">
        <v>229</v>
      </c>
    </row>
    <row r="2148" spans="1:22" x14ac:dyDescent="0.2">
      <c r="N2148" s="125">
        <f t="shared" si="3738"/>
        <v>9.2975792884119143E-5</v>
      </c>
      <c r="P2148" s="127" t="str">
        <f t="shared" ref="P2148" si="3771">CONCATENATE("X2","(m",K2147,")")</f>
        <v>X2(m269)</v>
      </c>
      <c r="Q2148" s="59">
        <f t="shared" ref="Q2148" si="3772">(($L$3*($I$4-($B$4*Q2147+$D$4*N2149+$E$4*N2150+$F$4*N2151+$G$4*N2152))/$C$4))+((1-$L$3)*N2148)</f>
        <v>9.305654113128835E-5</v>
      </c>
      <c r="S2148" s="129">
        <f t="shared" si="3770"/>
        <v>8.6773316725025876E-2</v>
      </c>
    </row>
    <row r="2149" spans="1:22" x14ac:dyDescent="0.2">
      <c r="N2149" s="125">
        <f t="shared" si="3738"/>
        <v>-8.9983593859274756E-4</v>
      </c>
      <c r="P2149" s="127" t="str">
        <f t="shared" ref="P2149" si="3773">CONCATENATE("X3","(m",K2147,")")</f>
        <v>X3(m269)</v>
      </c>
      <c r="Q2149" s="59">
        <f t="shared" ref="Q2149" si="3774">(($L$3*($I$5-($B$5*Q2147+$C$5*Q2148+$E$5*N2150+$F$5*N2151+$G$5*N2152))/$D$5))+((1-$L$3)*N2149)</f>
        <v>-9.0061413940752837E-4</v>
      </c>
      <c r="S2149" s="129">
        <f t="shared" si="3770"/>
        <v>8.6407794495960255E-2</v>
      </c>
    </row>
    <row r="2150" spans="1:22" x14ac:dyDescent="0.2">
      <c r="N2150" s="125">
        <f t="shared" si="3738"/>
        <v>0.2317258479312119</v>
      </c>
      <c r="P2150" s="127" t="str">
        <f t="shared" ref="P2150" si="3775">CONCATENATE("X4","(m",K2147,")")</f>
        <v>X4(m269)</v>
      </c>
      <c r="Q2150" s="59">
        <f t="shared" ref="Q2150" si="3776">(($L$3*($I$6-($B$6*Q2147+$C$6*Q2148+$D$6*Q2149+$F$6*N2151+$G$6*N2152))/$E$6))+((1-$L$3)*N2150)</f>
        <v>0.23192420509967052</v>
      </c>
      <c r="S2150" s="129">
        <f t="shared" si="3770"/>
        <v>8.5526721272311076E-2</v>
      </c>
    </row>
    <row r="2151" spans="1:22" x14ac:dyDescent="0.2">
      <c r="N2151" s="125">
        <f t="shared" si="3738"/>
        <v>-9.3016259498310418E-5</v>
      </c>
      <c r="P2151" s="127" t="str">
        <f t="shared" ref="P2151" si="3777">CONCATENATE("X5","(m",K2147,")")</f>
        <v>X5(m269)</v>
      </c>
      <c r="Q2151" s="59">
        <f t="shared" ref="Q2151" si="3778">(($L$3*($I$7-($B$7*Q2147+$C$7*Q2148+$D$7*Q2149+$E$7*Q2150+$G$7*N2152))/$F$7))+((1-$L$3)*N2151)</f>
        <v>-9.3096638628640087E-5</v>
      </c>
      <c r="S2151" s="129">
        <f t="shared" si="3770"/>
        <v>8.6339454908032895E-2</v>
      </c>
    </row>
    <row r="2152" spans="1:22" ht="15.75" x14ac:dyDescent="0.25">
      <c r="K2152" s="1"/>
      <c r="N2152" s="126">
        <f t="shared" si="3738"/>
        <v>-9.0617758693314421E-4</v>
      </c>
      <c r="P2152" s="127" t="str">
        <f t="shared" ref="P2152" si="3779">CONCATENATE("X6","(m",K2147,")")</f>
        <v>X6(m269)</v>
      </c>
      <c r="Q2152" s="59">
        <f t="shared" ref="Q2152" si="3780">(($L$3*($I$8-($B$8*Q2147+$C$8*Q2148+$D$8*Q2149+$E$8*Q2150+$F$8*Q2151))/$G$8))+((1-$L$3)*N2152)</f>
        <v>-9.0695223043200381E-4</v>
      </c>
      <c r="R2152" s="1"/>
      <c r="S2152" s="129">
        <f t="shared" si="3770"/>
        <v>8.541171991942953E-2</v>
      </c>
      <c r="T2152" s="1"/>
      <c r="U2152" s="1"/>
    </row>
    <row r="2153" spans="1:22" x14ac:dyDescent="0.2">
      <c r="A2153" s="131"/>
      <c r="B2153" s="131"/>
      <c r="C2153" s="131"/>
      <c r="D2153" s="131"/>
      <c r="E2153" s="131"/>
      <c r="F2153" s="131"/>
      <c r="G2153" s="131"/>
      <c r="H2153" s="131"/>
      <c r="I2153" s="131"/>
      <c r="J2153" s="131"/>
      <c r="K2153" s="131"/>
      <c r="L2153" s="131"/>
      <c r="M2153" s="131"/>
      <c r="N2153" s="131"/>
      <c r="O2153" s="131"/>
      <c r="P2153" s="131"/>
      <c r="Q2153" s="131"/>
      <c r="R2153" s="131"/>
      <c r="S2153" s="131"/>
      <c r="T2153" s="131"/>
      <c r="U2153" s="131"/>
      <c r="V2153" s="131"/>
    </row>
    <row r="2154" spans="1:22" ht="15.75" x14ac:dyDescent="0.25">
      <c r="K2154" s="127" t="s">
        <v>226</v>
      </c>
      <c r="N2154" s="117" t="s">
        <v>497</v>
      </c>
      <c r="S2154" s="112" t="s">
        <v>210</v>
      </c>
      <c r="T2154" s="112" t="s">
        <v>228</v>
      </c>
    </row>
    <row r="2155" spans="1:22" x14ac:dyDescent="0.2">
      <c r="K2155" s="127">
        <v>270</v>
      </c>
      <c r="N2155" s="124">
        <f t="shared" ref="N2155" si="3781">Q2147</f>
        <v>0.23065617832055116</v>
      </c>
      <c r="P2155" s="127" t="str">
        <f t="shared" ref="P2155" si="3782">CONCATENATE("X1","(m",K2155,")")</f>
        <v>X1(m270)</v>
      </c>
      <c r="Q2155" s="59">
        <f t="shared" ref="Q2155" si="3783">(($L$3*($I$3-($C$3*N2156+$D$3*N2157+$E$3*N2158+$F$3*N2159+$G$3*N2160))/$B$3))+((1-$L$3)*N2155)</f>
        <v>0.23085362875761087</v>
      </c>
      <c r="S2155" s="129">
        <f t="shared" ref="S2155:S2160" si="3784">ABS((Q2155-N2155)/Q2155)*100</f>
        <v>8.5530575422328101E-2</v>
      </c>
      <c r="T2155" s="133">
        <f t="shared" si="3756"/>
        <v>8.590794738062231E-2</v>
      </c>
      <c r="U2155" s="127" t="s">
        <v>229</v>
      </c>
    </row>
    <row r="2156" spans="1:22" x14ac:dyDescent="0.2">
      <c r="N2156" s="125">
        <f t="shared" si="3738"/>
        <v>9.305654113128835E-5</v>
      </c>
      <c r="P2156" s="127" t="str">
        <f t="shared" ref="P2156" si="3785">CONCATENATE("X2","(m",K2155,")")</f>
        <v>X2(m270)</v>
      </c>
      <c r="Q2156" s="59">
        <f t="shared" ref="Q2156" si="3786">(($L$3*($I$4-($B$4*Q2155+$D$4*N2157+$E$4*N2158+$F$4*N2159+$G$4*N2160))/$C$4))+((1-$L$3)*N2156)</f>
        <v>9.3136552832087465E-5</v>
      </c>
      <c r="S2156" s="129">
        <f t="shared" si="3784"/>
        <v>8.590794738062231E-2</v>
      </c>
    </row>
    <row r="2157" spans="1:22" x14ac:dyDescent="0.2">
      <c r="N2157" s="125">
        <f t="shared" si="3738"/>
        <v>-9.0061413940752837E-4</v>
      </c>
      <c r="P2157" s="127" t="str">
        <f t="shared" ref="P2157" si="3787">CONCATENATE("X3","(m",K2155,")")</f>
        <v>X3(m270)</v>
      </c>
      <c r="Q2157" s="59">
        <f t="shared" ref="Q2157" si="3788">(($L$3*($I$5-($B$5*Q2155+$C$5*Q2156+$E$5*N2158+$F$5*N2159+$G$5*N2160))/$D$5))+((1-$L$3)*N2157)</f>
        <v>-9.0138524185168938E-4</v>
      </c>
      <c r="S2157" s="129">
        <f t="shared" si="3784"/>
        <v>8.5546379989199006E-2</v>
      </c>
    </row>
    <row r="2158" spans="1:22" x14ac:dyDescent="0.2">
      <c r="N2158" s="125">
        <f t="shared" si="3738"/>
        <v>0.23192420509967052</v>
      </c>
      <c r="P2158" s="127" t="str">
        <f t="shared" ref="P2158" si="3789">CONCATENATE("X4","(m",K2155,")")</f>
        <v>X4(m270)</v>
      </c>
      <c r="Q2158" s="59">
        <f t="shared" ref="Q2158" si="3790">(($L$3*($I$6-($B$6*Q2155+$C$6*Q2156+$D$6*Q2157+$F$6*N2159+$G$6*N2160))/$E$6))+((1-$L$3)*N2158)</f>
        <v>0.232120752950187</v>
      </c>
      <c r="S2158" s="129">
        <f t="shared" si="3784"/>
        <v>8.4674828949336131E-2</v>
      </c>
    </row>
    <row r="2159" spans="1:22" x14ac:dyDescent="0.2">
      <c r="N2159" s="125">
        <f t="shared" si="3738"/>
        <v>-9.3096638628640087E-5</v>
      </c>
      <c r="P2159" s="127" t="str">
        <f t="shared" ref="P2159" si="3791">CONCATENATE("X5","(m",K2155,")")</f>
        <v>X5(m270)</v>
      </c>
      <c r="Q2159" s="59">
        <f t="shared" ref="Q2159" si="3792">(($L$3*($I$7-($B$7*Q2155+$C$7*Q2156+$D$7*Q2157+$E$7*Q2158+$G$7*N2160))/$F$7))+((1-$L$3)*N2159)</f>
        <v>-9.3176284579504591E-5</v>
      </c>
      <c r="S2159" s="129">
        <f t="shared" si="3784"/>
        <v>8.5478779524144233E-2</v>
      </c>
    </row>
    <row r="2160" spans="1:22" ht="15.75" x14ac:dyDescent="0.25">
      <c r="K2160" s="1"/>
      <c r="N2160" s="126">
        <f t="shared" si="3738"/>
        <v>-9.0695223043200381E-4</v>
      </c>
      <c r="P2160" s="127" t="str">
        <f t="shared" ref="P2160" si="3793">CONCATENATE("X6","(m",K2155,")")</f>
        <v>X6(m270)</v>
      </c>
      <c r="Q2160" s="59">
        <f t="shared" ref="Q2160" si="3794">(($L$3*($I$8-($B$8*Q2155+$C$8*Q2156+$D$8*Q2157+$E$8*Q2158+$F$8*Q2159))/$G$8))+((1-$L$3)*N2160)</f>
        <v>-9.0771980800835529E-4</v>
      </c>
      <c r="R2160" s="1"/>
      <c r="S2160" s="129">
        <f t="shared" si="3784"/>
        <v>8.4561069349762874E-2</v>
      </c>
      <c r="T2160" s="1"/>
      <c r="U2160" s="1"/>
    </row>
    <row r="2161" spans="1:22" x14ac:dyDescent="0.2">
      <c r="A2161" s="131"/>
      <c r="B2161" s="131"/>
      <c r="C2161" s="131"/>
      <c r="D2161" s="131"/>
      <c r="E2161" s="131"/>
      <c r="F2161" s="131"/>
      <c r="G2161" s="131"/>
      <c r="H2161" s="131"/>
      <c r="I2161" s="131"/>
      <c r="J2161" s="131"/>
      <c r="K2161" s="131"/>
      <c r="L2161" s="131"/>
      <c r="M2161" s="131"/>
      <c r="N2161" s="131"/>
      <c r="O2161" s="131"/>
      <c r="P2161" s="131"/>
      <c r="Q2161" s="131"/>
      <c r="R2161" s="131"/>
      <c r="S2161" s="131"/>
      <c r="T2161" s="131"/>
      <c r="U2161" s="131"/>
      <c r="V2161" s="131"/>
    </row>
    <row r="2162" spans="1:22" ht="15.75" x14ac:dyDescent="0.25">
      <c r="K2162" s="127" t="s">
        <v>226</v>
      </c>
      <c r="N2162" s="117" t="s">
        <v>498</v>
      </c>
      <c r="S2162" s="112" t="s">
        <v>210</v>
      </c>
      <c r="T2162" s="112" t="s">
        <v>228</v>
      </c>
    </row>
    <row r="2163" spans="1:22" x14ac:dyDescent="0.2">
      <c r="K2163" s="127">
        <v>271</v>
      </c>
      <c r="N2163" s="124">
        <f t="shared" ref="N2163" si="3795">Q2155</f>
        <v>0.23085362875761087</v>
      </c>
      <c r="P2163" s="127" t="str">
        <f t="shared" ref="P2163" si="3796">CONCATENATE("X1","(m",K2163,")")</f>
        <v>X1(m271)</v>
      </c>
      <c r="Q2163" s="59">
        <f t="shared" ref="Q2163" si="3797">(($L$3*($I$3-($C$3*N2164+$D$3*N2165+$E$3*N2166+$F$3*N2167+$G$3*N2168))/$B$3))+((1-$L$3)*N2163)</f>
        <v>0.23104927814749268</v>
      </c>
      <c r="S2163" s="129">
        <f t="shared" ref="S2163:S2168" si="3798">ABS((Q2163-N2163)/Q2163)*100</f>
        <v>8.4678641478775213E-2</v>
      </c>
      <c r="T2163" s="133">
        <f t="shared" si="3756"/>
        <v>8.50519368291901E-2</v>
      </c>
      <c r="U2163" s="127" t="s">
        <v>229</v>
      </c>
    </row>
    <row r="2164" spans="1:22" x14ac:dyDescent="0.2">
      <c r="N2164" s="125">
        <f t="shared" si="3738"/>
        <v>9.3136552832087465E-5</v>
      </c>
      <c r="P2164" s="127" t="str">
        <f t="shared" ref="P2164" si="3799">CONCATENATE("X2","(m",K2163,")")</f>
        <v>X2(m271)</v>
      </c>
      <c r="Q2164" s="59">
        <f t="shared" ref="Q2164" si="3800">(($L$3*($I$4-($B$4*Q2163+$D$4*N2165+$E$4*N2166+$F$4*N2167+$G$4*N2168))/$C$4))+((1-$L$3)*N2164)</f>
        <v>9.3215834704935509E-5</v>
      </c>
      <c r="S2164" s="129">
        <f t="shared" si="3798"/>
        <v>8.50519368291901E-2</v>
      </c>
    </row>
    <row r="2165" spans="1:22" x14ac:dyDescent="0.2">
      <c r="N2165" s="125">
        <f t="shared" si="3738"/>
        <v>-9.0138524185168938E-4</v>
      </c>
      <c r="P2165" s="127" t="str">
        <f t="shared" ref="P2165" si="3801">CONCATENATE("X3","(m",K2163,")")</f>
        <v>X3(m271)</v>
      </c>
      <c r="Q2165" s="59">
        <f t="shared" ref="Q2165" si="3802">(($L$3*($I$5-($B$5*Q2163+$C$5*Q2164+$E$5*N2166+$F$5*N2167+$G$5*N2168))/$D$5))+((1-$L$3)*N2165)</f>
        <v>-9.0214931067312642E-4</v>
      </c>
      <c r="S2165" s="129">
        <f t="shared" si="3798"/>
        <v>8.4694275370774563E-2</v>
      </c>
    </row>
    <row r="2166" spans="1:22" x14ac:dyDescent="0.2">
      <c r="N2166" s="125">
        <f t="shared" si="3738"/>
        <v>0.232120752950187</v>
      </c>
      <c r="P2166" s="127" t="str">
        <f t="shared" ref="P2166" si="3803">CONCATENATE("X4","(m",K2163,")")</f>
        <v>X4(m271)</v>
      </c>
      <c r="Q2166" s="59">
        <f t="shared" ref="Q2166" si="3804">(($L$3*($I$6-($B$6*Q2163+$C$6*Q2164+$D$6*Q2165+$F$6*N2167+$G$6*N2168))/$E$6))+((1-$L$3)*N2166)</f>
        <v>0.23231550798648246</v>
      </c>
      <c r="S2166" s="129">
        <f t="shared" si="3798"/>
        <v>8.3832128979865431E-2</v>
      </c>
    </row>
    <row r="2167" spans="1:22" x14ac:dyDescent="0.2">
      <c r="N2167" s="125">
        <f t="shared" si="3738"/>
        <v>-9.3176284579504591E-5</v>
      </c>
      <c r="P2167" s="127" t="str">
        <f t="shared" ref="P2167" si="3805">CONCATENATE("X5","(m",K2163,")")</f>
        <v>X5(m271)</v>
      </c>
      <c r="Q2167" s="59">
        <f t="shared" ref="Q2167" si="3806">(($L$3*($I$7-($B$7*Q2163+$C$7*Q2164+$D$7*Q2165+$E$7*Q2166+$G$7*N2168))/$F$7))+((1-$L$3)*N2167)</f>
        <v>-9.3255204038611623E-5</v>
      </c>
      <c r="S2167" s="129">
        <f t="shared" si="3798"/>
        <v>8.4627404894589767E-2</v>
      </c>
    </row>
    <row r="2168" spans="1:22" ht="15.75" x14ac:dyDescent="0.25">
      <c r="K2168" s="1"/>
      <c r="N2168" s="126">
        <f t="shared" si="3738"/>
        <v>-9.0771980800835529E-4</v>
      </c>
      <c r="P2168" s="127" t="str">
        <f t="shared" ref="P2168" si="3807">CONCATENATE("X6","(m",K2163,")")</f>
        <v>X6(m271)</v>
      </c>
      <c r="Q2168" s="59">
        <f t="shared" ref="Q2168" si="3808">(($L$3*($I$8-($B$8*Q2163+$C$8*Q2164+$D$8*Q2165+$E$8*Q2166+$F$8*Q2167))/$G$8))+((1-$L$3)*N2168)</f>
        <v>-9.0848038411411836E-4</v>
      </c>
      <c r="R2168" s="1"/>
      <c r="S2168" s="129">
        <f t="shared" si="3798"/>
        <v>8.3719595828667948E-2</v>
      </c>
      <c r="T2168" s="1"/>
      <c r="U2168" s="1"/>
    </row>
    <row r="2169" spans="1:22" x14ac:dyDescent="0.2">
      <c r="A2169" s="131"/>
      <c r="B2169" s="131"/>
      <c r="C2169" s="131"/>
      <c r="D2169" s="131"/>
      <c r="E2169" s="131"/>
      <c r="F2169" s="131"/>
      <c r="G2169" s="131"/>
      <c r="H2169" s="131"/>
      <c r="I2169" s="131"/>
      <c r="J2169" s="131"/>
      <c r="K2169" s="131"/>
      <c r="L2169" s="131"/>
      <c r="M2169" s="131"/>
      <c r="N2169" s="131"/>
      <c r="O2169" s="131"/>
      <c r="P2169" s="131"/>
      <c r="Q2169" s="131"/>
      <c r="R2169" s="131"/>
      <c r="S2169" s="131"/>
      <c r="T2169" s="131"/>
      <c r="U2169" s="131"/>
      <c r="V2169" s="131"/>
    </row>
    <row r="2170" spans="1:22" ht="15.75" x14ac:dyDescent="0.25">
      <c r="K2170" s="127" t="s">
        <v>226</v>
      </c>
      <c r="N2170" s="117" t="s">
        <v>499</v>
      </c>
      <c r="S2170" s="112" t="s">
        <v>210</v>
      </c>
      <c r="T2170" s="112" t="s">
        <v>228</v>
      </c>
    </row>
    <row r="2171" spans="1:22" x14ac:dyDescent="0.2">
      <c r="K2171" s="127">
        <v>272</v>
      </c>
      <c r="N2171" s="124">
        <f t="shared" ref="N2171" si="3809">Q2163</f>
        <v>0.23104927814749268</v>
      </c>
      <c r="P2171" s="127" t="str">
        <f t="shared" ref="P2171" si="3810">CONCATENATE("X1","(m",K2171,")")</f>
        <v>X1(m272)</v>
      </c>
      <c r="Q2171" s="59">
        <f t="shared" ref="Q2171" si="3811">(($L$3*($I$3-($C$3*N2172+$D$3*N2173+$E$3*N2174+$F$3*N2175+$G$3*N2176))/$B$3))+((1-$L$3)*N2171)</f>
        <v>0.23124314291847597</v>
      </c>
      <c r="S2171" s="129">
        <f t="shared" ref="S2171:S2176" si="3812">ABS((Q2171-N2171)/Q2171)*100</f>
        <v>8.3835900401872429E-2</v>
      </c>
      <c r="T2171" s="133">
        <f t="shared" si="3756"/>
        <v>8.4205169426462306E-2</v>
      </c>
      <c r="U2171" s="127" t="s">
        <v>229</v>
      </c>
    </row>
    <row r="2172" spans="1:22" x14ac:dyDescent="0.2">
      <c r="N2172" s="125">
        <f t="shared" si="3738"/>
        <v>9.3215834704935509E-5</v>
      </c>
      <c r="P2172" s="127" t="str">
        <f t="shared" ref="P2172" si="3813">CONCATENATE("X2","(m",K2171,")")</f>
        <v>X2(m272)</v>
      </c>
      <c r="Q2172" s="59">
        <f t="shared" ref="Q2172" si="3814">(($L$3*($I$4-($B$4*Q2171+$D$4*N2173+$E$4*N2174+$F$4*N2175+$G$4*N2176))/$C$4))+((1-$L$3)*N2172)</f>
        <v>9.3294393406969238E-5</v>
      </c>
      <c r="S2172" s="129">
        <f t="shared" si="3812"/>
        <v>8.4205169426462306E-2</v>
      </c>
    </row>
    <row r="2173" spans="1:22" x14ac:dyDescent="0.2">
      <c r="N2173" s="125">
        <f t="shared" si="3738"/>
        <v>-9.0214931067312642E-4</v>
      </c>
      <c r="P2173" s="127" t="str">
        <f t="shared" ref="P2173" si="3815">CONCATENATE("X3","(m",K2171,")")</f>
        <v>X3(m272)</v>
      </c>
      <c r="Q2173" s="59">
        <f t="shared" ref="Q2173" si="3816">(($L$3*($I$5-($B$5*Q2171+$C$5*Q2172+$E$5*N2174+$F$5*N2175+$G$5*N2176))/$D$5))+((1-$L$3)*N2173)</f>
        <v>-9.0290641002913714E-4</v>
      </c>
      <c r="S2173" s="129">
        <f t="shared" si="3812"/>
        <v>8.3851365723085783E-2</v>
      </c>
    </row>
    <row r="2174" spans="1:22" x14ac:dyDescent="0.2">
      <c r="N2174" s="125">
        <f t="shared" si="3738"/>
        <v>0.23231550798648246</v>
      </c>
      <c r="P2174" s="127" t="str">
        <f t="shared" ref="P2174" si="3817">CONCATENATE("X4","(m",K2171,")")</f>
        <v>X4(m272)</v>
      </c>
      <c r="Q2174" s="59">
        <f t="shared" ref="Q2174" si="3818">(($L$3*($I$6-($B$6*Q2171+$C$6*Q2172+$D$6*Q2173+$F$6*N2175+$G$6*N2176))/$E$6))+((1-$L$3)*N2174)</f>
        <v>0.23250848656173931</v>
      </c>
      <c r="S2174" s="129">
        <f t="shared" si="3812"/>
        <v>8.2998508188048339E-2</v>
      </c>
    </row>
    <row r="2175" spans="1:22" x14ac:dyDescent="0.2">
      <c r="N2175" s="125">
        <f t="shared" si="3738"/>
        <v>-9.3255204038611623E-5</v>
      </c>
      <c r="P2175" s="127" t="str">
        <f t="shared" ref="P2175" si="3819">CONCATENATE("X5","(m",K2171,")")</f>
        <v>X5(m272)</v>
      </c>
      <c r="Q2175" s="59">
        <f t="shared" ref="Q2175" si="3820">(($L$3*($I$7-($B$7*Q2171+$C$7*Q2172+$D$7*Q2173+$E$7*Q2174+$G$7*N2176))/$F$7))+((1-$L$3)*N2175)</f>
        <v>-9.3333403632666836E-5</v>
      </c>
      <c r="S2175" s="129">
        <f t="shared" si="3812"/>
        <v>8.3785216237247981E-2</v>
      </c>
    </row>
    <row r="2176" spans="1:22" ht="15.75" x14ac:dyDescent="0.25">
      <c r="K2176" s="1"/>
      <c r="N2176" s="126">
        <f t="shared" si="3738"/>
        <v>-9.0848038411411836E-4</v>
      </c>
      <c r="P2176" s="127" t="str">
        <f t="shared" ref="P2176" si="3821">CONCATENATE("X6","(m",K2171,")")</f>
        <v>X6(m272)</v>
      </c>
      <c r="Q2176" s="59">
        <f t="shared" ref="Q2176" si="3822">(($L$3*($I$8-($B$8*Q2171+$C$8*Q2172+$D$8*Q2173+$E$8*Q2174+$F$8*Q2175))/$G$8))+((1-$L$3)*N2176)</f>
        <v>-9.0923402261331419E-4</v>
      </c>
      <c r="R2176" s="1"/>
      <c r="S2176" s="129">
        <f t="shared" si="3812"/>
        <v>8.2887186406611288E-2</v>
      </c>
      <c r="T2176" s="1"/>
      <c r="U2176" s="1"/>
    </row>
    <row r="2177" spans="1:22" x14ac:dyDescent="0.2">
      <c r="A2177" s="131"/>
      <c r="B2177" s="131"/>
      <c r="C2177" s="131"/>
      <c r="D2177" s="131"/>
      <c r="E2177" s="131"/>
      <c r="F2177" s="131"/>
      <c r="G2177" s="131"/>
      <c r="H2177" s="131"/>
      <c r="I2177" s="131"/>
      <c r="J2177" s="131"/>
      <c r="K2177" s="131"/>
      <c r="L2177" s="131"/>
      <c r="M2177" s="131"/>
      <c r="N2177" s="131"/>
      <c r="O2177" s="131"/>
      <c r="P2177" s="131"/>
      <c r="Q2177" s="131"/>
      <c r="R2177" s="131"/>
      <c r="S2177" s="131"/>
      <c r="T2177" s="131"/>
      <c r="U2177" s="131"/>
      <c r="V2177" s="131"/>
    </row>
    <row r="2178" spans="1:22" ht="15.75" x14ac:dyDescent="0.25">
      <c r="K2178" s="127" t="s">
        <v>226</v>
      </c>
      <c r="N2178" s="117" t="s">
        <v>500</v>
      </c>
      <c r="S2178" s="112" t="s">
        <v>210</v>
      </c>
      <c r="T2178" s="112" t="s">
        <v>228</v>
      </c>
    </row>
    <row r="2179" spans="1:22" x14ac:dyDescent="0.2">
      <c r="K2179" s="127">
        <v>273</v>
      </c>
      <c r="N2179" s="124">
        <f t="shared" ref="N2179" si="3823">Q2171</f>
        <v>0.23124314291847597</v>
      </c>
      <c r="P2179" s="127" t="str">
        <f t="shared" ref="P2179" si="3824">CONCATENATE("X1","(m",K2179,")")</f>
        <v>X1(m273)</v>
      </c>
      <c r="Q2179" s="59">
        <f t="shared" ref="Q2179" si="3825">(($L$3*($I$3-($C$3*N2180+$D$3*N2181+$E$3*N2182+$F$3*N2183+$G$3*N2184))/$B$3))+((1-$L$3)*N2179)</f>
        <v>0.23143523934898921</v>
      </c>
      <c r="S2179" s="129">
        <f t="shared" ref="S2179:S2184" si="3826">ABS((Q2179-N2179)/Q2179)*100</f>
        <v>8.3002239008023337E-2</v>
      </c>
      <c r="T2179" s="133">
        <f t="shared" si="3756"/>
        <v>8.3367531244590384E-2</v>
      </c>
      <c r="U2179" s="127" t="s">
        <v>229</v>
      </c>
    </row>
    <row r="2180" spans="1:22" x14ac:dyDescent="0.2">
      <c r="N2180" s="125">
        <f t="shared" si="3738"/>
        <v>9.3294393406969238E-5</v>
      </c>
      <c r="P2180" s="127" t="str">
        <f t="shared" ref="P2180" si="3827">CONCATENATE("X2","(m",K2179,")")</f>
        <v>X2(m273)</v>
      </c>
      <c r="Q2180" s="59">
        <f t="shared" ref="Q2180" si="3828">(($L$3*($I$4-($B$4*Q2179+$D$4*N2181+$E$4*N2182+$F$4*N2183+$G$4*N2184))/$C$4))+((1-$L$3)*N2180)</f>
        <v>9.337223553460232E-5</v>
      </c>
      <c r="S2180" s="129">
        <f t="shared" si="3826"/>
        <v>8.3367531244590384E-2</v>
      </c>
    </row>
    <row r="2181" spans="1:22" x14ac:dyDescent="0.2">
      <c r="N2181" s="125">
        <f t="shared" si="3738"/>
        <v>-9.0290641002913714E-4</v>
      </c>
      <c r="P2181" s="127" t="str">
        <f t="shared" ref="P2181" si="3829">CONCATENATE("X3","(m",K2179,")")</f>
        <v>X3(m273)</v>
      </c>
      <c r="Q2181" s="59">
        <f t="shared" ref="Q2181" si="3830">(($L$3*($I$5-($B$5*Q2179+$C$5*Q2180+$E$5*N2182+$F$5*N2183+$G$5*N2184))/$D$5))+((1-$L$3)*N2181)</f>
        <v>-9.0365660349180598E-4</v>
      </c>
      <c r="S2181" s="129">
        <f t="shared" si="3826"/>
        <v>8.301753783129838E-2</v>
      </c>
    </row>
    <row r="2182" spans="1:22" x14ac:dyDescent="0.2">
      <c r="N2182" s="125">
        <f t="shared" si="3738"/>
        <v>0.23250848656173931</v>
      </c>
      <c r="P2182" s="127" t="str">
        <f t="shared" ref="P2182" si="3831">CONCATENATE("X4","(m",K2179,")")</f>
        <v>X4(m273)</v>
      </c>
      <c r="Q2182" s="59">
        <f t="shared" ref="Q2182" si="3832">(($L$3*($I$6-($B$6*Q2179+$C$6*Q2180+$D$6*Q2181+$F$6*N2183+$G$6*N2184))/$E$6))+((1-$L$3)*N2182)</f>
        <v>0.23269970487997396</v>
      </c>
      <c r="S2182" s="129">
        <f t="shared" si="3826"/>
        <v>8.2173855069254981E-2</v>
      </c>
    </row>
    <row r="2183" spans="1:22" x14ac:dyDescent="0.2">
      <c r="N2183" s="125">
        <f t="shared" si="3738"/>
        <v>-9.3333403632666836E-5</v>
      </c>
      <c r="P2183" s="127" t="str">
        <f t="shared" ref="P2183" si="3833">CONCATENATE("X5","(m",K2179,")")</f>
        <v>X5(m273)</v>
      </c>
      <c r="Q2183" s="59">
        <f t="shared" ref="Q2183" si="3834">(($L$3*($I$7-($B$7*Q2179+$C$7*Q2180+$D$7*Q2181+$E$7*Q2182+$G$7*N2184))/$F$7))+((1-$L$3)*N2183)</f>
        <v>-9.3410889927930273E-5</v>
      </c>
      <c r="S2183" s="129">
        <f t="shared" si="3826"/>
        <v>8.2952100470533516E-2</v>
      </c>
    </row>
    <row r="2184" spans="1:22" ht="15.75" x14ac:dyDescent="0.25">
      <c r="K2184" s="1"/>
      <c r="N2184" s="126">
        <f t="shared" si="3738"/>
        <v>-9.0923402261331419E-4</v>
      </c>
      <c r="P2184" s="127" t="str">
        <f t="shared" ref="P2184" si="3835">CONCATENATE("X6","(m",K2179,")")</f>
        <v>X6(m273)</v>
      </c>
      <c r="Q2184" s="59">
        <f t="shared" ref="Q2184" si="3836">(($L$3*($I$8-($B$8*Q2179+$C$8*Q2180+$D$8*Q2181+$E$8*Q2182+$F$8*Q2183))/$G$8))+((1-$L$3)*N2184)</f>
        <v>-9.0998078678742689E-4</v>
      </c>
      <c r="R2184" s="1"/>
      <c r="S2184" s="129">
        <f t="shared" si="3826"/>
        <v>8.2063729801269122E-2</v>
      </c>
      <c r="T2184" s="1"/>
      <c r="U2184" s="1"/>
    </row>
    <row r="2185" spans="1:22" x14ac:dyDescent="0.2">
      <c r="A2185" s="131"/>
      <c r="B2185" s="131"/>
      <c r="C2185" s="131"/>
      <c r="D2185" s="131"/>
      <c r="E2185" s="131"/>
      <c r="F2185" s="131"/>
      <c r="G2185" s="131"/>
      <c r="H2185" s="131"/>
      <c r="I2185" s="131"/>
      <c r="J2185" s="131"/>
      <c r="K2185" s="131"/>
      <c r="L2185" s="131"/>
      <c r="M2185" s="131"/>
      <c r="N2185" s="131"/>
      <c r="O2185" s="131"/>
      <c r="P2185" s="131"/>
      <c r="Q2185" s="131"/>
      <c r="R2185" s="131"/>
      <c r="S2185" s="131"/>
      <c r="T2185" s="131"/>
      <c r="U2185" s="131"/>
      <c r="V2185" s="131"/>
    </row>
    <row r="2186" spans="1:22" ht="15.75" x14ac:dyDescent="0.25">
      <c r="K2186" s="127" t="s">
        <v>226</v>
      </c>
      <c r="N2186" s="117" t="s">
        <v>501</v>
      </c>
      <c r="S2186" s="112" t="s">
        <v>210</v>
      </c>
      <c r="T2186" s="112" t="s">
        <v>228</v>
      </c>
    </row>
    <row r="2187" spans="1:22" x14ac:dyDescent="0.2">
      <c r="K2187" s="127">
        <v>274</v>
      </c>
      <c r="N2187" s="124">
        <f t="shared" ref="N2187" si="3837">Q2179</f>
        <v>0.23143523934898921</v>
      </c>
      <c r="P2187" s="127" t="str">
        <f t="shared" ref="P2187" si="3838">CONCATENATE("X1","(m",K2187,")")</f>
        <v>X1(m274)</v>
      </c>
      <c r="Q2187" s="59">
        <f t="shared" ref="Q2187" si="3839">(($L$3*($I$3-($C$3*N2188+$D$3*N2189+$E$3*N2190+$F$3*N2191+$G$3*N2192))/$B$3))+((1-$L$3)*N2187)</f>
        <v>0.23162558356897708</v>
      </c>
      <c r="S2187" s="129">
        <f t="shared" ref="S2187:S2192" si="3840">ABS((Q2187-N2187)/Q2187)*100</f>
        <v>8.217754578530248E-2</v>
      </c>
      <c r="T2187" s="133">
        <f t="shared" si="3756"/>
        <v>8.2538910040568722E-2</v>
      </c>
      <c r="U2187" s="127" t="s">
        <v>229</v>
      </c>
    </row>
    <row r="2188" spans="1:22" x14ac:dyDescent="0.2">
      <c r="N2188" s="125">
        <f t="shared" si="3738"/>
        <v>9.337223553460232E-5</v>
      </c>
      <c r="P2188" s="127" t="str">
        <f t="shared" ref="P2188" si="3841">CONCATENATE("X2","(m",K2187,")")</f>
        <v>X2(m274)</v>
      </c>
      <c r="Q2188" s="59">
        <f t="shared" ref="Q2188" si="3842">(($L$3*($I$4-($B$4*Q2187+$D$4*N2189+$E$4*N2190+$F$4*N2191+$G$4*N2192))/$C$4))+((1-$L$3)*N2188)</f>
        <v>9.3449367624079039E-5</v>
      </c>
      <c r="S2188" s="129">
        <f t="shared" si="3840"/>
        <v>8.2538910040568722E-2</v>
      </c>
    </row>
    <row r="2189" spans="1:22" x14ac:dyDescent="0.2">
      <c r="N2189" s="125">
        <f t="shared" si="3738"/>
        <v>-9.0365660349180598E-4</v>
      </c>
      <c r="P2189" s="127" t="str">
        <f t="shared" ref="P2189" si="3843">CONCATENATE("X3","(m",K2187,")")</f>
        <v>X3(m274)</v>
      </c>
      <c r="Q2189" s="59">
        <f t="shared" ref="Q2189" si="3844">(($L$3*($I$5-($B$5*Q2187+$C$5*Q2188+$E$5*N2190+$F$5*N2191+$G$5*N2192))/$D$5))+((1-$L$3)*N2189)</f>
        <v>-9.0439995405334551E-4</v>
      </c>
      <c r="S2189" s="129">
        <f t="shared" si="3840"/>
        <v>8.2192680153064704E-2</v>
      </c>
    </row>
    <row r="2190" spans="1:22" x14ac:dyDescent="0.2">
      <c r="N2190" s="125">
        <f t="shared" si="3738"/>
        <v>0.23269970487997396</v>
      </c>
      <c r="P2190" s="127" t="str">
        <f t="shared" ref="P2190" si="3845">CONCATENATE("X4","(m",K2187,")")</f>
        <v>X4(m274)</v>
      </c>
      <c r="Q2190" s="59">
        <f t="shared" ref="Q2190" si="3846">(($L$3*($I$6-($B$6*Q2187+$C$6*Q2188+$D$6*Q2189+$F$6*N2191+$G$6*N2192))/$E$6))+((1-$L$3)*N2190)</f>
        <v>0.23288917899739783</v>
      </c>
      <c r="S2190" s="129">
        <f t="shared" si="3840"/>
        <v>8.1358059760255452E-2</v>
      </c>
    </row>
    <row r="2191" spans="1:22" x14ac:dyDescent="0.2">
      <c r="N2191" s="125">
        <f t="shared" si="3738"/>
        <v>-9.3410889927930273E-5</v>
      </c>
      <c r="P2191" s="127" t="str">
        <f t="shared" ref="P2191" si="3847">CONCATENATE("X5","(m",K2187,")")</f>
        <v>X5(m274)</v>
      </c>
      <c r="Q2191" s="59">
        <f t="shared" ref="Q2191" si="3848">(($L$3*($I$7-($B$7*Q2187+$C$7*Q2188+$D$7*Q2189+$E$7*Q2190+$G$7*N2192))/$F$7))+((1-$L$3)*N2191)</f>
        <v>-9.3487669430767785E-5</v>
      </c>
      <c r="S2191" s="129">
        <f t="shared" si="3840"/>
        <v>8.2127946182647682E-2</v>
      </c>
    </row>
    <row r="2192" spans="1:22" ht="15.75" x14ac:dyDescent="0.25">
      <c r="K2192" s="1"/>
      <c r="N2192" s="126">
        <f t="shared" si="3738"/>
        <v>-9.0998078678742689E-4</v>
      </c>
      <c r="P2192" s="127" t="str">
        <f t="shared" ref="P2192" si="3849">CONCATENATE("X6","(m",K2187,")")</f>
        <v>X6(m274)</v>
      </c>
      <c r="Q2192" s="59">
        <f t="shared" ref="Q2192" si="3850">(($L$3*($I$8-($B$8*Q2187+$C$8*Q2188+$D$8*Q2189+$E$8*Q2190+$F$8*Q2191))/$G$8))+((1-$L$3)*N2192)</f>
        <v>-9.1072073934071805E-4</v>
      </c>
      <c r="R2192" s="1"/>
      <c r="S2192" s="129">
        <f t="shared" si="3840"/>
        <v>8.1249116367639013E-2</v>
      </c>
      <c r="T2192" s="1"/>
      <c r="U2192" s="1"/>
    </row>
    <row r="2193" spans="1:22" x14ac:dyDescent="0.2">
      <c r="A2193" s="131"/>
      <c r="B2193" s="131"/>
      <c r="C2193" s="131"/>
      <c r="D2193" s="131"/>
      <c r="E2193" s="131"/>
      <c r="F2193" s="131"/>
      <c r="G2193" s="131"/>
      <c r="H2193" s="131"/>
      <c r="I2193" s="131"/>
      <c r="J2193" s="131"/>
      <c r="K2193" s="131"/>
      <c r="L2193" s="131"/>
      <c r="M2193" s="131"/>
      <c r="N2193" s="131"/>
      <c r="O2193" s="131"/>
      <c r="P2193" s="131"/>
      <c r="Q2193" s="131"/>
      <c r="R2193" s="131"/>
      <c r="S2193" s="131"/>
      <c r="T2193" s="131"/>
      <c r="U2193" s="131"/>
      <c r="V2193" s="131"/>
    </row>
    <row r="2194" spans="1:22" ht="15.75" x14ac:dyDescent="0.25">
      <c r="K2194" s="127" t="s">
        <v>226</v>
      </c>
      <c r="N2194" s="117" t="s">
        <v>502</v>
      </c>
      <c r="S2194" s="112" t="s">
        <v>210</v>
      </c>
      <c r="T2194" s="112" t="s">
        <v>228</v>
      </c>
    </row>
    <row r="2195" spans="1:22" x14ac:dyDescent="0.2">
      <c r="K2195" s="127">
        <v>275</v>
      </c>
      <c r="N2195" s="124">
        <f t="shared" ref="N2195:N2256" si="3851">Q2187</f>
        <v>0.23162558356897708</v>
      </c>
      <c r="P2195" s="127" t="str">
        <f t="shared" ref="P2195" si="3852">CONCATENATE("X1","(m",K2195,")")</f>
        <v>X1(m275)</v>
      </c>
      <c r="Q2195" s="59">
        <f t="shared" ref="Q2195" si="3853">(($L$3*($I$3-($C$3*N2196+$D$3*N2197+$E$3*N2198+$F$3*N2199+$G$3*N2200))/$B$3))+((1-$L$3)*N2195)</f>
        <v>0.23181419156125463</v>
      </c>
      <c r="S2195" s="129">
        <f t="shared" ref="S2195:S2200" si="3854">ABS((Q2195-N2195)/Q2195)*100</f>
        <v>8.1361710863032899E-2</v>
      </c>
      <c r="T2195" s="133">
        <f t="shared" si="3756"/>
        <v>8.1719195226190672E-2</v>
      </c>
      <c r="U2195" s="127" t="s">
        <v>229</v>
      </c>
    </row>
    <row r="2196" spans="1:22" x14ac:dyDescent="0.2">
      <c r="N2196" s="125">
        <f t="shared" si="3851"/>
        <v>9.3449367624079039E-5</v>
      </c>
      <c r="P2196" s="127" t="str">
        <f t="shared" ref="P2196" si="3855">CONCATENATE("X2","(m",K2195,")")</f>
        <v>X2(m275)</v>
      </c>
      <c r="Q2196" s="59">
        <f t="shared" ref="Q2196" si="3856">(($L$3*($I$4-($B$4*Q2195+$D$4*N2197+$E$4*N2198+$F$4*N2199+$G$4*N2200))/$C$4))+((1-$L$3)*N2196)</f>
        <v>9.352579615202336E-5</v>
      </c>
      <c r="S2196" s="129">
        <f t="shared" si="3854"/>
        <v>8.1719195226190672E-2</v>
      </c>
    </row>
    <row r="2197" spans="1:22" x14ac:dyDescent="0.2">
      <c r="N2197" s="125">
        <f t="shared" si="3851"/>
        <v>-9.0439995405334551E-4</v>
      </c>
      <c r="P2197" s="127" t="str">
        <f t="shared" ref="P2197" si="3857">CONCATENATE("X3","(m",K2195,")")</f>
        <v>X3(m275)</v>
      </c>
      <c r="Q2197" s="59">
        <f t="shared" ref="Q2197" si="3858">(($L$3*($I$5-($B$5*Q2195+$C$5*Q2196+$E$5*N2198+$F$5*N2199+$G$5*N2200))/$D$5))+((1-$L$3)*N2197)</f>
        <v>-9.0513652413138235E-4</v>
      </c>
      <c r="S2197" s="129">
        <f t="shared" si="3854"/>
        <v>8.1376682787571722E-2</v>
      </c>
    </row>
    <row r="2198" spans="1:22" x14ac:dyDescent="0.2">
      <c r="N2198" s="125">
        <f t="shared" si="3851"/>
        <v>0.23288917899739783</v>
      </c>
      <c r="P2198" s="127" t="str">
        <f t="shared" ref="P2198" si="3859">CONCATENATE("X4","(m",K2195,")")</f>
        <v>X4(m275)</v>
      </c>
      <c r="Q2198" s="59">
        <f t="shared" ref="Q2198" si="3860">(($L$3*($I$6-($B$6*Q2195+$C$6*Q2196+$D$6*Q2197+$F$6*N2199+$G$6*N2200))/$E$6))+((1-$L$3)*N2198)</f>
        <v>0.23307692482376519</v>
      </c>
      <c r="S2198" s="129">
        <f t="shared" si="3854"/>
        <v>8.055101400934972E-2</v>
      </c>
    </row>
    <row r="2199" spans="1:22" x14ac:dyDescent="0.2">
      <c r="N2199" s="125">
        <f t="shared" si="3851"/>
        <v>-9.3487669430767785E-5</v>
      </c>
      <c r="P2199" s="127" t="str">
        <f t="shared" ref="P2199" si="3861">CONCATENATE("X5","(m",K2195,")")</f>
        <v>X5(m275)</v>
      </c>
      <c r="Q2199" s="59">
        <f t="shared" ref="Q2199" si="3862">(($L$3*($I$7-($B$7*Q2195+$C$7*Q2196+$D$7*Q2197+$E$7*Q2198+$G$7*N2200))/$F$7))+((1-$L$3)*N2199)</f>
        <v>-9.3563748588197288E-5</v>
      </c>
      <c r="S2199" s="129">
        <f t="shared" si="3854"/>
        <v>8.131264360126339E-2</v>
      </c>
    </row>
    <row r="2200" spans="1:22" ht="15.75" x14ac:dyDescent="0.25">
      <c r="K2200" s="1"/>
      <c r="N2200" s="126">
        <f t="shared" si="3851"/>
        <v>-9.1072073934071805E-4</v>
      </c>
      <c r="P2200" s="127" t="str">
        <f t="shared" ref="P2200" si="3863">CONCATENATE("X6","(m",K2195,")")</f>
        <v>X6(m275)</v>
      </c>
      <c r="Q2200" s="59">
        <f t="shared" ref="Q2200" si="3864">(($L$3*($I$8-($B$8*Q2195+$C$8*Q2196+$D$8*Q2197+$E$8*Q2198+$F$8*Q2199))/$G$8))+((1-$L$3)*N2200)</f>
        <v>-9.1145394240549078E-4</v>
      </c>
      <c r="R2200" s="1"/>
      <c r="S2200" s="129">
        <f t="shared" si="3854"/>
        <v>8.0443238068362871E-2</v>
      </c>
      <c r="T2200" s="1"/>
      <c r="U2200" s="1"/>
    </row>
    <row r="2201" spans="1:22" x14ac:dyDescent="0.2">
      <c r="A2201" s="131"/>
      <c r="B2201" s="131"/>
      <c r="C2201" s="131"/>
      <c r="D2201" s="131"/>
      <c r="E2201" s="131"/>
      <c r="F2201" s="131"/>
      <c r="G2201" s="131"/>
      <c r="H2201" s="131"/>
      <c r="I2201" s="131"/>
      <c r="J2201" s="131"/>
      <c r="K2201" s="131"/>
      <c r="L2201" s="131"/>
      <c r="M2201" s="131"/>
      <c r="N2201" s="131"/>
      <c r="O2201" s="131"/>
      <c r="P2201" s="131"/>
      <c r="Q2201" s="131"/>
      <c r="R2201" s="131"/>
      <c r="S2201" s="131"/>
      <c r="T2201" s="131"/>
      <c r="U2201" s="131"/>
      <c r="V2201" s="131"/>
    </row>
    <row r="2202" spans="1:22" ht="15.75" x14ac:dyDescent="0.25">
      <c r="K2202" s="127" t="s">
        <v>226</v>
      </c>
      <c r="N2202" s="117" t="s">
        <v>503</v>
      </c>
      <c r="S2202" s="112" t="s">
        <v>210</v>
      </c>
      <c r="T2202" s="112" t="s">
        <v>228</v>
      </c>
    </row>
    <row r="2203" spans="1:22" x14ac:dyDescent="0.2">
      <c r="K2203" s="127">
        <v>276</v>
      </c>
      <c r="N2203" s="124">
        <f t="shared" ref="N2203" si="3865">Q2195</f>
        <v>0.23181419156125463</v>
      </c>
      <c r="P2203" s="127" t="str">
        <f t="shared" ref="P2203" si="3866">CONCATENATE("X1","(m",K2203,")")</f>
        <v>X1(m276)</v>
      </c>
      <c r="Q2203" s="59">
        <f t="shared" ref="Q2203" si="3867">(($L$3*($I$3-($C$3*N2204+$D$3*N2205+$E$3*N2206+$F$3*N2207+$G$3*N2208))/$B$3))+((1-$L$3)*N2203)</f>
        <v>0.23200107916284943</v>
      </c>
      <c r="S2203" s="129">
        <f t="shared" ref="S2203:S2208" si="3868">ABS((Q2203-N2203)/Q2203)*100</f>
        <v>8.0554625982414377E-2</v>
      </c>
      <c r="T2203" s="133">
        <f t="shared" ref="T2203:T2259" si="3869">MAX(S2203:S2206)</f>
        <v>8.0908277837705087E-2</v>
      </c>
      <c r="U2203" s="127" t="s">
        <v>229</v>
      </c>
    </row>
    <row r="2204" spans="1:22" x14ac:dyDescent="0.2">
      <c r="N2204" s="125">
        <f t="shared" si="3851"/>
        <v>9.352579615202336E-5</v>
      </c>
      <c r="P2204" s="127" t="str">
        <f t="shared" ref="P2204" si="3870">CONCATENATE("X2","(m",K2203,")")</f>
        <v>X2(m276)</v>
      </c>
      <c r="Q2204" s="59">
        <f t="shared" ref="Q2204" si="3871">(($L$3*($I$4-($B$4*Q2203+$D$4*N2205+$E$4*N2206+$F$4*N2207+$G$4*N2208))/$C$4))+((1-$L$3)*N2204)</f>
        <v>9.3601527535982509E-5</v>
      </c>
      <c r="S2204" s="129">
        <f t="shared" si="3868"/>
        <v>8.0908277837705087E-2</v>
      </c>
    </row>
    <row r="2205" spans="1:22" x14ac:dyDescent="0.2">
      <c r="N2205" s="125">
        <f t="shared" si="3851"/>
        <v>-9.0513652413138235E-4</v>
      </c>
      <c r="P2205" s="127" t="str">
        <f t="shared" ref="P2205" si="3872">CONCATENATE("X3","(m",K2203,")")</f>
        <v>X3(m276)</v>
      </c>
      <c r="Q2205" s="59">
        <f t="shared" ref="Q2205" si="3873">(($L$3*($I$5-($B$5*Q2203+$C$5*Q2204+$E$5*N2206+$F$5*N2207+$G$5*N2208))/$D$5))+((1-$L$3)*N2205)</f>
        <v>-9.0586637557420083E-4</v>
      </c>
      <c r="S2205" s="129">
        <f t="shared" si="3868"/>
        <v>8.0569437446647782E-2</v>
      </c>
    </row>
    <row r="2206" spans="1:22" x14ac:dyDescent="0.2">
      <c r="N2206" s="125">
        <f t="shared" si="3851"/>
        <v>0.23307692482376519</v>
      </c>
      <c r="P2206" s="127" t="str">
        <f t="shared" ref="P2206" si="3874">CONCATENATE("X4","(m",K2203,")")</f>
        <v>X4(m276)</v>
      </c>
      <c r="Q2206" s="59">
        <f t="shared" ref="Q2206" si="3875">(($L$3*($I$6-($B$6*Q2203+$C$6*Q2204+$D$6*Q2205+$F$6*N2207+$G$6*N2208))/$E$6))+((1-$L$3)*N2206)</f>
        <v>0.23326295812370929</v>
      </c>
      <c r="S2206" s="129">
        <f t="shared" si="3868"/>
        <v>7.9752611147732286E-2</v>
      </c>
    </row>
    <row r="2207" spans="1:22" x14ac:dyDescent="0.2">
      <c r="N2207" s="125">
        <f t="shared" si="3851"/>
        <v>-9.3563748588197288E-5</v>
      </c>
      <c r="P2207" s="127" t="str">
        <f t="shared" ref="P2207" si="3876">CONCATENATE("X5","(m",K2203,")")</f>
        <v>X5(m276)</v>
      </c>
      <c r="Q2207" s="59">
        <f t="shared" ref="Q2207" si="3877">(($L$3*($I$7-($B$7*Q2203+$C$7*Q2204+$D$7*Q2205+$E$7*Q2206+$G$7*N2208))/$F$7))+((1-$L$3)*N2207)</f>
        <v>-9.3639133788430125E-5</v>
      </c>
      <c r="S2207" s="129">
        <f t="shared" si="3868"/>
        <v>8.0506084564135286E-2</v>
      </c>
    </row>
    <row r="2208" spans="1:22" ht="15.75" x14ac:dyDescent="0.25">
      <c r="K2208" s="1"/>
      <c r="N2208" s="126">
        <f t="shared" si="3851"/>
        <v>-9.1145394240549078E-4</v>
      </c>
      <c r="P2208" s="127" t="str">
        <f t="shared" ref="P2208" si="3878">CONCATENATE("X6","(m",K2203,")")</f>
        <v>X6(m276)</v>
      </c>
      <c r="Q2208" s="59">
        <f t="shared" ref="Q2208" si="3879">(($L$3*($I$8-($B$8*Q2203+$C$8*Q2204+$D$8*Q2205+$E$8*Q2206+$F$8*Q2207))/$G$8))+((1-$L$3)*N2208)</f>
        <v>-9.121804575473074E-4</v>
      </c>
      <c r="R2208" s="1"/>
      <c r="S2208" s="129">
        <f t="shared" si="3868"/>
        <v>7.9645988445103483E-2</v>
      </c>
      <c r="T2208" s="1"/>
      <c r="U2208" s="1"/>
    </row>
    <row r="2209" spans="1:22" x14ac:dyDescent="0.2">
      <c r="A2209" s="131"/>
      <c r="B2209" s="131"/>
      <c r="C2209" s="131"/>
      <c r="D2209" s="131"/>
      <c r="E2209" s="131"/>
      <c r="F2209" s="131"/>
      <c r="G2209" s="131"/>
      <c r="H2209" s="131"/>
      <c r="I2209" s="131"/>
      <c r="J2209" s="131"/>
      <c r="K2209" s="131"/>
      <c r="L2209" s="131"/>
      <c r="M2209" s="131"/>
      <c r="N2209" s="131"/>
      <c r="O2209" s="131"/>
      <c r="P2209" s="131"/>
      <c r="Q2209" s="131"/>
      <c r="R2209" s="131"/>
      <c r="S2209" s="131"/>
      <c r="T2209" s="131"/>
      <c r="U2209" s="131"/>
      <c r="V2209" s="131"/>
    </row>
    <row r="2210" spans="1:22" ht="15.75" x14ac:dyDescent="0.25">
      <c r="K2210" s="127" t="s">
        <v>226</v>
      </c>
      <c r="N2210" s="117" t="s">
        <v>504</v>
      </c>
      <c r="S2210" s="112" t="s">
        <v>210</v>
      </c>
      <c r="T2210" s="112" t="s">
        <v>228</v>
      </c>
    </row>
    <row r="2211" spans="1:22" x14ac:dyDescent="0.2">
      <c r="K2211" s="127">
        <v>277</v>
      </c>
      <c r="N2211" s="124">
        <f t="shared" ref="N2211" si="3880">Q2203</f>
        <v>0.23200107916284943</v>
      </c>
      <c r="P2211" s="127" t="str">
        <f t="shared" ref="P2211" si="3881">CONCATENATE("X1","(m",K2211,")")</f>
        <v>X1(m277)</v>
      </c>
      <c r="Q2211" s="59">
        <f t="shared" ref="Q2211" si="3882">(($L$3*($I$3-($C$3*N2212+$D$3*N2213+$E$3*N2214+$F$3*N2215+$G$3*N2216))/$B$3))+((1-$L$3)*N2211)</f>
        <v>0.23218626206633136</v>
      </c>
      <c r="S2211" s="129">
        <f t="shared" ref="S2211:S2216" si="3883">ABS((Q2211-N2211)/Q2211)*100</f>
        <v>7.975618446755077E-2</v>
      </c>
      <c r="T2211" s="133">
        <f t="shared" si="3869"/>
        <v>8.0106050507056714E-2</v>
      </c>
      <c r="U2211" s="127" t="s">
        <v>229</v>
      </c>
    </row>
    <row r="2212" spans="1:22" x14ac:dyDescent="0.2">
      <c r="N2212" s="125">
        <f t="shared" si="3851"/>
        <v>9.3601527535982509E-5</v>
      </c>
      <c r="P2212" s="127" t="str">
        <f t="shared" ref="P2212" si="3884">CONCATENATE("X2","(m",K2211,")")</f>
        <v>X2(m277)</v>
      </c>
      <c r="Q2212" s="59">
        <f t="shared" ref="Q2212" si="3885">(($L$3*($I$4-($B$4*Q2211+$D$4*N2213+$E$4*N2214+$F$4*N2215+$G$4*N2216))/$C$4))+((1-$L$3)*N2212)</f>
        <v>9.3676568134965982E-5</v>
      </c>
      <c r="S2212" s="129">
        <f t="shared" si="3883"/>
        <v>8.0106050507056714E-2</v>
      </c>
    </row>
    <row r="2213" spans="1:22" x14ac:dyDescent="0.2">
      <c r="N2213" s="125">
        <f t="shared" si="3851"/>
        <v>-9.0586637557420083E-4</v>
      </c>
      <c r="P2213" s="127" t="str">
        <f t="shared" ref="P2213" si="3886">CONCATENATE("X3","(m",K2211,")")</f>
        <v>X3(m277)</v>
      </c>
      <c r="Q2213" s="59">
        <f t="shared" ref="Q2213" si="3887">(($L$3*($I$5-($B$5*Q2211+$C$5*Q2212+$E$5*N2214+$F$5*N2215+$G$5*N2216))/$D$5))+((1-$L$3)*N2213)</f>
        <v>-9.0658956966593407E-4</v>
      </c>
      <c r="S2213" s="129">
        <f t="shared" si="3883"/>
        <v>7.9770837425333752E-2</v>
      </c>
    </row>
    <row r="2214" spans="1:22" x14ac:dyDescent="0.2">
      <c r="N2214" s="125">
        <f t="shared" si="3851"/>
        <v>0.23326295812370929</v>
      </c>
      <c r="P2214" s="127" t="str">
        <f t="shared" ref="P2214" si="3888">CONCATENATE("X4","(m",K2211,")")</f>
        <v>X4(m277)</v>
      </c>
      <c r="Q2214" s="59">
        <f t="shared" ref="Q2214" si="3889">(($L$3*($I$6-($B$6*Q2211+$C$6*Q2212+$D$6*Q2213+$F$6*N2215+$G$6*N2216))/$E$6))+((1-$L$3)*N2214)</f>
        <v>0.23344729451806612</v>
      </c>
      <c r="S2214" s="129">
        <f t="shared" si="3883"/>
        <v>7.8962746061110006E-2</v>
      </c>
    </row>
    <row r="2215" spans="1:22" x14ac:dyDescent="0.2">
      <c r="N2215" s="125">
        <f t="shared" si="3851"/>
        <v>-9.3639133788430125E-5</v>
      </c>
      <c r="P2215" s="127" t="str">
        <f t="shared" ref="P2215" si="3890">CONCATENATE("X5","(m",K2211,")")</f>
        <v>X5(m277)</v>
      </c>
      <c r="Q2215" s="59">
        <f t="shared" ref="Q2215" si="3891">(($L$3*($I$7-($B$7*Q2211+$C$7*Q2212+$D$7*Q2213+$E$7*Q2214+$G$7*N2216))/$F$7))+((1-$L$3)*N2215)</f>
        <v>-9.3713831361407412E-5</v>
      </c>
      <c r="S2215" s="129">
        <f t="shared" si="3883"/>
        <v>7.9708162490140316E-2</v>
      </c>
    </row>
    <row r="2216" spans="1:22" ht="15.75" x14ac:dyDescent="0.25">
      <c r="K2216" s="1"/>
      <c r="N2216" s="126">
        <f t="shared" si="3851"/>
        <v>-9.121804575473074E-4</v>
      </c>
      <c r="P2216" s="127" t="str">
        <f t="shared" ref="P2216" si="3892">CONCATENATE("X6","(m",K2211,")")</f>
        <v>X6(m277)</v>
      </c>
      <c r="Q2216" s="59">
        <f t="shared" ref="Q2216" si="3893">(($L$3*($I$8-($B$8*Q2211+$C$8*Q2212+$D$8*Q2213+$E$8*Q2214+$F$8*Q2215))/$G$8))+((1-$L$3)*N2216)</f>
        <v>-9.1290034577015981E-4</v>
      </c>
      <c r="R2216" s="1"/>
      <c r="S2216" s="129">
        <f t="shared" si="3883"/>
        <v>7.8857262590374344E-2</v>
      </c>
      <c r="T2216" s="1"/>
      <c r="U2216" s="1"/>
    </row>
    <row r="2217" spans="1:22" x14ac:dyDescent="0.2">
      <c r="A2217" s="131"/>
      <c r="B2217" s="131"/>
      <c r="C2217" s="131"/>
      <c r="D2217" s="131"/>
      <c r="E2217" s="131"/>
      <c r="F2217" s="131"/>
      <c r="G2217" s="131"/>
      <c r="H2217" s="131"/>
      <c r="I2217" s="131"/>
      <c r="J2217" s="131"/>
      <c r="K2217" s="131"/>
      <c r="L2217" s="131"/>
      <c r="M2217" s="131"/>
      <c r="N2217" s="131"/>
      <c r="O2217" s="131"/>
      <c r="P2217" s="131"/>
      <c r="Q2217" s="131"/>
      <c r="R2217" s="131"/>
      <c r="S2217" s="131"/>
      <c r="T2217" s="131"/>
      <c r="U2217" s="131"/>
      <c r="V2217" s="131"/>
    </row>
    <row r="2218" spans="1:22" ht="15.75" x14ac:dyDescent="0.25">
      <c r="K2218" s="127" t="s">
        <v>226</v>
      </c>
      <c r="N2218" s="117" t="s">
        <v>505</v>
      </c>
      <c r="S2218" s="112" t="s">
        <v>210</v>
      </c>
      <c r="T2218" s="112" t="s">
        <v>228</v>
      </c>
    </row>
    <row r="2219" spans="1:22" x14ac:dyDescent="0.2">
      <c r="K2219" s="127">
        <v>278</v>
      </c>
      <c r="N2219" s="124">
        <f t="shared" ref="N2219" si="3894">Q2211</f>
        <v>0.23218626206633136</v>
      </c>
      <c r="P2219" s="127" t="str">
        <f t="shared" ref="P2219" si="3895">CONCATENATE("X1","(m",K2219,")")</f>
        <v>X1(m278)</v>
      </c>
      <c r="Q2219" s="59">
        <f t="shared" ref="Q2219" si="3896">(($L$3*($I$3-($C$3*N2220+$D$3*N2221+$E$3*N2222+$F$3*N2223+$G$3*N2224))/$B$3))+((1-$L$3)*N2219)</f>
        <v>0.23236975582113034</v>
      </c>
      <c r="S2219" s="129">
        <f t="shared" ref="S2219:S2224" si="3897">ABS((Q2219-N2219)/Q2219)*100</f>
        <v>7.8966281197208305E-2</v>
      </c>
      <c r="T2219" s="133">
        <f t="shared" si="3869"/>
        <v>7.9312407433186558E-2</v>
      </c>
      <c r="U2219" s="127" t="s">
        <v>229</v>
      </c>
    </row>
    <row r="2220" spans="1:22" x14ac:dyDescent="0.2">
      <c r="N2220" s="125">
        <f t="shared" si="3851"/>
        <v>9.3676568134965982E-5</v>
      </c>
      <c r="P2220" s="127" t="str">
        <f t="shared" ref="P2220" si="3898">CONCATENATE("X2","(m",K2219,")")</f>
        <v>X2(m278)</v>
      </c>
      <c r="Q2220" s="59">
        <f t="shared" ref="Q2220" si="3899">(($L$3*($I$4-($B$4*Q2219+$D$4*N2221+$E$4*N2222+$F$4*N2223+$G$4*N2224))/$C$4))+((1-$L$3)*N2220)</f>
        <v>9.3750924249979504E-5</v>
      </c>
      <c r="S2220" s="129">
        <f t="shared" si="3897"/>
        <v>7.9312407433186558E-2</v>
      </c>
    </row>
    <row r="2221" spans="1:22" x14ac:dyDescent="0.2">
      <c r="N2221" s="125">
        <f t="shared" si="3851"/>
        <v>-9.0658956966593407E-4</v>
      </c>
      <c r="P2221" s="127" t="str">
        <f t="shared" ref="P2221" si="3900">CONCATENATE("X3","(m",K2219,")")</f>
        <v>X3(m278)</v>
      </c>
      <c r="Q2221" s="59">
        <f t="shared" ref="Q2221" si="3901">(($L$3*($I$5-($B$5*Q2219+$C$5*Q2220+$E$5*N2222+$F$5*N2223+$G$5*N2224))/$D$5))+((1-$L$3)*N2221)</f>
        <v>-9.0730616713171198E-4</v>
      </c>
      <c r="S2221" s="129">
        <f t="shared" si="3897"/>
        <v>7.8980777574047492E-2</v>
      </c>
    </row>
    <row r="2222" spans="1:22" x14ac:dyDescent="0.2">
      <c r="N2222" s="125">
        <f t="shared" si="3851"/>
        <v>0.23344729451806612</v>
      </c>
      <c r="P2222" s="127" t="str">
        <f t="shared" ref="P2222" si="3902">CONCATENATE("X4","(m",K2219,")")</f>
        <v>X4(m278)</v>
      </c>
      <c r="Q2222" s="59">
        <f t="shared" ref="Q2222" si="3903">(($L$3*($I$6-($B$6*Q2219+$C$6*Q2220+$D$6*Q2221+$F$6*N2223+$G$6*N2224))/$E$6))+((1-$L$3)*N2222)</f>
        <v>0.23362994948518592</v>
      </c>
      <c r="S2222" s="129">
        <f t="shared" si="3897"/>
        <v>7.8181315161987425E-2</v>
      </c>
    </row>
    <row r="2223" spans="1:22" x14ac:dyDescent="0.2">
      <c r="N2223" s="125">
        <f t="shared" si="3851"/>
        <v>-9.3713831361407412E-5</v>
      </c>
      <c r="P2223" s="127" t="str">
        <f t="shared" ref="P2223" si="3904">CONCATENATE("X5","(m",K2219,")")</f>
        <v>X5(m278)</v>
      </c>
      <c r="Q2223" s="59">
        <f t="shared" ref="Q2223" si="3905">(($L$3*($I$7-($B$7*Q2219+$C$7*Q2220+$D$7*Q2221+$E$7*Q2222+$G$7*N2224))/$F$7))+((1-$L$3)*N2223)</f>
        <v>-9.3787847579331713E-5</v>
      </c>
      <c r="S2223" s="129">
        <f t="shared" si="3897"/>
        <v>7.8918772351283251E-2</v>
      </c>
    </row>
    <row r="2224" spans="1:22" ht="15.75" x14ac:dyDescent="0.25">
      <c r="K2224" s="1"/>
      <c r="N2224" s="126">
        <f t="shared" si="3851"/>
        <v>-9.1290034577015981E-4</v>
      </c>
      <c r="P2224" s="127" t="str">
        <f t="shared" ref="P2224" si="3906">CONCATENATE("X6","(m",K2219,")")</f>
        <v>X6(m278)</v>
      </c>
      <c r="Q2224" s="59">
        <f t="shared" ref="Q2224" si="3907">(($L$3*($I$8-($B$8*Q2219+$C$8*Q2220+$D$8*Q2221+$E$8*Q2222+$F$8*Q2223))/$G$8))+((1-$L$3)*N2224)</f>
        <v>-9.1361366752159081E-4</v>
      </c>
      <c r="R2224" s="1"/>
      <c r="S2224" s="129">
        <f t="shared" si="3897"/>
        <v>7.8076957119749643E-2</v>
      </c>
      <c r="T2224" s="1"/>
      <c r="U2224" s="1"/>
    </row>
    <row r="2225" spans="1:22" x14ac:dyDescent="0.2">
      <c r="A2225" s="131"/>
      <c r="B2225" s="131"/>
      <c r="C2225" s="131"/>
      <c r="D2225" s="131"/>
      <c r="E2225" s="131"/>
      <c r="F2225" s="131"/>
      <c r="G2225" s="131"/>
      <c r="H2225" s="131"/>
      <c r="I2225" s="131"/>
      <c r="J2225" s="131"/>
      <c r="K2225" s="131"/>
      <c r="L2225" s="131"/>
      <c r="M2225" s="131"/>
      <c r="N2225" s="131"/>
      <c r="O2225" s="131"/>
      <c r="P2225" s="131"/>
      <c r="Q2225" s="131"/>
      <c r="R2225" s="131"/>
      <c r="S2225" s="131"/>
      <c r="T2225" s="131"/>
      <c r="U2225" s="131"/>
      <c r="V2225" s="131"/>
    </row>
    <row r="2226" spans="1:22" ht="15.75" x14ac:dyDescent="0.25">
      <c r="K2226" s="127" t="s">
        <v>226</v>
      </c>
      <c r="N2226" s="117" t="s">
        <v>506</v>
      </c>
      <c r="S2226" s="112" t="s">
        <v>210</v>
      </c>
      <c r="T2226" s="112" t="s">
        <v>228</v>
      </c>
    </row>
    <row r="2227" spans="1:22" x14ac:dyDescent="0.2">
      <c r="K2227" s="127">
        <v>279</v>
      </c>
      <c r="N2227" s="124">
        <f t="shared" ref="N2227" si="3908">Q2219</f>
        <v>0.23236975582113034</v>
      </c>
      <c r="P2227" s="127" t="str">
        <f t="shared" ref="P2227" si="3909">CONCATENATE("X1","(m",K2227,")")</f>
        <v>X1(m279)</v>
      </c>
      <c r="Q2227" s="59">
        <f t="shared" ref="Q2227" si="3910">(($L$3*($I$3-($C$3*N2228+$D$3*N2229+$E$3*N2230+$F$3*N2231+$G$3*N2232))/$B$3))+((1-$L$3)*N2227)</f>
        <v>0.23255157583484187</v>
      </c>
      <c r="S2227" s="129">
        <f t="shared" ref="S2227:S2232" si="3911">ABS((Q2227-N2227)/Q2227)*100</f>
        <v>7.8184812577085996E-2</v>
      </c>
      <c r="T2227" s="133">
        <f t="shared" si="3869"/>
        <v>7.8527244354087547E-2</v>
      </c>
      <c r="U2227" s="127" t="s">
        <v>229</v>
      </c>
    </row>
    <row r="2228" spans="1:22" x14ac:dyDescent="0.2">
      <c r="N2228" s="125">
        <f t="shared" si="3851"/>
        <v>9.3750924249979504E-5</v>
      </c>
      <c r="P2228" s="127" t="str">
        <f t="shared" ref="P2228" si="3912">CONCATENATE("X2","(m",K2227,")")</f>
        <v>X2(m279)</v>
      </c>
      <c r="Q2228" s="59">
        <f t="shared" ref="Q2228" si="3913">(($L$3*($I$4-($B$4*Q2227+$D$4*N2229+$E$4*N2230+$F$4*N2231+$G$4*N2232))/$C$4))+((1-$L$3)*N2228)</f>
        <v>9.3824602124554103E-5</v>
      </c>
      <c r="S2228" s="129">
        <f t="shared" si="3911"/>
        <v>7.8527244354087547E-2</v>
      </c>
    </row>
    <row r="2229" spans="1:22" x14ac:dyDescent="0.2">
      <c r="N2229" s="125">
        <f t="shared" si="3851"/>
        <v>-9.0730616713171198E-4</v>
      </c>
      <c r="P2229" s="127" t="str">
        <f t="shared" ref="P2229" si="3914">CONCATENATE("X3","(m",K2227,")")</f>
        <v>X3(m279)</v>
      </c>
      <c r="Q2229" s="59">
        <f t="shared" ref="Q2229" si="3915">(($L$3*($I$5-($B$5*Q2227+$C$5*Q2228+$E$5*N2230+$F$5*N2231+$G$5*N2232))/$D$5))+((1-$L$3)*N2229)</f>
        <v>-9.0801622814275934E-4</v>
      </c>
      <c r="S2229" s="129">
        <f t="shared" si="3911"/>
        <v>7.8199154270590626E-2</v>
      </c>
    </row>
    <row r="2230" spans="1:22" x14ac:dyDescent="0.2">
      <c r="N2230" s="125">
        <f t="shared" si="3851"/>
        <v>0.23362994948518592</v>
      </c>
      <c r="P2230" s="127" t="str">
        <f t="shared" ref="P2230" si="3916">CONCATENATE("X4","(m",K2227,")")</f>
        <v>X4(m279)</v>
      </c>
      <c r="Q2230" s="59">
        <f t="shared" ref="Q2230" si="3917">(($L$3*($I$6-($B$6*Q2227+$C$6*Q2228+$D$6*Q2229+$F$6*N2231+$G$6*N2232))/$E$6))+((1-$L$3)*N2230)</f>
        <v>0.23381093836223288</v>
      </c>
      <c r="S2230" s="129">
        <f t="shared" si="3911"/>
        <v>7.740821636263992E-2</v>
      </c>
    </row>
    <row r="2231" spans="1:22" x14ac:dyDescent="0.2">
      <c r="N2231" s="125">
        <f t="shared" si="3851"/>
        <v>-9.3787847579331713E-5</v>
      </c>
      <c r="P2231" s="127" t="str">
        <f t="shared" ref="P2231" si="3918">CONCATENATE("X5","(m",K2227,")")</f>
        <v>X5(m279)</v>
      </c>
      <c r="Q2231" s="59">
        <f t="shared" ref="Q2231" si="3919">(($L$3*($I$7-($B$7*Q2227+$C$7*Q2228+$D$7*Q2229+$E$7*Q2230+$G$7*N2232))/$F$7))+((1-$L$3)*N2231)</f>
        <v>-9.3861188657193588E-5</v>
      </c>
      <c r="S2231" s="129">
        <f t="shared" si="3911"/>
        <v>7.8137810644755099E-2</v>
      </c>
    </row>
    <row r="2232" spans="1:22" ht="15.75" x14ac:dyDescent="0.25">
      <c r="K2232" s="1"/>
      <c r="N2232" s="126">
        <f t="shared" si="3851"/>
        <v>-9.1361366752159081E-4</v>
      </c>
      <c r="P2232" s="127" t="str">
        <f t="shared" ref="P2232" si="3920">CONCATENATE("X6","(m",K2227,")")</f>
        <v>X6(m279)</v>
      </c>
      <c r="Q2232" s="59">
        <f t="shared" ref="Q2232" si="3921">(($L$3*($I$8-($B$8*Q2227+$C$8*Q2228+$D$8*Q2229+$E$8*Q2230+$F$8*Q2231))/$G$8))+((1-$L$3)*N2232)</f>
        <v>-9.1432048269776895E-4</v>
      </c>
      <c r="R2232" s="1"/>
      <c r="S2232" s="129">
        <f t="shared" si="3911"/>
        <v>7.7304970144891239E-2</v>
      </c>
      <c r="T2232" s="1"/>
      <c r="U2232" s="1"/>
    </row>
    <row r="2233" spans="1:22" x14ac:dyDescent="0.2">
      <c r="A2233" s="131"/>
      <c r="B2233" s="131"/>
      <c r="C2233" s="131"/>
      <c r="D2233" s="131"/>
      <c r="E2233" s="131"/>
      <c r="F2233" s="131"/>
      <c r="G2233" s="131"/>
      <c r="H2233" s="131"/>
      <c r="I2233" s="131"/>
      <c r="J2233" s="131"/>
      <c r="K2233" s="131"/>
      <c r="L2233" s="131"/>
      <c r="M2233" s="131"/>
      <c r="N2233" s="131"/>
      <c r="O2233" s="131"/>
      <c r="P2233" s="131"/>
      <c r="Q2233" s="131"/>
      <c r="R2233" s="131"/>
      <c r="S2233" s="131"/>
      <c r="T2233" s="131"/>
      <c r="U2233" s="131"/>
      <c r="V2233" s="131"/>
    </row>
    <row r="2234" spans="1:22" ht="15.75" x14ac:dyDescent="0.25">
      <c r="K2234" s="127" t="s">
        <v>226</v>
      </c>
      <c r="N2234" s="117" t="s">
        <v>507</v>
      </c>
      <c r="S2234" s="112" t="s">
        <v>210</v>
      </c>
      <c r="T2234" s="112" t="s">
        <v>228</v>
      </c>
    </row>
    <row r="2235" spans="1:22" x14ac:dyDescent="0.2">
      <c r="K2235" s="127">
        <v>280</v>
      </c>
      <c r="N2235" s="124">
        <f t="shared" ref="N2235" si="3922">Q2227</f>
        <v>0.23255157583484187</v>
      </c>
      <c r="P2235" s="127" t="str">
        <f t="shared" ref="P2235" si="3923">CONCATENATE("X1","(m",K2235,")")</f>
        <v>X1(m280)</v>
      </c>
      <c r="Q2235" s="59">
        <f t="shared" ref="Q2235" si="3924">(($L$3*($I$3-($C$3*N2236+$D$3*N2237+$E$3*N2238+$F$3*N2239+$G$3*N2240))/$B$3))+((1-$L$3)*N2235)</f>
        <v>0.23273173737452085</v>
      </c>
      <c r="S2235" s="129">
        <f t="shared" ref="S2235:S2240" si="3925">ABS((Q2235-N2235)/Q2235)*100</f>
        <v>7.7411676512798649E-2</v>
      </c>
      <c r="T2235" s="133">
        <f t="shared" si="3869"/>
        <v>7.7750458519325313E-2</v>
      </c>
      <c r="U2235" s="127" t="s">
        <v>229</v>
      </c>
    </row>
    <row r="2236" spans="1:22" x14ac:dyDescent="0.2">
      <c r="N2236" s="125">
        <f t="shared" si="3851"/>
        <v>9.3824602124554103E-5</v>
      </c>
      <c r="P2236" s="127" t="str">
        <f t="shared" ref="P2236" si="3926">CONCATENATE("X2","(m",K2235,")")</f>
        <v>X2(m280)</v>
      </c>
      <c r="Q2236" s="59">
        <f t="shared" ref="Q2236" si="3927">(($L$3*($I$4-($B$4*Q2235+$D$4*N2237+$E$4*N2238+$F$4*N2239+$G$4*N2240))/$C$4))+((1-$L$3)*N2236)</f>
        <v>9.3897607945270229E-5</v>
      </c>
      <c r="S2236" s="129">
        <f t="shared" si="3925"/>
        <v>7.7750458519325313E-2</v>
      </c>
    </row>
    <row r="2237" spans="1:22" x14ac:dyDescent="0.2">
      <c r="N2237" s="125">
        <f t="shared" si="3851"/>
        <v>-9.0801622814275934E-4</v>
      </c>
      <c r="P2237" s="127" t="str">
        <f t="shared" ref="P2237" si="3928">CONCATENATE("X3","(m",K2235,")")</f>
        <v>X3(m280)</v>
      </c>
      <c r="Q2237" s="59">
        <f t="shared" ref="Q2237" si="3929">(($L$3*($I$5-($B$5*Q2235+$C$5*Q2236+$E$5*N2238+$F$5*N2239+$G$5*N2240))/$D$5))+((1-$L$3)*N2237)</f>
        <v>-9.0871981232144741E-4</v>
      </c>
      <c r="S2237" s="129">
        <f t="shared" si="3925"/>
        <v>7.7425865393060109E-2</v>
      </c>
    </row>
    <row r="2238" spans="1:22" x14ac:dyDescent="0.2">
      <c r="N2238" s="125">
        <f t="shared" si="3851"/>
        <v>0.23381093836223288</v>
      </c>
      <c r="P2238" s="127" t="str">
        <f t="shared" ref="P2238" si="3930">CONCATENATE("X4","(m",K2235,")")</f>
        <v>X4(m280)</v>
      </c>
      <c r="Q2238" s="59">
        <f t="shared" ref="Q2238" si="3931">(($L$3*($I$6-($B$6*Q2235+$C$6*Q2236+$D$6*Q2237+$F$6*N2239+$G$6*N2240))/$E$6))+((1-$L$3)*N2238)</f>
        <v>0.23399027634647307</v>
      </c>
      <c r="S2238" s="129">
        <f t="shared" si="3925"/>
        <v>7.6643349048676895E-2</v>
      </c>
    </row>
    <row r="2239" spans="1:22" x14ac:dyDescent="0.2">
      <c r="N2239" s="125">
        <f t="shared" si="3851"/>
        <v>-9.3861188657193588E-5</v>
      </c>
      <c r="P2239" s="127" t="str">
        <f t="shared" ref="P2239" si="3932">CONCATENATE("X5","(m",K2235,")")</f>
        <v>X5(m280)</v>
      </c>
      <c r="Q2239" s="59">
        <f t="shared" ref="Q2239" si="3933">(($L$3*($I$7-($B$7*Q2235+$C$7*Q2236+$D$7*Q2237+$E$7*Q2238+$G$7*N2240))/$F$7))+((1-$L$3)*N2239)</f>
        <v>-9.3933860753293331E-5</v>
      </c>
      <c r="S2239" s="129">
        <f t="shared" si="3925"/>
        <v>7.7365175365897987E-2</v>
      </c>
    </row>
    <row r="2240" spans="1:22" ht="15.75" x14ac:dyDescent="0.25">
      <c r="K2240" s="1"/>
      <c r="N2240" s="126">
        <f t="shared" si="3851"/>
        <v>-9.1432048269776895E-4</v>
      </c>
      <c r="P2240" s="127" t="str">
        <f t="shared" ref="P2240" si="3934">CONCATENATE("X6","(m",K2235,")")</f>
        <v>X6(m280)</v>
      </c>
      <c r="Q2240" s="59">
        <f t="shared" ref="Q2240" si="3935">(($L$3*($I$8-($B$8*Q2235+$C$8*Q2236+$D$8*Q2237+$E$8*Q2238+$F$8*Q2239))/$G$8))+((1-$L$3)*N2240)</f>
        <v>-9.1502085064852038E-4</v>
      </c>
      <c r="R2240" s="1"/>
      <c r="S2240" s="129">
        <f t="shared" si="3925"/>
        <v>7.6541201247495319E-2</v>
      </c>
      <c r="T2240" s="1"/>
      <c r="U2240" s="1"/>
    </row>
    <row r="2241" spans="1:22" x14ac:dyDescent="0.2">
      <c r="A2241" s="131"/>
      <c r="B2241" s="131"/>
      <c r="C2241" s="131"/>
      <c r="D2241" s="131"/>
      <c r="E2241" s="131"/>
      <c r="F2241" s="131"/>
      <c r="G2241" s="131"/>
      <c r="H2241" s="131"/>
      <c r="I2241" s="131"/>
      <c r="J2241" s="131"/>
      <c r="K2241" s="131"/>
      <c r="L2241" s="131"/>
      <c r="M2241" s="131"/>
      <c r="N2241" s="131"/>
      <c r="O2241" s="131"/>
      <c r="P2241" s="131"/>
      <c r="Q2241" s="131"/>
      <c r="R2241" s="131"/>
      <c r="S2241" s="131"/>
      <c r="T2241" s="131"/>
      <c r="U2241" s="131"/>
      <c r="V2241" s="131"/>
    </row>
    <row r="2242" spans="1:22" ht="15.75" x14ac:dyDescent="0.25">
      <c r="K2242" s="127" t="s">
        <v>226</v>
      </c>
      <c r="N2242" s="117" t="s">
        <v>508</v>
      </c>
      <c r="S2242" s="112" t="s">
        <v>210</v>
      </c>
      <c r="T2242" s="112" t="s">
        <v>228</v>
      </c>
    </row>
    <row r="2243" spans="1:22" x14ac:dyDescent="0.2">
      <c r="K2243" s="127">
        <v>281</v>
      </c>
      <c r="N2243" s="124">
        <f t="shared" ref="N2243" si="3936">Q2235</f>
        <v>0.23273173737452085</v>
      </c>
      <c r="P2243" s="127" t="str">
        <f t="shared" ref="P2243" si="3937">CONCATENATE("X1","(m",K2243,")")</f>
        <v>X1(m281)</v>
      </c>
      <c r="Q2243" s="59">
        <f t="shared" ref="Q2243" si="3938">(($L$3*($I$3-($C$3*N2244+$D$3*N2245+$E$3*N2246+$F$3*N2247+$G$3*N2248))/$B$3))+((1-$L$3)*N2243)</f>
        <v>0.23291025556796349</v>
      </c>
      <c r="S2243" s="129">
        <f t="shared" ref="S2243:S2248" si="3939">ABS((Q2243-N2243)/Q2243)*100</f>
        <v>7.6646772383342984E-2</v>
      </c>
      <c r="T2243" s="133">
        <f t="shared" si="3869"/>
        <v>7.6981948663673708E-2</v>
      </c>
      <c r="U2243" s="127" t="s">
        <v>229</v>
      </c>
    </row>
    <row r="2244" spans="1:22" x14ac:dyDescent="0.2">
      <c r="N2244" s="125">
        <f t="shared" si="3851"/>
        <v>9.3897607945270229E-5</v>
      </c>
      <c r="P2244" s="127" t="str">
        <f t="shared" ref="P2244" si="3940">CONCATENATE("X2","(m",K2243,")")</f>
        <v>X2(m281)</v>
      </c>
      <c r="Q2244" s="59">
        <f t="shared" ref="Q2244" si="3941">(($L$3*($I$4-($B$4*Q2243+$D$4*N2245+$E$4*N2246+$F$4*N2247+$G$4*N2248))/$C$4))+((1-$L$3)*N2244)</f>
        <v>9.3969947842277452E-5</v>
      </c>
      <c r="S2244" s="129">
        <f t="shared" si="3939"/>
        <v>7.6981948663673708E-2</v>
      </c>
    </row>
    <row r="2245" spans="1:22" x14ac:dyDescent="0.2">
      <c r="N2245" s="125">
        <f t="shared" si="3851"/>
        <v>-9.0871981232144741E-4</v>
      </c>
      <c r="P2245" s="127" t="str">
        <f t="shared" ref="P2245" si="3942">CONCATENATE("X3","(m",K2243,")")</f>
        <v>X3(m281)</v>
      </c>
      <c r="Q2245" s="59">
        <f t="shared" ref="Q2245" si="3943">(($L$3*($I$5-($B$5*Q2243+$C$5*Q2244+$E$5*N2246+$F$5*N2247+$G$5*N2248))/$D$5))+((1-$L$3)*N2245)</f>
        <v>-9.0941697874630137E-4</v>
      </c>
      <c r="S2245" s="129">
        <f t="shared" si="3939"/>
        <v>7.6660810293541271E-2</v>
      </c>
    </row>
    <row r="2246" spans="1:22" x14ac:dyDescent="0.2">
      <c r="N2246" s="125">
        <f t="shared" si="3851"/>
        <v>0.23399027634647307</v>
      </c>
      <c r="P2246" s="127" t="str">
        <f t="shared" ref="P2246" si="3944">CONCATENATE("X4","(m",K2243,")")</f>
        <v>X4(m281)</v>
      </c>
      <c r="Q2246" s="59">
        <f t="shared" ref="Q2246" si="3945">(($L$3*($I$6-($B$6*Q2243+$C$6*Q2244+$D$6*Q2245+$F$6*N2247+$G$6*N2248))/$E$6))+((1-$L$3)*N2246)</f>
        <v>0.23416797849655044</v>
      </c>
      <c r="S2246" s="129">
        <f t="shared" si="3939"/>
        <v>7.5886614052991352E-2</v>
      </c>
    </row>
    <row r="2247" spans="1:22" x14ac:dyDescent="0.2">
      <c r="N2247" s="125">
        <f t="shared" si="3851"/>
        <v>-9.3933860753293331E-5</v>
      </c>
      <c r="P2247" s="127" t="str">
        <f t="shared" ref="P2247" si="3946">CONCATENATE("X5","(m",K2243,")")</f>
        <v>X5(m281)</v>
      </c>
      <c r="Q2247" s="59">
        <f t="shared" ref="Q2247" si="3947">(($L$3*($I$7-($B$7*Q2243+$C$7*Q2244+$D$7*Q2245+$E$7*Q2246+$G$7*N2248))/$F$7))+((1-$L$3)*N2247)</f>
        <v>-9.4005869969758388E-5</v>
      </c>
      <c r="S2247" s="129">
        <f t="shared" si="3939"/>
        <v>7.6600765982190094E-2</v>
      </c>
    </row>
    <row r="2248" spans="1:22" ht="15.75" x14ac:dyDescent="0.25">
      <c r="K2248" s="1"/>
      <c r="N2248" s="126">
        <f t="shared" si="3851"/>
        <v>-9.1502085064852038E-4</v>
      </c>
      <c r="P2248" s="127" t="str">
        <f t="shared" ref="P2248" si="3948">CONCATENATE("X6","(m",K2243,")")</f>
        <v>X6(m281)</v>
      </c>
      <c r="Q2248" s="59">
        <f t="shared" ref="Q2248" si="3949">(($L$3*($I$8-($B$8*Q2243+$C$8*Q2244+$D$8*Q2245+$E$8*Q2246+$F$8*Q2247))/$G$8))+((1-$L$3)*N2248)</f>
        <v>-9.1571483018231036E-4</v>
      </c>
      <c r="R2248" s="1"/>
      <c r="S2248" s="129">
        <f t="shared" si="3939"/>
        <v>7.5785551452935779E-2</v>
      </c>
      <c r="T2248" s="1"/>
      <c r="U2248" s="1"/>
    </row>
    <row r="2249" spans="1:22" x14ac:dyDescent="0.2">
      <c r="A2249" s="131"/>
      <c r="B2249" s="131"/>
      <c r="C2249" s="131"/>
      <c r="D2249" s="131"/>
      <c r="E2249" s="131"/>
      <c r="F2249" s="131"/>
      <c r="G2249" s="131"/>
      <c r="H2249" s="131"/>
      <c r="I2249" s="131"/>
      <c r="J2249" s="131"/>
      <c r="K2249" s="131"/>
      <c r="L2249" s="131"/>
      <c r="M2249" s="131"/>
      <c r="N2249" s="131"/>
      <c r="O2249" s="131"/>
      <c r="P2249" s="131"/>
      <c r="Q2249" s="131"/>
      <c r="R2249" s="131"/>
      <c r="S2249" s="131"/>
      <c r="T2249" s="131"/>
      <c r="U2249" s="131"/>
      <c r="V2249" s="131"/>
    </row>
    <row r="2250" spans="1:22" ht="15.75" x14ac:dyDescent="0.25">
      <c r="K2250" s="127" t="s">
        <v>226</v>
      </c>
      <c r="N2250" s="117" t="s">
        <v>509</v>
      </c>
      <c r="S2250" s="112" t="s">
        <v>210</v>
      </c>
      <c r="T2250" s="112" t="s">
        <v>228</v>
      </c>
    </row>
    <row r="2251" spans="1:22" x14ac:dyDescent="0.2">
      <c r="K2251" s="127">
        <v>282</v>
      </c>
      <c r="N2251" s="124">
        <f t="shared" ref="N2251" si="3950">Q2243</f>
        <v>0.23291025556796349</v>
      </c>
      <c r="P2251" s="127" t="str">
        <f t="shared" ref="P2251" si="3951">CONCATENATE("X1","(m",K2251,")")</f>
        <v>X1(m282)</v>
      </c>
      <c r="Q2251" s="59">
        <f t="shared" ref="Q2251" si="3952">(($L$3*($I$3-($C$3*N2252+$D$3*N2253+$E$3*N2254+$F$3*N2255+$G$3*N2256))/$B$3))+((1-$L$3)*N2251)</f>
        <v>0.23308714540497757</v>
      </c>
      <c r="S2251" s="129">
        <f t="shared" ref="S2251:S2256" si="3953">ABS((Q2251-N2251)/Q2251)*100</f>
        <v>7.5890001015176137E-2</v>
      </c>
      <c r="T2251" s="133">
        <f t="shared" si="3869"/>
        <v>7.6221614980565622E-2</v>
      </c>
      <c r="U2251" s="127" t="s">
        <v>229</v>
      </c>
    </row>
    <row r="2252" spans="1:22" x14ac:dyDescent="0.2">
      <c r="N2252" s="125">
        <f t="shared" si="3851"/>
        <v>9.3969947842277452E-5</v>
      </c>
      <c r="P2252" s="127" t="str">
        <f t="shared" ref="P2252" si="3954">CONCATENATE("X2","(m",K2251,")")</f>
        <v>X2(m282)</v>
      </c>
      <c r="Q2252" s="59">
        <f t="shared" ref="Q2252" si="3955">(($L$3*($I$4-($B$4*Q2251+$D$4*N2253+$E$4*N2254+$F$4*N2255+$G$4*N2256))/$C$4))+((1-$L$3)*N2252)</f>
        <v>9.4041627889809078E-5</v>
      </c>
      <c r="S2252" s="129">
        <f t="shared" si="3953"/>
        <v>7.6221614980565622E-2</v>
      </c>
    </row>
    <row r="2253" spans="1:22" x14ac:dyDescent="0.2">
      <c r="N2253" s="125">
        <f t="shared" si="3851"/>
        <v>-9.0941697874630137E-4</v>
      </c>
      <c r="P2253" s="127" t="str">
        <f t="shared" ref="P2253" si="3956">CONCATENATE("X3","(m",K2251,")")</f>
        <v>X3(m282)</v>
      </c>
      <c r="Q2253" s="59">
        <f t="shared" ref="Q2253" si="3957">(($L$3*($I$5-($B$5*Q2251+$C$5*Q2252+$E$5*N2254+$F$5*N2255+$G$5*N2256))/$D$5))+((1-$L$3)*N2253)</f>
        <v>-9.1010778595696136E-4</v>
      </c>
      <c r="S2253" s="129">
        <f t="shared" si="3953"/>
        <v>7.5903889772091032E-2</v>
      </c>
    </row>
    <row r="2254" spans="1:22" x14ac:dyDescent="0.2">
      <c r="N2254" s="125">
        <f t="shared" si="3851"/>
        <v>0.23416797849655044</v>
      </c>
      <c r="P2254" s="127" t="str">
        <f t="shared" ref="P2254" si="3958">CONCATENATE("X4","(m",K2251,")")</f>
        <v>X4(m282)</v>
      </c>
      <c r="Q2254" s="59">
        <f t="shared" ref="Q2254" si="3959">(($L$3*($I$6-($B$6*Q2251+$C$6*Q2252+$D$6*Q2253+$F$6*N2255+$G$6*N2256))/$E$6))+((1-$L$3)*N2254)</f>
        <v>0.23434405973375128</v>
      </c>
      <c r="S2254" s="129">
        <f t="shared" si="3953"/>
        <v>7.5137913630450304E-2</v>
      </c>
    </row>
    <row r="2255" spans="1:22" x14ac:dyDescent="0.2">
      <c r="N2255" s="125">
        <f t="shared" si="3851"/>
        <v>-9.4005869969758388E-5</v>
      </c>
      <c r="P2255" s="127" t="str">
        <f t="shared" ref="P2255" si="3960">CONCATENATE("X5","(m",K2251,")")</f>
        <v>X5(m282)</v>
      </c>
      <c r="Q2255" s="59">
        <f t="shared" ref="Q2255" si="3961">(($L$3*($I$7-($B$7*Q2251+$C$7*Q2252+$D$7*Q2253+$E$7*Q2254+$G$7*N2256))/$F$7))+((1-$L$3)*N2255)</f>
        <v>-9.4077222353055429E-5</v>
      </c>
      <c r="S2255" s="129">
        <f t="shared" si="3953"/>
        <v>7.5844483406693586E-2</v>
      </c>
    </row>
    <row r="2256" spans="1:22" ht="15.75" x14ac:dyDescent="0.25">
      <c r="K2256" s="1"/>
      <c r="N2256" s="126">
        <f t="shared" si="3851"/>
        <v>-9.1571483018231036E-4</v>
      </c>
      <c r="P2256" s="127" t="str">
        <f t="shared" ref="P2256" si="3962">CONCATENATE("X6","(m",K2251,")")</f>
        <v>X6(m282)</v>
      </c>
      <c r="Q2256" s="59">
        <f t="shared" ref="Q2256" si="3963">(($L$3*($I$8-($B$8*Q2251+$C$8*Q2252+$D$8*Q2253+$E$8*Q2254+$F$8*Q2255))/$G$8))+((1-$L$3)*N2256)</f>
        <v>-9.1640247957118157E-4</v>
      </c>
      <c r="R2256" s="1"/>
      <c r="S2256" s="129">
        <f t="shared" si="3953"/>
        <v>7.5037923205204235E-2</v>
      </c>
      <c r="T2256" s="1"/>
      <c r="U2256" s="1"/>
    </row>
    <row r="2257" spans="1:22" x14ac:dyDescent="0.2">
      <c r="A2257" s="131"/>
      <c r="B2257" s="131"/>
      <c r="C2257" s="131"/>
      <c r="D2257" s="131"/>
      <c r="E2257" s="131"/>
      <c r="F2257" s="131"/>
      <c r="G2257" s="131"/>
      <c r="H2257" s="131"/>
      <c r="I2257" s="131"/>
      <c r="J2257" s="131"/>
      <c r="K2257" s="131"/>
      <c r="L2257" s="131"/>
      <c r="M2257" s="131"/>
      <c r="N2257" s="131"/>
      <c r="O2257" s="131"/>
      <c r="P2257" s="131"/>
      <c r="Q2257" s="131"/>
      <c r="R2257" s="131"/>
      <c r="S2257" s="131"/>
      <c r="T2257" s="131"/>
      <c r="U2257" s="131"/>
      <c r="V2257" s="131"/>
    </row>
    <row r="2258" spans="1:22" ht="15.75" x14ac:dyDescent="0.25">
      <c r="K2258" s="127" t="s">
        <v>226</v>
      </c>
      <c r="N2258" s="117" t="s">
        <v>510</v>
      </c>
      <c r="S2258" s="112" t="s">
        <v>210</v>
      </c>
      <c r="T2258" s="112" t="s">
        <v>228</v>
      </c>
    </row>
    <row r="2259" spans="1:22" x14ac:dyDescent="0.2">
      <c r="K2259" s="127">
        <v>283</v>
      </c>
      <c r="N2259" s="124">
        <f t="shared" ref="N2259:N2320" si="3964">Q2251</f>
        <v>0.23308714540497757</v>
      </c>
      <c r="P2259" s="127" t="str">
        <f t="shared" ref="P2259" si="3965">CONCATENATE("X1","(m",K2259,")")</f>
        <v>X1(m283)</v>
      </c>
      <c r="Q2259" s="59">
        <f t="shared" ref="Q2259" si="3966">(($L$3*($I$3-($C$3*N2260+$D$3*N2261+$E$3*N2262+$F$3*N2263+$G$3*N2264))/$B$3))+((1-$L$3)*N2259)</f>
        <v>0.23326242173864117</v>
      </c>
      <c r="S2259" s="129">
        <f t="shared" ref="S2259:S2264" si="3967">ABS((Q2259-N2259)/Q2259)*100</f>
        <v>7.5141264656845175E-2</v>
      </c>
      <c r="T2259" s="133">
        <f t="shared" si="3869"/>
        <v>7.5469359096530103E-2</v>
      </c>
      <c r="U2259" s="127" t="s">
        <v>229</v>
      </c>
    </row>
    <row r="2260" spans="1:22" x14ac:dyDescent="0.2">
      <c r="N2260" s="125">
        <f t="shared" si="3964"/>
        <v>9.4041627889809078E-5</v>
      </c>
      <c r="P2260" s="127" t="str">
        <f t="shared" ref="P2260" si="3968">CONCATENATE("X2","(m",K2259,")")</f>
        <v>X2(m283)</v>
      </c>
      <c r="Q2260" s="59">
        <f t="shared" ref="Q2260" si="3969">(($L$3*($I$4-($B$4*Q2259+$D$4*N2261+$E$4*N2262+$F$4*N2263+$G$4*N2264))/$C$4))+((1-$L$3)*N2260)</f>
        <v>9.4112654106692133E-5</v>
      </c>
      <c r="S2260" s="129">
        <f t="shared" si="3967"/>
        <v>7.5469359096530103E-2</v>
      </c>
    </row>
    <row r="2261" spans="1:22" x14ac:dyDescent="0.2">
      <c r="N2261" s="125">
        <f t="shared" si="3964"/>
        <v>-9.1010778595696136E-4</v>
      </c>
      <c r="P2261" s="127" t="str">
        <f t="shared" ref="P2261" si="3970">CONCATENATE("X3","(m",K2259,")")</f>
        <v>X3(m283)</v>
      </c>
      <c r="Q2261" s="59">
        <f t="shared" ref="Q2261" si="3971">(($L$3*($I$5-($B$5*Q2259+$C$5*Q2260+$E$5*N2262+$F$5*N2263+$G$5*N2264))/$D$5))+((1-$L$3)*N2261)</f>
        <v>-9.1079229195909644E-4</v>
      </c>
      <c r="S2261" s="129">
        <f t="shared" si="3967"/>
        <v>7.5155006051130069E-2</v>
      </c>
    </row>
    <row r="2262" spans="1:22" x14ac:dyDescent="0.2">
      <c r="N2262" s="125">
        <f t="shared" si="3964"/>
        <v>0.23434405973375128</v>
      </c>
      <c r="P2262" s="127" t="str">
        <f t="shared" ref="P2262" si="3972">CONCATENATE("X4","(m",K2259,")")</f>
        <v>X4(m283)</v>
      </c>
      <c r="Q2262" s="59">
        <f t="shared" ref="Q2262" si="3973">(($L$3*($I$6-($B$6*Q2259+$C$6*Q2260+$D$6*Q2261+$F$6*N2263+$G$6*N2264))/$E$6))+((1-$L$3)*N2262)</f>
        <v>0.23451853484325721</v>
      </c>
      <c r="S2262" s="129">
        <f t="shared" si="3967"/>
        <v>7.4397151433063288E-2</v>
      </c>
    </row>
    <row r="2263" spans="1:22" x14ac:dyDescent="0.2">
      <c r="N2263" s="125">
        <f t="shared" si="3964"/>
        <v>-9.4077222353055429E-5</v>
      </c>
      <c r="P2263" s="127" t="str">
        <f t="shared" ref="P2263" si="3974">CONCATENATE("X5","(m",K2259,")")</f>
        <v>X5(m283)</v>
      </c>
      <c r="Q2263" s="59">
        <f t="shared" ref="Q2263" si="3975">(($L$3*($I$7-($B$7*Q2259+$C$7*Q2260+$D$7*Q2261+$E$7*Q2262+$G$7*N2264))/$F$7))+((1-$L$3)*N2263)</f>
        <v>-9.4147923894498265E-5</v>
      </c>
      <c r="S2263" s="129">
        <f t="shared" si="3967"/>
        <v>7.5096229973231274E-2</v>
      </c>
    </row>
    <row r="2264" spans="1:22" ht="15.75" x14ac:dyDescent="0.25">
      <c r="K2264" s="1"/>
      <c r="N2264" s="126">
        <f t="shared" si="3964"/>
        <v>-9.1640247957118157E-4</v>
      </c>
      <c r="P2264" s="127" t="str">
        <f t="shared" ref="P2264" si="3976">CONCATENATE("X6","(m",K2259,")")</f>
        <v>X6(m283)</v>
      </c>
      <c r="Q2264" s="59">
        <f t="shared" ref="Q2264" si="3977">(($L$3*($I$8-($B$8*Q2259+$C$8*Q2260+$D$8*Q2261+$E$8*Q2262+$F$8*Q2263))/$G$8))+((1-$L$3)*N2264)</f>
        <v>-9.1708385655564788E-4</v>
      </c>
      <c r="R2264" s="1"/>
      <c r="S2264" s="129">
        <f t="shared" si="3967"/>
        <v>7.4298220342183641E-2</v>
      </c>
      <c r="T2264" s="1"/>
      <c r="U2264" s="1"/>
    </row>
    <row r="2265" spans="1:22" x14ac:dyDescent="0.2">
      <c r="A2265" s="131"/>
      <c r="B2265" s="131"/>
      <c r="C2265" s="131"/>
      <c r="D2265" s="131"/>
      <c r="E2265" s="131"/>
      <c r="F2265" s="131"/>
      <c r="G2265" s="131"/>
      <c r="H2265" s="131"/>
      <c r="I2265" s="131"/>
      <c r="J2265" s="131"/>
      <c r="K2265" s="131"/>
      <c r="L2265" s="131"/>
      <c r="M2265" s="131"/>
      <c r="N2265" s="131"/>
      <c r="O2265" s="131"/>
      <c r="P2265" s="131"/>
      <c r="Q2265" s="131"/>
      <c r="R2265" s="131"/>
      <c r="S2265" s="131"/>
      <c r="T2265" s="131"/>
      <c r="U2265" s="131"/>
      <c r="V2265" s="131"/>
    </row>
    <row r="2266" spans="1:22" ht="15.75" x14ac:dyDescent="0.25">
      <c r="K2266" s="127" t="s">
        <v>226</v>
      </c>
      <c r="N2266" s="117" t="s">
        <v>511</v>
      </c>
      <c r="S2266" s="112" t="s">
        <v>210</v>
      </c>
      <c r="T2266" s="112" t="s">
        <v>228</v>
      </c>
    </row>
    <row r="2267" spans="1:22" x14ac:dyDescent="0.2">
      <c r="K2267" s="127">
        <v>284</v>
      </c>
      <c r="N2267" s="124">
        <f t="shared" ref="N2267" si="3978">Q2259</f>
        <v>0.23326242173864117</v>
      </c>
      <c r="P2267" s="127" t="str">
        <f t="shared" ref="P2267" si="3979">CONCATENATE("X1","(m",K2267,")")</f>
        <v>X1(m284)</v>
      </c>
      <c r="Q2267" s="59">
        <f t="shared" ref="Q2267" si="3980">(($L$3*($I$3-($C$3*N2268+$D$3*N2269+$E$3*N2270+$F$3*N2271+$G$3*N2272))/$B$3))+((1-$L$3)*N2267)</f>
        <v>0.23343609928654974</v>
      </c>
      <c r="S2267" s="129">
        <f t="shared" ref="S2267:S2272" si="3981">ABS((Q2267-N2267)/Q2267)*100</f>
        <v>7.4400466954071431E-2</v>
      </c>
      <c r="T2267" s="133">
        <f t="shared" ref="T2267:T2323" si="3982">MAX(S2267:S2270)</f>
        <v>7.4725084046355403E-2</v>
      </c>
      <c r="U2267" s="127" t="s">
        <v>229</v>
      </c>
    </row>
    <row r="2268" spans="1:22" x14ac:dyDescent="0.2">
      <c r="N2268" s="125">
        <f t="shared" si="3964"/>
        <v>9.4112654106692133E-5</v>
      </c>
      <c r="P2268" s="127" t="str">
        <f t="shared" ref="P2268" si="3983">CONCATENATE("X2","(m",K2267,")")</f>
        <v>X2(m284)</v>
      </c>
      <c r="Q2268" s="59">
        <f t="shared" ref="Q2268" si="3984">(($L$3*($I$4-($B$4*Q2267+$D$4*N2269+$E$4*N2270+$F$4*N2271+$G$4*N2272))/$C$4))+((1-$L$3)*N2268)</f>
        <v>9.4183032456852923E-5</v>
      </c>
      <c r="S2268" s="129">
        <f t="shared" si="3981"/>
        <v>7.4725084046355403E-2</v>
      </c>
    </row>
    <row r="2269" spans="1:22" x14ac:dyDescent="0.2">
      <c r="N2269" s="125">
        <f t="shared" si="3964"/>
        <v>-9.1079229195909644E-4</v>
      </c>
      <c r="P2269" s="127" t="str">
        <f t="shared" ref="P2269" si="3985">CONCATENATE("X3","(m",K2267,")")</f>
        <v>X3(m284)</v>
      </c>
      <c r="Q2269" s="59">
        <f t="shared" ref="Q2269" si="3986">(($L$3*($I$5-($B$5*Q2267+$C$5*Q2268+$E$5*N2270+$F$5*N2271+$G$5*N2272))/$D$5))+((1-$L$3)*N2269)</f>
        <v>-9.1147055422927646E-4</v>
      </c>
      <c r="S2269" s="129">
        <f t="shared" si="3981"/>
        <v>7.4414062750885343E-2</v>
      </c>
    </row>
    <row r="2270" spans="1:22" x14ac:dyDescent="0.2">
      <c r="N2270" s="125">
        <f t="shared" si="3964"/>
        <v>0.23451853484325721</v>
      </c>
      <c r="P2270" s="127" t="str">
        <f t="shared" ref="P2270" si="3987">CONCATENATE("X4","(m",K2267,")")</f>
        <v>X4(m284)</v>
      </c>
      <c r="Q2270" s="59">
        <f t="shared" ref="Q2270" si="3988">(($L$3*($I$6-($B$6*Q2267+$C$6*Q2268+$D$6*Q2269+$F$6*N2271+$G$6*N2272))/$E$6))+((1-$L$3)*N2270)</f>
        <v>0.23469141847538644</v>
      </c>
      <c r="S2270" s="129">
        <f t="shared" si="3981"/>
        <v>7.3664232485498415E-2</v>
      </c>
    </row>
    <row r="2271" spans="1:22" x14ac:dyDescent="0.2">
      <c r="N2271" s="125">
        <f t="shared" si="3964"/>
        <v>-9.4147923894498265E-5</v>
      </c>
      <c r="P2271" s="127" t="str">
        <f t="shared" ref="P2271" si="3989">CONCATENATE("X5","(m",K2267,")")</f>
        <v>X5(m284)</v>
      </c>
      <c r="Q2271" s="59">
        <f t="shared" ref="Q2271" si="3990">(($L$3*($I$7-($B$7*Q2267+$C$7*Q2268+$D$7*Q2269+$E$7*Q2270+$G$7*N2272))/$F$7))+((1-$L$3)*N2271)</f>
        <v>-9.4217980530750787E-5</v>
      </c>
      <c r="S2271" s="129">
        <f t="shared" si="3981"/>
        <v>7.4355909411216614E-2</v>
      </c>
    </row>
    <row r="2272" spans="1:22" ht="15.75" x14ac:dyDescent="0.25">
      <c r="K2272" s="1"/>
      <c r="N2272" s="126">
        <f t="shared" si="3964"/>
        <v>-9.1708385655564788E-4</v>
      </c>
      <c r="P2272" s="127" t="str">
        <f t="shared" ref="P2272" si="3991">CONCATENATE("X6","(m",K2267,")")</f>
        <v>X6(m284)</v>
      </c>
      <c r="Q2272" s="59">
        <f t="shared" ref="Q2272" si="3992">(($L$3*($I$8-($B$8*Q2267+$C$8*Q2268+$D$8*Q2269+$E$8*Q2270+$F$8*Q2271))/$G$8))+((1-$L$3)*N2272)</f>
        <v>-9.1775901834954105E-4</v>
      </c>
      <c r="R2272" s="1"/>
      <c r="S2272" s="129">
        <f t="shared" si="3981"/>
        <v>7.3566348071126067E-2</v>
      </c>
      <c r="T2272" s="1"/>
      <c r="U2272" s="1"/>
    </row>
    <row r="2273" spans="1:22" x14ac:dyDescent="0.2">
      <c r="A2273" s="131"/>
      <c r="B2273" s="131"/>
      <c r="C2273" s="131"/>
      <c r="D2273" s="131"/>
      <c r="E2273" s="131"/>
      <c r="F2273" s="131"/>
      <c r="G2273" s="131"/>
      <c r="H2273" s="131"/>
      <c r="I2273" s="131"/>
      <c r="J2273" s="131"/>
      <c r="K2273" s="131"/>
      <c r="L2273" s="131"/>
      <c r="M2273" s="131"/>
      <c r="N2273" s="131"/>
      <c r="O2273" s="131"/>
      <c r="P2273" s="131"/>
      <c r="Q2273" s="131"/>
      <c r="R2273" s="131"/>
      <c r="S2273" s="131"/>
      <c r="T2273" s="131"/>
      <c r="U2273" s="131"/>
      <c r="V2273" s="131"/>
    </row>
    <row r="2274" spans="1:22" ht="15.75" x14ac:dyDescent="0.25">
      <c r="K2274" s="127" t="s">
        <v>226</v>
      </c>
      <c r="N2274" s="117" t="s">
        <v>512</v>
      </c>
      <c r="S2274" s="112" t="s">
        <v>210</v>
      </c>
      <c r="T2274" s="112" t="s">
        <v>228</v>
      </c>
    </row>
    <row r="2275" spans="1:22" x14ac:dyDescent="0.2">
      <c r="K2275" s="127">
        <v>285</v>
      </c>
      <c r="N2275" s="124">
        <f t="shared" ref="N2275" si="3993">Q2267</f>
        <v>0.23343609928654974</v>
      </c>
      <c r="P2275" s="127" t="str">
        <f t="shared" ref="P2275" si="3994">CONCATENATE("X1","(m",K2275,")")</f>
        <v>X1(m285)</v>
      </c>
      <c r="Q2275" s="59">
        <f t="shared" ref="Q2275" si="3995">(($L$3*($I$3-($C$3*N2276+$D$3*N2277+$E$3*N2278+$F$3*N2279+$G$3*N2280))/$B$3))+((1-$L$3)*N2275)</f>
        <v>0.23360819263205193</v>
      </c>
      <c r="S2275" s="129">
        <f t="shared" ref="S2275:S2280" si="3996">ABS((Q2275-N2275)/Q2275)*100</f>
        <v>7.3667512925478879E-2</v>
      </c>
      <c r="T2275" s="133">
        <f t="shared" si="3982"/>
        <v>7.3988694248101616E-2</v>
      </c>
      <c r="U2275" s="127" t="s">
        <v>229</v>
      </c>
    </row>
    <row r="2276" spans="1:22" x14ac:dyDescent="0.2">
      <c r="N2276" s="125">
        <f t="shared" si="3964"/>
        <v>9.4183032456852923E-5</v>
      </c>
      <c r="P2276" s="127" t="str">
        <f t="shared" ref="P2276" si="3997">CONCATENATE("X2","(m",K2275,")")</f>
        <v>X2(m285)</v>
      </c>
      <c r="Q2276" s="59">
        <f t="shared" ref="Q2276" si="3998">(($L$3*($I$4-($B$4*Q2275+$D$4*N2277+$E$4*N2278+$F$4*N2279+$G$4*N2280))/$C$4))+((1-$L$3)*N2276)</f>
        <v>9.4252768849817584E-5</v>
      </c>
      <c r="S2276" s="129">
        <f t="shared" si="3996"/>
        <v>7.3988694248101616E-2</v>
      </c>
    </row>
    <row r="2277" spans="1:22" x14ac:dyDescent="0.2">
      <c r="N2277" s="125">
        <f t="shared" si="3964"/>
        <v>-9.1147055422927646E-4</v>
      </c>
      <c r="P2277" s="127" t="str">
        <f t="shared" ref="P2277" si="3999">CONCATENATE("X3","(m",K2275,")")</f>
        <v>X3(m285)</v>
      </c>
      <c r="Q2277" s="59">
        <f t="shared" ref="Q2277" si="4000">(($L$3*($I$5-($B$5*Q2275+$C$5*Q2276+$E$5*N2278+$F$5*N2279+$G$5*N2280))/$D$5))+((1-$L$3)*N2277)</f>
        <v>-9.1214262971979802E-4</v>
      </c>
      <c r="S2277" s="129">
        <f t="shared" si="3996"/>
        <v>7.3680964864893339E-2</v>
      </c>
    </row>
    <row r="2278" spans="1:22" x14ac:dyDescent="0.2">
      <c r="N2278" s="125">
        <f t="shared" si="3964"/>
        <v>0.23469141847538644</v>
      </c>
      <c r="P2278" s="127" t="str">
        <f t="shared" ref="P2278" si="4001">CONCATENATE("X4","(m",K2275,")")</f>
        <v>X4(m285)</v>
      </c>
      <c r="Q2278" s="59">
        <f t="shared" ref="Q2278" si="4002">(($L$3*($I$6-($B$6*Q2275+$C$6*Q2276+$D$6*Q2277+$F$6*N2279+$G$6*N2280))/$E$6))+((1-$L$3)*N2278)</f>
        <v>0.23486272514682424</v>
      </c>
      <c r="S2278" s="129">
        <f t="shared" si="3996"/>
        <v>7.293906316156043E-2</v>
      </c>
    </row>
    <row r="2279" spans="1:22" x14ac:dyDescent="0.2">
      <c r="N2279" s="125">
        <f t="shared" si="3964"/>
        <v>-9.4217980530750787E-5</v>
      </c>
      <c r="P2279" s="127" t="str">
        <f t="shared" ref="P2279" si="4003">CONCATENATE("X5","(m",K2275,")")</f>
        <v>X5(m285)</v>
      </c>
      <c r="Q2279" s="59">
        <f t="shared" ref="Q2279" si="4004">(($L$3*($I$7-($B$7*Q2275+$C$7*Q2276+$D$7*Q2277+$E$7*Q2278+$G$7*N2280))/$F$7))+((1-$L$3)*N2279)</f>
        <v>-9.4287398144325533E-5</v>
      </c>
      <c r="S2279" s="129">
        <f t="shared" si="3996"/>
        <v>7.3623426821565599E-2</v>
      </c>
    </row>
    <row r="2280" spans="1:22" ht="15.75" x14ac:dyDescent="0.25">
      <c r="K2280" s="1"/>
      <c r="N2280" s="126">
        <f t="shared" si="3964"/>
        <v>-9.1775901834954105E-4</v>
      </c>
      <c r="P2280" s="127" t="str">
        <f t="shared" ref="P2280" si="4005">CONCATENATE("X6","(m",K2275,")")</f>
        <v>X6(m285)</v>
      </c>
      <c r="Q2280" s="59">
        <f t="shared" ref="Q2280" si="4006">(($L$3*($I$8-($B$8*Q2275+$C$8*Q2276+$D$8*Q2277+$E$8*Q2278+$F$8*Q2279))/$G$8))+((1-$L$3)*N2280)</f>
        <v>-9.1842802164481777E-4</v>
      </c>
      <c r="R2280" s="1"/>
      <c r="S2280" s="129">
        <f t="shared" si="3996"/>
        <v>7.2842212945397569E-2</v>
      </c>
      <c r="T2280" s="1"/>
      <c r="U2280" s="1"/>
    </row>
    <row r="2281" spans="1:22" x14ac:dyDescent="0.2">
      <c r="A2281" s="131"/>
      <c r="B2281" s="131"/>
      <c r="C2281" s="131"/>
      <c r="D2281" s="131"/>
      <c r="E2281" s="131"/>
      <c r="F2281" s="131"/>
      <c r="G2281" s="131"/>
      <c r="H2281" s="131"/>
      <c r="I2281" s="131"/>
      <c r="J2281" s="131"/>
      <c r="K2281" s="131"/>
      <c r="L2281" s="131"/>
      <c r="M2281" s="131"/>
      <c r="N2281" s="131"/>
      <c r="O2281" s="131"/>
      <c r="P2281" s="131"/>
      <c r="Q2281" s="131"/>
      <c r="R2281" s="131"/>
      <c r="S2281" s="131"/>
      <c r="T2281" s="131"/>
      <c r="U2281" s="131"/>
      <c r="V2281" s="131"/>
    </row>
    <row r="2282" spans="1:22" ht="15.75" x14ac:dyDescent="0.25">
      <c r="K2282" s="127" t="s">
        <v>226</v>
      </c>
      <c r="N2282" s="117" t="s">
        <v>513</v>
      </c>
      <c r="S2282" s="112" t="s">
        <v>210</v>
      </c>
      <c r="T2282" s="112" t="s">
        <v>228</v>
      </c>
    </row>
    <row r="2283" spans="1:22" x14ac:dyDescent="0.2">
      <c r="K2283" s="127">
        <v>286</v>
      </c>
      <c r="N2283" s="124">
        <f t="shared" ref="N2283" si="4007">Q2275</f>
        <v>0.23360819263205193</v>
      </c>
      <c r="P2283" s="127" t="str">
        <f t="shared" ref="P2283" si="4008">CONCATENATE("X1","(m",K2283,")")</f>
        <v>X1(m286)</v>
      </c>
      <c r="Q2283" s="59">
        <f t="shared" ref="Q2283" si="4009">(($L$3*($I$3-($C$3*N2284+$D$3*N2285+$E$3*N2286+$F$3*N2287+$G$3*N2288))/$B$3))+((1-$L$3)*N2283)</f>
        <v>0.23377871622547422</v>
      </c>
      <c r="S2283" s="129">
        <f t="shared" ref="S2283:S2288" si="4010">ABS((Q2283-N2283)/Q2283)*100</f>
        <v>7.2942308938775763E-2</v>
      </c>
      <c r="T2283" s="133">
        <f t="shared" si="3982"/>
        <v>7.3260095479577084E-2</v>
      </c>
      <c r="U2283" s="127" t="s">
        <v>229</v>
      </c>
    </row>
    <row r="2284" spans="1:22" x14ac:dyDescent="0.2">
      <c r="N2284" s="125">
        <f t="shared" si="3964"/>
        <v>9.4252768849817584E-5</v>
      </c>
      <c r="P2284" s="127" t="str">
        <f t="shared" ref="P2284" si="4011">CONCATENATE("X2","(m",K2283,")")</f>
        <v>X2(m286)</v>
      </c>
      <c r="Q2284" s="59">
        <f t="shared" ref="Q2284" si="4012">(($L$3*($I$4-($B$4*Q2283+$D$4*N2285+$E$4*N2286+$F$4*N2287+$G$4*N2288))/$C$4))+((1-$L$3)*N2284)</f>
        <v>9.4321869141208555E-5</v>
      </c>
      <c r="S2284" s="129">
        <f t="shared" si="4010"/>
        <v>7.3260095479577084E-2</v>
      </c>
    </row>
    <row r="2285" spans="1:22" x14ac:dyDescent="0.2">
      <c r="N2285" s="125">
        <f t="shared" si="3964"/>
        <v>-9.1214262971979802E-4</v>
      </c>
      <c r="P2285" s="127" t="str">
        <f t="shared" ref="P2285" si="4013">CONCATENATE("X3","(m",K2283,")")</f>
        <v>X3(m286)</v>
      </c>
      <c r="Q2285" s="59">
        <f t="shared" ref="Q2285" si="4014">(($L$3*($I$5-($B$5*Q2283+$C$5*Q2284+$E$5*N2286+$F$5*N2287+$G$5*N2288))/$D$5))+((1-$L$3)*N2285)</f>
        <v>-9.1280857486346573E-4</v>
      </c>
      <c r="S2285" s="129">
        <f t="shared" si="4010"/>
        <v>7.295561873608826E-2</v>
      </c>
    </row>
    <row r="2286" spans="1:22" x14ac:dyDescent="0.2">
      <c r="N2286" s="125">
        <f t="shared" si="3964"/>
        <v>0.23486272514682424</v>
      </c>
      <c r="P2286" s="127" t="str">
        <f t="shared" ref="P2286" si="4015">CONCATENATE("X4","(m",K2283,")")</f>
        <v>X4(m286)</v>
      </c>
      <c r="Q2286" s="59">
        <f t="shared" ref="Q2286" si="4016">(($L$3*($I$6-($B$6*Q2283+$C$6*Q2284+$D$6*Q2285+$F$6*N2287+$G$6*N2288))/$E$6))+((1-$L$3)*N2286)</f>
        <v>0.23503246924184162</v>
      </c>
      <c r="S2286" s="129">
        <f t="shared" si="4010"/>
        <v>7.2221551160542227E-2</v>
      </c>
    </row>
    <row r="2287" spans="1:22" x14ac:dyDescent="0.2">
      <c r="N2287" s="125">
        <f t="shared" si="3964"/>
        <v>-9.4287398144325533E-5</v>
      </c>
      <c r="P2287" s="127" t="str">
        <f t="shared" ref="P2287" si="4017">CONCATENATE("X5","(m",K2283,")")</f>
        <v>X5(m286)</v>
      </c>
      <c r="Q2287" s="59">
        <f t="shared" ref="Q2287" si="4018">(($L$3*($I$7-($B$7*Q2283+$C$7*Q2284+$D$7*Q2285+$E$7*Q2286+$G$7*N2288))/$F$7))+((1-$L$3)*N2287)</f>
        <v>-9.4356182564077628E-5</v>
      </c>
      <c r="S2287" s="129">
        <f t="shared" si="4010"/>
        <v>7.2898688652842422E-2</v>
      </c>
    </row>
    <row r="2288" spans="1:22" ht="15.75" x14ac:dyDescent="0.25">
      <c r="K2288" s="1"/>
      <c r="N2288" s="126">
        <f t="shared" si="3964"/>
        <v>-9.1842802164481777E-4</v>
      </c>
      <c r="P2288" s="127" t="str">
        <f t="shared" ref="P2288" si="4019">CONCATENATE("X6","(m",K2283,")")</f>
        <v>X6(m286)</v>
      </c>
      <c r="Q2288" s="59">
        <f t="shared" ref="Q2288" si="4020">(($L$3*($I$8-($B$8*Q2283+$C$8*Q2284+$D$8*Q2285+$E$8*Q2286+$F$8*Q2287))/$G$8))+((1-$L$3)*N2288)</f>
        <v>-9.1909092261631691E-4</v>
      </c>
      <c r="R2288" s="1"/>
      <c r="S2288" s="129">
        <f t="shared" si="4010"/>
        <v>7.2125722840575876E-2</v>
      </c>
      <c r="T2288" s="1"/>
      <c r="U2288" s="1"/>
    </row>
    <row r="2289" spans="1:22" x14ac:dyDescent="0.2">
      <c r="A2289" s="131"/>
      <c r="B2289" s="131"/>
      <c r="C2289" s="131"/>
      <c r="D2289" s="131"/>
      <c r="E2289" s="131"/>
      <c r="F2289" s="131"/>
      <c r="G2289" s="131"/>
      <c r="H2289" s="131"/>
      <c r="I2289" s="131"/>
      <c r="J2289" s="131"/>
      <c r="K2289" s="131"/>
      <c r="L2289" s="131"/>
      <c r="M2289" s="131"/>
      <c r="N2289" s="131"/>
      <c r="O2289" s="131"/>
      <c r="P2289" s="131"/>
      <c r="Q2289" s="131"/>
      <c r="R2289" s="131"/>
      <c r="S2289" s="131"/>
      <c r="T2289" s="131"/>
      <c r="U2289" s="131"/>
      <c r="V2289" s="131"/>
    </row>
    <row r="2290" spans="1:22" ht="15.75" x14ac:dyDescent="0.25">
      <c r="K2290" s="127" t="s">
        <v>226</v>
      </c>
      <c r="N2290" s="117" t="s">
        <v>514</v>
      </c>
      <c r="S2290" s="112" t="s">
        <v>210</v>
      </c>
      <c r="T2290" s="112" t="s">
        <v>228</v>
      </c>
    </row>
    <row r="2291" spans="1:22" x14ac:dyDescent="0.2">
      <c r="K2291" s="127">
        <v>287</v>
      </c>
      <c r="N2291" s="124">
        <f t="shared" ref="N2291" si="4021">Q2283</f>
        <v>0.23377871622547422</v>
      </c>
      <c r="P2291" s="127" t="str">
        <f t="shared" ref="P2291" si="4022">CONCATENATE("X1","(m",K2291,")")</f>
        <v>X1(m287)</v>
      </c>
      <c r="Q2291" s="59">
        <f t="shared" ref="Q2291" si="4023">(($L$3*($I$3-($C$3*N2292+$D$3*N2293+$E$3*N2294+$F$3*N2295+$G$3*N2296))/$B$3))+((1-$L$3)*N2291)</f>
        <v>0.2339476843853342</v>
      </c>
      <c r="S2291" s="129">
        <f t="shared" ref="S2291:S2296" si="4024">ABS((Q2291-N2291)/Q2291)*100</f>
        <v>7.2224762687401176E-2</v>
      </c>
      <c r="T2291" s="133">
        <f t="shared" si="3982"/>
        <v>7.253919485423739E-2</v>
      </c>
      <c r="U2291" s="127" t="s">
        <v>229</v>
      </c>
    </row>
    <row r="2292" spans="1:22" x14ac:dyDescent="0.2">
      <c r="N2292" s="125">
        <f t="shared" si="3964"/>
        <v>9.4321869141208555E-5</v>
      </c>
      <c r="P2292" s="127" t="str">
        <f t="shared" ref="P2292" si="4025">CONCATENATE("X2","(m",K2291,")")</f>
        <v>X2(m287)</v>
      </c>
      <c r="Q2292" s="59">
        <f t="shared" ref="Q2292" si="4026">(($L$3*($I$4-($B$4*Q2291+$D$4*N2293+$E$4*N2294+$F$4*N2295+$G$4*N2296))/$C$4))+((1-$L$3)*N2292)</f>
        <v>9.4390339133235989E-5</v>
      </c>
      <c r="S2292" s="129">
        <f t="shared" si="4024"/>
        <v>7.253919485423739E-2</v>
      </c>
    </row>
    <row r="2293" spans="1:22" x14ac:dyDescent="0.2">
      <c r="N2293" s="125">
        <f t="shared" si="3964"/>
        <v>-9.1280857486346573E-4</v>
      </c>
      <c r="P2293" s="127" t="str">
        <f t="shared" ref="P2293" si="4027">CONCATENATE("X3","(m",K2291,")")</f>
        <v>X3(m287)</v>
      </c>
      <c r="Q2293" s="59">
        <f t="shared" ref="Q2293" si="4028">(($L$3*($I$5-($B$5*Q2291+$C$5*Q2292+$E$5*N2294+$F$5*N2295+$G$5*N2296))/$D$5))+((1-$L$3)*N2293)</f>
        <v>-9.1346844557833287E-4</v>
      </c>
      <c r="S2293" s="129">
        <f t="shared" si="4024"/>
        <v>7.2237932033806559E-2</v>
      </c>
    </row>
    <row r="2294" spans="1:22" x14ac:dyDescent="0.2">
      <c r="N2294" s="125">
        <f t="shared" si="3964"/>
        <v>0.23503246924184162</v>
      </c>
      <c r="P2294" s="127" t="str">
        <f t="shared" ref="P2294" si="4029">CONCATENATE("X4","(m",K2291,")")</f>
        <v>X4(m287)</v>
      </c>
      <c r="Q2294" s="59">
        <f t="shared" ref="Q2294" si="4030">(($L$3*($I$6-($B$6*Q2291+$C$6*Q2292+$D$6*Q2293+$F$6*N2295+$G$6*N2296))/$E$6))+((1-$L$3)*N2294)</f>
        <v>0.23520066501350334</v>
      </c>
      <c r="S2294" s="129">
        <f t="shared" si="4024"/>
        <v>7.1511605484644428E-2</v>
      </c>
    </row>
    <row r="2295" spans="1:22" x14ac:dyDescent="0.2">
      <c r="N2295" s="125">
        <f t="shared" si="3964"/>
        <v>-9.4356182564077628E-5</v>
      </c>
      <c r="P2295" s="127" t="str">
        <f t="shared" ref="P2295" si="4031">CONCATENATE("X5","(m",K2291,")")</f>
        <v>X5(m287)</v>
      </c>
      <c r="Q2295" s="59">
        <f t="shared" ref="Q2295" si="4032">(($L$3*($I$7-($B$7*Q2291+$C$7*Q2292+$D$7*Q2293+$E$7*Q2294+$G$7*N2296))/$F$7))+((1-$L$3)*N2295)</f>
        <v>-9.442433956569421E-5</v>
      </c>
      <c r="S2295" s="129">
        <f t="shared" si="4024"/>
        <v>7.2181602677944143E-2</v>
      </c>
    </row>
    <row r="2296" spans="1:22" ht="15.75" x14ac:dyDescent="0.25">
      <c r="K2296" s="1"/>
      <c r="N2296" s="126">
        <f t="shared" si="3964"/>
        <v>-9.1909092261631691E-4</v>
      </c>
      <c r="P2296" s="127" t="str">
        <f t="shared" ref="P2296" si="4033">CONCATENATE("X6","(m",K2291,")")</f>
        <v>X6(m287)</v>
      </c>
      <c r="Q2296" s="59">
        <f t="shared" ref="Q2296" si="4034">(($L$3*($I$8-($B$8*Q2291+$C$8*Q2292+$D$8*Q2293+$E$8*Q2294+$F$8*Q2295))/$G$8))+((1-$L$3)*N2296)</f>
        <v>-9.1974777692647774E-4</v>
      </c>
      <c r="R2296" s="1"/>
      <c r="S2296" s="129">
        <f t="shared" si="4024"/>
        <v>7.1416786932157431E-2</v>
      </c>
      <c r="T2296" s="1"/>
      <c r="U2296" s="1"/>
    </row>
    <row r="2297" spans="1:22" x14ac:dyDescent="0.2">
      <c r="A2297" s="131"/>
      <c r="B2297" s="131"/>
      <c r="C2297" s="131"/>
      <c r="D2297" s="131"/>
      <c r="E2297" s="131"/>
      <c r="F2297" s="131"/>
      <c r="G2297" s="131"/>
      <c r="H2297" s="131"/>
      <c r="I2297" s="131"/>
      <c r="J2297" s="131"/>
      <c r="K2297" s="131"/>
      <c r="L2297" s="131"/>
      <c r="M2297" s="131"/>
      <c r="N2297" s="131"/>
      <c r="O2297" s="131"/>
      <c r="P2297" s="131"/>
      <c r="Q2297" s="131"/>
      <c r="R2297" s="131"/>
      <c r="S2297" s="131"/>
      <c r="T2297" s="131"/>
      <c r="U2297" s="131"/>
      <c r="V2297" s="131"/>
    </row>
    <row r="2298" spans="1:22" ht="15.75" x14ac:dyDescent="0.25">
      <c r="K2298" s="127" t="s">
        <v>226</v>
      </c>
      <c r="N2298" s="117" t="s">
        <v>515</v>
      </c>
      <c r="S2298" s="112" t="s">
        <v>210</v>
      </c>
      <c r="T2298" s="112" t="s">
        <v>228</v>
      </c>
    </row>
    <row r="2299" spans="1:22" x14ac:dyDescent="0.2">
      <c r="K2299" s="127">
        <v>288</v>
      </c>
      <c r="N2299" s="124">
        <f t="shared" ref="N2299" si="4035">Q2291</f>
        <v>0.2339476843853342</v>
      </c>
      <c r="P2299" s="127" t="str">
        <f t="shared" ref="P2299" si="4036">CONCATENATE("X1","(m",K2299,")")</f>
        <v>X1(m288)</v>
      </c>
      <c r="Q2299" s="59">
        <f t="shared" ref="Q2299" si="4037">(($L$3*($I$3-($C$3*N2300+$D$3*N2301+$E$3*N2302+$F$3*N2303+$G$3*N2304))/$B$3))+((1-$L$3)*N2299)</f>
        <v>0.23411511129954288</v>
      </c>
      <c r="S2299" s="129">
        <f t="shared" ref="S2299:S2304" si="4038">ABS((Q2299-N2299)/Q2299)*100</f>
        <v>7.1514783167696439E-2</v>
      </c>
      <c r="T2299" s="133">
        <f t="shared" si="3982"/>
        <v>7.1825900798695386E-2</v>
      </c>
      <c r="U2299" s="127" t="s">
        <v>229</v>
      </c>
    </row>
    <row r="2300" spans="1:22" x14ac:dyDescent="0.2">
      <c r="N2300" s="125">
        <f t="shared" si="3964"/>
        <v>9.4390339133235989E-5</v>
      </c>
      <c r="P2300" s="127" t="str">
        <f t="shared" ref="P2300" si="4039">CONCATENATE("X2","(m",K2299,")")</f>
        <v>X2(m288)</v>
      </c>
      <c r="Q2300" s="59">
        <f t="shared" ref="Q2300" si="4040">(($L$3*($I$4-($B$4*Q2299+$D$4*N2301+$E$4*N2302+$F$4*N2303+$G$4*N2304))/$C$4))+((1-$L$3)*N2300)</f>
        <v>9.445818457518521E-5</v>
      </c>
      <c r="S2300" s="129">
        <f t="shared" si="4038"/>
        <v>7.1825900798695386E-2</v>
      </c>
    </row>
    <row r="2301" spans="1:22" x14ac:dyDescent="0.2">
      <c r="N2301" s="125">
        <f t="shared" si="3964"/>
        <v>-9.1346844557833287E-4</v>
      </c>
      <c r="P2301" s="127" t="str">
        <f t="shared" ref="P2301" si="4041">CONCATENATE("X3","(m",K2299,")")</f>
        <v>X3(m288)</v>
      </c>
      <c r="Q2301" s="59">
        <f t="shared" ref="Q2301" si="4042">(($L$3*($I$5-($B$5*Q2299+$C$5*Q2300+$E$5*N2302+$F$5*N2303+$G$5*N2304))/$D$5))+((1-$L$3)*N2301)</f>
        <v>-9.1412229727239405E-4</v>
      </c>
      <c r="S2301" s="129">
        <f t="shared" si="4038"/>
        <v>7.1527813730413933E-2</v>
      </c>
    </row>
    <row r="2302" spans="1:22" x14ac:dyDescent="0.2">
      <c r="N2302" s="125">
        <f t="shared" si="3964"/>
        <v>0.23520066501350334</v>
      </c>
      <c r="P2302" s="127" t="str">
        <f t="shared" ref="P2302" si="4043">CONCATENATE("X4","(m",K2299,")")</f>
        <v>X4(m288)</v>
      </c>
      <c r="Q2302" s="59">
        <f t="shared" ref="Q2302" si="4044">(($L$3*($I$6-($B$6*Q2299+$C$6*Q2300+$D$6*Q2301+$F$6*N2303+$G$6*N2304))/$E$6))+((1-$L$3)*N2302)</f>
        <v>0.23536732658486442</v>
      </c>
      <c r="S2302" s="129">
        <f t="shared" si="4038"/>
        <v>7.0809136416387933E-2</v>
      </c>
    </row>
    <row r="2303" spans="1:22" x14ac:dyDescent="0.2">
      <c r="N2303" s="125">
        <f t="shared" si="3964"/>
        <v>-9.442433956569421E-5</v>
      </c>
      <c r="P2303" s="127" t="str">
        <f t="shared" ref="P2303" si="4045">CONCATENATE("X5","(m",K2299,")")</f>
        <v>X5(m288)</v>
      </c>
      <c r="Q2303" s="59">
        <f t="shared" ref="Q2303" si="4046">(($L$3*($I$7-($B$7*Q2299+$C$7*Q2300+$D$7*Q2301+$E$7*Q2302+$G$7*N2304))/$F$7))+((1-$L$3)*N2303)</f>
        <v>-9.4491874872179368E-5</v>
      </c>
      <c r="S2303" s="129">
        <f t="shared" si="4038"/>
        <v>7.1472077971269213E-2</v>
      </c>
    </row>
    <row r="2304" spans="1:22" ht="15.75" x14ac:dyDescent="0.25">
      <c r="K2304" s="1"/>
      <c r="N2304" s="126">
        <f t="shared" si="3964"/>
        <v>-9.1974777692647774E-4</v>
      </c>
      <c r="P2304" s="127" t="str">
        <f t="shared" ref="P2304" si="4047">CONCATENATE("X6","(m",K2299,")")</f>
        <v>X6(m288)</v>
      </c>
      <c r="Q2304" s="59">
        <f t="shared" ref="Q2304" si="4048">(($L$3*($I$8-($B$8*Q2299+$C$8*Q2300+$D$8*Q2301+$E$8*Q2302+$F$8*Q2303))/$G$8))+((1-$L$3)*N2304)</f>
        <v>-9.2039863973001463E-4</v>
      </c>
      <c r="R2304" s="1"/>
      <c r="S2304" s="129">
        <f t="shared" si="4038"/>
        <v>7.071531567319625E-2</v>
      </c>
      <c r="T2304" s="1"/>
      <c r="U2304" s="1"/>
    </row>
    <row r="2305" spans="1:22" x14ac:dyDescent="0.2">
      <c r="A2305" s="131"/>
      <c r="B2305" s="131"/>
      <c r="C2305" s="131"/>
      <c r="D2305" s="131"/>
      <c r="E2305" s="131"/>
      <c r="F2305" s="131"/>
      <c r="G2305" s="131"/>
      <c r="H2305" s="131"/>
      <c r="I2305" s="131"/>
      <c r="J2305" s="131"/>
      <c r="K2305" s="131"/>
      <c r="L2305" s="131"/>
      <c r="M2305" s="131"/>
      <c r="N2305" s="131"/>
      <c r="O2305" s="131"/>
      <c r="P2305" s="131"/>
      <c r="Q2305" s="131"/>
      <c r="R2305" s="131"/>
      <c r="S2305" s="131"/>
      <c r="T2305" s="131"/>
      <c r="U2305" s="131"/>
      <c r="V2305" s="131"/>
    </row>
    <row r="2306" spans="1:22" ht="15.75" x14ac:dyDescent="0.25">
      <c r="K2306" s="127" t="s">
        <v>226</v>
      </c>
      <c r="N2306" s="117" t="s">
        <v>516</v>
      </c>
      <c r="S2306" s="112" t="s">
        <v>210</v>
      </c>
      <c r="T2306" s="112" t="s">
        <v>228</v>
      </c>
    </row>
    <row r="2307" spans="1:22" x14ac:dyDescent="0.2">
      <c r="K2307" s="127">
        <v>289</v>
      </c>
      <c r="N2307" s="124">
        <f t="shared" ref="N2307" si="4049">Q2299</f>
        <v>0.23411511129954288</v>
      </c>
      <c r="P2307" s="127" t="str">
        <f t="shared" ref="P2307" si="4050">CONCATENATE("X1","(m",K2307,")")</f>
        <v>X1(m289)</v>
      </c>
      <c r="Q2307" s="59">
        <f t="shared" ref="Q2307" si="4051">(($L$3*($I$3-($C$3*N2308+$D$3*N2309+$E$3*N2310+$F$3*N2311+$G$3*N2312))/$B$3))+((1-$L$3)*N2307)</f>
        <v>0.2342810110265959</v>
      </c>
      <c r="S2307" s="129">
        <f t="shared" ref="S2307:S2312" si="4052">ABS((Q2307-N2307)/Q2307)*100</f>
        <v>7.0812280656494545E-2</v>
      </c>
      <c r="T2307" s="133">
        <f t="shared" si="3982"/>
        <v>7.1120123029674742E-2</v>
      </c>
      <c r="U2307" s="127" t="s">
        <v>229</v>
      </c>
    </row>
    <row r="2308" spans="1:22" x14ac:dyDescent="0.2">
      <c r="N2308" s="125">
        <f t="shared" si="3964"/>
        <v>9.445818457518521E-5</v>
      </c>
      <c r="P2308" s="127" t="str">
        <f t="shared" ref="P2308" si="4053">CONCATENATE("X2","(m",K2307,")")</f>
        <v>X2(m289)</v>
      </c>
      <c r="Q2308" s="59">
        <f t="shared" ref="Q2308" si="4054">(($L$3*($I$4-($B$4*Q2307+$D$4*N2309+$E$4*N2310+$F$4*N2311+$G$4*N2312))/$C$4))+((1-$L$3)*N2308)</f>
        <v>9.4525411163899281E-5</v>
      </c>
      <c r="S2308" s="129">
        <f t="shared" si="4052"/>
        <v>7.1120123029674742E-2</v>
      </c>
    </row>
    <row r="2309" spans="1:22" x14ac:dyDescent="0.2">
      <c r="N2309" s="125">
        <f t="shared" si="3964"/>
        <v>-9.1412229727239405E-4</v>
      </c>
      <c r="P2309" s="127" t="str">
        <f t="shared" ref="P2309" si="4055">CONCATENATE("X3","(m",K2307,")")</f>
        <v>X3(m289)</v>
      </c>
      <c r="Q2309" s="59">
        <f t="shared" ref="Q2309" si="4056">(($L$3*($I$5-($B$5*Q2307+$C$5*Q2308+$E$5*N2310+$F$5*N2311+$G$5*N2312))/$D$5))+((1-$L$3)*N2309)</f>
        <v>-9.1477018484823944E-4</v>
      </c>
      <c r="S2309" s="129">
        <f t="shared" si="4052"/>
        <v>7.0825174079419184E-2</v>
      </c>
    </row>
    <row r="2310" spans="1:22" x14ac:dyDescent="0.2">
      <c r="N2310" s="125">
        <f t="shared" si="3964"/>
        <v>0.23536732658486442</v>
      </c>
      <c r="P2310" s="127" t="str">
        <f t="shared" ref="P2310" si="4057">CONCATENATE("X4","(m",K2307,")")</f>
        <v>X4(m289)</v>
      </c>
      <c r="Q2310" s="59">
        <f t="shared" ref="Q2310" si="4058">(($L$3*($I$6-($B$6*Q2307+$C$6*Q2308+$D$6*Q2309+$F$6*N2311+$G$6*N2312))/$E$6))+((1-$L$3)*N2310)</f>
        <v>0.23553246795015639</v>
      </c>
      <c r="S2310" s="129">
        <f t="shared" si="4052"/>
        <v>7.0114055496976427E-2</v>
      </c>
    </row>
    <row r="2311" spans="1:22" x14ac:dyDescent="0.2">
      <c r="N2311" s="125">
        <f t="shared" si="3964"/>
        <v>-9.4491874872179368E-5</v>
      </c>
      <c r="P2311" s="127" t="str">
        <f t="shared" ref="P2311" si="4059">CONCATENATE("X5","(m",K2307,")")</f>
        <v>X5(m289)</v>
      </c>
      <c r="Q2311" s="59">
        <f t="shared" ref="Q2311" si="4060">(($L$3*($I$7-($B$7*Q2307+$C$7*Q2308+$D$7*Q2309+$E$7*Q2310+$G$7*N2312))/$F$7))+((1-$L$3)*N2311)</f>
        <v>-9.4558794154334753E-5</v>
      </c>
      <c r="S2311" s="129">
        <f t="shared" si="4052"/>
        <v>7.0770024886487551E-2</v>
      </c>
    </row>
    <row r="2312" spans="1:22" ht="15.75" x14ac:dyDescent="0.25">
      <c r="K2312" s="1"/>
      <c r="N2312" s="126">
        <f t="shared" si="3964"/>
        <v>-9.2039863973001463E-4</v>
      </c>
      <c r="P2312" s="127" t="str">
        <f t="shared" ref="P2312" si="4061">CONCATENATE("X6","(m",K2307,")")</f>
        <v>X6(m289)</v>
      </c>
      <c r="Q2312" s="59">
        <f t="shared" ref="Q2312" si="4062">(($L$3*($I$8-($B$8*Q2307+$C$8*Q2308+$D$8*Q2309+$E$8*Q2310+$F$8*Q2311))/$G$8))+((1-$L$3)*N2312)</f>
        <v>-9.2104356567854618E-4</v>
      </c>
      <c r="R2312" s="1"/>
      <c r="S2312" s="129">
        <f t="shared" si="4052"/>
        <v>7.0021220772160775E-2</v>
      </c>
      <c r="T2312" s="1"/>
      <c r="U2312" s="1"/>
    </row>
    <row r="2313" spans="1:22" x14ac:dyDescent="0.2">
      <c r="A2313" s="131"/>
      <c r="B2313" s="131"/>
      <c r="C2313" s="131"/>
      <c r="D2313" s="131"/>
      <c r="E2313" s="131"/>
      <c r="F2313" s="131"/>
      <c r="G2313" s="131"/>
      <c r="H2313" s="131"/>
      <c r="I2313" s="131"/>
      <c r="J2313" s="131"/>
      <c r="K2313" s="131"/>
      <c r="L2313" s="131"/>
      <c r="M2313" s="131"/>
      <c r="N2313" s="131"/>
      <c r="O2313" s="131"/>
      <c r="P2313" s="131"/>
      <c r="Q2313" s="131"/>
      <c r="R2313" s="131"/>
      <c r="S2313" s="131"/>
      <c r="T2313" s="131"/>
      <c r="U2313" s="131"/>
      <c r="V2313" s="131"/>
    </row>
    <row r="2314" spans="1:22" ht="15.75" x14ac:dyDescent="0.25">
      <c r="K2314" s="127" t="s">
        <v>226</v>
      </c>
      <c r="N2314" s="117" t="s">
        <v>517</v>
      </c>
      <c r="S2314" s="112" t="s">
        <v>210</v>
      </c>
      <c r="T2314" s="112" t="s">
        <v>228</v>
      </c>
    </row>
    <row r="2315" spans="1:22" x14ac:dyDescent="0.2">
      <c r="K2315" s="127">
        <v>290</v>
      </c>
      <c r="N2315" s="124">
        <f t="shared" ref="N2315" si="4063">Q2307</f>
        <v>0.2342810110265959</v>
      </c>
      <c r="P2315" s="127" t="str">
        <f t="shared" ref="P2315" si="4064">CONCATENATE("X1","(m",K2315,")")</f>
        <v>X1(m290)</v>
      </c>
      <c r="Q2315" s="59">
        <f t="shared" ref="Q2315" si="4065">(($L$3*($I$3-($C$3*N2316+$D$3*N2317+$E$3*N2318+$F$3*N2319+$G$3*N2320))/$B$3))+((1-$L$3)*N2315)</f>
        <v>0.23444539749675436</v>
      </c>
      <c r="S2315" s="129">
        <f t="shared" ref="S2315:S2320" si="4066">ABS((Q2315-N2315)/Q2315)*100</f>
        <v>7.0117166689413077E-2</v>
      </c>
      <c r="T2315" s="133">
        <f t="shared" si="3982"/>
        <v>7.0421772532177435E-2</v>
      </c>
      <c r="U2315" s="127" t="s">
        <v>229</v>
      </c>
    </row>
    <row r="2316" spans="1:22" x14ac:dyDescent="0.2">
      <c r="N2316" s="125">
        <f t="shared" si="3964"/>
        <v>9.4525411163899281E-5</v>
      </c>
      <c r="P2316" s="127" t="str">
        <f t="shared" ref="P2316" si="4067">CONCATENATE("X2","(m",K2315,")")</f>
        <v>X2(m290)</v>
      </c>
      <c r="Q2316" s="59">
        <f t="shared" ref="Q2316" si="4068">(($L$3*($I$4-($B$4*Q2315+$D$4*N2317+$E$4*N2318+$F$4*N2319+$G$4*N2320))/$C$4))+((1-$L$3)*N2316)</f>
        <v>9.4592024544257419E-5</v>
      </c>
      <c r="S2316" s="129">
        <f t="shared" si="4066"/>
        <v>7.0421772532177435E-2</v>
      </c>
    </row>
    <row r="2317" spans="1:22" x14ac:dyDescent="0.2">
      <c r="N2317" s="125">
        <f t="shared" si="3964"/>
        <v>-9.1477018484823944E-4</v>
      </c>
      <c r="P2317" s="127" t="str">
        <f t="shared" ref="P2317" si="4069">CONCATENATE("X3","(m",K2315,")")</f>
        <v>X3(m290)</v>
      </c>
      <c r="Q2317" s="59">
        <f t="shared" ref="Q2317" si="4070">(($L$3*($I$5-($B$5*Q2315+$C$5*Q2316+$E$5*N2318+$F$5*N2319+$G$5*N2320))/$D$5))+((1-$L$3)*N2317)</f>
        <v>-9.1541216270766483E-4</v>
      </c>
      <c r="S2317" s="129">
        <f t="shared" si="4066"/>
        <v>7.0129924593366075E-2</v>
      </c>
    </row>
    <row r="2318" spans="1:22" x14ac:dyDescent="0.2">
      <c r="N2318" s="125">
        <f t="shared" si="3964"/>
        <v>0.23553246795015639</v>
      </c>
      <c r="P2318" s="127" t="str">
        <f t="shared" ref="P2318" si="4071">CONCATENATE("X4","(m",K2315,")")</f>
        <v>X4(m290)</v>
      </c>
      <c r="Q2318" s="59">
        <f t="shared" ref="Q2318" si="4072">(($L$3*($I$6-($B$6*Q2315+$C$6*Q2316+$D$6*Q2317+$F$6*N2319+$G$6*N2320))/$E$6))+((1-$L$3)*N2318)</f>
        <v>0.23569610297596219</v>
      </c>
      <c r="S2318" s="129">
        <f t="shared" si="4066"/>
        <v>6.9426275504642435E-2</v>
      </c>
    </row>
    <row r="2319" spans="1:22" x14ac:dyDescent="0.2">
      <c r="N2319" s="125">
        <f t="shared" si="3964"/>
        <v>-9.4558794154334753E-5</v>
      </c>
      <c r="P2319" s="127" t="str">
        <f t="shared" ref="P2319" si="4073">CONCATENATE("X5","(m",K2315,")")</f>
        <v>X5(m290)</v>
      </c>
      <c r="Q2319" s="59">
        <f t="shared" ref="Q2319" si="4074">(($L$3*($I$7-($B$7*Q2315+$C$7*Q2316+$D$7*Q2317+$E$7*Q2318+$G$7*N2320))/$F$7))+((1-$L$3)*N2319)</f>
        <v>-9.462510303123568E-5</v>
      </c>
      <c r="S2319" s="129">
        <f t="shared" si="4066"/>
        <v>7.0075355034528067E-2</v>
      </c>
    </row>
    <row r="2320" spans="1:22" ht="15.75" x14ac:dyDescent="0.25">
      <c r="K2320" s="1"/>
      <c r="N2320" s="126">
        <f t="shared" si="3964"/>
        <v>-9.2104356567854618E-4</v>
      </c>
      <c r="P2320" s="127" t="str">
        <f t="shared" ref="P2320" si="4075">CONCATENATE("X6","(m",K2315,")")</f>
        <v>X6(m290)</v>
      </c>
      <c r="Q2320" s="59">
        <f t="shared" ref="Q2320" si="4076">(($L$3*($I$8-($B$8*Q2315+$C$8*Q2316+$D$8*Q2317+$E$8*Q2318+$F$8*Q2319))/$G$8))+((1-$L$3)*N2320)</f>
        <v>-9.2168260892518648E-4</v>
      </c>
      <c r="R2320" s="1"/>
      <c r="S2320" s="129">
        <f t="shared" si="4066"/>
        <v>6.9334415171998537E-2</v>
      </c>
      <c r="T2320" s="1"/>
      <c r="U2320" s="1"/>
    </row>
    <row r="2321" spans="1:22" x14ac:dyDescent="0.2">
      <c r="A2321" s="131"/>
      <c r="B2321" s="131"/>
      <c r="C2321" s="131"/>
      <c r="D2321" s="131"/>
      <c r="E2321" s="131"/>
      <c r="F2321" s="131"/>
      <c r="G2321" s="131"/>
      <c r="H2321" s="131"/>
      <c r="I2321" s="131"/>
      <c r="J2321" s="131"/>
      <c r="K2321" s="131"/>
      <c r="L2321" s="131"/>
      <c r="M2321" s="131"/>
      <c r="N2321" s="131"/>
      <c r="O2321" s="131"/>
      <c r="P2321" s="131"/>
      <c r="Q2321" s="131"/>
      <c r="R2321" s="131"/>
      <c r="S2321" s="131"/>
      <c r="T2321" s="131"/>
      <c r="U2321" s="131"/>
      <c r="V2321" s="131"/>
    </row>
    <row r="2322" spans="1:22" ht="15.75" x14ac:dyDescent="0.25">
      <c r="K2322" s="127" t="s">
        <v>226</v>
      </c>
      <c r="N2322" s="117" t="s">
        <v>518</v>
      </c>
      <c r="S2322" s="112" t="s">
        <v>210</v>
      </c>
      <c r="T2322" s="112" t="s">
        <v>228</v>
      </c>
    </row>
    <row r="2323" spans="1:22" x14ac:dyDescent="0.2">
      <c r="K2323" s="127">
        <v>291</v>
      </c>
      <c r="N2323" s="124">
        <f t="shared" ref="N2323:N2384" si="4077">Q2315</f>
        <v>0.23444539749675436</v>
      </c>
      <c r="P2323" s="127" t="str">
        <f t="shared" ref="P2323" si="4078">CONCATENATE("X1","(m",K2323,")")</f>
        <v>X1(m291)</v>
      </c>
      <c r="Q2323" s="59">
        <f t="shared" ref="Q2323" si="4079">(($L$3*($I$3-($C$3*N2324+$D$3*N2325+$E$3*N2326+$F$3*N2327+$G$3*N2328))/$B$3))+((1-$L$3)*N2323)</f>
        <v>0.23460828451321408</v>
      </c>
      <c r="S2323" s="129">
        <f t="shared" ref="S2323:S2328" si="4080">ABS((Q2323-N2323)/Q2323)*100</f>
        <v>6.9429354039093394E-2</v>
      </c>
      <c r="T2323" s="133">
        <f t="shared" si="3982"/>
        <v>6.9730761537862562E-2</v>
      </c>
      <c r="U2323" s="127" t="s">
        <v>229</v>
      </c>
    </row>
    <row r="2324" spans="1:22" x14ac:dyDescent="0.2">
      <c r="N2324" s="125">
        <f t="shared" si="4077"/>
        <v>9.4592024544257419E-5</v>
      </c>
      <c r="P2324" s="127" t="str">
        <f t="shared" ref="P2324" si="4081">CONCATENATE("X2","(m",K2323,")")</f>
        <v>X2(m291)</v>
      </c>
      <c r="Q2324" s="59">
        <f t="shared" ref="Q2324" si="4082">(($L$3*($I$4-($B$4*Q2323+$D$4*N2325+$E$4*N2326+$F$4*N2327+$G$4*N2328))/$C$4))+((1-$L$3)*N2324)</f>
        <v>9.4658030309649078E-5</v>
      </c>
      <c r="S2324" s="129">
        <f t="shared" si="4080"/>
        <v>6.9730761537862562E-2</v>
      </c>
    </row>
    <row r="2325" spans="1:22" x14ac:dyDescent="0.2">
      <c r="N2325" s="125">
        <f t="shared" si="4077"/>
        <v>-9.1541216270766483E-4</v>
      </c>
      <c r="P2325" s="127" t="str">
        <f t="shared" ref="P2325" si="4083">CONCATENATE("X3","(m",K2323,")")</f>
        <v>X3(m291)</v>
      </c>
      <c r="Q2325" s="59">
        <f t="shared" ref="Q2325" si="4084">(($L$3*($I$5-($B$5*Q2323+$C$5*Q2324+$E$5*N2326+$F$5*N2327+$G$5*N2328))/$D$5))+((1-$L$3)*N2325)</f>
        <v>-9.1604828475623837E-4</v>
      </c>
      <c r="S2325" s="129">
        <f t="shared" si="4080"/>
        <v>6.9441978022241127E-2</v>
      </c>
    </row>
    <row r="2326" spans="1:22" x14ac:dyDescent="0.2">
      <c r="N2326" s="125">
        <f t="shared" si="4077"/>
        <v>0.23569610297596219</v>
      </c>
      <c r="P2326" s="127" t="str">
        <f t="shared" ref="P2326" si="4085">CONCATENATE("X4","(m",K2323,")")</f>
        <v>X4(m291)</v>
      </c>
      <c r="Q2326" s="59">
        <f t="shared" ref="Q2326" si="4086">(($L$3*($I$6-($B$6*Q2323+$C$6*Q2324+$D$6*Q2325+$F$6*N2327+$G$6*N2328))/$E$6))+((1-$L$3)*N2326)</f>
        <v>0.23585824540238037</v>
      </c>
      <c r="S2326" s="129">
        <f t="shared" si="4080"/>
        <v>6.8745710433639196E-2</v>
      </c>
    </row>
    <row r="2327" spans="1:22" x14ac:dyDescent="0.2">
      <c r="N2327" s="125">
        <f t="shared" si="4077"/>
        <v>-9.462510303123568E-5</v>
      </c>
      <c r="P2327" s="127" t="str">
        <f t="shared" ref="P2327" si="4087">CONCATENATE("X5","(m",K2323,")")</f>
        <v>X5(m291)</v>
      </c>
      <c r="Q2327" s="59">
        <f t="shared" ref="Q2327" si="4088">(($L$3*($I$7-($B$7*Q2323+$C$7*Q2324+$D$7*Q2325+$E$7*Q2326+$G$7*N2328))/$F$7))+((1-$L$3)*N2327)</f>
        <v>-9.4690807070703037E-5</v>
      </c>
      <c r="S2327" s="129">
        <f t="shared" si="4080"/>
        <v>6.9387981262318099E-2</v>
      </c>
    </row>
    <row r="2328" spans="1:22" ht="15.75" x14ac:dyDescent="0.25">
      <c r="K2328" s="1"/>
      <c r="N2328" s="126">
        <f t="shared" si="4077"/>
        <v>-9.2168260892518648E-4</v>
      </c>
      <c r="P2328" s="127" t="str">
        <f t="shared" ref="P2328" si="4089">CONCATENATE("X6","(m",K2323,")")</f>
        <v>X6(m291)</v>
      </c>
      <c r="Q2328" s="59">
        <f t="shared" ref="Q2328" si="4090">(($L$3*($I$8-($B$8*Q2323+$C$8*Q2324+$D$8*Q2325+$E$8*Q2326+$F$8*Q2327))/$G$8))+((1-$L$3)*N2328)</f>
        <v>-9.2231582312909044E-4</v>
      </c>
      <c r="R2328" s="1"/>
      <c r="S2328" s="129">
        <f t="shared" si="4080"/>
        <v>6.8654813028761044E-2</v>
      </c>
      <c r="T2328" s="1"/>
      <c r="U2328" s="1"/>
    </row>
    <row r="2329" spans="1:22" x14ac:dyDescent="0.2">
      <c r="A2329" s="131"/>
      <c r="B2329" s="131"/>
      <c r="C2329" s="131"/>
      <c r="D2329" s="131"/>
      <c r="E2329" s="131"/>
      <c r="F2329" s="131"/>
      <c r="G2329" s="131"/>
      <c r="H2329" s="131"/>
      <c r="I2329" s="131"/>
      <c r="J2329" s="131"/>
      <c r="K2329" s="131"/>
      <c r="L2329" s="131"/>
      <c r="M2329" s="131"/>
      <c r="N2329" s="131"/>
      <c r="O2329" s="131"/>
      <c r="P2329" s="131"/>
      <c r="Q2329" s="131"/>
      <c r="R2329" s="131"/>
      <c r="S2329" s="131"/>
      <c r="T2329" s="131"/>
      <c r="U2329" s="131"/>
      <c r="V2329" s="131"/>
    </row>
    <row r="2330" spans="1:22" ht="15.75" x14ac:dyDescent="0.25">
      <c r="K2330" s="127" t="s">
        <v>226</v>
      </c>
      <c r="N2330" s="117" t="s">
        <v>519</v>
      </c>
      <c r="S2330" s="112" t="s">
        <v>210</v>
      </c>
      <c r="T2330" s="112" t="s">
        <v>228</v>
      </c>
    </row>
    <row r="2331" spans="1:22" x14ac:dyDescent="0.2">
      <c r="K2331" s="127">
        <v>292</v>
      </c>
      <c r="N2331" s="124">
        <f t="shared" ref="N2331" si="4091">Q2323</f>
        <v>0.23460828451321408</v>
      </c>
      <c r="P2331" s="127" t="str">
        <f t="shared" ref="P2331" si="4092">CONCATENATE("X1","(m",K2331,")")</f>
        <v>X1(m292)</v>
      </c>
      <c r="Q2331" s="59">
        <f t="shared" ref="Q2331" si="4093">(($L$3*($I$3-($C$3*N2332+$D$3*N2333+$E$3*N2334+$F$3*N2335+$G$3*N2336))/$B$3))+((1-$L$3)*N2331)</f>
        <v>0.2347696857532649</v>
      </c>
      <c r="S2331" s="129">
        <f t="shared" ref="S2331:S2336" si="4094">ABS((Q2331-N2331)/Q2331)*100</f>
        <v>6.8748756694441943E-2</v>
      </c>
      <c r="T2331" s="133">
        <f t="shared" ref="T2331:T2387" si="4095">MAX(S2331:S2334)</f>
        <v>6.9047003503484486E-2</v>
      </c>
      <c r="U2331" s="127" t="s">
        <v>229</v>
      </c>
    </row>
    <row r="2332" spans="1:22" x14ac:dyDescent="0.2">
      <c r="N2332" s="125">
        <f t="shared" si="4077"/>
        <v>9.4658030309649078E-5</v>
      </c>
      <c r="P2332" s="127" t="str">
        <f t="shared" ref="P2332" si="4096">CONCATENATE("X2","(m",K2331,")")</f>
        <v>X2(m292)</v>
      </c>
      <c r="Q2332" s="59">
        <f t="shared" ref="Q2332" si="4097">(($L$3*($I$4-($B$4*Q2331+$D$4*N2333+$E$4*N2334+$F$4*N2335+$G$4*N2336))/$C$4))+((1-$L$3)*N2332)</f>
        <v>9.4723434002443366E-5</v>
      </c>
      <c r="S2332" s="129">
        <f t="shared" si="4094"/>
        <v>6.9047003503484486E-2</v>
      </c>
    </row>
    <row r="2333" spans="1:22" x14ac:dyDescent="0.2">
      <c r="N2333" s="125">
        <f t="shared" si="4077"/>
        <v>-9.1604828475623837E-4</v>
      </c>
      <c r="P2333" s="127" t="str">
        <f t="shared" ref="P2333" si="4098">CONCATENATE("X3","(m",K2331,")")</f>
        <v>X3(m292)</v>
      </c>
      <c r="Q2333" s="59">
        <f t="shared" ref="Q2333" si="4099">(($L$3*($I$5-($B$5*Q2331+$C$5*Q2332+$E$5*N2334+$F$5*N2335+$G$5*N2336))/$D$5))+((1-$L$3)*N2333)</f>
        <v>-9.1667860440782835E-4</v>
      </c>
      <c r="S2333" s="129">
        <f t="shared" si="4094"/>
        <v>6.8761248332741165E-2</v>
      </c>
    </row>
    <row r="2334" spans="1:22" x14ac:dyDescent="0.2">
      <c r="N2334" s="125">
        <f t="shared" si="4077"/>
        <v>0.23585824540238037</v>
      </c>
      <c r="P2334" s="127" t="str">
        <f t="shared" ref="P2334" si="4100">CONCATENATE("X4","(m",K2331,")")</f>
        <v>X4(m292)</v>
      </c>
      <c r="Q2334" s="59">
        <f t="shared" ref="Q2334" si="4101">(($L$3*($I$6-($B$6*Q2331+$C$6*Q2332+$D$6*Q2333+$F$6*N2335+$G$6*N2336))/$E$6))+((1-$L$3)*N2334)</f>
        <v>0.23601890884417909</v>
      </c>
      <c r="S2334" s="129">
        <f t="shared" si="4094"/>
        <v>6.8072275473820151E-2</v>
      </c>
    </row>
    <row r="2335" spans="1:22" x14ac:dyDescent="0.2">
      <c r="N2335" s="125">
        <f t="shared" si="4077"/>
        <v>-9.4690807070703037E-5</v>
      </c>
      <c r="P2335" s="127" t="str">
        <f t="shared" ref="P2335" si="4102">CONCATENATE("X5","(m",K2331,")")</f>
        <v>X5(m292)</v>
      </c>
      <c r="Q2335" s="59">
        <f t="shared" ref="Q2335" si="4103">(($L$3*($I$7-($B$7*Q2331+$C$7*Q2332+$D$7*Q2333+$E$7*Q2334+$G$7*N2336))/$F$7))+((1-$L$3)*N2335)</f>
        <v>-9.4755911789770676E-5</v>
      </c>
      <c r="S2335" s="129">
        <f t="shared" si="4094"/>
        <v>6.8707817631561877E-2</v>
      </c>
    </row>
    <row r="2336" spans="1:22" ht="15.75" x14ac:dyDescent="0.25">
      <c r="K2336" s="1"/>
      <c r="N2336" s="126">
        <f t="shared" si="4077"/>
        <v>-9.2231582312909044E-4</v>
      </c>
      <c r="P2336" s="127" t="str">
        <f t="shared" ref="P2336" si="4104">CONCATENATE("X6","(m",K2331,")")</f>
        <v>X6(m292)</v>
      </c>
      <c r="Q2336" s="59">
        <f t="shared" ref="Q2336" si="4105">(($L$3*($I$8-($B$8*Q2331+$C$8*Q2332+$D$8*Q2333+$E$8*Q2334+$F$8*Q2335))/$G$8))+((1-$L$3)*N2336)</f>
        <v>-9.2294326145996042E-4</v>
      </c>
      <c r="R2336" s="1"/>
      <c r="S2336" s="129">
        <f t="shared" si="4094"/>
        <v>6.7982329691368457E-2</v>
      </c>
      <c r="T2336" s="1"/>
      <c r="U2336" s="1"/>
    </row>
    <row r="2337" spans="1:22" x14ac:dyDescent="0.2">
      <c r="A2337" s="131"/>
      <c r="B2337" s="131"/>
      <c r="C2337" s="131"/>
      <c r="D2337" s="131"/>
      <c r="E2337" s="131"/>
      <c r="F2337" s="131"/>
      <c r="G2337" s="131"/>
      <c r="H2337" s="131"/>
      <c r="I2337" s="131"/>
      <c r="J2337" s="131"/>
      <c r="K2337" s="131"/>
      <c r="L2337" s="131"/>
      <c r="M2337" s="131"/>
      <c r="N2337" s="131"/>
      <c r="O2337" s="131"/>
      <c r="P2337" s="131"/>
      <c r="Q2337" s="131"/>
      <c r="R2337" s="131"/>
      <c r="S2337" s="131"/>
      <c r="T2337" s="131"/>
      <c r="U2337" s="131"/>
      <c r="V2337" s="131"/>
    </row>
    <row r="2338" spans="1:22" ht="15.75" x14ac:dyDescent="0.25">
      <c r="K2338" s="127" t="s">
        <v>226</v>
      </c>
      <c r="N2338" s="117" t="s">
        <v>520</v>
      </c>
      <c r="S2338" s="112" t="s">
        <v>210</v>
      </c>
      <c r="T2338" s="112" t="s">
        <v>228</v>
      </c>
    </row>
    <row r="2339" spans="1:22" x14ac:dyDescent="0.2">
      <c r="K2339" s="127">
        <v>293</v>
      </c>
      <c r="N2339" s="124">
        <f t="shared" ref="N2339" si="4106">Q2331</f>
        <v>0.2347696857532649</v>
      </c>
      <c r="P2339" s="127" t="str">
        <f t="shared" ref="P2339" si="4107">CONCATENATE("X1","(m",K2339,")")</f>
        <v>X1(m293)</v>
      </c>
      <c r="Q2339" s="59">
        <f t="shared" ref="Q2339" si="4108">(($L$3*($I$3-($C$3*N2340+$D$3*N2341+$E$3*N2342+$F$3*N2343+$G$3*N2344))/$B$3))+((1-$L$3)*N2339)</f>
        <v>0.23492961476943905</v>
      </c>
      <c r="S2339" s="129">
        <f t="shared" ref="S2339:S2344" si="4109">ABS((Q2339-N2339)/Q2339)*100</f>
        <v>6.8075289839939296E-2</v>
      </c>
      <c r="T2339" s="133">
        <f t="shared" si="4095"/>
        <v>6.8370413090710708E-2</v>
      </c>
      <c r="U2339" s="127" t="s">
        <v>229</v>
      </c>
    </row>
    <row r="2340" spans="1:22" x14ac:dyDescent="0.2">
      <c r="N2340" s="125">
        <f t="shared" si="4077"/>
        <v>9.4723434002443366E-5</v>
      </c>
      <c r="P2340" s="127" t="str">
        <f t="shared" ref="P2340" si="4110">CONCATENATE("X2","(m",K2339,")")</f>
        <v>X2(m293)</v>
      </c>
      <c r="Q2340" s="59">
        <f t="shared" ref="Q2340" si="4111">(($L$3*($I$4-($B$4*Q2339+$D$4*N2341+$E$4*N2342+$F$4*N2343+$G$4*N2344))/$C$4))+((1-$L$3)*N2340)</f>
        <v>9.4788241114454738E-5</v>
      </c>
      <c r="S2340" s="129">
        <f t="shared" si="4109"/>
        <v>6.8370413090710708E-2</v>
      </c>
    </row>
    <row r="2341" spans="1:22" x14ac:dyDescent="0.2">
      <c r="N2341" s="125">
        <f t="shared" si="4077"/>
        <v>-9.1667860440782835E-4</v>
      </c>
      <c r="P2341" s="127" t="str">
        <f t="shared" ref="P2341" si="4112">CONCATENATE("X3","(m",K2339,")")</f>
        <v>X3(m293)</v>
      </c>
      <c r="Q2341" s="59">
        <f t="shared" ref="Q2341" si="4113">(($L$3*($I$5-($B$5*Q2339+$C$5*Q2340+$E$5*N2342+$F$5*N2343+$G$5*N2344))/$D$5))+((1-$L$3)*N2341)</f>
        <v>-9.1730317458908783E-4</v>
      </c>
      <c r="S2341" s="129">
        <f t="shared" si="4109"/>
        <v>6.8087650687490509E-2</v>
      </c>
    </row>
    <row r="2342" spans="1:22" x14ac:dyDescent="0.2">
      <c r="N2342" s="125">
        <f t="shared" si="4077"/>
        <v>0.23601890884417909</v>
      </c>
      <c r="P2342" s="127" t="str">
        <f t="shared" ref="P2342" si="4114">CONCATENATE("X4","(m",K2339,")")</f>
        <v>X4(m293)</v>
      </c>
      <c r="Q2342" s="59">
        <f t="shared" ref="Q2342" si="4115">(($L$3*($I$6-($B$6*Q2339+$C$6*Q2340+$D$6*Q2341+$F$6*N2343+$G$6*N2344))/$E$6))+((1-$L$3)*N2342)</f>
        <v>0.23617810679193915</v>
      </c>
      <c r="S2342" s="129">
        <f t="shared" si="4109"/>
        <v>6.7405886990325459E-2</v>
      </c>
    </row>
    <row r="2343" spans="1:22" x14ac:dyDescent="0.2">
      <c r="N2343" s="125">
        <f t="shared" si="4077"/>
        <v>-9.4755911789770676E-5</v>
      </c>
      <c r="P2343" s="127" t="str">
        <f t="shared" ref="P2343" si="4116">CONCATENATE("X5","(m",K2339,")")</f>
        <v>X5(m293)</v>
      </c>
      <c r="Q2343" s="59">
        <f t="shared" ref="Q2343" si="4117">(($L$3*($I$7-($B$7*Q2339+$C$7*Q2340+$D$7*Q2341+$E$7*Q2342+$G$7*N2344))/$F$7))+((1-$L$3)*N2343)</f>
        <v>-9.4820422655148812E-5</v>
      </c>
      <c r="S2343" s="129">
        <f t="shared" si="4109"/>
        <v>6.8034779398478823E-2</v>
      </c>
    </row>
    <row r="2344" spans="1:22" ht="15.75" x14ac:dyDescent="0.25">
      <c r="K2344" s="1"/>
      <c r="N2344" s="126">
        <f t="shared" si="4077"/>
        <v>-9.2294326145996042E-4</v>
      </c>
      <c r="P2344" s="127" t="str">
        <f t="shared" ref="P2344" si="4118">CONCATENATE("X6","(m",K2339,")")</f>
        <v>X6(m293)</v>
      </c>
      <c r="Q2344" s="59">
        <f t="shared" ref="Q2344" si="4119">(($L$3*($I$8-($B$8*Q2339+$C$8*Q2340+$D$8*Q2341+$E$8*Q2342+$F$8*Q2343))/$G$8))+((1-$L$3)*N2344)</f>
        <v>-9.2356497660251054E-4</v>
      </c>
      <c r="R2344" s="1"/>
      <c r="S2344" s="129">
        <f t="shared" si="4109"/>
        <v>6.7316881681374341E-2</v>
      </c>
      <c r="T2344" s="1"/>
      <c r="U2344" s="1"/>
    </row>
    <row r="2345" spans="1:22" x14ac:dyDescent="0.2">
      <c r="A2345" s="131"/>
      <c r="B2345" s="131"/>
      <c r="C2345" s="131"/>
      <c r="D2345" s="131"/>
      <c r="E2345" s="131"/>
      <c r="F2345" s="131"/>
      <c r="G2345" s="131"/>
      <c r="H2345" s="131"/>
      <c r="I2345" s="131"/>
      <c r="J2345" s="131"/>
      <c r="K2345" s="131"/>
      <c r="L2345" s="131"/>
      <c r="M2345" s="131"/>
      <c r="N2345" s="131"/>
      <c r="O2345" s="131"/>
      <c r="P2345" s="131"/>
      <c r="Q2345" s="131"/>
      <c r="R2345" s="131"/>
      <c r="S2345" s="131"/>
      <c r="T2345" s="131"/>
      <c r="U2345" s="131"/>
      <c r="V2345" s="131"/>
    </row>
    <row r="2346" spans="1:22" ht="15.75" x14ac:dyDescent="0.25">
      <c r="K2346" s="127" t="s">
        <v>226</v>
      </c>
      <c r="N2346" s="117" t="s">
        <v>521</v>
      </c>
      <c r="S2346" s="112" t="s">
        <v>210</v>
      </c>
      <c r="T2346" s="112" t="s">
        <v>228</v>
      </c>
    </row>
    <row r="2347" spans="1:22" x14ac:dyDescent="0.2">
      <c r="K2347" s="127">
        <v>294</v>
      </c>
      <c r="N2347" s="124">
        <f t="shared" ref="N2347" si="4120">Q2339</f>
        <v>0.23492961476943905</v>
      </c>
      <c r="P2347" s="127" t="str">
        <f t="shared" ref="P2347" si="4121">CONCATENATE("X1","(m",K2347,")")</f>
        <v>X1(m294)</v>
      </c>
      <c r="Q2347" s="59">
        <f t="shared" ref="Q2347" si="4122">(($L$3*($I$3-($C$3*N2348+$D$3*N2349+$E$3*N2350+$F$3*N2351+$G$3*N2352))/$B$3))+((1-$L$3)*N2347)</f>
        <v>0.23508808499064904</v>
      </c>
      <c r="S2347" s="129">
        <f t="shared" ref="S2347:S2352" si="4123">ABS((Q2347-N2347)/Q2347)*100</f>
        <v>6.7408869835445737E-2</v>
      </c>
      <c r="T2347" s="133">
        <f t="shared" si="4095"/>
        <v>6.7700906145205741E-2</v>
      </c>
      <c r="U2347" s="127" t="s">
        <v>229</v>
      </c>
    </row>
    <row r="2348" spans="1:22" x14ac:dyDescent="0.2">
      <c r="N2348" s="125">
        <f t="shared" si="4077"/>
        <v>9.4788241114454738E-5</v>
      </c>
      <c r="P2348" s="127" t="str">
        <f t="shared" ref="P2348" si="4124">CONCATENATE("X2","(m",K2347,")")</f>
        <v>X2(m294)</v>
      </c>
      <c r="Q2348" s="59">
        <f t="shared" ref="Q2348" si="4125">(($L$3*($I$4-($B$4*Q2347+$D$4*N2349+$E$4*N2350+$F$4*N2351+$G$4*N2352))/$C$4))+((1-$L$3)*N2348)</f>
        <v>9.4852457087403903E-5</v>
      </c>
      <c r="S2348" s="129">
        <f t="shared" si="4123"/>
        <v>6.7700906145205741E-2</v>
      </c>
    </row>
    <row r="2349" spans="1:22" x14ac:dyDescent="0.2">
      <c r="N2349" s="125">
        <f t="shared" si="4077"/>
        <v>-9.1730317458908783E-4</v>
      </c>
      <c r="P2349" s="127" t="str">
        <f t="shared" ref="P2349" si="4126">CONCATENATE("X3","(m",K2347,")")</f>
        <v>X3(m294)</v>
      </c>
      <c r="Q2349" s="59">
        <f t="shared" ref="Q2349" si="4127">(($L$3*($I$5-($B$5*Q2347+$C$5*Q2348+$E$5*N2350+$F$5*N2351+$G$5*N2352))/$D$5))+((1-$L$3)*N2349)</f>
        <v>-9.1792204774389775E-4</v>
      </c>
      <c r="S2349" s="129">
        <f t="shared" si="4123"/>
        <v>6.7421101424790755E-2</v>
      </c>
    </row>
    <row r="2350" spans="1:22" x14ac:dyDescent="0.2">
      <c r="N2350" s="125">
        <f t="shared" si="4077"/>
        <v>0.23617810679193915</v>
      </c>
      <c r="P2350" s="127" t="str">
        <f t="shared" ref="P2350" si="4128">CONCATENATE("X4","(m",K2347,")")</f>
        <v>X4(m294)</v>
      </c>
      <c r="Q2350" s="59">
        <f t="shared" ref="Q2350" si="4129">(($L$3*($I$6-($B$6*Q2347+$C$6*Q2348+$D$6*Q2349+$F$6*N2351+$G$6*N2352))/$E$6))+((1-$L$3)*N2350)</f>
        <v>0.23633585261318676</v>
      </c>
      <c r="S2350" s="129">
        <f t="shared" si="4123"/>
        <v>6.6746462503848941E-2</v>
      </c>
    </row>
    <row r="2351" spans="1:22" x14ac:dyDescent="0.2">
      <c r="N2351" s="125">
        <f t="shared" si="4077"/>
        <v>-9.4820422655148812E-5</v>
      </c>
      <c r="P2351" s="127" t="str">
        <f t="shared" ref="P2351" si="4130">CONCATENATE("X5","(m",K2347,")")</f>
        <v>X5(m294)</v>
      </c>
      <c r="Q2351" s="59">
        <f t="shared" ref="Q2351" si="4131">(($L$3*($I$7-($B$7*Q2347+$C$7*Q2348+$D$7*Q2349+$E$7*Q2350+$G$7*N2352))/$F$7))+((1-$L$3)*N2351)</f>
        <v>-9.4884345083682937E-5</v>
      </c>
      <c r="S2351" s="129">
        <f t="shared" si="4123"/>
        <v>6.7368782993389706E-2</v>
      </c>
    </row>
    <row r="2352" spans="1:22" ht="15.75" x14ac:dyDescent="0.25">
      <c r="K2352" s="1"/>
      <c r="N2352" s="126">
        <f t="shared" si="4077"/>
        <v>-9.2356497660251054E-4</v>
      </c>
      <c r="P2352" s="127" t="str">
        <f t="shared" ref="P2352" si="4132">CONCATENATE("X6","(m",K2347,")")</f>
        <v>X6(m294)</v>
      </c>
      <c r="Q2352" s="59">
        <f t="shared" ref="Q2352" si="4133">(($L$3*($I$8-($B$8*Q2347+$C$8*Q2348+$D$8*Q2349+$E$8*Q2350+$F$8*Q2351))/$G$8))+((1-$L$3)*N2352)</f>
        <v>-9.2418102076089056E-4</v>
      </c>
      <c r="R2352" s="1"/>
      <c r="S2352" s="129">
        <f t="shared" si="4123"/>
        <v>6.6658386673297126E-2</v>
      </c>
      <c r="T2352" s="1"/>
      <c r="U2352" s="1"/>
    </row>
    <row r="2353" spans="1:22" x14ac:dyDescent="0.2">
      <c r="A2353" s="131"/>
      <c r="B2353" s="131"/>
      <c r="C2353" s="131"/>
      <c r="D2353" s="131"/>
      <c r="E2353" s="131"/>
      <c r="F2353" s="131"/>
      <c r="G2353" s="131"/>
      <c r="H2353" s="131"/>
      <c r="I2353" s="131"/>
      <c r="J2353" s="131"/>
      <c r="K2353" s="131"/>
      <c r="L2353" s="131"/>
      <c r="M2353" s="131"/>
      <c r="N2353" s="131"/>
      <c r="O2353" s="131"/>
      <c r="P2353" s="131"/>
      <c r="Q2353" s="131"/>
      <c r="R2353" s="131"/>
      <c r="S2353" s="131"/>
      <c r="T2353" s="131"/>
      <c r="U2353" s="131"/>
      <c r="V2353" s="131"/>
    </row>
    <row r="2354" spans="1:22" ht="15.75" x14ac:dyDescent="0.25">
      <c r="K2354" s="127" t="s">
        <v>226</v>
      </c>
      <c r="N2354" s="117" t="s">
        <v>522</v>
      </c>
      <c r="S2354" s="112" t="s">
        <v>210</v>
      </c>
      <c r="T2354" s="112" t="s">
        <v>228</v>
      </c>
    </row>
    <row r="2355" spans="1:22" x14ac:dyDescent="0.2">
      <c r="K2355" s="127">
        <v>295</v>
      </c>
      <c r="N2355" s="124">
        <f t="shared" ref="N2355" si="4134">Q2347</f>
        <v>0.23508808499064904</v>
      </c>
      <c r="P2355" s="127" t="str">
        <f t="shared" ref="P2355" si="4135">CONCATENATE("X1","(m",K2355,")")</f>
        <v>X1(m295)</v>
      </c>
      <c r="Q2355" s="59">
        <f t="shared" ref="Q2355" si="4136">(($L$3*($I$3-($C$3*N2356+$D$3*N2357+$E$3*N2358+$F$3*N2359+$G$3*N2360))/$B$3))+((1-$L$3)*N2355)</f>
        <v>0.23524510972331547</v>
      </c>
      <c r="S2355" s="129">
        <f t="shared" ref="S2355:S2360" si="4137">ABS((Q2355-N2355)/Q2355)*100</f>
        <v>6.6749414196587739E-2</v>
      </c>
      <c r="T2355" s="133">
        <f t="shared" si="4095"/>
        <v>6.703839967703179E-2</v>
      </c>
      <c r="U2355" s="127" t="s">
        <v>229</v>
      </c>
    </row>
    <row r="2356" spans="1:22" x14ac:dyDescent="0.2">
      <c r="N2356" s="125">
        <f t="shared" si="4077"/>
        <v>9.4852457087403903E-5</v>
      </c>
      <c r="P2356" s="127" t="str">
        <f t="shared" ref="P2356" si="4138">CONCATENATE("X2","(m",K2355,")")</f>
        <v>X2(m295)</v>
      </c>
      <c r="Q2356" s="59">
        <f t="shared" ref="Q2356" si="4139">(($L$3*($I$4-($B$4*Q2355+$D$4*N2357+$E$4*N2358+$F$4*N2359+$G$4*N2360))/$C$4))+((1-$L$3)*N2356)</f>
        <v>9.4916087313374843E-5</v>
      </c>
      <c r="S2356" s="129">
        <f t="shared" si="4137"/>
        <v>6.703839967703179E-2</v>
      </c>
    </row>
    <row r="2357" spans="1:22" x14ac:dyDescent="0.2">
      <c r="N2357" s="125">
        <f t="shared" si="4077"/>
        <v>-9.1792204774389775E-4</v>
      </c>
      <c r="P2357" s="127" t="str">
        <f t="shared" ref="P2357" si="4140">CONCATENATE("X3","(m",K2355,")")</f>
        <v>X3(m295)</v>
      </c>
      <c r="Q2357" s="59">
        <f t="shared" ref="Q2357" si="4141">(($L$3*($I$5-($B$5*Q2355+$C$5*Q2356+$E$5*N2358+$F$5*N2359+$G$5*N2360))/$D$5))+((1-$L$3)*N2357)</f>
        <v>-9.1853527583777206E-4</v>
      </c>
      <c r="S2357" s="129">
        <f t="shared" si="4137"/>
        <v>6.6761518039140461E-2</v>
      </c>
    </row>
    <row r="2358" spans="1:22" x14ac:dyDescent="0.2">
      <c r="N2358" s="125">
        <f t="shared" si="4077"/>
        <v>0.23633585261318676</v>
      </c>
      <c r="P2358" s="127" t="str">
        <f t="shared" ref="P2358" si="4142">CONCATENATE("X4","(m",K2355,")")</f>
        <v>X4(m295)</v>
      </c>
      <c r="Q2358" s="59">
        <f t="shared" ref="Q2358" si="4143">(($L$3*($I$6-($B$6*Q2355+$C$6*Q2356+$D$6*Q2357+$F$6*N2359+$G$6*N2360))/$E$6))+((1-$L$3)*N2358)</f>
        <v>0.23649215955351616</v>
      </c>
      <c r="S2358" s="129">
        <f t="shared" si="4137"/>
        <v>6.6093920671404627E-2</v>
      </c>
    </row>
    <row r="2359" spans="1:22" x14ac:dyDescent="0.2">
      <c r="N2359" s="125">
        <f t="shared" si="4077"/>
        <v>-9.4884345083682937E-5</v>
      </c>
      <c r="P2359" s="127" t="str">
        <f t="shared" ref="P2359" si="4144">CONCATENATE("X5","(m",K2355,")")</f>
        <v>X5(m295)</v>
      </c>
      <c r="Q2359" s="59">
        <f t="shared" ref="Q2359" si="4145">(($L$3*($I$7-($B$7*Q2355+$C$7*Q2356+$D$7*Q2357+$E$7*Q2358+$G$7*N2360))/$F$7))+((1-$L$3)*N2359)</f>
        <v>-9.4947684442808688E-5</v>
      </c>
      <c r="S2359" s="129">
        <f t="shared" si="4137"/>
        <v>6.6709746001128375E-2</v>
      </c>
    </row>
    <row r="2360" spans="1:22" ht="15.75" x14ac:dyDescent="0.25">
      <c r="K2360" s="1"/>
      <c r="N2360" s="126">
        <f t="shared" si="4077"/>
        <v>-9.2418102076089056E-4</v>
      </c>
      <c r="P2360" s="127" t="str">
        <f t="shared" ref="P2360" si="4146">CONCATENATE("X6","(m",K2355,")")</f>
        <v>X6(m295)</v>
      </c>
      <c r="Q2360" s="59">
        <f t="shared" ref="Q2360" si="4147">(($L$3*($I$8-($B$8*Q2355+$C$8*Q2356+$D$8*Q2357+$E$8*Q2358+$F$8*Q2359))/$G$8))+((1-$L$3)*N2360)</f>
        <v>-9.2479144566306917E-4</v>
      </c>
      <c r="R2360" s="1"/>
      <c r="S2360" s="129">
        <f t="shared" si="4137"/>
        <v>6.6006763475297839E-2</v>
      </c>
      <c r="T2360" s="1"/>
      <c r="U2360" s="1"/>
    </row>
    <row r="2361" spans="1:22" x14ac:dyDescent="0.2">
      <c r="A2361" s="131"/>
      <c r="B2361" s="131"/>
      <c r="C2361" s="131"/>
      <c r="D2361" s="131"/>
      <c r="E2361" s="131"/>
      <c r="F2361" s="131"/>
      <c r="G2361" s="131"/>
      <c r="H2361" s="131"/>
      <c r="I2361" s="131"/>
      <c r="J2361" s="131"/>
      <c r="K2361" s="131"/>
      <c r="L2361" s="131"/>
      <c r="M2361" s="131"/>
      <c r="N2361" s="131"/>
      <c r="O2361" s="131"/>
      <c r="P2361" s="131"/>
      <c r="Q2361" s="131"/>
      <c r="R2361" s="131"/>
      <c r="S2361" s="131"/>
      <c r="T2361" s="131"/>
      <c r="U2361" s="131"/>
      <c r="V2361" s="131"/>
    </row>
    <row r="2362" spans="1:22" ht="15.75" x14ac:dyDescent="0.25">
      <c r="K2362" s="127" t="s">
        <v>226</v>
      </c>
      <c r="N2362" s="117" t="s">
        <v>523</v>
      </c>
      <c r="S2362" s="112" t="s">
        <v>210</v>
      </c>
      <c r="T2362" s="112" t="s">
        <v>228</v>
      </c>
    </row>
    <row r="2363" spans="1:22" x14ac:dyDescent="0.2">
      <c r="K2363" s="127">
        <v>296</v>
      </c>
      <c r="N2363" s="124">
        <f t="shared" ref="N2363" si="4148">Q2355</f>
        <v>0.23524510972331547</v>
      </c>
      <c r="P2363" s="127" t="str">
        <f t="shared" ref="P2363" si="4149">CONCATENATE("X1","(m",K2363,")")</f>
        <v>X1(m296)</v>
      </c>
      <c r="Q2363" s="59">
        <f t="shared" ref="Q2363" si="4150">(($L$3*($I$3-($C$3*N2364+$D$3*N2365+$E$3*N2366+$F$3*N2367+$G$3*N2368))/$B$3))+((1-$L$3)*N2363)</f>
        <v>0.23540070215248415</v>
      </c>
      <c r="S2363" s="129">
        <f t="shared" ref="S2363:S2368" si="4151">ABS((Q2363-N2363)/Q2363)*100</f>
        <v>6.6096841575219917E-2</v>
      </c>
      <c r="T2363" s="133">
        <f t="shared" si="4095"/>
        <v>6.6382811840997646E-2</v>
      </c>
      <c r="U2363" s="127" t="s">
        <v>229</v>
      </c>
    </row>
    <row r="2364" spans="1:22" x14ac:dyDescent="0.2">
      <c r="N2364" s="125">
        <f t="shared" si="4077"/>
        <v>9.4916087313374843E-5</v>
      </c>
      <c r="P2364" s="127" t="str">
        <f t="shared" ref="P2364" si="4152">CONCATENATE("X2","(m",K2363,")")</f>
        <v>X2(m296)</v>
      </c>
      <c r="Q2364" s="59">
        <f t="shared" ref="Q2364" si="4153">(($L$3*($I$4-($B$4*Q2363+$D$4*N2365+$E$4*N2366+$F$4*N2367+$G$4*N2368))/$C$4))+((1-$L$3)*N2364)</f>
        <v>9.4979137135267551E-5</v>
      </c>
      <c r="S2364" s="129">
        <f t="shared" si="4151"/>
        <v>6.6382811840997646E-2</v>
      </c>
    </row>
    <row r="2365" spans="1:22" x14ac:dyDescent="0.2">
      <c r="N2365" s="125">
        <f t="shared" si="4077"/>
        <v>-9.1853527583777206E-4</v>
      </c>
      <c r="P2365" s="127" t="str">
        <f t="shared" ref="P2365" si="4154">CONCATENATE("X3","(m",K2363,")")</f>
        <v>X3(m296)</v>
      </c>
      <c r="Q2365" s="59">
        <f t="shared" ref="Q2365" si="4155">(($L$3*($I$5-($B$5*Q2363+$C$5*Q2364+$E$5*N2366+$F$5*N2367+$G$5*N2368))/$D$5))+((1-$L$3)*N2365)</f>
        <v>-9.1914291036222057E-4</v>
      </c>
      <c r="S2365" s="129">
        <f t="shared" si="4151"/>
        <v>6.6108819161653232E-2</v>
      </c>
    </row>
    <row r="2366" spans="1:22" x14ac:dyDescent="0.2">
      <c r="N2366" s="125">
        <f t="shared" si="4077"/>
        <v>0.23649215955351616</v>
      </c>
      <c r="P2366" s="127" t="str">
        <f t="shared" ref="P2366" si="4156">CONCATENATE("X4","(m",K2363,")")</f>
        <v>X4(m296)</v>
      </c>
      <c r="Q2366" s="59">
        <f t="shared" ref="Q2366" si="4157">(($L$3*($I$6-($B$6*Q2363+$C$6*Q2364+$D$6*Q2365+$F$6*N2367+$G$6*N2368))/$E$6))+((1-$L$3)*N2366)</f>
        <v>0.2366470407377016</v>
      </c>
      <c r="S2366" s="129">
        <f t="shared" si="4151"/>
        <v>6.5448181267185088E-2</v>
      </c>
    </row>
    <row r="2367" spans="1:22" x14ac:dyDescent="0.2">
      <c r="N2367" s="125">
        <f t="shared" si="4077"/>
        <v>-9.4947684442808688E-5</v>
      </c>
      <c r="P2367" s="127" t="str">
        <f t="shared" ref="P2367" si="4158">CONCATENATE("X5","(m",K2363,")")</f>
        <v>X5(m296)</v>
      </c>
      <c r="Q2367" s="59">
        <f t="shared" ref="Q2367" si="4159">(($L$3*($I$7-($B$7*Q2363+$C$7*Q2364+$D$7*Q2365+$E$7*Q2366+$G$7*N2368))/$F$7))+((1-$L$3)*N2367)</f>
        <v>-9.5010446051002598E-5</v>
      </c>
      <c r="S2367" s="129">
        <f t="shared" si="4151"/>
        <v>6.6057587141754345E-2</v>
      </c>
    </row>
    <row r="2368" spans="1:22" ht="15.75" x14ac:dyDescent="0.25">
      <c r="K2368" s="1"/>
      <c r="N2368" s="126">
        <f t="shared" si="4077"/>
        <v>-9.2479144566306917E-4</v>
      </c>
      <c r="P2368" s="127" t="str">
        <f t="shared" ref="P2368" si="4160">CONCATENATE("X6","(m",K2363,")")</f>
        <v>X6(m296)</v>
      </c>
      <c r="Q2368" s="59">
        <f t="shared" ref="Q2368" si="4161">(($L$3*($I$8-($B$8*Q2363+$C$8*Q2364+$D$8*Q2365+$E$8*Q2366+$F$8*Q2367))/$G$8))+((1-$L$3)*N2368)</f>
        <v>-9.2539630256517787E-4</v>
      </c>
      <c r="R2368" s="1"/>
      <c r="S2368" s="129">
        <f t="shared" si="4151"/>
        <v>6.5361932010323712E-2</v>
      </c>
      <c r="T2368" s="1"/>
      <c r="U2368" s="1"/>
    </row>
    <row r="2369" spans="1:22" x14ac:dyDescent="0.2">
      <c r="A2369" s="131"/>
      <c r="B2369" s="131"/>
      <c r="C2369" s="131"/>
      <c r="D2369" s="131"/>
      <c r="E2369" s="131"/>
      <c r="F2369" s="131"/>
      <c r="G2369" s="131"/>
      <c r="H2369" s="131"/>
      <c r="I2369" s="131"/>
      <c r="J2369" s="131"/>
      <c r="K2369" s="131"/>
      <c r="L2369" s="131"/>
      <c r="M2369" s="131"/>
      <c r="N2369" s="131"/>
      <c r="O2369" s="131"/>
      <c r="P2369" s="131"/>
      <c r="Q2369" s="131"/>
      <c r="R2369" s="131"/>
      <c r="S2369" s="131"/>
      <c r="T2369" s="131"/>
      <c r="U2369" s="131"/>
      <c r="V2369" s="131"/>
    </row>
    <row r="2370" spans="1:22" ht="15.75" x14ac:dyDescent="0.25">
      <c r="K2370" s="127" t="s">
        <v>226</v>
      </c>
      <c r="N2370" s="117" t="s">
        <v>524</v>
      </c>
      <c r="S2370" s="112" t="s">
        <v>210</v>
      </c>
      <c r="T2370" s="112" t="s">
        <v>228</v>
      </c>
    </row>
    <row r="2371" spans="1:22" x14ac:dyDescent="0.2">
      <c r="K2371" s="127">
        <v>297</v>
      </c>
      <c r="N2371" s="124">
        <f t="shared" ref="N2371" si="4162">Q2363</f>
        <v>0.23540070215248415</v>
      </c>
      <c r="P2371" s="127" t="str">
        <f t="shared" ref="P2371" si="4163">CONCATENATE("X1","(m",K2371,")")</f>
        <v>X1(m297)</v>
      </c>
      <c r="Q2371" s="59">
        <f t="shared" ref="Q2371" si="4164">(($L$3*($I$3-($C$3*N2372+$D$3*N2373+$E$3*N2374+$F$3*N2375+$G$3*N2376))/$B$3))+((1-$L$3)*N2371)</f>
        <v>0.23555487534293337</v>
      </c>
      <c r="S2371" s="129">
        <f t="shared" ref="S2371:S2376" si="4165">ABS((Q2371-N2371)/Q2371)*100</f>
        <v>6.545107174061493E-2</v>
      </c>
      <c r="T2371" s="133">
        <f t="shared" si="4095"/>
        <v>6.573406191764708E-2</v>
      </c>
      <c r="U2371" s="127" t="s">
        <v>229</v>
      </c>
    </row>
    <row r="2372" spans="1:22" x14ac:dyDescent="0.2">
      <c r="N2372" s="125">
        <f t="shared" si="4077"/>
        <v>9.4979137135267551E-5</v>
      </c>
      <c r="P2372" s="127" t="str">
        <f t="shared" ref="P2372" si="4166">CONCATENATE("X2","(m",K2371,")")</f>
        <v>X2(m297)</v>
      </c>
      <c r="Q2372" s="59">
        <f t="shared" ref="Q2372" si="4167">(($L$3*($I$4-($B$4*Q2371+$D$4*N2373+$E$4*N2374+$F$4*N2375+$G$4*N2376))/$C$4))+((1-$L$3)*N2372)</f>
        <v>9.504161184724675E-5</v>
      </c>
      <c r="S2372" s="129">
        <f t="shared" si="4165"/>
        <v>6.573406191764708E-2</v>
      </c>
    </row>
    <row r="2373" spans="1:22" x14ac:dyDescent="0.2">
      <c r="N2373" s="125">
        <f t="shared" si="4077"/>
        <v>-9.1914291036222057E-4</v>
      </c>
      <c r="P2373" s="127" t="str">
        <f t="shared" ref="P2373" si="4168">CONCATENATE("X3","(m",K2371,")")</f>
        <v>X3(m297)</v>
      </c>
      <c r="Q2373" s="59">
        <f t="shared" ref="Q2373" si="4169">(($L$3*($I$5-($B$5*Q2371+$C$5*Q2372+$E$5*N2374+$F$5*N2375+$G$5*N2376))/$D$5))+((1-$L$3)*N2373)</f>
        <v>-9.197450023390721E-4</v>
      </c>
      <c r="S2373" s="129">
        <f t="shared" si="4165"/>
        <v>6.5462924541074247E-2</v>
      </c>
    </row>
    <row r="2374" spans="1:22" x14ac:dyDescent="0.2">
      <c r="N2374" s="125">
        <f t="shared" si="4077"/>
        <v>0.2366470407377016</v>
      </c>
      <c r="P2374" s="127" t="str">
        <f t="shared" ref="P2374" si="4170">CONCATENATE("X4","(m",K2371,")")</f>
        <v>X4(m297)</v>
      </c>
      <c r="Q2374" s="59">
        <f t="shared" ref="Q2374" si="4171">(($L$3*($I$6-($B$6*Q2371+$C$6*Q2372+$D$6*Q2373+$F$6*N2375+$G$6*N2376))/$E$6))+((1-$L$3)*N2374)</f>
        <v>0.23680050917079953</v>
      </c>
      <c r="S2374" s="129">
        <f t="shared" si="4165"/>
        <v>6.4809165164101318E-2</v>
      </c>
    </row>
    <row r="2375" spans="1:22" x14ac:dyDescent="0.2">
      <c r="N2375" s="125">
        <f t="shared" si="4077"/>
        <v>-9.5010446051002598E-5</v>
      </c>
      <c r="P2375" s="127" t="str">
        <f t="shared" ref="P2375" si="4172">CONCATENATE("X5","(m",K2371,")")</f>
        <v>X5(m297)</v>
      </c>
      <c r="Q2375" s="59">
        <f t="shared" ref="Q2375" si="4173">(($L$3*($I$7-($B$7*Q2371+$C$7*Q2372+$D$7*Q2373+$E$7*Q2374+$G$7*N2376))/$F$7))+((1-$L$3)*N2375)</f>
        <v>-9.5072635178228618E-5</v>
      </c>
      <c r="S2375" s="129">
        <f t="shared" si="4165"/>
        <v>6.5412226251472361E-2</v>
      </c>
    </row>
    <row r="2376" spans="1:22" ht="15.75" x14ac:dyDescent="0.25">
      <c r="K2376" s="1"/>
      <c r="N2376" s="126">
        <f t="shared" si="4077"/>
        <v>-9.2539630256517787E-4</v>
      </c>
      <c r="P2376" s="127" t="str">
        <f t="shared" ref="P2376" si="4174">CONCATENATE("X6","(m",K2371,")")</f>
        <v>X6(m297)</v>
      </c>
      <c r="Q2376" s="59">
        <f t="shared" ref="Q2376" si="4175">(($L$3*($I$8-($B$8*Q2371+$C$8*Q2372+$D$8*Q2373+$E$8*Q2374+$F$8*Q2375))/$G$8))+((1-$L$3)*N2376)</f>
        <v>-9.2599564225581406E-4</v>
      </c>
      <c r="R2376" s="1"/>
      <c r="S2376" s="129">
        <f t="shared" si="4165"/>
        <v>6.4723813297451194E-2</v>
      </c>
      <c r="T2376" s="1"/>
      <c r="U2376" s="1"/>
    </row>
    <row r="2377" spans="1:22" x14ac:dyDescent="0.2">
      <c r="A2377" s="131"/>
      <c r="B2377" s="131"/>
      <c r="C2377" s="131"/>
      <c r="D2377" s="131"/>
      <c r="E2377" s="131"/>
      <c r="F2377" s="131"/>
      <c r="G2377" s="131"/>
      <c r="H2377" s="131"/>
      <c r="I2377" s="131"/>
      <c r="J2377" s="131"/>
      <c r="K2377" s="131"/>
      <c r="L2377" s="131"/>
      <c r="M2377" s="131"/>
      <c r="N2377" s="131"/>
      <c r="O2377" s="131"/>
      <c r="P2377" s="131"/>
      <c r="Q2377" s="131"/>
      <c r="R2377" s="131"/>
      <c r="S2377" s="131"/>
      <c r="T2377" s="131"/>
      <c r="U2377" s="131"/>
      <c r="V2377" s="131"/>
    </row>
    <row r="2378" spans="1:22" ht="15.75" x14ac:dyDescent="0.25">
      <c r="K2378" s="127" t="s">
        <v>226</v>
      </c>
      <c r="N2378" s="117" t="s">
        <v>525</v>
      </c>
      <c r="S2378" s="112" t="s">
        <v>210</v>
      </c>
      <c r="T2378" s="112" t="s">
        <v>228</v>
      </c>
    </row>
    <row r="2379" spans="1:22" x14ac:dyDescent="0.2">
      <c r="K2379" s="127">
        <v>298</v>
      </c>
      <c r="N2379" s="124">
        <f t="shared" ref="N2379" si="4176">Q2371</f>
        <v>0.23555487534293337</v>
      </c>
      <c r="P2379" s="127" t="str">
        <f t="shared" ref="P2379" si="4177">CONCATENATE("X1","(m",K2379,")")</f>
        <v>X1(m298)</v>
      </c>
      <c r="Q2379" s="59">
        <f t="shared" ref="Q2379" si="4178">(($L$3*($I$3-($C$3*N2380+$D$3*N2381+$E$3*N2382+$F$3*N2383+$G$3*N2384))/$B$3))+((1-$L$3)*N2379)</f>
        <v>0.23570764224027077</v>
      </c>
      <c r="S2379" s="129">
        <f t="shared" ref="S2379:S2384" si="4179">ABS((Q2379-N2379)/Q2379)*100</f>
        <v>6.4812025560746611E-2</v>
      </c>
      <c r="T2379" s="133">
        <f t="shared" si="4095"/>
        <v>6.5092070294207396E-2</v>
      </c>
      <c r="U2379" s="127" t="s">
        <v>229</v>
      </c>
    </row>
    <row r="2380" spans="1:22" x14ac:dyDescent="0.2">
      <c r="N2380" s="125">
        <f t="shared" si="4077"/>
        <v>9.504161184724675E-5</v>
      </c>
      <c r="P2380" s="127" t="str">
        <f t="shared" ref="P2380" si="4180">CONCATENATE("X2","(m",K2379,")")</f>
        <v>X2(m298)</v>
      </c>
      <c r="Q2380" s="59">
        <f t="shared" ref="Q2380" si="4181">(($L$3*($I$4-($B$4*Q2379+$D$4*N2381+$E$4*N2382+$F$4*N2383+$G$4*N2384))/$C$4))+((1-$L$3)*N2380)</f>
        <v>9.5103516695186244E-5</v>
      </c>
      <c r="S2380" s="129">
        <f t="shared" si="4179"/>
        <v>6.5092070294207396E-2</v>
      </c>
    </row>
    <row r="2381" spans="1:22" x14ac:dyDescent="0.2">
      <c r="N2381" s="125">
        <f t="shared" si="4077"/>
        <v>-9.197450023390721E-4</v>
      </c>
      <c r="P2381" s="127" t="str">
        <f t="shared" ref="P2381" si="4182">CONCATENATE("X3","(m",K2379,")")</f>
        <v>X3(m298)</v>
      </c>
      <c r="Q2381" s="59">
        <f t="shared" ref="Q2381" si="4183">(($L$3*($I$5-($B$5*Q2379+$C$5*Q2380+$E$5*N2382+$F$5*N2383+$G$5*N2384))/$D$5))+((1-$L$3)*N2381)</f>
        <v>-9.2034160232475927E-4</v>
      </c>
      <c r="S2381" s="129">
        <f t="shared" si="4179"/>
        <v>6.4823755025326835E-2</v>
      </c>
    </row>
    <row r="2382" spans="1:22" x14ac:dyDescent="0.2">
      <c r="N2382" s="125">
        <f t="shared" si="4077"/>
        <v>0.23680050917079953</v>
      </c>
      <c r="P2382" s="127" t="str">
        <f t="shared" ref="P2382" si="4184">CONCATENATE("X4","(m",K2379,")")</f>
        <v>X4(m298)</v>
      </c>
      <c r="Q2382" s="59">
        <f t="shared" ref="Q2382" si="4185">(($L$3*($I$6-($B$6*Q2379+$C$6*Q2380+$D$6*Q2381+$F$6*N2383+$G$6*N2384))/$E$6))+((1-$L$3)*N2382)</f>
        <v>0.23695257773924058</v>
      </c>
      <c r="S2382" s="129">
        <f t="shared" si="4179"/>
        <v>6.4176794315526073E-2</v>
      </c>
    </row>
    <row r="2383" spans="1:22" x14ac:dyDescent="0.2">
      <c r="N2383" s="125">
        <f t="shared" si="4077"/>
        <v>-9.5072635178228618E-5</v>
      </c>
      <c r="P2383" s="127" t="str">
        <f t="shared" ref="P2383" si="4186">CONCATENATE("X5","(m",K2379,")")</f>
        <v>X5(m298)</v>
      </c>
      <c r="Q2383" s="59">
        <f t="shared" ref="Q2383" si="4187">(($L$3*($I$7-($B$7*Q2379+$C$7*Q2380+$D$7*Q2381+$E$7*Q2382+$G$7*N2384))/$F$7))+((1-$L$3)*N2383)</f>
        <v>-9.5134257046380669E-5</v>
      </c>
      <c r="S2383" s="129">
        <f t="shared" si="4179"/>
        <v>6.4773584264192177E-2</v>
      </c>
    </row>
    <row r="2384" spans="1:22" ht="15.75" x14ac:dyDescent="0.25">
      <c r="K2384" s="1"/>
      <c r="N2384" s="126">
        <f t="shared" si="4077"/>
        <v>-9.2599564225581406E-4</v>
      </c>
      <c r="P2384" s="127" t="str">
        <f t="shared" ref="P2384" si="4188">CONCATENATE("X6","(m",K2379,")")</f>
        <v>X6(m298)</v>
      </c>
      <c r="Q2384" s="59">
        <f t="shared" ref="Q2384" si="4189">(($L$3*($I$8-($B$8*Q2379+$C$8*Q2380+$D$8*Q2381+$E$8*Q2382+$F$8*Q2383))/$G$8))+((1-$L$3)*N2384)</f>
        <v>-9.2658951506030681E-4</v>
      </c>
      <c r="R2384" s="1"/>
      <c r="S2384" s="129">
        <f t="shared" si="4179"/>
        <v>6.4092329433935266E-2</v>
      </c>
      <c r="T2384" s="1"/>
      <c r="U2384" s="1"/>
    </row>
    <row r="2385" spans="1:22" x14ac:dyDescent="0.2">
      <c r="A2385" s="131"/>
      <c r="B2385" s="131"/>
      <c r="C2385" s="131"/>
      <c r="D2385" s="131"/>
      <c r="E2385" s="131"/>
      <c r="F2385" s="131"/>
      <c r="G2385" s="131"/>
      <c r="H2385" s="131"/>
      <c r="I2385" s="131"/>
      <c r="J2385" s="131"/>
      <c r="K2385" s="131"/>
      <c r="L2385" s="131"/>
      <c r="M2385" s="131"/>
      <c r="N2385" s="131"/>
      <c r="O2385" s="131"/>
      <c r="P2385" s="131"/>
      <c r="Q2385" s="131"/>
      <c r="R2385" s="131"/>
      <c r="S2385" s="131"/>
      <c r="T2385" s="131"/>
      <c r="U2385" s="131"/>
      <c r="V2385" s="131"/>
    </row>
    <row r="2386" spans="1:22" ht="15.75" x14ac:dyDescent="0.25">
      <c r="K2386" s="127" t="s">
        <v>226</v>
      </c>
      <c r="N2386" s="117" t="s">
        <v>526</v>
      </c>
      <c r="S2386" s="112" t="s">
        <v>210</v>
      </c>
      <c r="T2386" s="112" t="s">
        <v>228</v>
      </c>
    </row>
    <row r="2387" spans="1:22" x14ac:dyDescent="0.2">
      <c r="K2387" s="127">
        <v>299</v>
      </c>
      <c r="N2387" s="124">
        <f t="shared" ref="N2387:N2448" si="4190">Q2379</f>
        <v>0.23570764224027077</v>
      </c>
      <c r="P2387" s="127" t="str">
        <f t="shared" ref="P2387" si="4191">CONCATENATE("X1","(m",K2387,")")</f>
        <v>X1(m299)</v>
      </c>
      <c r="Q2387" s="59">
        <f t="shared" ref="Q2387" si="4192">(($L$3*($I$3-($C$3*N2388+$D$3*N2389+$E$3*N2390+$F$3*N2391+$G$3*N2392))/$B$3))+((1-$L$3)*N2387)</f>
        <v>0.23585901567202042</v>
      </c>
      <c r="S2387" s="129">
        <f t="shared" ref="S2387:S2392" si="4193">ABS((Q2387-N2387)/Q2387)*100</f>
        <v>6.4179624984165254E-2</v>
      </c>
      <c r="T2387" s="133">
        <f t="shared" si="4095"/>
        <v>6.4456758446644155E-2</v>
      </c>
      <c r="U2387" s="127" t="s">
        <v>229</v>
      </c>
    </row>
    <row r="2388" spans="1:22" x14ac:dyDescent="0.2">
      <c r="N2388" s="125">
        <f t="shared" si="4190"/>
        <v>9.5103516695186244E-5</v>
      </c>
      <c r="P2388" s="127" t="str">
        <f t="shared" ref="P2388" si="4194">CONCATENATE("X2","(m",K2387,")")</f>
        <v>X2(m299)</v>
      </c>
      <c r="Q2388" s="59">
        <f t="shared" ref="Q2388" si="4195">(($L$3*($I$4-($B$4*Q2387+$D$4*N2389+$E$4*N2390+$F$4*N2391+$G$4*N2392))/$C$4))+((1-$L$3)*N2388)</f>
        <v>9.5164856877109617E-5</v>
      </c>
      <c r="S2388" s="129">
        <f t="shared" si="4193"/>
        <v>6.4456758446644155E-2</v>
      </c>
    </row>
    <row r="2389" spans="1:22" x14ac:dyDescent="0.2">
      <c r="N2389" s="125">
        <f t="shared" si="4190"/>
        <v>-9.2034160232475927E-4</v>
      </c>
      <c r="P2389" s="127" t="str">
        <f t="shared" ref="P2389" si="4196">CONCATENATE("X3","(m",K2387,")")</f>
        <v>X3(m299)</v>
      </c>
      <c r="Q2389" s="59">
        <f t="shared" ref="Q2389" si="4197">(($L$3*($I$5-($B$5*Q2387+$C$5*Q2388+$E$5*N2390+$F$5*N2391+$G$5*N2392))/$D$5))+((1-$L$3)*N2389)</f>
        <v>-9.209327604145632E-4</v>
      </c>
      <c r="S2389" s="129">
        <f t="shared" si="4193"/>
        <v>6.419123254316754E-2</v>
      </c>
    </row>
    <row r="2390" spans="1:22" x14ac:dyDescent="0.2">
      <c r="N2390" s="125">
        <f t="shared" si="4190"/>
        <v>0.23695257773924058</v>
      </c>
      <c r="P2390" s="127" t="str">
        <f t="shared" ref="P2390" si="4198">CONCATENATE("X4","(m",K2387,")")</f>
        <v>X4(m299)</v>
      </c>
      <c r="Q2390" s="59">
        <f t="shared" ref="Q2390" si="4199">(($L$3*($I$6-($B$6*Q2387+$C$6*Q2388+$D$6*Q2389+$F$6*N2391+$G$6*N2392))/$E$6))+((1-$L$3)*N2390)</f>
        <v>0.23710325921191155</v>
      </c>
      <c r="S2390" s="129">
        <f t="shared" si="4193"/>
        <v>6.3550991737443663E-2</v>
      </c>
    </row>
    <row r="2391" spans="1:22" x14ac:dyDescent="0.2">
      <c r="N2391" s="125">
        <f t="shared" si="4190"/>
        <v>-9.5134257046380669E-5</v>
      </c>
      <c r="P2391" s="127" t="str">
        <f t="shared" ref="P2391" si="4200">CONCATENATE("X5","(m",K2387,")")</f>
        <v>X5(m299)</v>
      </c>
      <c r="Q2391" s="59">
        <f t="shared" ref="Q2391" si="4201">(($L$3*($I$7-($B$7*Q2387+$C$7*Q2388+$D$7*Q2389+$E$7*Q2390+$G$7*N2392))/$F$7))+((1-$L$3)*N2391)</f>
        <v>-9.5195316829721027E-5</v>
      </c>
      <c r="S2391" s="129">
        <f t="shared" si="4193"/>
        <v>6.414158319319245E-2</v>
      </c>
    </row>
    <row r="2392" spans="1:22" ht="15.75" x14ac:dyDescent="0.25">
      <c r="K2392" s="1"/>
      <c r="N2392" s="126">
        <f t="shared" si="4190"/>
        <v>-9.2658951506030681E-4</v>
      </c>
      <c r="P2392" s="127" t="str">
        <f t="shared" ref="P2392" si="4202">CONCATENATE("X6","(m",K2387,")")</f>
        <v>X6(m299)</v>
      </c>
      <c r="Q2392" s="59">
        <f t="shared" ref="Q2392" si="4203">(($L$3*($I$8-($B$8*Q2387+$C$8*Q2388+$D$8*Q2389+$E$8*Q2390+$F$8*Q2391))/$G$8))+((1-$L$3)*N2392)</f>
        <v>-9.2717797084494106E-4</v>
      </c>
      <c r="R2392" s="1"/>
      <c r="S2392" s="129">
        <f t="shared" si="4193"/>
        <v>6.346740357711371E-2</v>
      </c>
      <c r="T2392" s="1"/>
      <c r="U2392" s="1"/>
    </row>
    <row r="2393" spans="1:22" x14ac:dyDescent="0.2">
      <c r="A2393" s="131"/>
      <c r="B2393" s="131"/>
      <c r="C2393" s="131"/>
      <c r="D2393" s="131"/>
      <c r="E2393" s="131"/>
      <c r="F2393" s="131"/>
      <c r="G2393" s="131"/>
      <c r="H2393" s="131"/>
      <c r="I2393" s="131"/>
      <c r="J2393" s="131"/>
      <c r="K2393" s="131"/>
      <c r="L2393" s="131"/>
      <c r="M2393" s="131"/>
      <c r="N2393" s="131"/>
      <c r="O2393" s="131"/>
      <c r="P2393" s="131"/>
      <c r="Q2393" s="131"/>
      <c r="R2393" s="131"/>
      <c r="S2393" s="131"/>
      <c r="T2393" s="131"/>
      <c r="U2393" s="131"/>
      <c r="V2393" s="131"/>
    </row>
    <row r="2394" spans="1:22" ht="15.75" x14ac:dyDescent="0.25">
      <c r="K2394" s="127" t="s">
        <v>226</v>
      </c>
      <c r="N2394" s="117" t="s">
        <v>527</v>
      </c>
      <c r="S2394" s="112" t="s">
        <v>210</v>
      </c>
      <c r="T2394" s="112" t="s">
        <v>228</v>
      </c>
    </row>
    <row r="2395" spans="1:22" x14ac:dyDescent="0.2">
      <c r="K2395" s="127">
        <v>300</v>
      </c>
      <c r="N2395" s="124">
        <f t="shared" ref="N2395" si="4204">Q2387</f>
        <v>0.23585901567202042</v>
      </c>
      <c r="P2395" s="127" t="str">
        <f t="shared" ref="P2395" si="4205">CONCATENATE("X1","(m",K2395,")")</f>
        <v>X1(m300)</v>
      </c>
      <c r="Q2395" s="59">
        <f t="shared" ref="Q2395" si="4206">(($L$3*($I$3-($C$3*N2396+$D$3*N2397+$E$3*N2398+$F$3*N2399+$G$3*N2400))/$B$3))+((1-$L$3)*N2395)</f>
        <v>0.23600900834869998</v>
      </c>
      <c r="S2395" s="129">
        <f t="shared" ref="S2395:S2400" si="4207">ABS((Q2395-N2395)/Q2395)*100</f>
        <v>6.3553793022149863E-2</v>
      </c>
      <c r="T2395" s="133">
        <f t="shared" ref="T2395:T2451" si="4208">MAX(S2395:S2398)</f>
        <v>6.3828048921245648E-2</v>
      </c>
      <c r="U2395" s="127" t="s">
        <v>229</v>
      </c>
    </row>
    <row r="2396" spans="1:22" x14ac:dyDescent="0.2">
      <c r="N2396" s="125">
        <f t="shared" si="4190"/>
        <v>9.5164856877109617E-5</v>
      </c>
      <c r="P2396" s="127" t="str">
        <f t="shared" ref="P2396" si="4209">CONCATENATE("X2","(m",K2395,")")</f>
        <v>X2(m300)</v>
      </c>
      <c r="Q2396" s="59">
        <f t="shared" ref="Q2396" si="4210">(($L$3*($I$4-($B$4*Q2395+$D$4*N2397+$E$4*N2398+$F$4*N2399+$G$4*N2400))/$C$4))+((1-$L$3)*N2396)</f>
        <v>9.5225637543626531E-5</v>
      </c>
      <c r="S2396" s="129">
        <f t="shared" si="4207"/>
        <v>6.3828048921245648E-2</v>
      </c>
    </row>
    <row r="2397" spans="1:22" x14ac:dyDescent="0.2">
      <c r="N2397" s="125">
        <f t="shared" si="4190"/>
        <v>-9.209327604145632E-4</v>
      </c>
      <c r="P2397" s="127" t="str">
        <f t="shared" ref="P2397" si="4211">CONCATENATE("X3","(m",K2395,")")</f>
        <v>X3(m300)</v>
      </c>
      <c r="Q2397" s="59">
        <f t="shared" ref="Q2397" si="4212">(($L$3*($I$5-($B$5*Q2395+$C$5*Q2396+$E$5*N2398+$F$5*N2399+$G$5*N2400))/$D$5))+((1-$L$3)*N2397)</f>
        <v>-9.215185262468205E-4</v>
      </c>
      <c r="S2397" s="129">
        <f t="shared" si="4207"/>
        <v>6.3565280086448711E-2</v>
      </c>
    </row>
    <row r="2398" spans="1:22" x14ac:dyDescent="0.2">
      <c r="N2398" s="125">
        <f t="shared" si="4190"/>
        <v>0.23710325921191155</v>
      </c>
      <c r="P2398" s="127" t="str">
        <f t="shared" ref="P2398" si="4213">CONCATENATE("X4","(m",K2395,")")</f>
        <v>X4(m300)</v>
      </c>
      <c r="Q2398" s="59">
        <f t="shared" ref="Q2398" si="4214">(($L$3*($I$6-($B$6*Q2395+$C$6*Q2396+$D$6*Q2397+$F$6*N2399+$G$6*N2400))/$E$6))+((1-$L$3)*N2398)</f>
        <v>0.23725256624122776</v>
      </c>
      <c r="S2398" s="129">
        <f t="shared" si="4207"/>
        <v>6.2931681491021199E-2</v>
      </c>
    </row>
    <row r="2399" spans="1:22" x14ac:dyDescent="0.2">
      <c r="N2399" s="125">
        <f t="shared" si="4190"/>
        <v>-9.5195316829721027E-5</v>
      </c>
      <c r="P2399" s="127" t="str">
        <f t="shared" ref="P2399" si="4215">CONCATENATE("X5","(m",K2395,")")</f>
        <v>X5(m300)</v>
      </c>
      <c r="Q2399" s="59">
        <f t="shared" ref="Q2399" si="4216">(($L$3*($I$7-($B$7*Q2395+$C$7*Q2396+$D$7*Q2397+$E$7*Q2398+$G$7*N2400))/$F$7))+((1-$L$3)*N2399)</f>
        <v>-9.5255819655314875E-5</v>
      </c>
      <c r="S2399" s="129">
        <f t="shared" si="4207"/>
        <v>6.3516146113464581E-2</v>
      </c>
    </row>
    <row r="2400" spans="1:22" ht="15.75" x14ac:dyDescent="0.25">
      <c r="K2400" s="1"/>
      <c r="N2400" s="126">
        <f t="shared" si="4190"/>
        <v>-9.2717797084494106E-4</v>
      </c>
      <c r="P2400" s="127" t="str">
        <f t="shared" ref="P2400" si="4217">CONCATENATE("X6","(m",K2395,")")</f>
        <v>X6(m300)</v>
      </c>
      <c r="Q2400" s="59">
        <f t="shared" ref="Q2400" si="4218">(($L$3*($I$8-($B$8*Q2395+$C$8*Q2396+$D$8*Q2397+$E$8*Q2398+$F$8*Q2399))/$G$8))+((1-$L$3)*N2400)</f>
        <v>-9.2776105902114651E-4</v>
      </c>
      <c r="R2400" s="1"/>
      <c r="S2400" s="129">
        <f t="shared" si="4207"/>
        <v>6.2848959927316789E-2</v>
      </c>
      <c r="T2400" s="1"/>
      <c r="U2400" s="1"/>
    </row>
    <row r="2401" spans="1:22" x14ac:dyDescent="0.2">
      <c r="A2401" s="131"/>
      <c r="B2401" s="131"/>
      <c r="C2401" s="131"/>
      <c r="D2401" s="131"/>
      <c r="E2401" s="131"/>
      <c r="F2401" s="131"/>
      <c r="G2401" s="131"/>
      <c r="H2401" s="131"/>
      <c r="I2401" s="131"/>
      <c r="J2401" s="131"/>
      <c r="K2401" s="131"/>
      <c r="L2401" s="131"/>
      <c r="M2401" s="131"/>
      <c r="N2401" s="131"/>
      <c r="O2401" s="131"/>
      <c r="P2401" s="131"/>
      <c r="Q2401" s="131"/>
      <c r="R2401" s="131"/>
      <c r="S2401" s="131"/>
      <c r="T2401" s="131"/>
      <c r="U2401" s="131"/>
      <c r="V2401" s="131"/>
    </row>
    <row r="2402" spans="1:22" ht="15.75" x14ac:dyDescent="0.25">
      <c r="K2402" s="127" t="s">
        <v>226</v>
      </c>
      <c r="N2402" s="117" t="s">
        <v>528</v>
      </c>
      <c r="S2402" s="112" t="s">
        <v>210</v>
      </c>
      <c r="T2402" s="112" t="s">
        <v>228</v>
      </c>
    </row>
    <row r="2403" spans="1:22" x14ac:dyDescent="0.2">
      <c r="K2403" s="127">
        <v>301</v>
      </c>
      <c r="N2403" s="124">
        <f t="shared" ref="N2403" si="4219">Q2395</f>
        <v>0.23600900834869998</v>
      </c>
      <c r="P2403" s="127" t="str">
        <f t="shared" ref="P2403" si="4220">CONCATENATE("X1","(m",K2403,")")</f>
        <v>X1(m301)</v>
      </c>
      <c r="Q2403" s="59">
        <f t="shared" ref="Q2403" si="4221">(($L$3*($I$3-($C$3*N2404+$D$3*N2405+$E$3*N2406+$F$3*N2407+$G$3*N2408))/$B$3))+((1-$L$3)*N2403)</f>
        <v>0.23615763286488786</v>
      </c>
      <c r="S2403" s="129">
        <f t="shared" ref="S2403:S2408" si="4222">ABS((Q2403-N2403)/Q2403)*100</f>
        <v>6.2934453731129728E-2</v>
      </c>
      <c r="T2403" s="133">
        <f t="shared" si="4208"/>
        <v>6.3205865317253779E-2</v>
      </c>
      <c r="U2403" s="127" t="s">
        <v>229</v>
      </c>
    </row>
    <row r="2404" spans="1:22" x14ac:dyDescent="0.2">
      <c r="N2404" s="125">
        <f t="shared" si="4190"/>
        <v>9.5225637543626531E-5</v>
      </c>
      <c r="P2404" s="127" t="str">
        <f t="shared" ref="P2404" si="4223">CONCATENATE("X2","(m",K2403,")")</f>
        <v>X2(m301)</v>
      </c>
      <c r="Q2404" s="59">
        <f t="shared" ref="Q2404" si="4224">(($L$3*($I$4-($B$4*Q2403+$D$4*N2405+$E$4*N2406+$F$4*N2407+$G$4*N2408))/$C$4))+((1-$L$3)*N2404)</f>
        <v>9.5285863798365308E-5</v>
      </c>
      <c r="S2404" s="129">
        <f t="shared" si="4222"/>
        <v>6.3205865317253779E-2</v>
      </c>
    </row>
    <row r="2405" spans="1:22" x14ac:dyDescent="0.2">
      <c r="N2405" s="125">
        <f t="shared" si="4190"/>
        <v>-9.215185262468205E-4</v>
      </c>
      <c r="P2405" s="127" t="str">
        <f t="shared" ref="P2405" si="4225">CONCATENATE("X3","(m",K2403,")")</f>
        <v>X3(m301)</v>
      </c>
      <c r="Q2405" s="59">
        <f t="shared" ref="Q2405" si="4226">(($L$3*($I$5-($B$5*Q2403+$C$5*Q2404+$E$5*N2406+$F$5*N2407+$G$5*N2408))/$D$5))+((1-$L$3)*N2405)</f>
        <v>-9.2209894900709035E-4</v>
      </c>
      <c r="S2405" s="129">
        <f t="shared" si="4222"/>
        <v>6.2945821692438259E-2</v>
      </c>
    </row>
    <row r="2406" spans="1:22" x14ac:dyDescent="0.2">
      <c r="N2406" s="125">
        <f t="shared" si="4190"/>
        <v>0.23725256624122776</v>
      </c>
      <c r="P2406" s="127" t="str">
        <f t="shared" ref="P2406" si="4227">CONCATENATE("X4","(m",K2403,")")</f>
        <v>X4(m301)</v>
      </c>
      <c r="Q2406" s="59">
        <f t="shared" ref="Q2406" si="4228">(($L$3*($I$6-($B$6*Q2403+$C$6*Q2404+$D$6*Q2405+$F$6*N2407+$G$6*N2408))/$E$6))+((1-$L$3)*N2406)</f>
        <v>0.23740051136419521</v>
      </c>
      <c r="S2406" s="129">
        <f t="shared" si="4222"/>
        <v>6.2318788665324386E-2</v>
      </c>
    </row>
    <row r="2407" spans="1:22" x14ac:dyDescent="0.2">
      <c r="N2407" s="125">
        <f t="shared" si="4190"/>
        <v>-9.5255819655314875E-5</v>
      </c>
      <c r="P2407" s="127" t="str">
        <f t="shared" ref="P2407" si="4229">CONCATENATE("X5","(m",K2403,")")</f>
        <v>X5(m301)</v>
      </c>
      <c r="Q2407" s="59">
        <f t="shared" ref="Q2407" si="4230">(($L$3*($I$7-($B$7*Q2403+$C$7*Q2404+$D$7*Q2405+$E$7*Q2406+$G$7*N2408))/$F$7))+((1-$L$3)*N2407)</f>
        <v>-9.5315770603460808E-5</v>
      </c>
      <c r="S2407" s="129">
        <f t="shared" si="4222"/>
        <v>6.2897197144158437E-2</v>
      </c>
    </row>
    <row r="2408" spans="1:22" ht="15.75" x14ac:dyDescent="0.25">
      <c r="K2408" s="1"/>
      <c r="N2408" s="126">
        <f t="shared" si="4190"/>
        <v>-9.2776105902114651E-4</v>
      </c>
      <c r="P2408" s="127" t="str">
        <f t="shared" ref="P2408" si="4231">CONCATENATE("X6","(m",K2403,")")</f>
        <v>X6(m301)</v>
      </c>
      <c r="Q2408" s="59">
        <f t="shared" ref="Q2408" si="4232">(($L$3*($I$8-($B$8*Q2403+$C$8*Q2404+$D$8*Q2405+$E$8*Q2406+$F$8*Q2407))/$G$8))+((1-$L$3)*N2408)</f>
        <v>-9.2833882854964557E-4</v>
      </c>
      <c r="R2408" s="1"/>
      <c r="S2408" s="129">
        <f t="shared" si="4222"/>
        <v>6.2236923710464222E-2</v>
      </c>
      <c r="T2408" s="1"/>
      <c r="U2408" s="1"/>
    </row>
    <row r="2409" spans="1:22" x14ac:dyDescent="0.2">
      <c r="A2409" s="131"/>
      <c r="B2409" s="131"/>
      <c r="C2409" s="131"/>
      <c r="D2409" s="131"/>
      <c r="E2409" s="131"/>
      <c r="F2409" s="131"/>
      <c r="G2409" s="131"/>
      <c r="H2409" s="131"/>
      <c r="I2409" s="131"/>
      <c r="J2409" s="131"/>
      <c r="K2409" s="131"/>
      <c r="L2409" s="131"/>
      <c r="M2409" s="131"/>
      <c r="N2409" s="131"/>
      <c r="O2409" s="131"/>
      <c r="P2409" s="131"/>
      <c r="Q2409" s="131"/>
      <c r="R2409" s="131"/>
      <c r="S2409" s="131"/>
      <c r="T2409" s="131"/>
      <c r="U2409" s="131"/>
      <c r="V2409" s="131"/>
    </row>
    <row r="2410" spans="1:22" ht="15.75" x14ac:dyDescent="0.25">
      <c r="K2410" s="127" t="s">
        <v>226</v>
      </c>
      <c r="N2410" s="117" t="s">
        <v>529</v>
      </c>
      <c r="S2410" s="112" t="s">
        <v>210</v>
      </c>
      <c r="T2410" s="112" t="s">
        <v>228</v>
      </c>
    </row>
    <row r="2411" spans="1:22" x14ac:dyDescent="0.2">
      <c r="K2411" s="127">
        <v>302</v>
      </c>
      <c r="N2411" s="124">
        <f t="shared" ref="N2411" si="4233">Q2403</f>
        <v>0.23615763286488786</v>
      </c>
      <c r="P2411" s="127" t="str">
        <f t="shared" ref="P2411" si="4234">CONCATENATE("X1","(m",K2411,")")</f>
        <v>X1(m302)</v>
      </c>
      <c r="Q2411" s="59">
        <f t="shared" ref="Q2411" si="4235">(($L$3*($I$3-($C$3*N2412+$D$3*N2413+$E$3*N2414+$F$3*N2415+$G$3*N2416))/$B$3))+((1-$L$3)*N2411)</f>
        <v>0.23630490170028096</v>
      </c>
      <c r="S2411" s="129">
        <f t="shared" ref="S2411:S2416" si="4236">ABS((Q2411-N2411)/Q2411)*100</f>
        <v>6.2321532195672984E-2</v>
      </c>
      <c r="T2411" s="133">
        <f t="shared" si="4208"/>
        <v>6.259013226946479E-2</v>
      </c>
      <c r="U2411" s="127" t="s">
        <v>229</v>
      </c>
    </row>
    <row r="2412" spans="1:22" x14ac:dyDescent="0.2">
      <c r="N2412" s="125">
        <f t="shared" si="4190"/>
        <v>9.5285863798365308E-5</v>
      </c>
      <c r="P2412" s="127" t="str">
        <f t="shared" ref="P2412" si="4237">CONCATENATE("X2","(m",K2411,")")</f>
        <v>X2(m302)</v>
      </c>
      <c r="Q2412" s="59">
        <f t="shared" ref="Q2412" si="4238">(($L$3*($I$4-($B$4*Q2411+$D$4*N2413+$E$4*N2414+$F$4*N2415+$G$4*N2416))/$C$4))+((1-$L$3)*N2412)</f>
        <v>9.5345540698401474E-5</v>
      </c>
      <c r="S2412" s="129">
        <f t="shared" si="4236"/>
        <v>6.259013226946479E-2</v>
      </c>
    </row>
    <row r="2413" spans="1:22" x14ac:dyDescent="0.2">
      <c r="N2413" s="125">
        <f t="shared" si="4190"/>
        <v>-9.2209894900709035E-4</v>
      </c>
      <c r="P2413" s="127" t="str">
        <f t="shared" ref="P2413" si="4239">CONCATENATE("X3","(m",K2411,")")</f>
        <v>X3(m302)</v>
      </c>
      <c r="Q2413" s="59">
        <f t="shared" ref="Q2413" si="4240">(($L$3*($I$5-($B$5*Q2411+$C$5*Q2412+$E$5*N2414+$F$5*N2415+$G$5*N2416))/$D$5))+((1-$L$3)*N2413)</f>
        <v>-9.2267407743228623E-4</v>
      </c>
      <c r="S2413" s="129">
        <f t="shared" si="4236"/>
        <v>6.2332782426965654E-2</v>
      </c>
    </row>
    <row r="2414" spans="1:22" x14ac:dyDescent="0.2">
      <c r="N2414" s="125">
        <f t="shared" si="4190"/>
        <v>0.23740051136419521</v>
      </c>
      <c r="P2414" s="127" t="str">
        <f t="shared" ref="P2414" si="4241">CONCATENATE("X4","(m",K2411,")")</f>
        <v>X4(m302)</v>
      </c>
      <c r="Q2414" s="59">
        <f t="shared" ref="Q2414" si="4242">(($L$3*($I$6-($B$6*Q2411+$C$6*Q2412+$D$6*Q2413+$F$6*N2415+$G$6*N2416))/$E$6))+((1-$L$3)*N2414)</f>
        <v>0.23754710700346351</v>
      </c>
      <c r="S2414" s="129">
        <f t="shared" si="4236"/>
        <v>6.1712239360661593E-2</v>
      </c>
    </row>
    <row r="2415" spans="1:22" x14ac:dyDescent="0.2">
      <c r="N2415" s="125">
        <f t="shared" si="4190"/>
        <v>-9.5315770603460808E-5</v>
      </c>
      <c r="P2415" s="127" t="str">
        <f t="shared" ref="P2415" si="4243">CONCATENATE("X5","(m",K2411,")")</f>
        <v>X5(m302)</v>
      </c>
      <c r="Q2415" s="59">
        <f t="shared" ref="Q2415" si="4244">(($L$3*($I$7-($B$7*Q2411+$C$7*Q2412+$D$7*Q2413+$E$7*Q2414+$G$7*N2416))/$F$7))+((1-$L$3)*N2415)</f>
        <v>-9.5375174708117467E-5</v>
      </c>
      <c r="S2415" s="129">
        <f t="shared" si="4236"/>
        <v>6.2284661431506932E-2</v>
      </c>
    </row>
    <row r="2416" spans="1:22" ht="15.75" x14ac:dyDescent="0.25">
      <c r="K2416" s="1"/>
      <c r="N2416" s="126">
        <f t="shared" si="4190"/>
        <v>-9.2833882854964557E-4</v>
      </c>
      <c r="P2416" s="127" t="str">
        <f t="shared" ref="P2416" si="4245">CONCATENATE("X6","(m",K2411,")")</f>
        <v>X6(m302)</v>
      </c>
      <c r="Q2416" s="59">
        <f t="shared" ref="Q2416" si="4246">(($L$3*($I$8-($B$8*Q2411+$C$8*Q2412+$D$8*Q2413+$E$8*Q2414+$F$8*Q2415))/$G$8))+((1-$L$3)*N2416)</f>
        <v>-9.2891132794456423E-4</v>
      </c>
      <c r="R2416" s="1"/>
      <c r="S2416" s="129">
        <f t="shared" si="4236"/>
        <v>6.163122116138308E-2</v>
      </c>
      <c r="T2416" s="1"/>
      <c r="U2416" s="1"/>
    </row>
    <row r="2417" spans="1:22" x14ac:dyDescent="0.2">
      <c r="A2417" s="131"/>
      <c r="B2417" s="131"/>
      <c r="C2417" s="131"/>
      <c r="D2417" s="131"/>
      <c r="E2417" s="131"/>
      <c r="F2417" s="131"/>
      <c r="G2417" s="131"/>
      <c r="H2417" s="131"/>
      <c r="I2417" s="131"/>
      <c r="J2417" s="131"/>
      <c r="K2417" s="131"/>
      <c r="L2417" s="131"/>
      <c r="M2417" s="131"/>
      <c r="N2417" s="131"/>
      <c r="O2417" s="131"/>
      <c r="P2417" s="131"/>
      <c r="Q2417" s="131"/>
      <c r="R2417" s="131"/>
      <c r="S2417" s="131"/>
      <c r="T2417" s="131"/>
      <c r="U2417" s="131"/>
      <c r="V2417" s="131"/>
    </row>
    <row r="2418" spans="1:22" ht="15.75" x14ac:dyDescent="0.25">
      <c r="K2418" s="127" t="s">
        <v>226</v>
      </c>
      <c r="N2418" s="117" t="s">
        <v>530</v>
      </c>
      <c r="S2418" s="112" t="s">
        <v>210</v>
      </c>
      <c r="T2418" s="112" t="s">
        <v>228</v>
      </c>
    </row>
    <row r="2419" spans="1:22" x14ac:dyDescent="0.2">
      <c r="K2419" s="127">
        <v>303</v>
      </c>
      <c r="N2419" s="124">
        <f t="shared" ref="N2419" si="4247">Q2411</f>
        <v>0.23630490170028096</v>
      </c>
      <c r="P2419" s="127" t="str">
        <f t="shared" ref="P2419" si="4248">CONCATENATE("X1","(m",K2419,")")</f>
        <v>X1(m303)</v>
      </c>
      <c r="Q2419" s="59">
        <f t="shared" ref="Q2419" si="4249">(($L$3*($I$3-($C$3*N2420+$D$3*N2421+$E$3*N2422+$F$3*N2423+$G$3*N2424))/$B$3))+((1-$L$3)*N2419)</f>
        <v>0.23645082722074237</v>
      </c>
      <c r="S2419" s="129">
        <f t="shared" ref="S2419:S2424" si="4250">ABS((Q2419-N2419)/Q2419)*100</f>
        <v>6.1714954511528995E-2</v>
      </c>
      <c r="T2419" s="133">
        <f t="shared" si="4208"/>
        <v>6.198077543120542E-2</v>
      </c>
      <c r="U2419" s="127" t="s">
        <v>229</v>
      </c>
    </row>
    <row r="2420" spans="1:22" x14ac:dyDescent="0.2">
      <c r="N2420" s="125">
        <f t="shared" si="4190"/>
        <v>9.5345540698401474E-5</v>
      </c>
      <c r="P2420" s="127" t="str">
        <f t="shared" ref="P2420" si="4251">CONCATENATE("X2","(m",K2419,")")</f>
        <v>X2(m303)</v>
      </c>
      <c r="Q2420" s="59">
        <f t="shared" ref="Q2420" si="4252">(($L$3*($I$4-($B$4*Q2419+$D$4*N2421+$E$4*N2422+$F$4*N2423+$G$4*N2424))/$C$4))+((1-$L$3)*N2420)</f>
        <v>9.5404673254682334E-5</v>
      </c>
      <c r="S2420" s="129">
        <f t="shared" si="4250"/>
        <v>6.198077543120542E-2</v>
      </c>
    </row>
    <row r="2421" spans="1:22" x14ac:dyDescent="0.2">
      <c r="N2421" s="125">
        <f t="shared" si="4190"/>
        <v>-9.2267407743228623E-4</v>
      </c>
      <c r="P2421" s="127" t="str">
        <f t="shared" ref="P2421" si="4253">CONCATENATE("X3","(m",K2419,")")</f>
        <v>X3(m303)</v>
      </c>
      <c r="Q2421" s="59">
        <f t="shared" ref="Q2421" si="4254">(($L$3*($I$5-($B$5*Q2419+$C$5*Q2420+$E$5*N2422+$F$5*N2423+$G$5*N2424))/$D$5))+((1-$L$3)*N2421)</f>
        <v>-9.2324395981476578E-4</v>
      </c>
      <c r="S2421" s="129">
        <f t="shared" si="4250"/>
        <v>6.1726088367139866E-2</v>
      </c>
    </row>
    <row r="2422" spans="1:22" x14ac:dyDescent="0.2">
      <c r="N2422" s="125">
        <f t="shared" si="4190"/>
        <v>0.23754710700346351</v>
      </c>
      <c r="P2422" s="127" t="str">
        <f t="shared" ref="P2422" si="4255">CONCATENATE("X4","(m",K2419,")")</f>
        <v>X4(m303)</v>
      </c>
      <c r="Q2422" s="59">
        <f t="shared" ref="Q2422" si="4256">(($L$3*($I$6-($B$6*Q2419+$C$6*Q2420+$D$6*Q2421+$F$6*N2423+$G$6*N2424))/$E$6))+((1-$L$3)*N2422)</f>
        <v>0.23769236546836883</v>
      </c>
      <c r="S2422" s="129">
        <f t="shared" si="4250"/>
        <v>6.1111960671975531E-2</v>
      </c>
    </row>
    <row r="2423" spans="1:22" x14ac:dyDescent="0.2">
      <c r="N2423" s="125">
        <f t="shared" si="4190"/>
        <v>-9.5375174708117467E-5</v>
      </c>
      <c r="P2423" s="127" t="str">
        <f t="shared" ref="P2423" si="4257">CONCATENATE("X5","(m",K2419,")")</f>
        <v>X5(m303)</v>
      </c>
      <c r="Q2423" s="59">
        <f t="shared" ref="Q2423" si="4258">(($L$3*($I$7-($B$7*Q2419+$C$7*Q2420+$D$7*Q2421+$E$7*Q2422+$G$7*N2424))/$F$7))+((1-$L$3)*N2423)</f>
        <v>-9.5434036957325988E-5</v>
      </c>
      <c r="S2423" s="129">
        <f t="shared" si="4250"/>
        <v>6.1678465131724126E-2</v>
      </c>
    </row>
    <row r="2424" spans="1:22" ht="15.75" x14ac:dyDescent="0.25">
      <c r="K2424" s="1"/>
      <c r="N2424" s="126">
        <f t="shared" si="4190"/>
        <v>-9.2891132794456423E-4</v>
      </c>
      <c r="P2424" s="127" t="str">
        <f t="shared" ref="P2424" si="4259">CONCATENATE("X6","(m",K2419,")")</f>
        <v>X6(m303)</v>
      </c>
      <c r="Q2424" s="59">
        <f t="shared" ref="Q2424" si="4260">(($L$3*($I$8-($B$8*Q2419+$C$8*Q2420+$D$8*Q2421+$E$8*Q2422+$F$8*Q2423))/$G$8))+((1-$L$3)*N2424)</f>
        <v>-9.2947860527750679E-4</v>
      </c>
      <c r="R2424" s="1"/>
      <c r="S2424" s="129">
        <f t="shared" si="4250"/>
        <v>6.103177950752256E-2</v>
      </c>
      <c r="T2424" s="1"/>
      <c r="U2424" s="1"/>
    </row>
    <row r="2425" spans="1:22" x14ac:dyDescent="0.2">
      <c r="A2425" s="131"/>
      <c r="B2425" s="131"/>
      <c r="C2425" s="131"/>
      <c r="D2425" s="131"/>
      <c r="E2425" s="131"/>
      <c r="F2425" s="131"/>
      <c r="G2425" s="131"/>
      <c r="H2425" s="131"/>
      <c r="I2425" s="131"/>
      <c r="J2425" s="131"/>
      <c r="K2425" s="131"/>
      <c r="L2425" s="131"/>
      <c r="M2425" s="131"/>
      <c r="N2425" s="131"/>
      <c r="O2425" s="131"/>
      <c r="P2425" s="131"/>
      <c r="Q2425" s="131"/>
      <c r="R2425" s="131"/>
      <c r="S2425" s="131"/>
      <c r="T2425" s="131"/>
      <c r="U2425" s="131"/>
      <c r="V2425" s="131"/>
    </row>
    <row r="2426" spans="1:22" ht="15.75" x14ac:dyDescent="0.25">
      <c r="K2426" s="127" t="s">
        <v>226</v>
      </c>
      <c r="N2426" s="117" t="s">
        <v>531</v>
      </c>
      <c r="S2426" s="112" t="s">
        <v>210</v>
      </c>
      <c r="T2426" s="112" t="s">
        <v>228</v>
      </c>
    </row>
    <row r="2427" spans="1:22" x14ac:dyDescent="0.2">
      <c r="K2427" s="127">
        <v>304</v>
      </c>
      <c r="N2427" s="124">
        <f t="shared" ref="N2427" si="4261">Q2419</f>
        <v>0.23645082722074237</v>
      </c>
      <c r="P2427" s="127" t="str">
        <f t="shared" ref="P2427" si="4262">CONCATENATE("X1","(m",K2427,")")</f>
        <v>X1(m304)</v>
      </c>
      <c r="Q2427" s="59">
        <f t="shared" ref="Q2427" si="4263">(($L$3*($I$3-($C$3*N2428+$D$3*N2429+$E$3*N2430+$F$3*N2431+$G$3*N2432))/$B$3))+((1-$L$3)*N2427)</f>
        <v>0.2365954216793397</v>
      </c>
      <c r="S2427" s="129">
        <f t="shared" ref="S2427:S2432" si="4264">ABS((Q2427-N2427)/Q2427)*100</f>
        <v>6.1114647769175801E-2</v>
      </c>
      <c r="T2427" s="133">
        <f t="shared" si="4208"/>
        <v>6.1377721457804603E-2</v>
      </c>
      <c r="U2427" s="127" t="s">
        <v>229</v>
      </c>
    </row>
    <row r="2428" spans="1:22" x14ac:dyDescent="0.2">
      <c r="N2428" s="125">
        <f t="shared" si="4190"/>
        <v>9.5404673254682334E-5</v>
      </c>
      <c r="P2428" s="127" t="str">
        <f t="shared" ref="P2428" si="4265">CONCATENATE("X2","(m",K2427,")")</f>
        <v>X2(m304)</v>
      </c>
      <c r="Q2428" s="59">
        <f t="shared" ref="Q2428" si="4266">(($L$3*($I$4-($B$4*Q2427+$D$4*N2429+$E$4*N2430+$F$4*N2431+$G$4*N2432))/$C$4))+((1-$L$3)*N2428)</f>
        <v>9.5463266432447763E-5</v>
      </c>
      <c r="S2428" s="129">
        <f t="shared" si="4264"/>
        <v>6.1377721457804603E-2</v>
      </c>
    </row>
    <row r="2429" spans="1:22" x14ac:dyDescent="0.2">
      <c r="N2429" s="125">
        <f t="shared" si="4190"/>
        <v>-9.2324395981476578E-4</v>
      </c>
      <c r="P2429" s="127" t="str">
        <f t="shared" ref="P2429" si="4267">CONCATENATE("X3","(m",K2427,")")</f>
        <v>X3(m304)</v>
      </c>
      <c r="Q2429" s="59">
        <f t="shared" ref="Q2429" si="4268">(($L$3*($I$5-($B$5*Q2427+$C$5*Q2428+$E$5*N2430+$F$5*N2431+$G$5*N2432))/$D$5))+((1-$L$3)*N2429)</f>
        <v>-9.2380864400638818E-4</v>
      </c>
      <c r="S2429" s="129">
        <f t="shared" si="4264"/>
        <v>6.1125666585394763E-2</v>
      </c>
    </row>
    <row r="2430" spans="1:22" x14ac:dyDescent="0.2">
      <c r="N2430" s="125">
        <f t="shared" si="4190"/>
        <v>0.23769236546836883</v>
      </c>
      <c r="P2430" s="127" t="str">
        <f t="shared" ref="P2430" si="4269">CONCATENATE("X4","(m",K2427,")")</f>
        <v>X4(m304)</v>
      </c>
      <c r="Q2430" s="59">
        <f t="shared" ref="Q2430" si="4270">(($L$3*($I$6-($B$6*Q2427+$C$6*Q2428+$D$6*Q2429+$F$6*N2431+$G$6*N2432))/$E$6))+((1-$L$3)*N2430)</f>
        <v>0.23783629895596753</v>
      </c>
      <c r="S2430" s="129">
        <f t="shared" si="4264"/>
        <v>6.0517880672766401E-2</v>
      </c>
    </row>
    <row r="2431" spans="1:22" x14ac:dyDescent="0.2">
      <c r="N2431" s="125">
        <f t="shared" si="4190"/>
        <v>-9.5434036957325988E-5</v>
      </c>
      <c r="P2431" s="127" t="str">
        <f t="shared" ref="P2431" si="4271">CONCATENATE("X5","(m",K2427,")")</f>
        <v>X5(m304)</v>
      </c>
      <c r="Q2431" s="59">
        <f t="shared" ref="Q2431" si="4272">(($L$3*($I$7-($B$7*Q2427+$C$7*Q2428+$D$7*Q2429+$E$7*Q2430+$G$7*N2432))/$F$7))+((1-$L$3)*N2431)</f>
        <v>-9.5492362293629219E-5</v>
      </c>
      <c r="S2431" s="129">
        <f t="shared" si="4264"/>
        <v>6.107853539520465E-2</v>
      </c>
    </row>
    <row r="2432" spans="1:22" ht="15.75" x14ac:dyDescent="0.25">
      <c r="K2432" s="1"/>
      <c r="N2432" s="126">
        <f t="shared" si="4190"/>
        <v>-9.2947860527750679E-4</v>
      </c>
      <c r="P2432" s="127" t="str">
        <f t="shared" ref="P2432" si="4273">CONCATENATE("X6","(m",K2427,")")</f>
        <v>X6(m304)</v>
      </c>
      <c r="Q2432" s="59">
        <f t="shared" ref="Q2432" si="4274">(($L$3*($I$8-($B$8*Q2427+$C$8*Q2428+$D$8*Q2429+$E$8*Q2430+$F$8*Q2431))/$G$8))+((1-$L$3)*N2432)</f>
        <v>-9.3004070818159088E-4</v>
      </c>
      <c r="R2432" s="1"/>
      <c r="S2432" s="129">
        <f t="shared" si="4264"/>
        <v>6.0438526952557095E-2</v>
      </c>
      <c r="T2432" s="1"/>
      <c r="U2432" s="1"/>
    </row>
    <row r="2433" spans="1:22" x14ac:dyDescent="0.2">
      <c r="A2433" s="131"/>
      <c r="B2433" s="131"/>
      <c r="C2433" s="131"/>
      <c r="D2433" s="131"/>
      <c r="E2433" s="131"/>
      <c r="F2433" s="131"/>
      <c r="G2433" s="131"/>
      <c r="H2433" s="131"/>
      <c r="I2433" s="131"/>
      <c r="J2433" s="131"/>
      <c r="K2433" s="131"/>
      <c r="L2433" s="131"/>
      <c r="M2433" s="131"/>
      <c r="N2433" s="131"/>
      <c r="O2433" s="131"/>
      <c r="P2433" s="131"/>
      <c r="Q2433" s="131"/>
      <c r="R2433" s="131"/>
      <c r="S2433" s="131"/>
      <c r="T2433" s="131"/>
      <c r="U2433" s="131"/>
      <c r="V2433" s="131"/>
    </row>
    <row r="2434" spans="1:22" ht="15.75" x14ac:dyDescent="0.25">
      <c r="K2434" s="127" t="s">
        <v>226</v>
      </c>
      <c r="N2434" s="117" t="s">
        <v>532</v>
      </c>
      <c r="S2434" s="112" t="s">
        <v>210</v>
      </c>
      <c r="T2434" s="112" t="s">
        <v>228</v>
      </c>
    </row>
    <row r="2435" spans="1:22" x14ac:dyDescent="0.2">
      <c r="K2435" s="127">
        <v>305</v>
      </c>
      <c r="N2435" s="124">
        <f t="shared" ref="N2435" si="4275">Q2427</f>
        <v>0.2365954216793397</v>
      </c>
      <c r="P2435" s="127" t="str">
        <f t="shared" ref="P2435" si="4276">CONCATENATE("X1","(m",K2435,")")</f>
        <v>X1(m305)</v>
      </c>
      <c r="Q2435" s="59">
        <f t="shared" ref="Q2435" si="4277">(($L$3*($I$3-($C$3*N2436+$D$3*N2437+$E$3*N2438+$F$3*N2439+$G$3*N2440))/$B$3))+((1-$L$3)*N2435)</f>
        <v>0.23673869721737412</v>
      </c>
      <c r="S2435" s="129">
        <f t="shared" ref="S2435:S2440" si="4278">ABS((Q2435-N2435)/Q2435)*100</f>
        <v>6.0520540037805833E-2</v>
      </c>
      <c r="T2435" s="133">
        <f t="shared" si="4208"/>
        <v>6.0780897990268846E-2</v>
      </c>
      <c r="U2435" s="127" t="s">
        <v>229</v>
      </c>
    </row>
    <row r="2436" spans="1:22" x14ac:dyDescent="0.2">
      <c r="N2436" s="125">
        <f t="shared" si="4190"/>
        <v>9.5463266432447763E-5</v>
      </c>
      <c r="P2436" s="127" t="str">
        <f t="shared" ref="P2436" si="4279">CONCATENATE("X2","(m",K2435,")")</f>
        <v>X2(m305)</v>
      </c>
      <c r="Q2436" s="59">
        <f t="shared" ref="Q2436" si="4280">(($L$3*($I$4-($B$4*Q2435+$D$4*N2437+$E$4*N2438+$F$4*N2439+$G$4*N2440))/$C$4))+((1-$L$3)*N2436)</f>
        <v>9.5521325151647139E-5</v>
      </c>
      <c r="S2436" s="129">
        <f t="shared" si="4278"/>
        <v>6.0780897990268846E-2</v>
      </c>
    </row>
    <row r="2437" spans="1:22" x14ac:dyDescent="0.2">
      <c r="N2437" s="125">
        <f t="shared" si="4190"/>
        <v>-9.2380864400638818E-4</v>
      </c>
      <c r="P2437" s="127" t="str">
        <f t="shared" ref="P2437" si="4281">CONCATENATE("X3","(m",K2435,")")</f>
        <v>X3(m305)</v>
      </c>
      <c r="Q2437" s="59">
        <f t="shared" ref="Q2437" si="4282">(($L$3*($I$5-($B$5*Q2435+$C$5*Q2436+$E$5*N2438+$F$5*N2439+$G$5*N2440))/$D$5))+((1-$L$3)*N2437)</f>
        <v>-9.243681774225304E-4</v>
      </c>
      <c r="S2437" s="129">
        <f t="shared" si="4278"/>
        <v>6.0531445132869233E-2</v>
      </c>
    </row>
    <row r="2438" spans="1:22" x14ac:dyDescent="0.2">
      <c r="N2438" s="125">
        <f t="shared" si="4190"/>
        <v>0.23783629895596753</v>
      </c>
      <c r="P2438" s="127" t="str">
        <f t="shared" ref="P2438" si="4283">CONCATENATE("X4","(m",K2435,")")</f>
        <v>X4(m305)</v>
      </c>
      <c r="Q2438" s="59">
        <f t="shared" ref="Q2438" si="4284">(($L$3*($I$6-($B$6*Q2435+$C$6*Q2436+$D$6*Q2437+$F$6*N2439+$G$6*N2440))/$E$6))+((1-$L$3)*N2438)</f>
        <v>0.23797891955206038</v>
      </c>
      <c r="S2438" s="129">
        <f t="shared" si="4278"/>
        <v>5.9929928399247136E-2</v>
      </c>
    </row>
    <row r="2439" spans="1:22" x14ac:dyDescent="0.2">
      <c r="N2439" s="125">
        <f t="shared" si="4190"/>
        <v>-9.5492362293629219E-5</v>
      </c>
      <c r="P2439" s="127" t="str">
        <f t="shared" ref="P2439" si="4285">CONCATENATE("X5","(m",K2435,")")</f>
        <v>X5(m305)</v>
      </c>
      <c r="Q2439" s="59">
        <f t="shared" ref="Q2439" si="4286">(($L$3*($I$7-($B$7*Q2435+$C$7*Q2436+$D$7*Q2437+$E$7*Q2438+$G$7*N2440))/$F$7))+((1-$L$3)*N2439)</f>
        <v>-9.5550155614486349E-5</v>
      </c>
      <c r="S2439" s="129">
        <f t="shared" si="4278"/>
        <v>6.0484800349574271E-2</v>
      </c>
    </row>
    <row r="2440" spans="1:22" ht="15.75" x14ac:dyDescent="0.25">
      <c r="K2440" s="1"/>
      <c r="N2440" s="126">
        <f t="shared" si="4190"/>
        <v>-9.3004070818159088E-4</v>
      </c>
      <c r="P2440" s="127" t="str">
        <f t="shared" ref="P2440" si="4287">CONCATENATE("X6","(m",K2435,")")</f>
        <v>X6(m305)</v>
      </c>
      <c r="Q2440" s="59">
        <f t="shared" ref="Q2440" si="4288">(($L$3*($I$8-($B$8*Q2435+$C$8*Q2436+$D$8*Q2437+$E$8*Q2438+$F$8*Q2439))/$G$8))+((1-$L$3)*N2440)</f>
        <v>-9.3059768385544896E-4</v>
      </c>
      <c r="R2440" s="1"/>
      <c r="S2440" s="129">
        <f t="shared" si="4278"/>
        <v>5.9851392660955738E-2</v>
      </c>
      <c r="T2440" s="1"/>
      <c r="U2440" s="1"/>
    </row>
    <row r="2441" spans="1:22" x14ac:dyDescent="0.2">
      <c r="A2441" s="131"/>
      <c r="B2441" s="131"/>
      <c r="C2441" s="131"/>
      <c r="D2441" s="131"/>
      <c r="E2441" s="131"/>
      <c r="F2441" s="131"/>
      <c r="G2441" s="131"/>
      <c r="H2441" s="131"/>
      <c r="I2441" s="131"/>
      <c r="J2441" s="131"/>
      <c r="K2441" s="131"/>
      <c r="L2441" s="131"/>
      <c r="M2441" s="131"/>
      <c r="N2441" s="131"/>
      <c r="O2441" s="131"/>
      <c r="P2441" s="131"/>
      <c r="Q2441" s="131"/>
      <c r="R2441" s="131"/>
      <c r="S2441" s="131"/>
      <c r="T2441" s="131"/>
      <c r="U2441" s="131"/>
      <c r="V2441" s="131"/>
    </row>
    <row r="2442" spans="1:22" ht="15.75" x14ac:dyDescent="0.25">
      <c r="K2442" s="127" t="s">
        <v>226</v>
      </c>
      <c r="N2442" s="117" t="s">
        <v>533</v>
      </c>
      <c r="S2442" s="112" t="s">
        <v>210</v>
      </c>
      <c r="T2442" s="112" t="s">
        <v>228</v>
      </c>
    </row>
    <row r="2443" spans="1:22" x14ac:dyDescent="0.2">
      <c r="K2443" s="127">
        <v>306</v>
      </c>
      <c r="N2443" s="124">
        <f t="shared" ref="N2443" si="4289">Q2435</f>
        <v>0.23673869721737412</v>
      </c>
      <c r="P2443" s="127" t="str">
        <f t="shared" ref="P2443" si="4290">CONCATENATE("X1","(m",K2443,")")</f>
        <v>X1(m306)</v>
      </c>
      <c r="Q2443" s="59">
        <f t="shared" ref="Q2443" si="4291">(($L$3*($I$3-($C$3*N2444+$D$3*N2445+$E$3*N2446+$F$3*N2447+$G$3*N2448))/$B$3))+((1-$L$3)*N2443)</f>
        <v>0.23688066586539966</v>
      </c>
      <c r="S2443" s="129">
        <f t="shared" ref="S2443:S2448" si="4292">ABS((Q2443-N2443)/Q2443)*100</f>
        <v>5.9932560349273772E-2</v>
      </c>
      <c r="T2443" s="133">
        <f t="shared" si="4208"/>
        <v>6.0190233639254097E-2</v>
      </c>
      <c r="U2443" s="127" t="s">
        <v>229</v>
      </c>
    </row>
    <row r="2444" spans="1:22" x14ac:dyDescent="0.2">
      <c r="N2444" s="125">
        <f t="shared" si="4190"/>
        <v>9.5521325151647139E-5</v>
      </c>
      <c r="P2444" s="127" t="str">
        <f t="shared" ref="P2444" si="4293">CONCATENATE("X2","(m",K2443,")")</f>
        <v>X2(m306)</v>
      </c>
      <c r="Q2444" s="59">
        <f t="shared" ref="Q2444" si="4294">(($L$3*($I$4-($B$4*Q2443+$D$4*N2445+$E$4*N2446+$F$4*N2447+$G$4*N2448))/$C$4))+((1-$L$3)*N2444)</f>
        <v>9.5578854287352419E-5</v>
      </c>
      <c r="S2444" s="129">
        <f t="shared" si="4292"/>
        <v>6.0190233639254097E-2</v>
      </c>
    </row>
    <row r="2445" spans="1:22" x14ac:dyDescent="0.2">
      <c r="N2445" s="125">
        <f t="shared" si="4190"/>
        <v>-9.243681774225304E-4</v>
      </c>
      <c r="P2445" s="127" t="str">
        <f t="shared" ref="P2445" si="4295">CONCATENATE("X3","(m",K2443,")")</f>
        <v>X3(m306)</v>
      </c>
      <c r="Q2445" s="59">
        <f t="shared" ref="Q2445" si="4296">(($L$3*($I$5-($B$5*Q2443+$C$5*Q2444+$E$5*N2446+$F$5*N2447+$G$5*N2448))/$D$5))+((1-$L$3)*N2445)</f>
        <v>-9.2492260704606988E-4</v>
      </c>
      <c r="S2445" s="129">
        <f t="shared" si="4292"/>
        <v>5.9943353023899922E-2</v>
      </c>
    </row>
    <row r="2446" spans="1:22" x14ac:dyDescent="0.2">
      <c r="N2446" s="125">
        <f t="shared" si="4190"/>
        <v>0.23797891955206038</v>
      </c>
      <c r="P2446" s="127" t="str">
        <f t="shared" ref="P2446" si="4297">CONCATENATE("X4","(m",K2443,")")</f>
        <v>X4(m306)</v>
      </c>
      <c r="Q2446" s="59">
        <f t="shared" ref="Q2446" si="4298">(($L$3*($I$6-($B$6*Q2443+$C$6*Q2444+$D$6*Q2445+$F$6*N2447+$G$6*N2448))/$E$6))+((1-$L$3)*N2446)</f>
        <v>0.23812023923220729</v>
      </c>
      <c r="S2446" s="129">
        <f t="shared" si="4292"/>
        <v>5.9348033834747412E-2</v>
      </c>
    </row>
    <row r="2447" spans="1:22" x14ac:dyDescent="0.2">
      <c r="N2447" s="125">
        <f t="shared" si="4190"/>
        <v>-9.5550155614486349E-5</v>
      </c>
      <c r="P2447" s="127" t="str">
        <f t="shared" ref="P2447" si="4299">CONCATENATE("X5","(m",K2443,")")</f>
        <v>X5(m306)</v>
      </c>
      <c r="Q2447" s="59">
        <f t="shared" ref="Q2447" si="4300">(($L$3*($I$7-($B$7*Q2443+$C$7*Q2444+$D$7*Q2445+$E$7*Q2446+$G$7*N2448))/$F$7))+((1-$L$3)*N2447)</f>
        <v>-9.560742177268444E-5</v>
      </c>
      <c r="S2447" s="129">
        <f t="shared" si="4292"/>
        <v>5.9897189084595015E-2</v>
      </c>
    </row>
    <row r="2448" spans="1:22" ht="15.75" x14ac:dyDescent="0.25">
      <c r="K2448" s="1"/>
      <c r="N2448" s="126">
        <f t="shared" si="4190"/>
        <v>-9.3059768385544896E-4</v>
      </c>
      <c r="P2448" s="127" t="str">
        <f t="shared" ref="P2448" si="4301">CONCATENATE("X6","(m",K2443,")")</f>
        <v>X6(m306)</v>
      </c>
      <c r="Q2448" s="59">
        <f t="shared" ref="Q2448" si="4302">(($L$3*($I$8-($B$8*Q2443+$C$8*Q2444+$D$8*Q2445+$E$8*Q2446+$F$8*Q2447))/$G$8))+((1-$L$3)*N2448)</f>
        <v>-9.3114957906718931E-4</v>
      </c>
      <c r="R2448" s="1"/>
      <c r="S2448" s="129">
        <f t="shared" si="4292"/>
        <v>5.9270306742041472E-2</v>
      </c>
      <c r="T2448" s="1"/>
      <c r="U2448" s="1"/>
    </row>
    <row r="2449" spans="1:22" x14ac:dyDescent="0.2">
      <c r="A2449" s="131"/>
      <c r="B2449" s="131"/>
      <c r="C2449" s="131"/>
      <c r="D2449" s="131"/>
      <c r="E2449" s="131"/>
      <c r="F2449" s="131"/>
      <c r="G2449" s="131"/>
      <c r="H2449" s="131"/>
      <c r="I2449" s="131"/>
      <c r="J2449" s="131"/>
      <c r="K2449" s="131"/>
      <c r="L2449" s="131"/>
      <c r="M2449" s="131"/>
      <c r="N2449" s="131"/>
      <c r="O2449" s="131"/>
      <c r="P2449" s="131"/>
      <c r="Q2449" s="131"/>
      <c r="R2449" s="131"/>
      <c r="S2449" s="131"/>
      <c r="T2449" s="131"/>
      <c r="U2449" s="131"/>
      <c r="V2449" s="131"/>
    </row>
    <row r="2450" spans="1:22" ht="15.75" x14ac:dyDescent="0.25">
      <c r="K2450" s="127" t="s">
        <v>226</v>
      </c>
      <c r="N2450" s="117" t="s">
        <v>534</v>
      </c>
      <c r="S2450" s="112" t="s">
        <v>210</v>
      </c>
      <c r="T2450" s="112" t="s">
        <v>228</v>
      </c>
    </row>
    <row r="2451" spans="1:22" x14ac:dyDescent="0.2">
      <c r="K2451" s="127">
        <v>307</v>
      </c>
      <c r="N2451" s="124">
        <f t="shared" ref="N2451:N2512" si="4303">Q2443</f>
        <v>0.23688066586539966</v>
      </c>
      <c r="P2451" s="127" t="str">
        <f t="shared" ref="P2451" si="4304">CONCATENATE("X1","(m",K2451,")")</f>
        <v>X1(m307)</v>
      </c>
      <c r="Q2451" s="59">
        <f t="shared" ref="Q2451" si="4305">(($L$3*($I$3-($C$3*N2452+$D$3*N2453+$E$3*N2454+$F$3*N2455+$G$3*N2456))/$B$3))+((1-$L$3)*N2451)</f>
        <v>0.23702133954423354</v>
      </c>
      <c r="S2451" s="129">
        <f t="shared" ref="S2451:S2456" si="4306">ABS((Q2451-N2451)/Q2451)*100</f>
        <v>5.9350638682738918E-2</v>
      </c>
      <c r="T2451" s="133">
        <f t="shared" si="4208"/>
        <v>5.9605657969497017E-2</v>
      </c>
      <c r="U2451" s="127" t="s">
        <v>229</v>
      </c>
    </row>
    <row r="2452" spans="1:22" x14ac:dyDescent="0.2">
      <c r="N2452" s="125">
        <f t="shared" si="4303"/>
        <v>9.5578854287352419E-5</v>
      </c>
      <c r="P2452" s="127" t="str">
        <f t="shared" ref="P2452" si="4307">CONCATENATE("X2","(m",K2451,")")</f>
        <v>X2(m307)</v>
      </c>
      <c r="Q2452" s="59">
        <f t="shared" ref="Q2452" si="4308">(($L$3*($I$4-($B$4*Q2451+$D$4*N2453+$E$4*N2454+$F$4*N2455+$G$4*N2456))/$C$4))+((1-$L$3)*N2452)</f>
        <v>9.563585867016755E-5</v>
      </c>
      <c r="S2452" s="129">
        <f t="shared" si="4306"/>
        <v>5.9605657969497017E-2</v>
      </c>
    </row>
    <row r="2453" spans="1:22" x14ac:dyDescent="0.2">
      <c r="N2453" s="125">
        <f t="shared" si="4303"/>
        <v>-9.2492260704606988E-4</v>
      </c>
      <c r="P2453" s="127" t="str">
        <f t="shared" ref="P2453" si="4309">CONCATENATE("X3","(m",K2451,")")</f>
        <v>X3(m307)</v>
      </c>
      <c r="Q2453" s="59">
        <f t="shared" ref="Q2453" si="4310">(($L$3*($I$5-($B$5*Q2451+$C$5*Q2452+$E$5*N2454+$F$5*N2455+$G$5*N2456))/$D$5))+((1-$L$3)*N2453)</f>
        <v>-9.2547197943132888E-4</v>
      </c>
      <c r="S2453" s="129">
        <f t="shared" si="4306"/>
        <v>5.9361320220258119E-2</v>
      </c>
    </row>
    <row r="2454" spans="1:22" x14ac:dyDescent="0.2">
      <c r="N2454" s="125">
        <f t="shared" si="4303"/>
        <v>0.23812023923220729</v>
      </c>
      <c r="P2454" s="127" t="str">
        <f t="shared" ref="P2454" si="4311">CONCATENATE("X4","(m",K2451,")")</f>
        <v>X4(m307)</v>
      </c>
      <c r="Q2454" s="59">
        <f t="shared" ref="Q2454" si="4312">(($L$3*($I$6-($B$6*Q2451+$C$6*Q2452+$D$6*Q2453+$F$6*N2455+$G$6*N2456))/$E$6))+((1-$L$3)*N2454)</f>
        <v>0.23826026986273297</v>
      </c>
      <c r="S2454" s="129">
        <f t="shared" si="4306"/>
        <v>5.8772127894569842E-2</v>
      </c>
    </row>
    <row r="2455" spans="1:22" x14ac:dyDescent="0.2">
      <c r="N2455" s="125">
        <f t="shared" si="4303"/>
        <v>-9.560742177268444E-5</v>
      </c>
      <c r="P2455" s="127" t="str">
        <f t="shared" ref="P2455" si="4313">CONCATENATE("X5","(m",K2451,")")</f>
        <v>X5(m307)</v>
      </c>
      <c r="Q2455" s="59">
        <f t="shared" ref="Q2455" si="4314">(($L$3*($I$7-($B$7*Q2451+$C$7*Q2452+$D$7*Q2453+$E$7*Q2454+$G$7*N2456))/$F$7))+((1-$L$3)*N2455)</f>
        <v>-9.5664165576745712E-5</v>
      </c>
      <c r="S2455" s="129">
        <f t="shared" si="4306"/>
        <v>5.9315631636121378E-2</v>
      </c>
    </row>
    <row r="2456" spans="1:22" ht="15.75" x14ac:dyDescent="0.25">
      <c r="K2456" s="1"/>
      <c r="N2456" s="126">
        <f t="shared" si="4303"/>
        <v>-9.3114957906718931E-4</v>
      </c>
      <c r="P2456" s="127" t="str">
        <f t="shared" ref="P2456" si="4315">CONCATENATE("X6","(m",K2451,")")</f>
        <v>X6(m307)</v>
      </c>
      <c r="Q2456" s="59">
        <f t="shared" ref="Q2456" si="4316">(($L$3*($I$8-($B$8*Q2451+$C$8*Q2452+$D$8*Q2453+$E$8*Q2454+$F$8*Q2455))/$G$8))+((1-$L$3)*N2456)</f>
        <v>-9.3169644015832513E-4</v>
      </c>
      <c r="R2456" s="1"/>
      <c r="S2456" s="129">
        <f t="shared" si="4306"/>
        <v>5.8695200235270764E-2</v>
      </c>
      <c r="T2456" s="1"/>
      <c r="U2456" s="1"/>
    </row>
    <row r="2457" spans="1:22" x14ac:dyDescent="0.2">
      <c r="A2457" s="131"/>
      <c r="B2457" s="131"/>
      <c r="C2457" s="131"/>
      <c r="D2457" s="131"/>
      <c r="E2457" s="131"/>
      <c r="F2457" s="131"/>
      <c r="G2457" s="131"/>
      <c r="H2457" s="131"/>
      <c r="I2457" s="131"/>
      <c r="J2457" s="131"/>
      <c r="K2457" s="131"/>
      <c r="L2457" s="131"/>
      <c r="M2457" s="131"/>
      <c r="N2457" s="131"/>
      <c r="O2457" s="131"/>
      <c r="P2457" s="131"/>
      <c r="Q2457" s="131"/>
      <c r="R2457" s="131"/>
      <c r="S2457" s="131"/>
      <c r="T2457" s="131"/>
      <c r="U2457" s="131"/>
      <c r="V2457" s="131"/>
    </row>
    <row r="2458" spans="1:22" ht="15.75" x14ac:dyDescent="0.25">
      <c r="K2458" s="127" t="s">
        <v>226</v>
      </c>
      <c r="N2458" s="117" t="s">
        <v>535</v>
      </c>
      <c r="S2458" s="112" t="s">
        <v>210</v>
      </c>
      <c r="T2458" s="112" t="s">
        <v>228</v>
      </c>
    </row>
    <row r="2459" spans="1:22" x14ac:dyDescent="0.2">
      <c r="K2459" s="127">
        <v>308</v>
      </c>
      <c r="N2459" s="124">
        <f t="shared" ref="N2459" si="4317">Q2451</f>
        <v>0.23702133954423354</v>
      </c>
      <c r="P2459" s="127" t="str">
        <f t="shared" ref="P2459" si="4318">CONCATENATE("X1","(m",K2459,")")</f>
        <v>X1(m308)</v>
      </c>
      <c r="Q2459" s="59">
        <f t="shared" ref="Q2459" si="4319">(($L$3*($I$3-($C$3*N2460+$D$3*N2461+$E$3*N2462+$F$3*N2463+$G$3*N2464))/$B$3))+((1-$L$3)*N2459)</f>
        <v>0.23716073006595698</v>
      </c>
      <c r="S2459" s="129">
        <f t="shared" ref="S2459:S2464" si="4320">ABS((Q2459-N2459)/Q2459)*100</f>
        <v>5.8774705949279818E-2</v>
      </c>
      <c r="T2459" s="133">
        <f t="shared" ref="T2459:T2515" si="4321">MAX(S2459:S2462)</f>
        <v>5.9027101484344424E-2</v>
      </c>
      <c r="U2459" s="127" t="s">
        <v>229</v>
      </c>
    </row>
    <row r="2460" spans="1:22" x14ac:dyDescent="0.2">
      <c r="N2460" s="125">
        <f t="shared" si="4303"/>
        <v>9.563585867016755E-5</v>
      </c>
      <c r="P2460" s="127" t="str">
        <f t="shared" ref="P2460" si="4322">CONCATENATE("X2","(m",K2459,")")</f>
        <v>X2(m308)</v>
      </c>
      <c r="Q2460" s="59">
        <f t="shared" ref="Q2460" si="4323">(($L$3*($I$4-($B$4*Q2459+$D$4*N2461+$E$4*N2462+$F$4*N2463+$G$4*N2464))/$C$4))+((1-$L$3)*N2460)</f>
        <v>9.5692343086634045E-5</v>
      </c>
      <c r="S2460" s="129">
        <f t="shared" si="4320"/>
        <v>5.9027101484344424E-2</v>
      </c>
    </row>
    <row r="2461" spans="1:22" x14ac:dyDescent="0.2">
      <c r="N2461" s="125">
        <f t="shared" si="4303"/>
        <v>-9.2547197943132888E-4</v>
      </c>
      <c r="P2461" s="127" t="str">
        <f t="shared" ref="P2461" si="4324">CONCATENATE("X3","(m",K2459,")")</f>
        <v>X3(m308)</v>
      </c>
      <c r="Q2461" s="59">
        <f t="shared" ref="Q2461" si="4325">(($L$3*($I$5-($B$5*Q2459+$C$5*Q2460+$E$5*N2462+$F$5*N2463+$G$5*N2464))/$D$5))+((1-$L$3)*N2461)</f>
        <v>-9.2601634070798319E-4</v>
      </c>
      <c r="S2461" s="129">
        <f t="shared" si="4320"/>
        <v>5.8785277615957379E-2</v>
      </c>
    </row>
    <row r="2462" spans="1:22" x14ac:dyDescent="0.2">
      <c r="N2462" s="125">
        <f t="shared" si="4303"/>
        <v>0.23826026986273297</v>
      </c>
      <c r="P2462" s="127" t="str">
        <f t="shared" ref="P2462" si="4326">CONCATENATE("X4","(m",K2459,")")</f>
        <v>X4(m308)</v>
      </c>
      <c r="Q2462" s="59">
        <f t="shared" ref="Q2462" si="4327">(($L$3*($I$6-($B$6*Q2459+$C$6*Q2460+$D$6*Q2461+$F$6*N2463+$G$6*N2464))/$E$6))+((1-$L$3)*N2462)</f>
        <v>0.23839902320172313</v>
      </c>
      <c r="S2462" s="129">
        <f t="shared" si="4320"/>
        <v>5.8202142410941661E-2</v>
      </c>
    </row>
    <row r="2463" spans="1:22" x14ac:dyDescent="0.2">
      <c r="N2463" s="125">
        <f t="shared" si="4303"/>
        <v>-9.5664165576745712E-5</v>
      </c>
      <c r="P2463" s="127" t="str">
        <f t="shared" ref="P2463" si="4328">CONCATENATE("X5","(m",K2459,")")</f>
        <v>X5(m308)</v>
      </c>
      <c r="Q2463" s="59">
        <f t="shared" ref="Q2463" si="4329">(($L$3*($I$7-($B$7*Q2459+$C$7*Q2460+$D$7*Q2461+$E$7*Q2462+$G$7*N2464))/$F$7))+((1-$L$3)*N2463)</f>
        <v>-9.5720391791331432E-5</v>
      </c>
      <c r="S2463" s="129">
        <f t="shared" si="4320"/>
        <v>5.8740058971229386E-2</v>
      </c>
    </row>
    <row r="2464" spans="1:22" ht="15.75" x14ac:dyDescent="0.25">
      <c r="K2464" s="1"/>
      <c r="N2464" s="126">
        <f t="shared" si="4303"/>
        <v>-9.3169644015832513E-4</v>
      </c>
      <c r="P2464" s="127" t="str">
        <f t="shared" ref="P2464" si="4330">CONCATENATE("X6","(m",K2459,")")</f>
        <v>X6(m308)</v>
      </c>
      <c r="Q2464" s="59">
        <f t="shared" ref="Q2464" si="4331">(($L$3*($I$8-($B$8*Q2459+$C$8*Q2460+$D$8*Q2461+$E$8*Q2462+$F$8*Q2463))/$G$8))+((1-$L$3)*N2464)</f>
        <v>-9.3223831304766424E-4</v>
      </c>
      <c r="R2464" s="1"/>
      <c r="S2464" s="129">
        <f t="shared" si="4320"/>
        <v>5.8126005094943922E-2</v>
      </c>
      <c r="T2464" s="1"/>
      <c r="U2464" s="1"/>
    </row>
    <row r="2465" spans="1:22" x14ac:dyDescent="0.2">
      <c r="A2465" s="131"/>
      <c r="B2465" s="131"/>
      <c r="C2465" s="131"/>
      <c r="D2465" s="131"/>
      <c r="E2465" s="131"/>
      <c r="F2465" s="131"/>
      <c r="G2465" s="131"/>
      <c r="H2465" s="131"/>
      <c r="I2465" s="131"/>
      <c r="J2465" s="131"/>
      <c r="K2465" s="131"/>
      <c r="L2465" s="131"/>
      <c r="M2465" s="131"/>
      <c r="N2465" s="131"/>
      <c r="O2465" s="131"/>
      <c r="P2465" s="131"/>
      <c r="Q2465" s="131"/>
      <c r="R2465" s="131"/>
      <c r="S2465" s="131"/>
      <c r="T2465" s="131"/>
      <c r="U2465" s="131"/>
      <c r="V2465" s="131"/>
    </row>
    <row r="2466" spans="1:22" ht="15.75" x14ac:dyDescent="0.25">
      <c r="K2466" s="127" t="s">
        <v>226</v>
      </c>
      <c r="N2466" s="117" t="s">
        <v>536</v>
      </c>
      <c r="S2466" s="112" t="s">
        <v>210</v>
      </c>
      <c r="T2466" s="112" t="s">
        <v>228</v>
      </c>
    </row>
    <row r="2467" spans="1:22" x14ac:dyDescent="0.2">
      <c r="K2467" s="127">
        <v>309</v>
      </c>
      <c r="N2467" s="124">
        <f t="shared" ref="N2467" si="4332">Q2459</f>
        <v>0.23716073006595698</v>
      </c>
      <c r="P2467" s="127" t="str">
        <f t="shared" ref="P2467" si="4333">CONCATENATE("X1","(m",K2467,")")</f>
        <v>X1(m309)</v>
      </c>
      <c r="Q2467" s="59">
        <f t="shared" ref="Q2467" si="4334">(($L$3*($I$3-($C$3*N2468+$D$3*N2469+$E$3*N2470+$F$3*N2471+$G$3*N2472))/$B$3))+((1-$L$3)*N2467)</f>
        <v>0.2372988491349072</v>
      </c>
      <c r="S2467" s="129">
        <f t="shared" ref="S2467:S2472" si="4335">ABS((Q2467-N2467)/Q2467)*100</f>
        <v>5.8204693977131003E-2</v>
      </c>
      <c r="T2467" s="133">
        <f t="shared" si="4321"/>
        <v>5.8454495610714731E-2</v>
      </c>
      <c r="U2467" s="127" t="s">
        <v>229</v>
      </c>
    </row>
    <row r="2468" spans="1:22" x14ac:dyDescent="0.2">
      <c r="N2468" s="125">
        <f t="shared" si="4303"/>
        <v>9.5692343086634045E-5</v>
      </c>
      <c r="P2468" s="127" t="str">
        <f t="shared" ref="P2468" si="4336">CONCATENATE("X2","(m",K2467,")")</f>
        <v>X2(m309)</v>
      </c>
      <c r="Q2468" s="59">
        <f t="shared" ref="Q2468" si="4337">(($L$3*($I$4-($B$4*Q2467+$D$4*N2469+$E$4*N2470+$F$4*N2471+$G$4*N2472))/$C$4))+((1-$L$3)*N2468)</f>
        <v>9.5748312279632876E-5</v>
      </c>
      <c r="S2468" s="129">
        <f t="shared" si="4335"/>
        <v>5.8454495610714731E-2</v>
      </c>
    </row>
    <row r="2469" spans="1:22" x14ac:dyDescent="0.2">
      <c r="N2469" s="125">
        <f t="shared" si="4303"/>
        <v>-9.2601634070798319E-4</v>
      </c>
      <c r="P2469" s="127" t="str">
        <f t="shared" ref="P2469" si="4338">CONCATENATE("X3","(m",K2467,")")</f>
        <v>X3(m309)</v>
      </c>
      <c r="Q2469" s="59">
        <f t="shared" ref="Q2469" si="4339">(($L$3*($I$5-($B$5*Q2467+$C$5*Q2468+$E$5*N2470+$F$5*N2471+$G$5*N2472))/$D$5))+((1-$L$3)*N2469)</f>
        <v>-9.2655573658493716E-4</v>
      </c>
      <c r="S2469" s="129">
        <f t="shared" si="4335"/>
        <v>5.8215157022507194E-2</v>
      </c>
    </row>
    <row r="2470" spans="1:22" x14ac:dyDescent="0.2">
      <c r="N2470" s="125">
        <f t="shared" si="4303"/>
        <v>0.23839902320172313</v>
      </c>
      <c r="P2470" s="127" t="str">
        <f t="shared" ref="P2470" si="4340">CONCATENATE("X4","(m",K2467,")")</f>
        <v>X4(m309)</v>
      </c>
      <c r="Q2470" s="59">
        <f t="shared" ref="Q2470" si="4341">(($L$3*($I$6-($B$6*Q2467+$C$6*Q2468+$D$6*Q2469+$F$6*N2471+$G$6*N2472))/$E$6))+((1-$L$3)*N2470)</f>
        <v>0.23853651090001216</v>
      </c>
      <c r="S2470" s="129">
        <f t="shared" si="4335"/>
        <v>5.7638010118568561E-2</v>
      </c>
    </row>
    <row r="2471" spans="1:22" x14ac:dyDescent="0.2">
      <c r="N2471" s="125">
        <f t="shared" si="4303"/>
        <v>-9.5720391791331432E-5</v>
      </c>
      <c r="P2471" s="127" t="str">
        <f t="shared" ref="P2471" si="4342">CONCATENATE("X5","(m",K2467,")")</f>
        <v>X5(m309)</v>
      </c>
      <c r="Q2471" s="59">
        <f t="shared" ref="Q2471" si="4343">(($L$3*($I$7-($B$7*Q2467+$C$7*Q2468+$D$7*Q2469+$E$7*Q2470+$G$7*N2472))/$F$7))+((1-$L$3)*N2471)</f>
        <v>-9.5776105137641891E-5</v>
      </c>
      <c r="S2471" s="129">
        <f t="shared" si="4335"/>
        <v>5.8170402973051413E-2</v>
      </c>
    </row>
    <row r="2472" spans="1:22" ht="15.75" x14ac:dyDescent="0.25">
      <c r="K2472" s="1"/>
      <c r="N2472" s="126">
        <f t="shared" si="4303"/>
        <v>-9.3223831304766424E-4</v>
      </c>
      <c r="P2472" s="127" t="str">
        <f t="shared" ref="P2472" si="4344">CONCATENATE("X6","(m",K2467,")")</f>
        <v>X6(m309)</v>
      </c>
      <c r="Q2472" s="59">
        <f t="shared" ref="Q2472" si="4345">(($L$3*($I$8-($B$8*Q2467+$C$8*Q2468+$D$8*Q2469+$E$8*Q2470+$F$8*Q2471))/$G$8))+((1-$L$3)*N2472)</f>
        <v>-9.3277524323516579E-4</v>
      </c>
      <c r="R2472" s="1"/>
      <c r="S2472" s="129">
        <f t="shared" si="4335"/>
        <v>5.7562654175865993E-2</v>
      </c>
      <c r="T2472" s="1"/>
      <c r="U2472" s="1"/>
    </row>
    <row r="2473" spans="1:22" x14ac:dyDescent="0.2">
      <c r="A2473" s="131"/>
      <c r="B2473" s="131"/>
      <c r="C2473" s="131"/>
      <c r="D2473" s="131"/>
      <c r="E2473" s="131"/>
      <c r="F2473" s="131"/>
      <c r="G2473" s="131"/>
      <c r="H2473" s="131"/>
      <c r="I2473" s="131"/>
      <c r="J2473" s="131"/>
      <c r="K2473" s="131"/>
      <c r="L2473" s="131"/>
      <c r="M2473" s="131"/>
      <c r="N2473" s="131"/>
      <c r="O2473" s="131"/>
      <c r="P2473" s="131"/>
      <c r="Q2473" s="131"/>
      <c r="R2473" s="131"/>
      <c r="S2473" s="131"/>
      <c r="T2473" s="131"/>
      <c r="U2473" s="131"/>
      <c r="V2473" s="131"/>
    </row>
    <row r="2474" spans="1:22" ht="15.75" x14ac:dyDescent="0.25">
      <c r="K2474" s="127" t="s">
        <v>226</v>
      </c>
      <c r="N2474" s="117" t="s">
        <v>537</v>
      </c>
      <c r="S2474" s="112" t="s">
        <v>210</v>
      </c>
      <c r="T2474" s="112" t="s">
        <v>228</v>
      </c>
    </row>
    <row r="2475" spans="1:22" x14ac:dyDescent="0.2">
      <c r="K2475" s="127">
        <v>310</v>
      </c>
      <c r="N2475" s="124">
        <f t="shared" ref="N2475" si="4346">Q2467</f>
        <v>0.2372988491349072</v>
      </c>
      <c r="P2475" s="127" t="str">
        <f t="shared" ref="P2475" si="4347">CONCATENATE("X1","(m",K2475,")")</f>
        <v>X1(m310)</v>
      </c>
      <c r="Q2475" s="59">
        <f t="shared" ref="Q2475" si="4348">(($L$3*($I$3-($C$3*N2476+$D$3*N2477+$E$3*N2478+$F$3*N2479+$G$3*N2480))/$B$3))+((1-$L$3)*N2475)</f>
        <v>0.2374357083486601</v>
      </c>
      <c r="S2475" s="129">
        <f t="shared" ref="S2475:S2480" si="4349">ABS((Q2475-N2475)/Q2475)*100</f>
        <v>5.764053549684444E-2</v>
      </c>
      <c r="T2475" s="133">
        <f t="shared" si="4321"/>
        <v>5.7887772684399645E-2</v>
      </c>
      <c r="U2475" s="127" t="s">
        <v>229</v>
      </c>
    </row>
    <row r="2476" spans="1:22" x14ac:dyDescent="0.2">
      <c r="N2476" s="125">
        <f t="shared" si="4303"/>
        <v>9.5748312279632876E-5</v>
      </c>
      <c r="P2476" s="127" t="str">
        <f t="shared" ref="P2476" si="4350">CONCATENATE("X2","(m",K2475,")")</f>
        <v>X2(m310)</v>
      </c>
      <c r="Q2476" s="59">
        <f t="shared" ref="Q2476" si="4351">(($L$3*($I$4-($B$4*Q2475+$D$4*N2477+$E$4*N2478+$F$4*N2479+$G$4*N2480))/$C$4))+((1-$L$3)*N2476)</f>
        <v>9.5803770948782791E-5</v>
      </c>
      <c r="S2476" s="129">
        <f t="shared" si="4349"/>
        <v>5.7887772684399645E-2</v>
      </c>
    </row>
    <row r="2477" spans="1:22" x14ac:dyDescent="0.2">
      <c r="N2477" s="125">
        <f t="shared" si="4303"/>
        <v>-9.2655573658493716E-4</v>
      </c>
      <c r="P2477" s="127" t="str">
        <f t="shared" ref="P2477" si="4352">CONCATENATE("X3","(m",K2475,")")</f>
        <v>X3(m310)</v>
      </c>
      <c r="Q2477" s="59">
        <f t="shared" ref="Q2477" si="4353">(($L$3*($I$5-($B$5*Q2475+$C$5*Q2476+$E$5*N2478+$F$5*N2479+$G$5*N2480))/$D$5))+((1-$L$3)*N2477)</f>
        <v>-9.2709021235415953E-4</v>
      </c>
      <c r="S2477" s="129">
        <f t="shared" si="4349"/>
        <v>5.7650891153857638E-2</v>
      </c>
    </row>
    <row r="2478" spans="1:22" x14ac:dyDescent="0.2">
      <c r="N2478" s="125">
        <f t="shared" si="4303"/>
        <v>0.23853651090001216</v>
      </c>
      <c r="P2478" s="127" t="str">
        <f t="shared" ref="P2478" si="4354">CONCATENATE("X4","(m",K2475,")")</f>
        <v>X4(m310)</v>
      </c>
      <c r="Q2478" s="59">
        <f t="shared" ref="Q2478" si="4355">(($L$3*($I$6-($B$6*Q2475+$C$6*Q2476+$D$6*Q2477+$F$6*N2479+$G$6*N2480))/$E$6))+((1-$L$3)*N2478)</f>
        <v>0.23867274450216094</v>
      </c>
      <c r="S2478" s="129">
        <f t="shared" si="4349"/>
        <v>5.7079664639946015E-2</v>
      </c>
    </row>
    <row r="2479" spans="1:22" x14ac:dyDescent="0.2">
      <c r="N2479" s="125">
        <f t="shared" si="4303"/>
        <v>-9.5776105137641891E-5</v>
      </c>
      <c r="P2479" s="127" t="str">
        <f t="shared" ref="P2479" si="4356">CONCATENATE("X5","(m",K2475,")")</f>
        <v>X5(m310)</v>
      </c>
      <c r="Q2479" s="59">
        <f t="shared" ref="Q2479" si="4357">(($L$3*($I$7-($B$7*Q2475+$C$7*Q2476+$D$7*Q2477+$E$7*Q2478+$G$7*N2480))/$F$7))+((1-$L$3)*N2479)</f>
        <v>-9.5831310293812899E-5</v>
      </c>
      <c r="S2479" s="129">
        <f t="shared" si="4349"/>
        <v>5.7606596426316485E-2</v>
      </c>
    </row>
    <row r="2480" spans="1:22" ht="15.75" x14ac:dyDescent="0.25">
      <c r="K2480" s="1"/>
      <c r="N2480" s="126">
        <f t="shared" si="4303"/>
        <v>-9.3277524323516579E-4</v>
      </c>
      <c r="P2480" s="127" t="str">
        <f t="shared" ref="P2480" si="4358">CONCATENATE("X6","(m",K2475,")")</f>
        <v>X6(m310)</v>
      </c>
      <c r="Q2480" s="59">
        <f t="shared" ref="Q2480" si="4359">(($L$3*($I$8-($B$8*Q2475+$C$8*Q2476+$D$8*Q2477+$E$8*Q2478+$F$8*Q2479))/$G$8))+((1-$L$3)*N2480)</f>
        <v>-9.3330727580575982E-4</v>
      </c>
      <c r="R2480" s="1"/>
      <c r="S2480" s="129">
        <f t="shared" si="4349"/>
        <v>5.7005081218799283E-2</v>
      </c>
      <c r="T2480" s="1"/>
      <c r="U2480" s="1"/>
    </row>
    <row r="2481" spans="1:22" x14ac:dyDescent="0.2">
      <c r="A2481" s="131"/>
      <c r="B2481" s="131"/>
      <c r="C2481" s="131"/>
      <c r="D2481" s="131"/>
      <c r="E2481" s="131"/>
      <c r="F2481" s="131"/>
      <c r="G2481" s="131"/>
      <c r="H2481" s="131"/>
      <c r="I2481" s="131"/>
      <c r="J2481" s="131"/>
      <c r="K2481" s="131"/>
      <c r="L2481" s="131"/>
      <c r="M2481" s="131"/>
      <c r="N2481" s="131"/>
      <c r="O2481" s="131"/>
      <c r="P2481" s="131"/>
      <c r="Q2481" s="131"/>
      <c r="R2481" s="131"/>
      <c r="S2481" s="131"/>
      <c r="T2481" s="131"/>
      <c r="U2481" s="131"/>
      <c r="V2481" s="131"/>
    </row>
    <row r="2482" spans="1:22" ht="15.75" x14ac:dyDescent="0.25">
      <c r="K2482" s="127" t="s">
        <v>226</v>
      </c>
      <c r="N2482" s="117" t="s">
        <v>538</v>
      </c>
      <c r="S2482" s="112" t="s">
        <v>210</v>
      </c>
      <c r="T2482" s="112" t="s">
        <v>228</v>
      </c>
    </row>
    <row r="2483" spans="1:22" x14ac:dyDescent="0.2">
      <c r="K2483" s="127">
        <v>311</v>
      </c>
      <c r="N2483" s="124">
        <f t="shared" ref="N2483" si="4360">Q2475</f>
        <v>0.2374357083486601</v>
      </c>
      <c r="P2483" s="127" t="str">
        <f t="shared" ref="P2483" si="4361">CONCATENATE("X1","(m",K2483,")")</f>
        <v>X1(m311)</v>
      </c>
      <c r="Q2483" s="59">
        <f t="shared" ref="Q2483" si="4362">(($L$3*($I$3-($C$3*N2484+$D$3*N2485+$E$3*N2486+$F$3*N2487+$G$3*N2488))/$B$3))+((1-$L$3)*N2483)</f>
        <v>0.23757131919900409</v>
      </c>
      <c r="S2483" s="129">
        <f t="shared" ref="S2483:S2488" si="4363">ABS((Q2483-N2483)/Q2483)*100</f>
        <v>5.7082164127060325E-2</v>
      </c>
      <c r="T2483" s="133">
        <f t="shared" si="4321"/>
        <v>5.7326865935444976E-2</v>
      </c>
      <c r="U2483" s="127" t="s">
        <v>229</v>
      </c>
    </row>
    <row r="2484" spans="1:22" x14ac:dyDescent="0.2">
      <c r="N2484" s="125">
        <f t="shared" si="4303"/>
        <v>9.5803770948782791E-5</v>
      </c>
      <c r="P2484" s="127" t="str">
        <f t="shared" ref="P2484" si="4364">CONCATENATE("X2","(m",K2483,")")</f>
        <v>X2(m311)</v>
      </c>
      <c r="Q2484" s="59">
        <f t="shared" ref="Q2484" si="4365">(($L$3*($I$4-($B$4*Q2483+$D$4*N2485+$E$4*N2486+$F$4*N2487+$G$4*N2488))/$C$4))+((1-$L$3)*N2484)</f>
        <v>9.585872375083486E-5</v>
      </c>
      <c r="S2484" s="129">
        <f t="shared" si="4363"/>
        <v>5.7326865935444976E-2</v>
      </c>
    </row>
    <row r="2485" spans="1:22" x14ac:dyDescent="0.2">
      <c r="N2485" s="125">
        <f t="shared" si="4303"/>
        <v>-9.2709021235415953E-4</v>
      </c>
      <c r="P2485" s="127" t="str">
        <f t="shared" ref="P2485" si="4366">CONCATENATE("X3","(m",K2483,")")</f>
        <v>X3(m311)</v>
      </c>
      <c r="Q2485" s="59">
        <f t="shared" ref="Q2485" si="4367">(($L$3*($I$5-($B$5*Q2483+$C$5*Q2484+$E$5*N2486+$F$5*N2487+$G$5*N2488))/$D$5))+((1-$L$3)*N2485)</f>
        <v>-9.2761981289448835E-4</v>
      </c>
      <c r="S2485" s="129">
        <f t="shared" si="4363"/>
        <v>5.7092413612456677E-2</v>
      </c>
    </row>
    <row r="2486" spans="1:22" x14ac:dyDescent="0.2">
      <c r="N2486" s="125">
        <f t="shared" si="4303"/>
        <v>0.23867274450216094</v>
      </c>
      <c r="P2486" s="127" t="str">
        <f t="shared" ref="P2486" si="4368">CONCATENATE("X4","(m",K2483,")")</f>
        <v>X4(m311)</v>
      </c>
      <c r="Q2486" s="59">
        <f t="shared" ref="Q2486" si="4369">(($L$3*($I$6-($B$6*Q2483+$C$6*Q2484+$D$6*Q2485+$F$6*N2487+$G$6*N2488))/$E$6))+((1-$L$3)*N2486)</f>
        <v>0.23880773544742664</v>
      </c>
      <c r="S2486" s="129">
        <f t="shared" si="4363"/>
        <v>5.6527040471609308E-2</v>
      </c>
    </row>
    <row r="2487" spans="1:22" x14ac:dyDescent="0.2">
      <c r="N2487" s="125">
        <f t="shared" si="4303"/>
        <v>-9.5831310293812899E-5</v>
      </c>
      <c r="P2487" s="127" t="str">
        <f t="shared" ref="P2487" si="4370">CONCATENATE("X5","(m",K2483,")")</f>
        <v>X5(m311)</v>
      </c>
      <c r="Q2487" s="59">
        <f t="shared" ref="Q2487" si="4371">(($L$3*($I$7-($B$7*Q2483+$C$7*Q2484+$D$7*Q2485+$E$7*Q2486+$G$7*N2488))/$F$7))+((1-$L$3)*N2487)</f>
        <v>-9.5886011895308601E-5</v>
      </c>
      <c r="S2487" s="129">
        <f t="shared" si="4363"/>
        <v>5.7048573002938398E-2</v>
      </c>
    </row>
    <row r="2488" spans="1:22" ht="15.75" x14ac:dyDescent="0.25">
      <c r="K2488" s="1"/>
      <c r="N2488" s="126">
        <f t="shared" si="4303"/>
        <v>-9.3330727580575982E-4</v>
      </c>
      <c r="P2488" s="127" t="str">
        <f t="shared" ref="P2488" si="4372">CONCATENATE("X6","(m",K2483,")")</f>
        <v>X6(m311)</v>
      </c>
      <c r="Q2488" s="59">
        <f t="shared" ref="Q2488" si="4373">(($L$3*($I$8-($B$8*Q2483+$C$8*Q2484+$D$8*Q2485+$E$8*Q2486+$F$8*Q2487))/$G$8))+((1-$L$3)*N2488)</f>
        <v>-9.3383445543313373E-4</v>
      </c>
      <c r="R2488" s="1"/>
      <c r="S2488" s="129">
        <f t="shared" si="4363"/>
        <v>5.6453220836597581E-2</v>
      </c>
      <c r="T2488" s="1"/>
      <c r="U2488" s="1"/>
    </row>
    <row r="2489" spans="1:22" x14ac:dyDescent="0.2">
      <c r="A2489" s="131"/>
      <c r="B2489" s="131"/>
      <c r="C2489" s="131"/>
      <c r="D2489" s="131"/>
      <c r="E2489" s="131"/>
      <c r="F2489" s="131"/>
      <c r="G2489" s="131"/>
      <c r="H2489" s="131"/>
      <c r="I2489" s="131"/>
      <c r="J2489" s="131"/>
      <c r="K2489" s="131"/>
      <c r="L2489" s="131"/>
      <c r="M2489" s="131"/>
      <c r="N2489" s="131"/>
      <c r="O2489" s="131"/>
      <c r="P2489" s="131"/>
      <c r="Q2489" s="131"/>
      <c r="R2489" s="131"/>
      <c r="S2489" s="131"/>
      <c r="T2489" s="131"/>
      <c r="U2489" s="131"/>
      <c r="V2489" s="131"/>
    </row>
    <row r="2490" spans="1:22" ht="15.75" x14ac:dyDescent="0.25">
      <c r="K2490" s="127" t="s">
        <v>226</v>
      </c>
      <c r="N2490" s="117" t="s">
        <v>539</v>
      </c>
      <c r="S2490" s="112" t="s">
        <v>210</v>
      </c>
      <c r="T2490" s="112" t="s">
        <v>228</v>
      </c>
    </row>
    <row r="2491" spans="1:22" x14ac:dyDescent="0.2">
      <c r="K2491" s="127">
        <v>312</v>
      </c>
      <c r="N2491" s="124">
        <f t="shared" ref="N2491" si="4374">Q2483</f>
        <v>0.23757131919900409</v>
      </c>
      <c r="P2491" s="127" t="str">
        <f t="shared" ref="P2491" si="4375">CONCATENATE("X1","(m",K2491,")")</f>
        <v>X1(m312)</v>
      </c>
      <c r="Q2491" s="59">
        <f t="shared" ref="Q2491" si="4376">(($L$3*($I$3-($C$3*N2492+$D$3*N2493+$E$3*N2494+$F$3*N2495+$G$3*N2496))/$B$3))+((1-$L$3)*N2491)</f>
        <v>0.23770569307290504</v>
      </c>
      <c r="S2491" s="129">
        <f t="shared" ref="S2491:S2496" si="4377">ABS((Q2491-N2491)/Q2491)*100</f>
        <v>5.6529514360319486E-2</v>
      </c>
      <c r="T2491" s="133">
        <f t="shared" si="4321"/>
        <v>5.6771709474043731E-2</v>
      </c>
      <c r="U2491" s="127" t="s">
        <v>229</v>
      </c>
    </row>
    <row r="2492" spans="1:22" x14ac:dyDescent="0.2">
      <c r="N2492" s="125">
        <f t="shared" si="4303"/>
        <v>9.585872375083486E-5</v>
      </c>
      <c r="P2492" s="127" t="str">
        <f t="shared" ref="P2492" si="4378">CONCATENATE("X2","(m",K2491,")")</f>
        <v>X2(m312)</v>
      </c>
      <c r="Q2492" s="59">
        <f t="shared" ref="Q2492" si="4379">(($L$3*($I$4-($B$4*Q2491+$D$4*N2493+$E$4*N2494+$F$4*N2495+$G$4*N2496))/$C$4))+((1-$L$3)*N2492)</f>
        <v>9.5913175300063543E-5</v>
      </c>
      <c r="S2492" s="129">
        <f t="shared" si="4377"/>
        <v>5.6771709474043731E-2</v>
      </c>
    </row>
    <row r="2493" spans="1:22" x14ac:dyDescent="0.2">
      <c r="N2493" s="125">
        <f t="shared" si="4303"/>
        <v>-9.2761981289448835E-4</v>
      </c>
      <c r="P2493" s="127" t="str">
        <f t="shared" ref="P2493" si="4380">CONCATENATE("X3","(m",K2491,")")</f>
        <v>X3(m312)</v>
      </c>
      <c r="Q2493" s="59">
        <f t="shared" ref="Q2493" si="4381">(($L$3*($I$5-($B$5*Q2491+$C$5*Q2492+$E$5*N2494+$F$5*N2495+$G$5*N2496))/$D$5))+((1-$L$3)*N2493)</f>
        <v>-9.2814458267539827E-4</v>
      </c>
      <c r="S2493" s="129">
        <f t="shared" si="4377"/>
        <v>5.6539658874834232E-2</v>
      </c>
    </row>
    <row r="2494" spans="1:22" x14ac:dyDescent="0.2">
      <c r="N2494" s="125">
        <f t="shared" si="4303"/>
        <v>0.23880773544742664</v>
      </c>
      <c r="P2494" s="127" t="str">
        <f t="shared" ref="P2494" si="4382">CONCATENATE("X4","(m",K2491,")")</f>
        <v>X4(m312)</v>
      </c>
      <c r="Q2494" s="59">
        <f t="shared" ref="Q2494" si="4383">(($L$3*($I$6-($B$6*Q2491+$C$6*Q2492+$D$6*Q2493+$F$6*N2495+$G$6*N2496))/$E$6))+((1-$L$3)*N2494)</f>
        <v>0.23894149507072293</v>
      </c>
      <c r="S2494" s="129">
        <f t="shared" si="4377"/>
        <v>5.5980072970036467E-2</v>
      </c>
    </row>
    <row r="2495" spans="1:22" x14ac:dyDescent="0.2">
      <c r="N2495" s="125">
        <f t="shared" si="4303"/>
        <v>-9.5886011895308601E-5</v>
      </c>
      <c r="P2495" s="127" t="str">
        <f t="shared" ref="P2495" si="4384">CONCATENATE("X5","(m",K2491,")")</f>
        <v>X5(m312)</v>
      </c>
      <c r="Q2495" s="59">
        <f t="shared" ref="Q2495" si="4385">(($L$3*($I$7-($B$7*Q2491+$C$7*Q2492+$D$7*Q2493+$E$7*Q2494+$G$7*N2496))/$F$7))+((1-$L$3)*N2495)</f>
        <v>-9.5940214535310611E-5</v>
      </c>
      <c r="S2495" s="129">
        <f t="shared" si="4377"/>
        <v>5.6496267247830009E-2</v>
      </c>
    </row>
    <row r="2496" spans="1:22" ht="15.75" x14ac:dyDescent="0.25">
      <c r="K2496" s="1"/>
      <c r="N2496" s="126">
        <f t="shared" si="4303"/>
        <v>-9.3383445543313373E-4</v>
      </c>
      <c r="P2496" s="127" t="str">
        <f t="shared" ref="P2496" si="4386">CONCATENATE("X6","(m",K2491,")")</f>
        <v>X6(m312)</v>
      </c>
      <c r="Q2496" s="59">
        <f t="shared" ref="Q2496" si="4387">(($L$3*($I$8-($B$8*Q2491+$C$8*Q2492+$D$8*Q2493+$E$8*Q2494+$F$8*Q2495))/$G$8))+((1-$L$3)*N2496)</f>
        <v>-9.3435682638348335E-4</v>
      </c>
      <c r="R2496" s="1"/>
      <c r="S2496" s="129">
        <f t="shared" si="4377"/>
        <v>5.5907008500329883E-2</v>
      </c>
      <c r="T2496" s="1"/>
      <c r="U2496" s="1"/>
    </row>
    <row r="2497" spans="1:22" x14ac:dyDescent="0.2">
      <c r="A2497" s="131"/>
      <c r="B2497" s="131"/>
      <c r="C2497" s="131"/>
      <c r="D2497" s="131"/>
      <c r="E2497" s="131"/>
      <c r="F2497" s="131"/>
      <c r="G2497" s="131"/>
      <c r="H2497" s="131"/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/>
      <c r="U2497" s="131"/>
      <c r="V2497" s="131"/>
    </row>
    <row r="2498" spans="1:22" ht="15.75" x14ac:dyDescent="0.25">
      <c r="K2498" s="127" t="s">
        <v>226</v>
      </c>
      <c r="N2498" s="117" t="s">
        <v>540</v>
      </c>
      <c r="S2498" s="112" t="s">
        <v>210</v>
      </c>
      <c r="T2498" s="112" t="s">
        <v>228</v>
      </c>
    </row>
    <row r="2499" spans="1:22" x14ac:dyDescent="0.2">
      <c r="K2499" s="127">
        <v>313</v>
      </c>
      <c r="N2499" s="124">
        <f t="shared" ref="N2499" si="4388">Q2491</f>
        <v>0.23770569307290504</v>
      </c>
      <c r="P2499" s="127" t="str">
        <f t="shared" ref="P2499" si="4389">CONCATENATE("X1","(m",K2499,")")</f>
        <v>X1(m313)</v>
      </c>
      <c r="Q2499" s="59">
        <f t="shared" ref="Q2499" si="4390">(($L$3*($I$3-($C$3*N2500+$D$3*N2501+$E$3*N2502+$F$3*N2503+$G$3*N2504))/$B$3))+((1-$L$3)*N2499)</f>
        <v>0.2378388412534625</v>
      </c>
      <c r="S2499" s="129">
        <f t="shared" ref="S2499:S2504" si="4391">ABS((Q2499-N2499)/Q2499)*100</f>
        <v>5.5982521549355672E-2</v>
      </c>
      <c r="T2499" s="133">
        <f t="shared" si="4321"/>
        <v>5.622223827655283E-2</v>
      </c>
      <c r="U2499" s="127" t="s">
        <v>229</v>
      </c>
    </row>
    <row r="2500" spans="1:22" x14ac:dyDescent="0.2">
      <c r="N2500" s="125">
        <f t="shared" si="4303"/>
        <v>9.5913175300063543E-5</v>
      </c>
      <c r="P2500" s="127" t="str">
        <f t="shared" ref="P2500" si="4392">CONCATENATE("X2","(m",K2499,")")</f>
        <v>X2(m313)</v>
      </c>
      <c r="Q2500" s="59">
        <f t="shared" ref="Q2500" si="4393">(($L$3*($I$4-($B$4*Q2499+$D$4*N2501+$E$4*N2502+$F$4*N2503+$G$4*N2504))/$C$4))+((1-$L$3)*N2500)</f>
        <v>9.5967130168654133E-5</v>
      </c>
      <c r="S2500" s="129">
        <f t="shared" si="4391"/>
        <v>5.622223827655283E-2</v>
      </c>
    </row>
    <row r="2501" spans="1:22" x14ac:dyDescent="0.2">
      <c r="N2501" s="125">
        <f t="shared" si="4303"/>
        <v>-9.2814458267539827E-4</v>
      </c>
      <c r="P2501" s="127" t="str">
        <f t="shared" ref="P2501" si="4394">CONCATENATE("X3","(m",K2499,")")</f>
        <v>X3(m313)</v>
      </c>
      <c r="Q2501" s="59">
        <f t="shared" ref="Q2501" si="4395">(($L$3*($I$5-($B$5*Q2499+$C$5*Q2500+$E$5*N2502+$F$5*N2503+$G$5*N2504))/$D$5))+((1-$L$3)*N2501)</f>
        <v>-9.286645657607354E-4</v>
      </c>
      <c r="S2501" s="129">
        <f t="shared" si="4391"/>
        <v>5.5992562277982431E-2</v>
      </c>
    </row>
    <row r="2502" spans="1:22" x14ac:dyDescent="0.2">
      <c r="N2502" s="125">
        <f t="shared" si="4303"/>
        <v>0.23894149507072293</v>
      </c>
      <c r="P2502" s="127" t="str">
        <f t="shared" ref="P2502" si="4396">CONCATENATE("X4","(m",K2499,")")</f>
        <v>X4(m313)</v>
      </c>
      <c r="Q2502" s="59">
        <f t="shared" ref="Q2502" si="4397">(($L$3*($I$6-($B$6*Q2499+$C$6*Q2500+$D$6*Q2501+$F$6*N2503+$G$6*N2504))/$E$6))+((1-$L$3)*N2502)</f>
        <v>0.23907403460357202</v>
      </c>
      <c r="S2502" s="129">
        <f t="shared" si="4391"/>
        <v>5.5438698338303359E-2</v>
      </c>
    </row>
    <row r="2503" spans="1:22" x14ac:dyDescent="0.2">
      <c r="N2503" s="125">
        <f t="shared" si="4303"/>
        <v>-9.5940214535310611E-5</v>
      </c>
      <c r="P2503" s="127" t="str">
        <f t="shared" ref="P2503" si="4398">CONCATENATE("X5","(m",K2499,")")</f>
        <v>X5(m313)</v>
      </c>
      <c r="Q2503" s="59">
        <f t="shared" ref="Q2503" si="4399">(($L$3*($I$7-($B$7*Q2499+$C$7*Q2500+$D$7*Q2501+$E$7*Q2502+$G$7*N2504))/$F$7))+((1-$L$3)*N2503)</f>
        <v>-9.5993922765103858E-5</v>
      </c>
      <c r="S2503" s="129">
        <f t="shared" si="4391"/>
        <v>5.5949614565361551E-2</v>
      </c>
    </row>
    <row r="2504" spans="1:22" ht="15.75" x14ac:dyDescent="0.25">
      <c r="K2504" s="1"/>
      <c r="N2504" s="126">
        <f t="shared" si="4303"/>
        <v>-9.3435682638348335E-4</v>
      </c>
      <c r="P2504" s="127" t="str">
        <f t="shared" ref="P2504" si="4400">CONCATENATE("X6","(m",K2499,")")</f>
        <v>X6(m313)</v>
      </c>
      <c r="Q2504" s="59">
        <f t="shared" ref="Q2504" si="4401">(($L$3*($I$8-($B$8*Q2499+$C$8*Q2500+$D$8*Q2501+$E$8*Q2502+$F$8*Q2503))/$G$8))+((1-$L$3)*N2504)</f>
        <v>-9.3487443251922934E-4</v>
      </c>
      <c r="R2504" s="1"/>
      <c r="S2504" s="129">
        <f t="shared" si="4391"/>
        <v>5.5366380525690664E-2</v>
      </c>
      <c r="T2504" s="1"/>
      <c r="U2504" s="1"/>
    </row>
    <row r="2505" spans="1:22" x14ac:dyDescent="0.2">
      <c r="A2505" s="131"/>
      <c r="B2505" s="131"/>
      <c r="C2505" s="131"/>
      <c r="D2505" s="131"/>
      <c r="E2505" s="131"/>
      <c r="F2505" s="131"/>
      <c r="G2505" s="131"/>
      <c r="H2505" s="131"/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/>
      <c r="U2505" s="131"/>
      <c r="V2505" s="131"/>
    </row>
    <row r="2506" spans="1:22" ht="15.75" x14ac:dyDescent="0.25">
      <c r="K2506" s="127" t="s">
        <v>226</v>
      </c>
      <c r="N2506" s="117" t="s">
        <v>541</v>
      </c>
      <c r="S2506" s="112" t="s">
        <v>210</v>
      </c>
      <c r="T2506" s="112" t="s">
        <v>228</v>
      </c>
    </row>
    <row r="2507" spans="1:22" x14ac:dyDescent="0.2">
      <c r="K2507" s="127">
        <v>314</v>
      </c>
      <c r="N2507" s="124">
        <f t="shared" ref="N2507" si="4402">Q2499</f>
        <v>0.2378388412534625</v>
      </c>
      <c r="P2507" s="127" t="str">
        <f t="shared" ref="P2507" si="4403">CONCATENATE("X1","(m",K2507,")")</f>
        <v>X1(m314)</v>
      </c>
      <c r="Q2507" s="59">
        <f t="shared" ref="Q2507" si="4404">(($L$3*($I$3-($C$3*N2508+$D$3*N2509+$E$3*N2510+$F$3*N2511+$G$3*N2512))/$B$3))+((1-$L$3)*N2507)</f>
        <v>0.23797077492085703</v>
      </c>
      <c r="S2507" s="129">
        <f t="shared" ref="S2507:S2512" si="4405">ABS((Q2507-N2507)/Q2507)*100</f>
        <v>5.5441121893395118E-2</v>
      </c>
      <c r="T2507" s="133">
        <f t="shared" si="4321"/>
        <v>5.5678388171783971E-2</v>
      </c>
      <c r="U2507" s="127" t="s">
        <v>229</v>
      </c>
    </row>
    <row r="2508" spans="1:22" x14ac:dyDescent="0.2">
      <c r="N2508" s="125">
        <f t="shared" si="4303"/>
        <v>9.5967130168654133E-5</v>
      </c>
      <c r="P2508" s="127" t="str">
        <f t="shared" ref="P2508" si="4406">CONCATENATE("X2","(m",K2507,")")</f>
        <v>X2(m314)</v>
      </c>
      <c r="Q2508" s="59">
        <f t="shared" ref="Q2508" si="4407">(($L$3*($I$4-($B$4*Q2507+$D$4*N2509+$E$4*N2510+$F$4*N2511+$G$4*N2512))/$C$4))+((1-$L$3)*N2508)</f>
        <v>9.6020592887086653E-5</v>
      </c>
      <c r="S2508" s="129">
        <f t="shared" si="4405"/>
        <v>5.5678388171783971E-2</v>
      </c>
    </row>
    <row r="2509" spans="1:22" x14ac:dyDescent="0.2">
      <c r="N2509" s="125">
        <f t="shared" si="4303"/>
        <v>-9.286645657607354E-4</v>
      </c>
      <c r="P2509" s="127" t="str">
        <f t="shared" ref="P2509" si="4408">CONCATENATE("X3","(m",K2507,")")</f>
        <v>X3(m314)</v>
      </c>
      <c r="Q2509" s="59">
        <f t="shared" ref="Q2509" si="4409">(($L$3*($I$5-($B$5*Q2507+$C$5*Q2508+$E$5*N2510+$F$5*N2511+$G$5*N2512))/$D$5))+((1-$L$3)*N2509)</f>
        <v>-9.2917980581241606E-4</v>
      </c>
      <c r="S2509" s="129">
        <f t="shared" si="4405"/>
        <v>5.5451060005567564E-2</v>
      </c>
    </row>
    <row r="2510" spans="1:22" x14ac:dyDescent="0.2">
      <c r="N2510" s="125">
        <f t="shared" si="4303"/>
        <v>0.23907403460357202</v>
      </c>
      <c r="P2510" s="127" t="str">
        <f t="shared" ref="P2510" si="4410">CONCATENATE("X4","(m",K2507,")")</f>
        <v>X4(m314)</v>
      </c>
      <c r="Q2510" s="59">
        <f t="shared" ref="Q2510" si="4411">(($L$3*($I$6-($B$6*Q2507+$C$6*Q2508+$D$6*Q2509+$F$6*N2511+$G$6*N2512))/$E$6))+((1-$L$3)*N2510)</f>
        <v>0.23920536517504756</v>
      </c>
      <c r="S2510" s="129">
        <f t="shared" si="4405"/>
        <v>5.4902853612601991E-2</v>
      </c>
    </row>
    <row r="2511" spans="1:22" x14ac:dyDescent="0.2">
      <c r="N2511" s="125">
        <f t="shared" si="4303"/>
        <v>-9.5993922765103858E-5</v>
      </c>
      <c r="P2511" s="127" t="str">
        <f t="shared" ref="P2511" si="4412">CONCATENATE("X5","(m",K2507,")")</f>
        <v>X5(m314)</v>
      </c>
      <c r="Q2511" s="59">
        <f t="shared" ref="Q2511" si="4413">(($L$3*($I$7-($B$7*Q2507+$C$7*Q2508+$D$7*Q2509+$E$7*Q2510+$G$7*N2512))/$F$7))+((1-$L$3)*N2511)</f>
        <v>-9.6047141094458556E-5</v>
      </c>
      <c r="S2511" s="129">
        <f t="shared" si="4405"/>
        <v>5.5408551205454376E-2</v>
      </c>
    </row>
    <row r="2512" spans="1:22" ht="15.75" x14ac:dyDescent="0.25">
      <c r="K2512" s="1"/>
      <c r="N2512" s="126">
        <f t="shared" si="4303"/>
        <v>-9.3487443251922934E-4</v>
      </c>
      <c r="P2512" s="127" t="str">
        <f t="shared" ref="P2512" si="4414">CONCATENATE("X6","(m",K2507,")")</f>
        <v>X6(m314)</v>
      </c>
      <c r="Q2512" s="59">
        <f t="shared" ref="Q2512" si="4415">(($L$3*($I$8-($B$8*Q2507+$C$8*Q2508+$D$8*Q2509+$E$8*Q2510+$F$8*Q2511))/$G$8))+((1-$L$3)*N2512)</f>
        <v>-9.3538731730270135E-4</v>
      </c>
      <c r="R2512" s="1"/>
      <c r="S2512" s="129">
        <f t="shared" si="4405"/>
        <v>5.4831274059922837E-2</v>
      </c>
      <c r="T2512" s="1"/>
      <c r="U2512" s="1"/>
    </row>
    <row r="2513" spans="1:22" x14ac:dyDescent="0.2">
      <c r="A2513" s="131"/>
      <c r="B2513" s="131"/>
      <c r="C2513" s="131"/>
      <c r="D2513" s="131"/>
      <c r="E2513" s="131"/>
      <c r="F2513" s="131"/>
      <c r="G2513" s="131"/>
      <c r="H2513" s="131"/>
      <c r="I2513" s="131"/>
      <c r="J2513" s="131"/>
      <c r="K2513" s="131"/>
      <c r="L2513" s="131"/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</row>
    <row r="2514" spans="1:22" ht="15.75" x14ac:dyDescent="0.25">
      <c r="K2514" s="127" t="s">
        <v>226</v>
      </c>
      <c r="N2514" s="117" t="s">
        <v>542</v>
      </c>
      <c r="S2514" s="112" t="s">
        <v>210</v>
      </c>
      <c r="T2514" s="112" t="s">
        <v>228</v>
      </c>
    </row>
    <row r="2515" spans="1:22" x14ac:dyDescent="0.2">
      <c r="K2515" s="127">
        <v>315</v>
      </c>
      <c r="N2515" s="124">
        <f t="shared" ref="N2515:N2576" si="4416">Q2507</f>
        <v>0.23797077492085703</v>
      </c>
      <c r="P2515" s="127" t="str">
        <f t="shared" ref="P2515" si="4417">CONCATENATE("X1","(m",K2515,")")</f>
        <v>X1(m315)</v>
      </c>
      <c r="Q2515" s="59">
        <f t="shared" ref="Q2515" si="4418">(($L$3*($I$3-($C$3*N2516+$D$3*N2517+$E$3*N2518+$F$3*N2519+$G$3*N2520))/$B$3))+((1-$L$3)*N2515)</f>
        <v>0.23810150515328901</v>
      </c>
      <c r="S2515" s="129">
        <f t="shared" ref="S2515:S2520" si="4419">ABS((Q2515-N2515)/Q2515)*100</f>
        <v>5.4905252424936241E-2</v>
      </c>
      <c r="T2515" s="133">
        <f t="shared" si="4321"/>
        <v>5.5140095827661523E-2</v>
      </c>
      <c r="U2515" s="127" t="s">
        <v>229</v>
      </c>
    </row>
    <row r="2516" spans="1:22" x14ac:dyDescent="0.2">
      <c r="N2516" s="125">
        <f t="shared" si="4416"/>
        <v>9.6020592887086653E-5</v>
      </c>
      <c r="P2516" s="127" t="str">
        <f t="shared" ref="P2516" si="4420">CONCATENATE("X2","(m",K2515,")")</f>
        <v>X2(m315)</v>
      </c>
      <c r="Q2516" s="59">
        <f t="shared" ref="Q2516" si="4421">(($L$3*($I$4-($B$4*Q2515+$D$4*N2517+$E$4*N2518+$F$4*N2519+$G$4*N2520))/$C$4))+((1-$L$3)*N2516)</f>
        <v>9.6073567944516313E-5</v>
      </c>
      <c r="S2516" s="129">
        <f t="shared" si="4419"/>
        <v>5.5140095827661523E-2</v>
      </c>
    </row>
    <row r="2517" spans="1:22" x14ac:dyDescent="0.2">
      <c r="N2517" s="125">
        <f t="shared" si="4416"/>
        <v>-9.2917980581241606E-4</v>
      </c>
      <c r="P2517" s="127" t="str">
        <f t="shared" ref="P2517" si="4422">CONCATENATE("X3","(m",K2515,")")</f>
        <v>X3(m315)</v>
      </c>
      <c r="Q2517" s="59">
        <f t="shared" ref="Q2517" si="4423">(($L$3*($I$5-($B$5*Q2515+$C$5*Q2516+$E$5*N2518+$F$5*N2519+$G$5*N2520))/$D$5))+((1-$L$3)*N2517)</f>
        <v>-9.2969034609409462E-4</v>
      </c>
      <c r="S2517" s="129">
        <f t="shared" si="4419"/>
        <v>5.4915089074926121E-2</v>
      </c>
    </row>
    <row r="2518" spans="1:22" x14ac:dyDescent="0.2">
      <c r="N2518" s="125">
        <f t="shared" si="4416"/>
        <v>0.23920536517504756</v>
      </c>
      <c r="P2518" s="127" t="str">
        <f t="shared" ref="P2518" si="4424">CONCATENATE("X4","(m",K2515,")")</f>
        <v>X4(m315)</v>
      </c>
      <c r="Q2518" s="59">
        <f t="shared" ref="Q2518" si="4425">(($L$3*($I$6-($B$6*Q2515+$C$6*Q2516+$D$6*Q2517+$F$6*N2519+$G$6*N2520))/$E$6))+((1-$L$3)*N2518)</f>
        <v>0.23933549781270916</v>
      </c>
      <c r="S2518" s="129">
        <f t="shared" si="4419"/>
        <v>5.4372476649255722E-2</v>
      </c>
    </row>
    <row r="2519" spans="1:22" x14ac:dyDescent="0.2">
      <c r="N2519" s="125">
        <f t="shared" si="4416"/>
        <v>-9.6047141094458556E-5</v>
      </c>
      <c r="P2519" s="127" t="str">
        <f t="shared" ref="P2519" si="4426">CONCATENATE("X5","(m",K2515,")")</f>
        <v>X5(m315)</v>
      </c>
      <c r="Q2519" s="59">
        <f t="shared" ref="Q2519" si="4427">(($L$3*($I$7-($B$7*Q2515+$C$7*Q2516+$D$7*Q2517+$E$7*Q2518+$G$7*N2520))/$F$7))+((1-$L$3)*N2519)</f>
        <v>-9.6099873992009125E-5</v>
      </c>
      <c r="S2519" s="129">
        <f t="shared" si="4419"/>
        <v>5.4873014250730739E-2</v>
      </c>
    </row>
    <row r="2520" spans="1:22" ht="15.75" x14ac:dyDescent="0.25">
      <c r="K2520" s="1"/>
      <c r="N2520" s="126">
        <f t="shared" si="4416"/>
        <v>-9.3538731730270135E-4</v>
      </c>
      <c r="P2520" s="127" t="str">
        <f t="shared" ref="P2520" si="4428">CONCATENATE("X6","(m",K2515,")")</f>
        <v>X6(m315)</v>
      </c>
      <c r="Q2520" s="59">
        <f t="shared" ref="Q2520" si="4429">(($L$3*($I$8-($B$8*Q2515+$C$8*Q2516+$D$8*Q2517+$E$8*Q2518+$F$8*Q2519))/$G$8))+((1-$L$3)*N2520)</f>
        <v>-9.3589552379978627E-4</v>
      </c>
      <c r="R2520" s="1"/>
      <c r="S2520" s="129">
        <f t="shared" si="4419"/>
        <v>5.4301627068540463E-2</v>
      </c>
      <c r="T2520" s="1"/>
      <c r="U2520" s="1"/>
    </row>
    <row r="2521" spans="1:22" x14ac:dyDescent="0.2">
      <c r="A2521" s="131"/>
      <c r="B2521" s="131"/>
      <c r="C2521" s="131"/>
      <c r="D2521" s="131"/>
      <c r="E2521" s="131"/>
      <c r="F2521" s="131"/>
      <c r="G2521" s="131"/>
      <c r="H2521" s="131"/>
      <c r="I2521" s="131"/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</row>
    <row r="2522" spans="1:22" ht="15.75" x14ac:dyDescent="0.25">
      <c r="K2522" s="127" t="s">
        <v>226</v>
      </c>
      <c r="N2522" s="117" t="s">
        <v>543</v>
      </c>
      <c r="S2522" s="112" t="s">
        <v>210</v>
      </c>
      <c r="T2522" s="112" t="s">
        <v>228</v>
      </c>
    </row>
    <row r="2523" spans="1:22" x14ac:dyDescent="0.2">
      <c r="K2523" s="127">
        <v>316</v>
      </c>
      <c r="N2523" s="124">
        <f t="shared" ref="N2523" si="4430">Q2515</f>
        <v>0.23810150515328901</v>
      </c>
      <c r="P2523" s="127" t="str">
        <f t="shared" ref="P2523" si="4431">CONCATENATE("X1","(m",K2523,")")</f>
        <v>X1(m316)</v>
      </c>
      <c r="Q2523" s="59">
        <f t="shared" ref="Q2523" si="4432">(($L$3*($I$3-($C$3*N2524+$D$3*N2525+$E$3*N2526+$F$3*N2527+$G$3*N2528))/$B$3))+((1-$L$3)*N2523)</f>
        <v>0.23823104292790878</v>
      </c>
      <c r="S2523" s="129">
        <f t="shared" ref="S2523:S2528" si="4433">ABS((Q2523-N2523)/Q2523)*100</f>
        <v>5.437485099663087E-2</v>
      </c>
      <c r="T2523" s="133">
        <f t="shared" ref="T2523:T2579" si="4434">MAX(S2523:S2526)</f>
        <v>5.460729873793136E-2</v>
      </c>
      <c r="U2523" s="127" t="s">
        <v>229</v>
      </c>
    </row>
    <row r="2524" spans="1:22" x14ac:dyDescent="0.2">
      <c r="N2524" s="125">
        <f t="shared" si="4416"/>
        <v>9.6073567944516313E-5</v>
      </c>
      <c r="P2524" s="127" t="str">
        <f t="shared" ref="P2524" si="4435">CONCATENATE("X2","(m",K2523,")")</f>
        <v>X2(m316)</v>
      </c>
      <c r="Q2524" s="59">
        <f t="shared" ref="Q2524" si="4436">(($L$3*($I$4-($B$4*Q2523+$D$4*N2525+$E$4*N2526+$F$4*N2527+$G$4*N2528))/$C$4))+((1-$L$3)*N2524)</f>
        <v>9.6126059789150377E-5</v>
      </c>
      <c r="S2524" s="129">
        <f t="shared" si="4433"/>
        <v>5.460729873793136E-2</v>
      </c>
    </row>
    <row r="2525" spans="1:22" x14ac:dyDescent="0.2">
      <c r="N2525" s="125">
        <f t="shared" si="4416"/>
        <v>-9.2969034609409462E-4</v>
      </c>
      <c r="P2525" s="127" t="str">
        <f t="shared" ref="P2525" si="4437">CONCATENATE("X3","(m",K2523,")")</f>
        <v>X3(m316)</v>
      </c>
      <c r="Q2525" s="59">
        <f t="shared" ref="Q2525" si="4438">(($L$3*($I$5-($B$5*Q2523+$C$5*Q2524+$E$5*N2526+$F$5*N2527+$G$5*N2528))/$D$5))+((1-$L$3)*N2525)</f>
        <v>-9.3019622947479474E-4</v>
      </c>
      <c r="S2525" s="129">
        <f t="shared" si="4433"/>
        <v>5.4384587323660277E-2</v>
      </c>
    </row>
    <row r="2526" spans="1:22" x14ac:dyDescent="0.2">
      <c r="N2526" s="125">
        <f t="shared" si="4416"/>
        <v>0.23933549781270916</v>
      </c>
      <c r="P2526" s="127" t="str">
        <f t="shared" ref="P2526" si="4439">CONCATENATE("X4","(m",K2523,")")</f>
        <v>X4(m316)</v>
      </c>
      <c r="Q2526" s="59">
        <f t="shared" ref="Q2526" si="4440">(($L$3*($I$6-($B$6*Q2523+$C$6*Q2524+$D$6*Q2525+$F$6*N2527+$G$6*N2528))/$E$6))+((1-$L$3)*N2526)</f>
        <v>0.23946444344352841</v>
      </c>
      <c r="S2526" s="129">
        <f t="shared" si="4433"/>
        <v>5.3847506111970193E-2</v>
      </c>
    </row>
    <row r="2527" spans="1:22" x14ac:dyDescent="0.2">
      <c r="N2527" s="125">
        <f t="shared" si="4416"/>
        <v>-9.6099873992009125E-5</v>
      </c>
      <c r="P2527" s="127" t="str">
        <f t="shared" ref="P2527" si="4441">CONCATENATE("X5","(m",K2523,")")</f>
        <v>X5(m316)</v>
      </c>
      <c r="Q2527" s="59">
        <f t="shared" ref="Q2527" si="4442">(($L$3*($I$7-($B$7*Q2523+$C$7*Q2524+$D$7*Q2525+$E$7*Q2526+$G$7*N2528))/$F$7))+((1-$L$3)*N2527)</f>
        <v>-9.615212588562912E-5</v>
      </c>
      <c r="S2527" s="129">
        <f t="shared" si="4433"/>
        <v>5.4342941602921802E-2</v>
      </c>
    </row>
    <row r="2528" spans="1:22" ht="15.75" x14ac:dyDescent="0.25">
      <c r="K2528" s="1"/>
      <c r="N2528" s="126">
        <f t="shared" si="4416"/>
        <v>-9.3589552379978627E-4</v>
      </c>
      <c r="P2528" s="127" t="str">
        <f t="shared" ref="P2528" si="4443">CONCATENATE("X6","(m",K2523,")")</f>
        <v>X6(m316)</v>
      </c>
      <c r="Q2528" s="59">
        <f t="shared" ref="Q2528" si="4444">(($L$3*($I$8-($B$8*Q2523+$C$8*Q2524+$D$8*Q2525+$E$8*Q2526+$F$8*Q2527))/$G$8))+((1-$L$3)*N2528)</f>
        <v>-9.363990946835444E-4</v>
      </c>
      <c r="R2528" s="1"/>
      <c r="S2528" s="129">
        <f t="shared" si="4433"/>
        <v>5.3777378322681244E-2</v>
      </c>
      <c r="T2528" s="1"/>
      <c r="U2528" s="1"/>
    </row>
    <row r="2529" spans="1:22" x14ac:dyDescent="0.2">
      <c r="A2529" s="131"/>
      <c r="B2529" s="131"/>
      <c r="C2529" s="131"/>
      <c r="D2529" s="131"/>
      <c r="E2529" s="131"/>
      <c r="F2529" s="131"/>
      <c r="G2529" s="131"/>
      <c r="H2529" s="131"/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</row>
    <row r="2530" spans="1:22" ht="15.75" x14ac:dyDescent="0.25">
      <c r="K2530" s="127" t="s">
        <v>226</v>
      </c>
      <c r="N2530" s="117" t="s">
        <v>544</v>
      </c>
      <c r="S2530" s="112" t="s">
        <v>210</v>
      </c>
      <c r="T2530" s="112" t="s">
        <v>228</v>
      </c>
    </row>
    <row r="2531" spans="1:22" x14ac:dyDescent="0.2">
      <c r="K2531" s="127">
        <v>317</v>
      </c>
      <c r="N2531" s="124">
        <f t="shared" ref="N2531" si="4445">Q2523</f>
        <v>0.23823104292790878</v>
      </c>
      <c r="P2531" s="127" t="str">
        <f t="shared" ref="P2531" si="4446">CONCATENATE("X1","(m",K2531,")")</f>
        <v>X1(m317)</v>
      </c>
      <c r="Q2531" s="59">
        <f t="shared" ref="Q2531" si="4447">(($L$3*($I$3-($C$3*N2532+$D$3*N2533+$E$3*N2534+$F$3*N2535+$G$3*N2536))/$B$3))+((1-$L$3)*N2531)</f>
        <v>0.23835939912173854</v>
      </c>
      <c r="S2531" s="129">
        <f t="shared" ref="S2531:S2536" si="4448">ABS((Q2531-N2531)/Q2531)*100</f>
        <v>5.384985626859963E-2</v>
      </c>
      <c r="T2531" s="133">
        <f t="shared" si="4434"/>
        <v>5.4079935209367207E-2</v>
      </c>
      <c r="U2531" s="127" t="s">
        <v>229</v>
      </c>
    </row>
    <row r="2532" spans="1:22" x14ac:dyDescent="0.2">
      <c r="N2532" s="125">
        <f t="shared" si="4416"/>
        <v>9.6126059789150377E-5</v>
      </c>
      <c r="P2532" s="127" t="str">
        <f t="shared" ref="P2532" si="4449">CONCATENATE("X2","(m",K2531,")")</f>
        <v>X2(m317)</v>
      </c>
      <c r="Q2532" s="59">
        <f t="shared" ref="Q2532" si="4450">(($L$3*($I$4-($B$4*Q2531+$D$4*N2533+$E$4*N2534+$F$4*N2535+$G$4*N2536))/$C$4))+((1-$L$3)*N2532)</f>
        <v>9.6178072828621714E-5</v>
      </c>
      <c r="S2532" s="129">
        <f t="shared" si="4448"/>
        <v>5.4079935209367207E-2</v>
      </c>
    </row>
    <row r="2533" spans="1:22" x14ac:dyDescent="0.2">
      <c r="N2533" s="125">
        <f t="shared" si="4416"/>
        <v>-9.3019622947479474E-4</v>
      </c>
      <c r="P2533" s="127" t="str">
        <f t="shared" ref="P2533" si="4451">CONCATENATE("X3","(m",K2531,")")</f>
        <v>X3(m317)</v>
      </c>
      <c r="Q2533" s="59">
        <f t="shared" ref="Q2533" si="4452">(($L$3*($I$5-($B$5*Q2531+$C$5*Q2532+$E$5*N2534+$F$5*N2535+$G$5*N2536))/$D$5))+((1-$L$3)*N2533)</f>
        <v>-9.3069749843250986E-4</v>
      </c>
      <c r="S2533" s="129">
        <f t="shared" si="4448"/>
        <v>5.3859493397088176E-2</v>
      </c>
    </row>
    <row r="2534" spans="1:22" x14ac:dyDescent="0.2">
      <c r="N2534" s="125">
        <f t="shared" si="4416"/>
        <v>0.23946444344352841</v>
      </c>
      <c r="P2534" s="127" t="str">
        <f t="shared" ref="P2534" si="4453">CONCATENATE("X4","(m",K2531,")")</f>
        <v>X4(m317)</v>
      </c>
      <c r="Q2534" s="59">
        <f t="shared" ref="Q2534" si="4454">(($L$3*($I$6-($B$6*Q2531+$C$6*Q2532+$D$6*Q2533+$F$6*N2535+$G$6*N2536))/$E$6))+((1-$L$3)*N2534)</f>
        <v>0.23959221289480637</v>
      </c>
      <c r="S2534" s="129">
        <f t="shared" si="4448"/>
        <v>5.3327881459176135E-2</v>
      </c>
    </row>
    <row r="2535" spans="1:22" x14ac:dyDescent="0.2">
      <c r="N2535" s="125">
        <f t="shared" si="4416"/>
        <v>-9.615212588562912E-5</v>
      </c>
      <c r="P2535" s="127" t="str">
        <f t="shared" ref="P2535" si="4455">CONCATENATE("X5","(m",K2531,")")</f>
        <v>X5(m317)</v>
      </c>
      <c r="Q2535" s="59">
        <f t="shared" ref="Q2535" si="4456">(($L$3*($I$7-($B$7*Q2531+$C$7*Q2532+$D$7*Q2533+$E$7*Q2534+$G$7*N2536))/$F$7))+((1-$L$3)*N2535)</f>
        <v>-9.6203901162803248E-5</v>
      </c>
      <c r="S2535" s="129">
        <f t="shared" si="4448"/>
        <v>5.3818271970602613E-2</v>
      </c>
    </row>
    <row r="2536" spans="1:22" ht="15.75" x14ac:dyDescent="0.25">
      <c r="K2536" s="1"/>
      <c r="N2536" s="126">
        <f t="shared" si="4416"/>
        <v>-9.363990946835444E-4</v>
      </c>
      <c r="P2536" s="127" t="str">
        <f t="shared" ref="P2536" si="4457">CONCATENATE("X6","(m",K2531,")")</f>
        <v>X6(m317)</v>
      </c>
      <c r="Q2536" s="59">
        <f t="shared" ref="Q2536" si="4458">(($L$3*($I$8-($B$8*Q2531+$C$8*Q2532+$D$8*Q2533+$E$8*Q2534+$F$8*Q2535))/$G$8))+((1-$L$3)*N2536)</f>
        <v>-9.3689807223779379E-4</v>
      </c>
      <c r="R2536" s="1"/>
      <c r="S2536" s="129">
        <f t="shared" si="4448"/>
        <v>5.3258467386700259E-2</v>
      </c>
      <c r="T2536" s="1"/>
      <c r="U2536" s="1"/>
    </row>
    <row r="2537" spans="1:22" x14ac:dyDescent="0.2">
      <c r="A2537" s="131"/>
      <c r="B2537" s="131"/>
      <c r="C2537" s="131"/>
      <c r="D2537" s="131"/>
      <c r="E2537" s="131"/>
      <c r="F2537" s="131"/>
      <c r="G2537" s="131"/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</row>
    <row r="2538" spans="1:22" ht="15.75" x14ac:dyDescent="0.25">
      <c r="K2538" s="127" t="s">
        <v>226</v>
      </c>
      <c r="N2538" s="117" t="s">
        <v>545</v>
      </c>
      <c r="S2538" s="112" t="s">
        <v>210</v>
      </c>
      <c r="T2538" s="112" t="s">
        <v>228</v>
      </c>
    </row>
    <row r="2539" spans="1:22" x14ac:dyDescent="0.2">
      <c r="K2539" s="127">
        <v>318</v>
      </c>
      <c r="N2539" s="124">
        <f t="shared" ref="N2539" si="4459">Q2531</f>
        <v>0.23835939912173854</v>
      </c>
      <c r="P2539" s="127" t="str">
        <f t="shared" ref="P2539" si="4460">CONCATENATE("X1","(m",K2539,")")</f>
        <v>X1(m318)</v>
      </c>
      <c r="Q2539" s="59">
        <f t="shared" ref="Q2539" si="4461">(($L$3*($I$3-($C$3*N2540+$D$3*N2541+$E$3*N2542+$F$3*N2543+$G$3*N2544))/$B$3))+((1-$L$3)*N2539)</f>
        <v>0.23848658451258553</v>
      </c>
      <c r="S2539" s="129">
        <f t="shared" ref="S2539:S2544" si="4462">ABS((Q2539-N2539)/Q2539)*100</f>
        <v>5.333020769572204E-2</v>
      </c>
      <c r="T2539" s="133">
        <f t="shared" si="4434"/>
        <v>5.3557944349130096E-2</v>
      </c>
      <c r="U2539" s="127" t="s">
        <v>229</v>
      </c>
    </row>
    <row r="2540" spans="1:22" x14ac:dyDescent="0.2">
      <c r="N2540" s="125">
        <f t="shared" si="4416"/>
        <v>9.6178072828621714E-5</v>
      </c>
      <c r="P2540" s="127" t="str">
        <f t="shared" ref="P2540" si="4463">CONCATENATE("X2","(m",K2539,")")</f>
        <v>X2(m318)</v>
      </c>
      <c r="Q2540" s="59">
        <f t="shared" ref="Q2540" si="4464">(($L$3*($I$4-($B$4*Q2539+$D$4*N2541+$E$4*N2542+$F$4*N2543+$G$4*N2544))/$C$4))+((1-$L$3)*N2540)</f>
        <v>9.622961143035897E-5</v>
      </c>
      <c r="S2540" s="129">
        <f t="shared" si="4462"/>
        <v>5.3557944349130096E-2</v>
      </c>
    </row>
    <row r="2541" spans="1:22" x14ac:dyDescent="0.2">
      <c r="N2541" s="125">
        <f t="shared" si="4416"/>
        <v>-9.3069749843250986E-4</v>
      </c>
      <c r="P2541" s="127" t="str">
        <f t="shared" ref="P2541" si="4465">CONCATENATE("X3","(m",K2539,")")</f>
        <v>X3(m318)</v>
      </c>
      <c r="Q2541" s="59">
        <f t="shared" ref="Q2541" si="4466">(($L$3*($I$5-($B$5*Q2539+$C$5*Q2540+$E$5*N2542+$F$5*N2543+$G$5*N2544))/$D$5))+((1-$L$3)*N2541)</f>
        <v>-9.3119419505776984E-4</v>
      </c>
      <c r="S2541" s="129">
        <f t="shared" si="4462"/>
        <v>5.3339746735551967E-2</v>
      </c>
    </row>
    <row r="2542" spans="1:22" x14ac:dyDescent="0.2">
      <c r="N2542" s="125">
        <f t="shared" si="4416"/>
        <v>0.23959221289480637</v>
      </c>
      <c r="P2542" s="127" t="str">
        <f t="shared" ref="P2542" si="4467">CONCATENATE("X4","(m",K2539,")")</f>
        <v>X4(m318)</v>
      </c>
      <c r="Q2542" s="59">
        <f t="shared" ref="Q2542" si="4468">(($L$3*($I$6-($B$6*Q2539+$C$6*Q2540+$D$6*Q2541+$F$6*N2543+$G$6*N2544))/$E$6))+((1-$L$3)*N2542)</f>
        <v>0.23971881689508268</v>
      </c>
      <c r="S2542" s="129">
        <f t="shared" si="4462"/>
        <v>5.2813542931725591E-2</v>
      </c>
    </row>
    <row r="2543" spans="1:22" x14ac:dyDescent="0.2">
      <c r="N2543" s="125">
        <f t="shared" si="4416"/>
        <v>-9.6203901162803248E-5</v>
      </c>
      <c r="P2543" s="127" t="str">
        <f t="shared" ref="P2543" si="4469">CONCATENATE("X5","(m",K2539,")")</f>
        <v>X5(m318)</v>
      </c>
      <c r="Q2543" s="59">
        <f t="shared" ref="Q2543" si="4470">(($L$3*($I$7-($B$7*Q2539+$C$7*Q2540+$D$7*Q2541+$E$7*Q2542+$G$7*N2544))/$F$7))+((1-$L$3)*N2543)</f>
        <v>-9.6255204170995709E-5</v>
      </c>
      <c r="S2543" s="129">
        <f t="shared" si="4462"/>
        <v>5.3298944856344552E-2</v>
      </c>
    </row>
    <row r="2544" spans="1:22" ht="15.75" x14ac:dyDescent="0.25">
      <c r="K2544" s="1"/>
      <c r="N2544" s="126">
        <f t="shared" si="4416"/>
        <v>-9.3689807223779379E-4</v>
      </c>
      <c r="P2544" s="127" t="str">
        <f t="shared" ref="P2544" si="4471">CONCATENATE("X6","(m",K2539,")")</f>
        <v>X6(m318)</v>
      </c>
      <c r="Q2544" s="59">
        <f t="shared" ref="Q2544" si="4472">(($L$3*($I$8-($B$8*Q2539+$C$8*Q2540+$D$8*Q2541+$E$8*Q2542+$F$8*Q2543))/$G$8))+((1-$L$3)*N2544)</f>
        <v>-9.3739249836065971E-4</v>
      </c>
      <c r="R2544" s="1"/>
      <c r="S2544" s="129">
        <f t="shared" si="4462"/>
        <v>5.2744834605630182E-2</v>
      </c>
      <c r="T2544" s="1"/>
      <c r="U2544" s="1"/>
    </row>
    <row r="2545" spans="1:22" x14ac:dyDescent="0.2">
      <c r="A2545" s="131"/>
      <c r="B2545" s="131"/>
      <c r="C2545" s="131"/>
      <c r="D2545" s="131"/>
      <c r="E2545" s="131"/>
      <c r="F2545" s="131"/>
      <c r="G2545" s="131"/>
      <c r="H2545" s="131"/>
      <c r="I2545" s="131"/>
      <c r="J2545" s="131"/>
      <c r="K2545" s="131"/>
      <c r="L2545" s="131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</row>
    <row r="2546" spans="1:22" ht="15.75" x14ac:dyDescent="0.25">
      <c r="K2546" s="127" t="s">
        <v>226</v>
      </c>
      <c r="N2546" s="117" t="s">
        <v>546</v>
      </c>
      <c r="S2546" s="112" t="s">
        <v>210</v>
      </c>
      <c r="T2546" s="112" t="s">
        <v>228</v>
      </c>
    </row>
    <row r="2547" spans="1:22" x14ac:dyDescent="0.2">
      <c r="K2547" s="127">
        <v>319</v>
      </c>
      <c r="N2547" s="124">
        <f t="shared" ref="N2547" si="4473">Q2539</f>
        <v>0.23848658451258553</v>
      </c>
      <c r="P2547" s="127" t="str">
        <f t="shared" ref="P2547" si="4474">CONCATENATE("X1","(m",K2547,")")</f>
        <v>X1(m319)</v>
      </c>
      <c r="Q2547" s="59">
        <f t="shared" ref="Q2547" si="4475">(($L$3*($I$3-($C$3*N2548+$D$3*N2549+$E$3*N2550+$F$3*N2551+$G$3*N2552))/$B$3))+((1-$L$3)*N2547)</f>
        <v>0.23861260977994703</v>
      </c>
      <c r="S2547" s="129">
        <f t="shared" ref="S2547:S2552" si="4476">ABS((Q2547-N2547)/Q2547)*100</f>
        <v>5.281584551533916E-2</v>
      </c>
      <c r="T2547" s="133">
        <f t="shared" si="4434"/>
        <v>5.304126605213573E-2</v>
      </c>
      <c r="U2547" s="127" t="s">
        <v>229</v>
      </c>
    </row>
    <row r="2548" spans="1:22" x14ac:dyDescent="0.2">
      <c r="N2548" s="125">
        <f t="shared" si="4416"/>
        <v>9.622961143035897E-5</v>
      </c>
      <c r="P2548" s="127" t="str">
        <f t="shared" ref="P2548" si="4477">CONCATENATE("X2","(m",K2547,")")</f>
        <v>X2(m319)</v>
      </c>
      <c r="Q2548" s="59">
        <f t="shared" ref="Q2548" si="4478">(($L$3*($I$4-($B$4*Q2547+$D$4*N2549+$E$4*N2550+$F$4*N2551+$G$4*N2552))/$C$4))+((1-$L$3)*N2548)</f>
        <v>9.6280679921953178E-5</v>
      </c>
      <c r="S2548" s="129">
        <f t="shared" si="4476"/>
        <v>5.304126605213573E-2</v>
      </c>
    </row>
    <row r="2549" spans="1:22" x14ac:dyDescent="0.2">
      <c r="N2549" s="125">
        <f t="shared" si="4416"/>
        <v>-9.3119419505776984E-4</v>
      </c>
      <c r="P2549" s="127" t="str">
        <f t="shared" ref="P2549" si="4479">CONCATENATE("X3","(m",K2547,")")</f>
        <v>X3(m319)</v>
      </c>
      <c r="Q2549" s="59">
        <f t="shared" ref="Q2549" si="4480">(($L$3*($I$5-($B$5*Q2547+$C$5*Q2548+$E$5*N2550+$F$5*N2551+$G$5*N2552))/$D$5))+((1-$L$3)*N2549)</f>
        <v>-9.3168636105717508E-4</v>
      </c>
      <c r="S2549" s="129">
        <f t="shared" si="4476"/>
        <v>5.282528756209192E-2</v>
      </c>
    </row>
    <row r="2550" spans="1:22" x14ac:dyDescent="0.2">
      <c r="N2550" s="125">
        <f t="shared" si="4416"/>
        <v>0.23971881689508268</v>
      </c>
      <c r="P2550" s="127" t="str">
        <f t="shared" ref="P2550" si="4481">CONCATENATE("X4","(m",K2547,")")</f>
        <v>X4(m319)</v>
      </c>
      <c r="Q2550" s="59">
        <f t="shared" ref="Q2550" si="4482">(($L$3*($I$6-($B$6*Q2547+$C$6*Q2548+$D$6*Q2549+$F$6*N2551+$G$6*N2552))/$E$6))+((1-$L$3)*N2550)</f>
        <v>0.23984426607503651</v>
      </c>
      <c r="S2550" s="129">
        <f t="shared" si="4476"/>
        <v>5.2304431540832377E-2</v>
      </c>
    </row>
    <row r="2551" spans="1:22" x14ac:dyDescent="0.2">
      <c r="N2551" s="125">
        <f t="shared" si="4416"/>
        <v>-9.6255204170995709E-5</v>
      </c>
      <c r="P2551" s="127" t="str">
        <f t="shared" ref="P2551" si="4483">CONCATENATE("X5","(m",K2547,")")</f>
        <v>X5(m319)</v>
      </c>
      <c r="Q2551" s="59">
        <f t="shared" ref="Q2551" si="4484">(($L$3*($I$7-($B$7*Q2547+$C$7*Q2548+$D$7*Q2549+$E$7*Q2550+$G$7*N2552))/$F$7))+((1-$L$3)*N2551)</f>
        <v>-9.6306039218015265E-5</v>
      </c>
      <c r="S2551" s="129">
        <f t="shared" si="4476"/>
        <v>5.2784900544479194E-2</v>
      </c>
    </row>
    <row r="2552" spans="1:22" ht="15.75" x14ac:dyDescent="0.25">
      <c r="K2552" s="1"/>
      <c r="N2552" s="126">
        <f t="shared" si="4416"/>
        <v>-9.3739249836065971E-4</v>
      </c>
      <c r="P2552" s="127" t="str">
        <f t="shared" ref="P2552" si="4485">CONCATENATE("X6","(m",K2547,")")</f>
        <v>X6(m319)</v>
      </c>
      <c r="Q2552" s="59">
        <f t="shared" ref="Q2552" si="4486">(($L$3*($I$8-($B$8*Q2547+$C$8*Q2548+$D$8*Q2549+$E$8*Q2550+$F$8*Q2551))/$G$8))+((1-$L$3)*N2552)</f>
        <v>-9.378824145680933E-4</v>
      </c>
      <c r="R2552" s="1"/>
      <c r="S2552" s="129">
        <f t="shared" si="4476"/>
        <v>5.2236421093278682E-2</v>
      </c>
      <c r="T2552" s="1"/>
      <c r="U2552" s="1"/>
    </row>
    <row r="2553" spans="1:22" x14ac:dyDescent="0.2">
      <c r="A2553" s="131"/>
      <c r="B2553" s="131"/>
      <c r="C2553" s="131"/>
      <c r="D2553" s="131"/>
      <c r="E2553" s="131"/>
      <c r="F2553" s="131"/>
      <c r="G2553" s="131"/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</row>
    <row r="2554" spans="1:22" ht="15.75" x14ac:dyDescent="0.25">
      <c r="K2554" s="127" t="s">
        <v>226</v>
      </c>
      <c r="N2554" s="117" t="s">
        <v>547</v>
      </c>
      <c r="S2554" s="112" t="s">
        <v>210</v>
      </c>
      <c r="T2554" s="112" t="s">
        <v>228</v>
      </c>
    </row>
    <row r="2555" spans="1:22" x14ac:dyDescent="0.2">
      <c r="K2555" s="127">
        <v>320</v>
      </c>
      <c r="N2555" s="124">
        <f t="shared" ref="N2555" si="4487">Q2547</f>
        <v>0.23861260977994703</v>
      </c>
      <c r="P2555" s="127" t="str">
        <f t="shared" ref="P2555" si="4488">CONCATENATE("X1","(m",K2555,")")</f>
        <v>X1(m320)</v>
      </c>
      <c r="Q2555" s="59">
        <f t="shared" ref="Q2555" si="4489">(($L$3*($I$3-($C$3*N2556+$D$3*N2557+$E$3*N2558+$F$3*N2559+$G$3*N2560))/$B$3))+((1-$L$3)*N2555)</f>
        <v>0.23873748550590712</v>
      </c>
      <c r="S2555" s="129">
        <f t="shared" ref="S2555:S2560" si="4490">ABS((Q2555-N2555)/Q2555)*100</f>
        <v>5.2306710735212252E-2</v>
      </c>
      <c r="T2555" s="133">
        <f t="shared" si="4434"/>
        <v>5.2529840989044549E-2</v>
      </c>
      <c r="U2555" s="127" t="s">
        <v>229</v>
      </c>
    </row>
    <row r="2556" spans="1:22" x14ac:dyDescent="0.2">
      <c r="N2556" s="125">
        <f t="shared" si="4416"/>
        <v>9.6280679921953178E-5</v>
      </c>
      <c r="P2556" s="127" t="str">
        <f t="shared" ref="P2556" si="4491">CONCATENATE("X2","(m",K2555,")")</f>
        <v>X2(m320)</v>
      </c>
      <c r="Q2556" s="59">
        <f t="shared" ref="Q2556" si="4492">(($L$3*($I$4-($B$4*Q2555+$D$4*N2557+$E$4*N2558+$F$4*N2559+$G$4*N2560))/$C$4))+((1-$L$3)*N2556)</f>
        <v>9.6331282591521211E-5</v>
      </c>
      <c r="S2556" s="129">
        <f t="shared" si="4490"/>
        <v>5.2529840989044549E-2</v>
      </c>
    </row>
    <row r="2557" spans="1:22" x14ac:dyDescent="0.2">
      <c r="N2557" s="125">
        <f t="shared" si="4416"/>
        <v>-9.3168636105717508E-4</v>
      </c>
      <c r="P2557" s="127" t="str">
        <f t="shared" ref="P2557" si="4493">CONCATENATE("X3","(m",K2555,")")</f>
        <v>X3(m320)</v>
      </c>
      <c r="Q2557" s="59">
        <f t="shared" ref="Q2557" si="4494">(($L$3*($I$5-($B$5*Q2555+$C$5*Q2556+$E$5*N2558+$F$5*N2559+$G$5*N2560))/$D$5))+((1-$L$3)*N2557)</f>
        <v>-9.3217403775689843E-4</v>
      </c>
      <c r="S2557" s="129">
        <f t="shared" si="4490"/>
        <v>5.2316056870330301E-2</v>
      </c>
    </row>
    <row r="2558" spans="1:22" x14ac:dyDescent="0.2">
      <c r="N2558" s="125">
        <f t="shared" si="4416"/>
        <v>0.23984426607503651</v>
      </c>
      <c r="P2558" s="127" t="str">
        <f t="shared" ref="P2558" si="4495">CONCATENATE("X4","(m",K2555,")")</f>
        <v>X4(m320)</v>
      </c>
      <c r="Q2558" s="59">
        <f t="shared" ref="Q2558" si="4496">(($L$3*($I$6-($B$6*Q2555+$C$6*Q2556+$D$6*Q2557+$F$6*N2559+$G$6*N2560))/$E$6))+((1-$L$3)*N2558)</f>
        <v>0.23996857096837898</v>
      </c>
      <c r="S2558" s="129">
        <f t="shared" si="4490"/>
        <v>5.1800489056066816E-2</v>
      </c>
    </row>
    <row r="2559" spans="1:22" x14ac:dyDescent="0.2">
      <c r="N2559" s="125">
        <f t="shared" si="4416"/>
        <v>-9.6306039218015265E-5</v>
      </c>
      <c r="P2559" s="127" t="str">
        <f t="shared" ref="P2559" si="4497">CONCATENATE("X5","(m",K2555,")")</f>
        <v>X5(m320)</v>
      </c>
      <c r="Q2559" s="59">
        <f t="shared" ref="Q2559" si="4498">(($L$3*($I$7-($B$7*Q2555+$C$7*Q2556+$D$7*Q2557+$E$7*Q2558+$G$7*N2560))/$F$7))+((1-$L$3)*N2559)</f>
        <v>-9.6356410572376875E-5</v>
      </c>
      <c r="S2559" s="129">
        <f t="shared" si="4490"/>
        <v>5.2276080088904976E-2</v>
      </c>
    </row>
    <row r="2560" spans="1:22" ht="15.75" x14ac:dyDescent="0.25">
      <c r="K2560" s="1"/>
      <c r="N2560" s="126">
        <f t="shared" si="4416"/>
        <v>-9.378824145680933E-4</v>
      </c>
      <c r="P2560" s="127" t="str">
        <f t="shared" ref="P2560" si="4499">CONCATENATE("X6","(m",K2555,")")</f>
        <v>X6(m320)</v>
      </c>
      <c r="Q2560" s="59">
        <f t="shared" ref="Q2560" si="4500">(($L$3*($I$8-($B$8*Q2555+$C$8*Q2556+$D$8*Q2557+$E$8*Q2558+$F$8*Q2559))/$G$8))+((1-$L$3)*N2560)</f>
        <v>-9.3836786199735659E-4</v>
      </c>
      <c r="R2560" s="1"/>
      <c r="S2560" s="129">
        <f t="shared" si="4490"/>
        <v>5.1733168720206064E-2</v>
      </c>
      <c r="T2560" s="1"/>
      <c r="U2560" s="1"/>
    </row>
    <row r="2561" spans="1:22" x14ac:dyDescent="0.2">
      <c r="A2561" s="131"/>
      <c r="B2561" s="131"/>
      <c r="C2561" s="131"/>
      <c r="D2561" s="131"/>
      <c r="E2561" s="131"/>
      <c r="F2561" s="131"/>
      <c r="G2561" s="131"/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</row>
    <row r="2562" spans="1:22" ht="15.75" x14ac:dyDescent="0.25">
      <c r="K2562" s="127" t="s">
        <v>226</v>
      </c>
      <c r="N2562" s="117" t="s">
        <v>548</v>
      </c>
      <c r="S2562" s="112" t="s">
        <v>210</v>
      </c>
      <c r="T2562" s="112" t="s">
        <v>228</v>
      </c>
    </row>
    <row r="2563" spans="1:22" x14ac:dyDescent="0.2">
      <c r="K2563" s="127">
        <v>321</v>
      </c>
      <c r="N2563" s="124">
        <f t="shared" ref="N2563" si="4501">Q2555</f>
        <v>0.23873748550590712</v>
      </c>
      <c r="P2563" s="127" t="str">
        <f t="shared" ref="P2563" si="4502">CONCATENATE("X1","(m",K2563,")")</f>
        <v>X1(m321)</v>
      </c>
      <c r="Q2563" s="59">
        <f t="shared" ref="Q2563" si="4503">(($L$3*($I$3-($C$3*N2564+$D$3*N2565+$E$3*N2566+$F$3*N2567+$G$3*N2568))/$B$3))+((1-$L$3)*N2563)</f>
        <v>0.23886122217602523</v>
      </c>
      <c r="S2563" s="129">
        <f t="shared" ref="S2563:S2568" si="4504">ABS((Q2563-N2563)/Q2563)*100</f>
        <v>5.1802745121569863E-2</v>
      </c>
      <c r="T2563" s="133">
        <f t="shared" si="4434"/>
        <v>5.2023610594109086E-2</v>
      </c>
      <c r="U2563" s="127" t="s">
        <v>229</v>
      </c>
    </row>
    <row r="2564" spans="1:22" x14ac:dyDescent="0.2">
      <c r="N2564" s="125">
        <f t="shared" si="4416"/>
        <v>9.6331282591521211E-5</v>
      </c>
      <c r="P2564" s="127" t="str">
        <f t="shared" ref="P2564" si="4505">CONCATENATE("X2","(m",K2563,")")</f>
        <v>X2(m321)</v>
      </c>
      <c r="Q2564" s="59">
        <f t="shared" ref="Q2564" si="4506">(($L$3*($I$4-($B$4*Q2563+$D$4*N2565+$E$4*N2566+$F$4*N2567+$G$4*N2568))/$C$4))+((1-$L$3)*N2564)</f>
        <v>9.6381423688065749E-5</v>
      </c>
      <c r="S2564" s="129">
        <f t="shared" si="4504"/>
        <v>5.2023610594109086E-2</v>
      </c>
    </row>
    <row r="2565" spans="1:22" x14ac:dyDescent="0.2">
      <c r="N2565" s="125">
        <f t="shared" si="4416"/>
        <v>-9.3217403775689843E-4</v>
      </c>
      <c r="P2565" s="127" t="str">
        <f t="shared" ref="P2565" si="4507">CONCATENATE("X3","(m",K2563,")")</f>
        <v>X3(m321)</v>
      </c>
      <c r="Q2565" s="59">
        <f t="shared" ref="Q2565" si="4508">(($L$3*($I$5-($B$5*Q2563+$C$5*Q2564+$E$5*N2566+$F$5*N2567+$G$5*N2568))/$D$5))+((1-$L$3)*N2565)</f>
        <v>-9.3265726610615538E-4</v>
      </c>
      <c r="S2565" s="129">
        <f t="shared" si="4504"/>
        <v>5.1811996412618293E-2</v>
      </c>
    </row>
    <row r="2566" spans="1:22" x14ac:dyDescent="0.2">
      <c r="N2566" s="125">
        <f t="shared" si="4416"/>
        <v>0.23996857096837898</v>
      </c>
      <c r="P2566" s="127" t="str">
        <f t="shared" ref="P2566" si="4509">CONCATENATE("X4","(m",K2563,")")</f>
        <v>X4(m321)</v>
      </c>
      <c r="Q2566" s="59">
        <f t="shared" ref="Q2566" si="4510">(($L$3*($I$6-($B$6*Q2563+$C$6*Q2564+$D$6*Q2565+$F$6*N2567+$G$6*N2568))/$E$6))+((1-$L$3)*N2566)</f>
        <v>0.24009174201273795</v>
      </c>
      <c r="S2566" s="129">
        <f t="shared" si="4504"/>
        <v>5.130165799389777E-2</v>
      </c>
    </row>
    <row r="2567" spans="1:22" x14ac:dyDescent="0.2">
      <c r="N2567" s="125">
        <f t="shared" si="4416"/>
        <v>-9.6356410572376875E-5</v>
      </c>
      <c r="P2567" s="127" t="str">
        <f t="shared" ref="P2567" si="4511">CONCATENATE("X5","(m",K2563,")")</f>
        <v>X5(m321)</v>
      </c>
      <c r="Q2567" s="59">
        <f t="shared" ref="Q2567" si="4512">(($L$3*($I$7-($B$7*Q2563+$C$7*Q2564+$D$7*Q2565+$E$7*Q2566+$G$7*N2568))/$F$7))+((1-$L$3)*N2567)</f>
        <v>-9.6406322463660169E-5</v>
      </c>
      <c r="S2567" s="129">
        <f t="shared" si="4504"/>
        <v>5.1772425301368184E-2</v>
      </c>
    </row>
    <row r="2568" spans="1:22" ht="15.75" x14ac:dyDescent="0.25">
      <c r="K2568" s="1"/>
      <c r="N2568" s="126">
        <f t="shared" si="4416"/>
        <v>-9.3836786199735659E-4</v>
      </c>
      <c r="P2568" s="127" t="str">
        <f t="shared" ref="P2568" si="4513">CONCATENATE("X6","(m",K2563,")")</f>
        <v>X6(m321)</v>
      </c>
      <c r="Q2568" s="59">
        <f t="shared" ref="Q2568" si="4514">(($L$3*($I$8-($B$8*Q2563+$C$8*Q2564+$D$8*Q2565+$E$8*Q2566+$F$8*Q2567))/$G$8))+((1-$L$3)*N2568)</f>
        <v>-9.3884888141047807E-4</v>
      </c>
      <c r="R2568" s="1"/>
      <c r="S2568" s="129">
        <f t="shared" si="4504"/>
        <v>5.1235020102364748E-2</v>
      </c>
      <c r="T2568" s="1"/>
      <c r="U2568" s="1"/>
    </row>
    <row r="2569" spans="1:22" x14ac:dyDescent="0.2">
      <c r="A2569" s="131"/>
      <c r="B2569" s="131"/>
      <c r="C2569" s="131"/>
      <c r="D2569" s="131"/>
      <c r="E2569" s="131"/>
      <c r="F2569" s="131"/>
      <c r="G2569" s="131"/>
      <c r="H2569" s="131"/>
      <c r="I2569" s="131"/>
      <c r="J2569" s="131"/>
      <c r="K2569" s="131"/>
      <c r="L2569" s="131"/>
      <c r="M2569" s="131"/>
      <c r="N2569" s="131"/>
      <c r="O2569" s="131"/>
      <c r="P2569" s="131"/>
      <c r="Q2569" s="131"/>
      <c r="R2569" s="131"/>
      <c r="S2569" s="131"/>
      <c r="T2569" s="131"/>
      <c r="U2569" s="131"/>
      <c r="V2569" s="131"/>
    </row>
    <row r="2570" spans="1:22" ht="15.75" x14ac:dyDescent="0.25">
      <c r="K2570" s="127" t="s">
        <v>226</v>
      </c>
      <c r="N2570" s="117" t="s">
        <v>549</v>
      </c>
      <c r="S2570" s="112" t="s">
        <v>210</v>
      </c>
      <c r="T2570" s="112" t="s">
        <v>228</v>
      </c>
    </row>
    <row r="2571" spans="1:22" x14ac:dyDescent="0.2">
      <c r="K2571" s="127">
        <v>322</v>
      </c>
      <c r="N2571" s="124">
        <f t="shared" ref="N2571" si="4515">Q2563</f>
        <v>0.23886122217602523</v>
      </c>
      <c r="P2571" s="127" t="str">
        <f t="shared" ref="P2571" si="4516">CONCATENATE("X1","(m",K2571,")")</f>
        <v>X1(m322)</v>
      </c>
      <c r="Q2571" s="59">
        <f t="shared" ref="Q2571" si="4517">(($L$3*($I$3-($C$3*N2572+$D$3*N2573+$E$3*N2574+$F$3*N2575+$G$3*N2576))/$B$3))+((1-$L$3)*N2571)</f>
        <v>0.23898383018021674</v>
      </c>
      <c r="S2571" s="129">
        <f t="shared" ref="S2571:S2576" si="4518">ABS((Q2571-N2571)/Q2571)*100</f>
        <v>5.1303891187552873E-2</v>
      </c>
      <c r="T2571" s="133">
        <f t="shared" si="4434"/>
        <v>5.1522517053662044E-2</v>
      </c>
      <c r="U2571" s="127" t="s">
        <v>229</v>
      </c>
    </row>
    <row r="2572" spans="1:22" x14ac:dyDescent="0.2">
      <c r="N2572" s="125">
        <f t="shared" si="4416"/>
        <v>9.6381423688065749E-5</v>
      </c>
      <c r="P2572" s="127" t="str">
        <f t="shared" ref="P2572" si="4519">CONCATENATE("X2","(m",K2571,")")</f>
        <v>X2(m322)</v>
      </c>
      <c r="Q2572" s="59">
        <f t="shared" ref="Q2572" si="4520">(($L$3*($I$4-($B$4*Q2571+$D$4*N2573+$E$4*N2574+$F$4*N2575+$G$4*N2576))/$C$4))+((1-$L$3)*N2572)</f>
        <v>9.6431107421832198E-5</v>
      </c>
      <c r="S2572" s="129">
        <f t="shared" si="4518"/>
        <v>5.1522517053662044E-2</v>
      </c>
    </row>
    <row r="2573" spans="1:22" x14ac:dyDescent="0.2">
      <c r="N2573" s="125">
        <f t="shared" si="4416"/>
        <v>-9.3265726610615538E-4</v>
      </c>
      <c r="P2573" s="127" t="str">
        <f t="shared" ref="P2573" si="4521">CONCATENATE("X3","(m",K2571,")")</f>
        <v>X3(m322)</v>
      </c>
      <c r="Q2573" s="59">
        <f t="shared" ref="Q2573" si="4522">(($L$3*($I$5-($B$5*Q2571+$C$5*Q2572+$E$5*N2574+$F$5*N2575+$G$5*N2576))/$D$5))+((1-$L$3)*N2573)</f>
        <v>-9.3313608668064291E-4</v>
      </c>
      <c r="S2573" s="129">
        <f t="shared" si="4518"/>
        <v>5.131304868840629E-2</v>
      </c>
    </row>
    <row r="2574" spans="1:22" x14ac:dyDescent="0.2">
      <c r="N2574" s="125">
        <f t="shared" si="4416"/>
        <v>0.24009174201273795</v>
      </c>
      <c r="P2574" s="127" t="str">
        <f t="shared" ref="P2574" si="4523">CONCATENATE("X4","(m",K2571,")")</f>
        <v>X4(m322)</v>
      </c>
      <c r="Q2574" s="59">
        <f t="shared" ref="Q2574" si="4524">(($L$3*($I$6-($B$6*Q2571+$C$6*Q2572+$D$6*Q2573+$F$6*N2575+$G$6*N2576))/$E$6))+((1-$L$3)*N2574)</f>
        <v>0.24021378955053427</v>
      </c>
      <c r="S2574" s="129">
        <f t="shared" si="4518"/>
        <v>5.0807881606083273E-2</v>
      </c>
    </row>
    <row r="2575" spans="1:22" x14ac:dyDescent="0.2">
      <c r="N2575" s="125">
        <f t="shared" si="4416"/>
        <v>-9.6406322463660169E-5</v>
      </c>
      <c r="P2575" s="127" t="str">
        <f t="shared" ref="P2575" si="4525">CONCATENATE("X5","(m",K2571,")")</f>
        <v>X5(m322)</v>
      </c>
      <c r="Q2575" s="59">
        <f t="shared" ref="Q2575" si="4526">(($L$3*($I$7-($B$7*Q2571+$C$7*Q2572+$D$7*Q2573+$E$7*Q2574+$G$7*N2576))/$F$7))+((1-$L$3)*N2575)</f>
        <v>-9.6455779082864693E-5</v>
      </c>
      <c r="S2575" s="129">
        <f t="shared" si="4518"/>
        <v>5.127387873984756E-2</v>
      </c>
    </row>
    <row r="2576" spans="1:22" ht="15.75" x14ac:dyDescent="0.25">
      <c r="K2576" s="1"/>
      <c r="N2576" s="126">
        <f t="shared" si="4416"/>
        <v>-9.3884888141047807E-4</v>
      </c>
      <c r="P2576" s="127" t="str">
        <f t="shared" ref="P2576" si="4527">CONCATENATE("X6","(m",K2571,")")</f>
        <v>X6(m322)</v>
      </c>
      <c r="Q2576" s="59">
        <f t="shared" ref="Q2576" si="4528">(($L$3*($I$8-($B$8*Q2571+$C$8*Q2572+$D$8*Q2573+$E$8*Q2574+$F$8*Q2575))/$G$8))+((1-$L$3)*N2576)</f>
        <v>-9.3932551319767486E-4</v>
      </c>
      <c r="R2576" s="1"/>
      <c r="S2576" s="129">
        <f t="shared" si="4518"/>
        <v>5.0741918589459971E-2</v>
      </c>
      <c r="T2576" s="1"/>
      <c r="U2576" s="1"/>
    </row>
    <row r="2577" spans="1:22" x14ac:dyDescent="0.2">
      <c r="A2577" s="131"/>
      <c r="B2577" s="131"/>
      <c r="C2577" s="131"/>
      <c r="D2577" s="131"/>
      <c r="E2577" s="131"/>
      <c r="F2577" s="131"/>
      <c r="G2577" s="131"/>
      <c r="H2577" s="131"/>
      <c r="I2577" s="131"/>
      <c r="J2577" s="131"/>
      <c r="K2577" s="131"/>
      <c r="L2577" s="131"/>
      <c r="M2577" s="131"/>
      <c r="N2577" s="131"/>
      <c r="O2577" s="131"/>
      <c r="P2577" s="131"/>
      <c r="Q2577" s="131"/>
      <c r="R2577" s="131"/>
      <c r="S2577" s="131"/>
      <c r="T2577" s="131"/>
      <c r="U2577" s="131"/>
      <c r="V2577" s="131"/>
    </row>
    <row r="2578" spans="1:22" ht="15.75" x14ac:dyDescent="0.25">
      <c r="K2578" s="127" t="s">
        <v>226</v>
      </c>
      <c r="N2578" s="117" t="s">
        <v>550</v>
      </c>
      <c r="S2578" s="112" t="s">
        <v>210</v>
      </c>
      <c r="T2578" s="112" t="s">
        <v>228</v>
      </c>
    </row>
    <row r="2579" spans="1:22" x14ac:dyDescent="0.2">
      <c r="K2579" s="127">
        <v>323</v>
      </c>
      <c r="N2579" s="124">
        <f t="shared" ref="N2579:N2640" si="4529">Q2571</f>
        <v>0.23898383018021674</v>
      </c>
      <c r="P2579" s="127" t="str">
        <f t="shared" ref="P2579" si="4530">CONCATENATE("X1","(m",K2579,")")</f>
        <v>X1(m323)</v>
      </c>
      <c r="Q2579" s="59">
        <f t="shared" ref="Q2579" si="4531">(($L$3*($I$3-($C$3*N2580+$D$3*N2581+$E$3*N2582+$F$3*N2583+$G$3*N2584))/$B$3))+((1-$L$3)*N2579)</f>
        <v>0.23910531981362498</v>
      </c>
      <c r="S2579" s="129">
        <f t="shared" ref="S2579:S2584" si="4532">ABS((Q2579-N2579)/Q2579)*100</f>
        <v>5.081009218152998E-2</v>
      </c>
      <c r="T2579" s="133">
        <f t="shared" si="4434"/>
        <v>5.1026503294354535E-2</v>
      </c>
      <c r="U2579" s="127" t="s">
        <v>229</v>
      </c>
    </row>
    <row r="2580" spans="1:22" x14ac:dyDescent="0.2">
      <c r="N2580" s="125">
        <f t="shared" si="4529"/>
        <v>9.6431107421832198E-5</v>
      </c>
      <c r="P2580" s="127" t="str">
        <f t="shared" ref="P2580" si="4533">CONCATENATE("X2","(m",K2579,")")</f>
        <v>X2(m323)</v>
      </c>
      <c r="Q2580" s="59">
        <f t="shared" ref="Q2580" si="4534">(($L$3*($I$4-($B$4*Q2579+$D$4*N2581+$E$4*N2582+$F$4*N2583+$G$4*N2584))/$C$4))+((1-$L$3)*N2580)</f>
        <v>9.648033796466214E-5</v>
      </c>
      <c r="S2580" s="129">
        <f t="shared" si="4532"/>
        <v>5.1026503294354535E-2</v>
      </c>
    </row>
    <row r="2581" spans="1:22" x14ac:dyDescent="0.2">
      <c r="N2581" s="125">
        <f t="shared" si="4529"/>
        <v>-9.3313608668064291E-4</v>
      </c>
      <c r="P2581" s="127" t="str">
        <f t="shared" ref="P2581" si="4535">CONCATENATE("X3","(m",K2579,")")</f>
        <v>X3(m323)</v>
      </c>
      <c r="Q2581" s="59">
        <f t="shared" ref="Q2581" si="4536">(($L$3*($I$5-($B$5*Q2579+$C$5*Q2580+$E$5*N2582+$F$5*N2583+$G$5*N2584))/$D$5))+((1-$L$3)*N2581)</f>
        <v>-9.3361053968594543E-4</v>
      </c>
      <c r="S2581" s="129">
        <f t="shared" si="4532"/>
        <v>5.0819156932624475E-2</v>
      </c>
    </row>
    <row r="2582" spans="1:22" x14ac:dyDescent="0.2">
      <c r="N2582" s="125">
        <f t="shared" si="4529"/>
        <v>0.24021378955053427</v>
      </c>
      <c r="P2582" s="127" t="str">
        <f t="shared" ref="P2582" si="4537">CONCATENATE("X4","(m",K2579,")")</f>
        <v>X4(m323)</v>
      </c>
      <c r="Q2582" s="59">
        <f t="shared" ref="Q2582" si="4538">(($L$3*($I$6-($B$6*Q2579+$C$6*Q2580+$D$6*Q2581+$F$6*N2583+$G$6*N2584))/$E$6))+((1-$L$3)*N2582)</f>
        <v>0.24033472382985013</v>
      </c>
      <c r="S2582" s="129">
        <f t="shared" si="4532"/>
        <v>5.0319103868437708E-2</v>
      </c>
    </row>
    <row r="2583" spans="1:22" x14ac:dyDescent="0.2">
      <c r="N2583" s="125">
        <f t="shared" si="4529"/>
        <v>-9.6455779082864693E-5</v>
      </c>
      <c r="P2583" s="127" t="str">
        <f t="shared" ref="P2583" si="4539">CONCATENATE("X5","(m",K2579,")")</f>
        <v>X5(m323)</v>
      </c>
      <c r="Q2583" s="59">
        <f t="shared" ref="Q2583" si="4540">(($L$3*($I$7-($B$7*Q2579+$C$7*Q2580+$D$7*Q2581+$E$7*Q2582+$G$7*N2584))/$F$7))+((1-$L$3)*N2583)</f>
        <v>-9.6504784582761616E-5</v>
      </c>
      <c r="S2583" s="129">
        <f t="shared" si="4532"/>
        <v>5.0780383696827969E-2</v>
      </c>
    </row>
    <row r="2584" spans="1:22" ht="15.75" x14ac:dyDescent="0.25">
      <c r="K2584" s="1"/>
      <c r="N2584" s="126">
        <f t="shared" si="4529"/>
        <v>-9.3932551319767486E-4</v>
      </c>
      <c r="P2584" s="127" t="str">
        <f t="shared" ref="P2584" si="4541">CONCATENATE("X6","(m",K2579,")")</f>
        <v>X6(m323)</v>
      </c>
      <c r="Q2584" s="59">
        <f t="shared" ref="Q2584" si="4542">(($L$3*($I$8-($B$8*Q2579+$C$8*Q2580+$D$8*Q2581+$E$8*Q2582+$F$8*Q2583))/$G$8))+((1-$L$3)*N2584)</f>
        <v>-9.397977973807436E-4</v>
      </c>
      <c r="R2584" s="1"/>
      <c r="S2584" s="129">
        <f t="shared" si="4532"/>
        <v>5.0253808253755659E-2</v>
      </c>
      <c r="T2584" s="1"/>
      <c r="U2584" s="1"/>
    </row>
    <row r="2585" spans="1:22" x14ac:dyDescent="0.2">
      <c r="A2585" s="131"/>
      <c r="B2585" s="131"/>
      <c r="C2585" s="131"/>
      <c r="D2585" s="131"/>
      <c r="E2585" s="131"/>
      <c r="F2585" s="131"/>
      <c r="G2585" s="131"/>
      <c r="H2585" s="131"/>
      <c r="I2585" s="131"/>
      <c r="J2585" s="131"/>
      <c r="K2585" s="131"/>
      <c r="L2585" s="131"/>
      <c r="M2585" s="131"/>
      <c r="N2585" s="131"/>
      <c r="O2585" s="131"/>
      <c r="P2585" s="131"/>
      <c r="Q2585" s="131"/>
      <c r="R2585" s="131"/>
      <c r="S2585" s="131"/>
      <c r="T2585" s="131"/>
      <c r="U2585" s="131"/>
      <c r="V2585" s="131"/>
    </row>
    <row r="2586" spans="1:22" ht="15.75" x14ac:dyDescent="0.25">
      <c r="K2586" s="127" t="s">
        <v>226</v>
      </c>
      <c r="N2586" s="117" t="s">
        <v>551</v>
      </c>
      <c r="S2586" s="112" t="s">
        <v>210</v>
      </c>
      <c r="T2586" s="112" t="s">
        <v>228</v>
      </c>
    </row>
    <row r="2587" spans="1:22" x14ac:dyDescent="0.2">
      <c r="K2587" s="127">
        <v>324</v>
      </c>
      <c r="N2587" s="124">
        <f t="shared" ref="N2587" si="4543">Q2579</f>
        <v>0.23910531981362498</v>
      </c>
      <c r="P2587" s="127" t="str">
        <f t="shared" ref="P2587" si="4544">CONCATENATE("X1","(m",K2587,")")</f>
        <v>X1(m324)</v>
      </c>
      <c r="Q2587" s="59">
        <f t="shared" ref="Q2587" si="4545">(($L$3*($I$3-($C$3*N2588+$D$3*N2589+$E$3*N2590+$F$3*N2591+$G$3*N2592))/$B$3))+((1-$L$3)*N2587)</f>
        <v>0.23922570127748621</v>
      </c>
      <c r="S2587" s="129">
        <f t="shared" ref="S2587:S2592" si="4546">ABS((Q2587-N2587)/Q2587)*100</f>
        <v>5.0321292076220235E-2</v>
      </c>
      <c r="T2587" s="133">
        <f t="shared" ref="T2587:T2643" si="4547">MAX(S2587:S2590)</f>
        <v>5.0535512971857384E-2</v>
      </c>
      <c r="U2587" s="127" t="s">
        <v>229</v>
      </c>
    </row>
    <row r="2588" spans="1:22" x14ac:dyDescent="0.2">
      <c r="N2588" s="125">
        <f t="shared" si="4529"/>
        <v>9.648033796466214E-5</v>
      </c>
      <c r="P2588" s="127" t="str">
        <f t="shared" ref="P2588" si="4548">CONCATENATE("X2","(m",K2587,")")</f>
        <v>X2(m324)</v>
      </c>
      <c r="Q2588" s="59">
        <f t="shared" ref="Q2588" si="4549">(($L$3*($I$4-($B$4*Q2587+$D$4*N2589+$E$4*N2590+$F$4*N2591+$G$4*N2592))/$C$4))+((1-$L$3)*N2588)</f>
        <v>9.6529119450343588E-5</v>
      </c>
      <c r="S2588" s="129">
        <f t="shared" si="4546"/>
        <v>5.0535512971857384E-2</v>
      </c>
    </row>
    <row r="2589" spans="1:22" x14ac:dyDescent="0.2">
      <c r="N2589" s="125">
        <f t="shared" si="4529"/>
        <v>-9.3361053968594543E-4</v>
      </c>
      <c r="P2589" s="127" t="str">
        <f t="shared" ref="P2589" si="4550">CONCATENATE("X3","(m",K2587,")")</f>
        <v>X3(m324)</v>
      </c>
      <c r="Q2589" s="59">
        <f t="shared" ref="Q2589" si="4551">(($L$3*($I$5-($B$5*Q2587+$C$5*Q2588+$E$5*N2590+$F$5*N2591+$G$5*N2592))/$D$5))+((1-$L$3)*N2589)</f>
        <v>-9.3408066496091261E-4</v>
      </c>
      <c r="S2589" s="129">
        <f t="shared" si="4546"/>
        <v>5.0330265104765674E-2</v>
      </c>
    </row>
    <row r="2590" spans="1:22" x14ac:dyDescent="0.2">
      <c r="N2590" s="125">
        <f t="shared" si="4529"/>
        <v>0.24033472382985013</v>
      </c>
      <c r="P2590" s="127" t="str">
        <f t="shared" ref="P2590" si="4552">CONCATENATE("X4","(m",K2587,")")</f>
        <v>X4(m324)</v>
      </c>
      <c r="Q2590" s="59">
        <f t="shared" ref="Q2590" si="4553">(($L$3*($I$6-($B$6*Q2587+$C$6*Q2588+$D$6*Q2589+$F$6*N2591+$G$6*N2592))/$E$6))+((1-$L$3)*N2590)</f>
        <v>0.24045455500528984</v>
      </c>
      <c r="S2590" s="129">
        <f t="shared" si="4546"/>
        <v>4.9835269469970744E-2</v>
      </c>
    </row>
    <row r="2591" spans="1:22" x14ac:dyDescent="0.2">
      <c r="N2591" s="125">
        <f t="shared" si="4529"/>
        <v>-9.6504784582761616E-5</v>
      </c>
      <c r="P2591" s="127" t="str">
        <f t="shared" ref="P2591" si="4554">CONCATENATE("X5","(m",K2587,")")</f>
        <v>X5(m324)</v>
      </c>
      <c r="Q2591" s="59">
        <f t="shared" ref="Q2591" si="4555">(($L$3*($I$7-($B$7*Q2587+$C$7*Q2588+$D$7*Q2589+$E$7*Q2590+$G$7*N2592))/$F$7))+((1-$L$3)*N2591)</f>
        <v>-9.6553343078242636E-5</v>
      </c>
      <c r="S2591" s="129">
        <f t="shared" si="4546"/>
        <v>5.0291884188484168E-2</v>
      </c>
    </row>
    <row r="2592" spans="1:22" ht="15.75" x14ac:dyDescent="0.25">
      <c r="K2592" s="1"/>
      <c r="N2592" s="126">
        <f t="shared" si="4529"/>
        <v>-9.397977973807436E-4</v>
      </c>
      <c r="P2592" s="127" t="str">
        <f t="shared" ref="P2592" si="4556">CONCATENATE("X6","(m",K2587,")")</f>
        <v>X6(m324)</v>
      </c>
      <c r="Q2592" s="59">
        <f t="shared" ref="Q2592" si="4557">(($L$3*($I$8-($B$8*Q2587+$C$8*Q2588+$D$8*Q2589+$E$8*Q2590+$F$8*Q2591))/$G$8))+((1-$L$3)*N2592)</f>
        <v>-9.4026577361642192E-4</v>
      </c>
      <c r="R2592" s="1"/>
      <c r="S2592" s="129">
        <f t="shared" si="4546"/>
        <v>4.9770633879228254E-2</v>
      </c>
      <c r="T2592" s="1"/>
      <c r="U2592" s="1"/>
    </row>
    <row r="2593" spans="1:22" x14ac:dyDescent="0.2">
      <c r="A2593" s="131"/>
      <c r="B2593" s="131"/>
      <c r="C2593" s="131"/>
      <c r="D2593" s="131"/>
      <c r="E2593" s="131"/>
      <c r="F2593" s="131"/>
      <c r="G2593" s="131"/>
      <c r="H2593" s="131"/>
      <c r="I2593" s="131"/>
      <c r="J2593" s="131"/>
      <c r="K2593" s="131"/>
      <c r="L2593" s="131"/>
      <c r="M2593" s="131"/>
      <c r="N2593" s="131"/>
      <c r="O2593" s="131"/>
      <c r="P2593" s="131"/>
      <c r="Q2593" s="131"/>
      <c r="R2593" s="131"/>
      <c r="S2593" s="131"/>
      <c r="T2593" s="131"/>
      <c r="U2593" s="131"/>
      <c r="V2593" s="131"/>
    </row>
    <row r="2594" spans="1:22" ht="15.75" x14ac:dyDescent="0.25">
      <c r="K2594" s="127" t="s">
        <v>226</v>
      </c>
      <c r="N2594" s="117" t="s">
        <v>552</v>
      </c>
      <c r="S2594" s="112" t="s">
        <v>210</v>
      </c>
      <c r="T2594" s="112" t="s">
        <v>228</v>
      </c>
    </row>
    <row r="2595" spans="1:22" x14ac:dyDescent="0.2">
      <c r="K2595" s="127">
        <v>325</v>
      </c>
      <c r="N2595" s="124">
        <f t="shared" ref="N2595" si="4558">Q2587</f>
        <v>0.23922570127748621</v>
      </c>
      <c r="P2595" s="127" t="str">
        <f t="shared" ref="P2595" si="4559">CONCATENATE("X1","(m",K2595,")")</f>
        <v>X1(m325)</v>
      </c>
      <c r="Q2595" s="59">
        <f t="shared" ref="Q2595" si="4560">(($L$3*($I$3-($C$3*N2596+$D$3*N2597+$E$3*N2598+$F$3*N2599+$G$3*N2600))/$B$3))+((1-$L$3)*N2595)</f>
        <v>0.23934498467998591</v>
      </c>
      <c r="S2595" s="129">
        <f t="shared" ref="S2595:S2600" si="4561">ABS((Q2595-N2595)/Q2595)*100</f>
        <v>4.9837435557375416E-2</v>
      </c>
      <c r="T2595" s="133">
        <f t="shared" si="4547"/>
        <v>5.0049490459950295E-2</v>
      </c>
      <c r="U2595" s="127" t="s">
        <v>229</v>
      </c>
    </row>
    <row r="2596" spans="1:22" x14ac:dyDescent="0.2">
      <c r="N2596" s="125">
        <f t="shared" si="4529"/>
        <v>9.6529119450343588E-5</v>
      </c>
      <c r="P2596" s="127" t="str">
        <f t="shared" ref="P2596" si="4562">CONCATENATE("X2","(m",K2595,")")</f>
        <v>X2(m325)</v>
      </c>
      <c r="Q2596" s="59">
        <f t="shared" ref="Q2596" si="4563">(($L$3*($I$4-($B$4*Q2595+$D$4*N2597+$E$4*N2598+$F$4*N2599+$G$4*N2600))/$C$4))+((1-$L$3)*N2596)</f>
        <v>9.6577455974958238E-5</v>
      </c>
      <c r="S2596" s="129">
        <f t="shared" si="4561"/>
        <v>5.0049490459950295E-2</v>
      </c>
    </row>
    <row r="2597" spans="1:22" x14ac:dyDescent="0.2">
      <c r="N2597" s="125">
        <f t="shared" si="4529"/>
        <v>-9.3408066496091261E-4</v>
      </c>
      <c r="P2597" s="127" t="str">
        <f t="shared" ref="P2597" si="4564">CONCATENATE("X3","(m",K2595,")")</f>
        <v>X3(m325)</v>
      </c>
      <c r="Q2597" s="59">
        <f t="shared" ref="Q2597" si="4565">(($L$3*($I$5-($B$5*Q2595+$C$5*Q2596+$E$5*N2598+$F$5*N2599+$G$5*N2600))/$D$5))+((1-$L$3)*N2597)</f>
        <v>-9.3454650198100252E-4</v>
      </c>
      <c r="S2597" s="129">
        <f t="shared" si="4561"/>
        <v>4.9846317877435709E-2</v>
      </c>
    </row>
    <row r="2598" spans="1:22" x14ac:dyDescent="0.2">
      <c r="N2598" s="125">
        <f t="shared" si="4529"/>
        <v>0.24045455500528984</v>
      </c>
      <c r="P2598" s="127" t="str">
        <f t="shared" ref="P2598" si="4566">CONCATENATE("X4","(m",K2595,")")</f>
        <v>X4(m325)</v>
      </c>
      <c r="Q2598" s="59">
        <f t="shared" ref="Q2598" si="4567">(($L$3*($I$6-($B$6*Q2595+$C$6*Q2596+$D$6*Q2597+$F$6*N2599+$G$6*N2600))/$E$6))+((1-$L$3)*N2598)</f>
        <v>0.24057329313883224</v>
      </c>
      <c r="S2598" s="129">
        <f t="shared" si="4561"/>
        <v>4.9356323801862743E-2</v>
      </c>
    </row>
    <row r="2599" spans="1:22" x14ac:dyDescent="0.2">
      <c r="N2599" s="125">
        <f t="shared" si="4529"/>
        <v>-9.6553343078242636E-5</v>
      </c>
      <c r="P2599" s="127" t="str">
        <f t="shared" ref="P2599" si="4568">CONCATENATE("X5","(m",K2595,")")</f>
        <v>X5(m325)</v>
      </c>
      <c r="Q2599" s="59">
        <f t="shared" ref="Q2599" si="4569">(($L$3*($I$7-($B$7*Q2595+$C$7*Q2596+$D$7*Q2597+$E$7*Q2598+$G$7*N2600))/$F$7))+((1-$L$3)*N2599)</f>
        <v>-9.6601458646665357E-5</v>
      </c>
      <c r="S2599" s="129">
        <f t="shared" si="4561"/>
        <v>4.9808324943323413E-2</v>
      </c>
    </row>
    <row r="2600" spans="1:22" ht="15.75" x14ac:dyDescent="0.25">
      <c r="K2600" s="1"/>
      <c r="N2600" s="126">
        <f t="shared" si="4529"/>
        <v>-9.4026577361642192E-4</v>
      </c>
      <c r="P2600" s="127" t="str">
        <f t="shared" ref="P2600" si="4570">CONCATENATE("X6","(m",K2595,")")</f>
        <v>X6(m325)</v>
      </c>
      <c r="Q2600" s="59">
        <f t="shared" ref="Q2600" si="4571">(($L$3*($I$8-($B$8*Q2595+$C$8*Q2596+$D$8*Q2597+$E$8*Q2598+$F$8*Q2599))/$G$8))+((1-$L$3)*N2600)</f>
        <v>-9.4072948119971773E-4</v>
      </c>
      <c r="R2600" s="1"/>
      <c r="S2600" s="129">
        <f t="shared" si="4561"/>
        <v>4.9292340950602753E-2</v>
      </c>
      <c r="T2600" s="1"/>
      <c r="U2600" s="1"/>
    </row>
    <row r="2601" spans="1:22" x14ac:dyDescent="0.2">
      <c r="A2601" s="131"/>
      <c r="B2601" s="131"/>
      <c r="C2601" s="131"/>
      <c r="D2601" s="131"/>
      <c r="E2601" s="131"/>
      <c r="F2601" s="131"/>
      <c r="G2601" s="131"/>
      <c r="H2601" s="131"/>
      <c r="I2601" s="131"/>
      <c r="J2601" s="131"/>
      <c r="K2601" s="131"/>
      <c r="L2601" s="131"/>
      <c r="M2601" s="131"/>
      <c r="N2601" s="131"/>
      <c r="O2601" s="131"/>
      <c r="P2601" s="131"/>
      <c r="Q2601" s="131"/>
      <c r="R2601" s="131"/>
      <c r="S2601" s="131"/>
      <c r="T2601" s="131"/>
      <c r="U2601" s="131"/>
      <c r="V2601" s="131"/>
    </row>
    <row r="2602" spans="1:22" ht="15.75" x14ac:dyDescent="0.25">
      <c r="K2602" s="127" t="s">
        <v>226</v>
      </c>
      <c r="N2602" s="117" t="s">
        <v>553</v>
      </c>
      <c r="S2602" s="112" t="s">
        <v>210</v>
      </c>
      <c r="T2602" s="112" t="s">
        <v>228</v>
      </c>
    </row>
    <row r="2603" spans="1:22" x14ac:dyDescent="0.2">
      <c r="K2603" s="127">
        <v>326</v>
      </c>
      <c r="N2603" s="124">
        <f t="shared" ref="N2603" si="4572">Q2595</f>
        <v>0.23934498467998591</v>
      </c>
      <c r="P2603" s="127" t="str">
        <f t="shared" ref="P2603" si="4573">CONCATENATE("X1","(m",K2603,")")</f>
        <v>X1(m326)</v>
      </c>
      <c r="Q2603" s="59">
        <f t="shared" ref="Q2603" si="4574">(($L$3*($I$3-($C$3*N2604+$D$3*N2605+$E$3*N2606+$F$3*N2607+$G$3*N2608))/$B$3))+((1-$L$3)*N2603)</f>
        <v>0.23946318003710748</v>
      </c>
      <c r="S2603" s="129">
        <f t="shared" ref="S2603:S2608" si="4575">ABS((Q2603-N2603)/Q2603)*100</f>
        <v>4.9358468013017381E-2</v>
      </c>
      <c r="T2603" s="133">
        <f t="shared" si="4547"/>
        <v>4.9568380839236661E-2</v>
      </c>
      <c r="U2603" s="127" t="s">
        <v>229</v>
      </c>
    </row>
    <row r="2604" spans="1:22" x14ac:dyDescent="0.2">
      <c r="N2604" s="125">
        <f t="shared" si="4529"/>
        <v>9.6577455974958238E-5</v>
      </c>
      <c r="P2604" s="127" t="str">
        <f t="shared" ref="P2604" si="4576">CONCATENATE("X2","(m",K2603,")")</f>
        <v>X2(m326)</v>
      </c>
      <c r="Q2604" s="59">
        <f t="shared" ref="Q2604" si="4577">(($L$3*($I$4-($B$4*Q2603+$D$4*N2605+$E$4*N2606+$F$4*N2607+$G$4*N2608))/$C$4))+((1-$L$3)*N2604)</f>
        <v>9.6625351597225202E-5</v>
      </c>
      <c r="S2604" s="129">
        <f t="shared" si="4575"/>
        <v>4.9568380839236661E-2</v>
      </c>
    </row>
    <row r="2605" spans="1:22" x14ac:dyDescent="0.2">
      <c r="N2605" s="125">
        <f t="shared" si="4529"/>
        <v>-9.3454650198100252E-4</v>
      </c>
      <c r="P2605" s="127" t="str">
        <f t="shared" ref="P2605" si="4578">CONCATENATE("X3","(m",K2603,")")</f>
        <v>X3(m326)</v>
      </c>
      <c r="Q2605" s="59">
        <f t="shared" ref="Q2605" si="4579">(($L$3*($I$5-($B$5*Q2603+$C$5*Q2604+$E$5*N2606+$F$5*N2607+$G$5*N2608))/$D$5))+((1-$L$3)*N2605)</f>
        <v>-9.3500808986159731E-4</v>
      </c>
      <c r="S2605" s="129">
        <f t="shared" si="4575"/>
        <v>4.9367260625853039E-2</v>
      </c>
    </row>
    <row r="2606" spans="1:22" x14ac:dyDescent="0.2">
      <c r="N2606" s="125">
        <f t="shared" si="4529"/>
        <v>0.24057329313883224</v>
      </c>
      <c r="P2606" s="127" t="str">
        <f t="shared" ref="P2606" si="4580">CONCATENATE("X4","(m",K2603,")")</f>
        <v>X4(m326)</v>
      </c>
      <c r="Q2606" s="59">
        <f t="shared" ref="Q2606" si="4581">(($L$3*($I$6-($B$6*Q2603+$C$6*Q2604+$D$6*Q2605+$F$6*N2607+$G$6*N2608))/$E$6))+((1-$L$3)*N2606)</f>
        <v>0.2406909482006756</v>
      </c>
      <c r="S2606" s="129">
        <f t="shared" si="4575"/>
        <v>4.8882212946896278E-2</v>
      </c>
    </row>
    <row r="2607" spans="1:22" x14ac:dyDescent="0.2">
      <c r="N2607" s="125">
        <f t="shared" si="4529"/>
        <v>-9.6601458646665357E-5</v>
      </c>
      <c r="P2607" s="127" t="str">
        <f t="shared" ref="P2607" si="4582">CONCATENATE("X5","(m",K2603,")")</f>
        <v>X5(m326)</v>
      </c>
      <c r="Q2607" s="59">
        <f t="shared" ref="Q2607" si="4583">(($L$3*($I$7-($B$7*Q2603+$C$7*Q2604+$D$7*Q2605+$E$7*Q2606+$G$7*N2608))/$F$7))+((1-$L$3)*N2607)</f>
        <v>-9.6649135328195673E-5</v>
      </c>
      <c r="S2607" s="129">
        <f t="shared" si="4575"/>
        <v>4.9329651391518944E-2</v>
      </c>
    </row>
    <row r="2608" spans="1:22" ht="15.75" x14ac:dyDescent="0.25">
      <c r="K2608" s="1"/>
      <c r="N2608" s="126">
        <f t="shared" si="4529"/>
        <v>-9.4072948119971773E-4</v>
      </c>
      <c r="P2608" s="127" t="str">
        <f t="shared" ref="P2608" si="4584">CONCATENATE("X6","(m",K2603,")")</f>
        <v>X6(m326)</v>
      </c>
      <c r="Q2608" s="59">
        <f t="shared" ref="Q2608" si="4585">(($L$3*($I$8-($B$8*Q2603+$C$8*Q2604+$D$8*Q2605+$E$8*Q2606+$F$8*Q2607))/$G$8))+((1-$L$3)*N2608)</f>
        <v>-9.4118895906720827E-4</v>
      </c>
      <c r="R2608" s="1"/>
      <c r="S2608" s="129">
        <f t="shared" si="4575"/>
        <v>4.8818875642775081E-2</v>
      </c>
      <c r="T2608" s="1"/>
      <c r="U2608" s="1"/>
    </row>
    <row r="2609" spans="1:22" x14ac:dyDescent="0.2">
      <c r="A2609" s="131"/>
      <c r="B2609" s="131"/>
      <c r="C2609" s="131"/>
      <c r="D2609" s="131"/>
      <c r="E2609" s="131"/>
      <c r="F2609" s="131"/>
      <c r="G2609" s="131"/>
      <c r="H2609" s="131"/>
      <c r="I2609" s="131"/>
      <c r="J2609" s="131"/>
      <c r="K2609" s="131"/>
      <c r="L2609" s="131"/>
      <c r="M2609" s="131"/>
      <c r="N2609" s="131"/>
      <c r="O2609" s="131"/>
      <c r="P2609" s="131"/>
      <c r="Q2609" s="131"/>
      <c r="R2609" s="131"/>
      <c r="S2609" s="131"/>
      <c r="T2609" s="131"/>
      <c r="U2609" s="131"/>
      <c r="V2609" s="131"/>
    </row>
    <row r="2610" spans="1:22" ht="15.75" x14ac:dyDescent="0.25">
      <c r="K2610" s="127" t="s">
        <v>226</v>
      </c>
      <c r="N2610" s="117" t="s">
        <v>554</v>
      </c>
      <c r="S2610" s="112" t="s">
        <v>210</v>
      </c>
      <c r="T2610" s="112" t="s">
        <v>228</v>
      </c>
    </row>
    <row r="2611" spans="1:22" x14ac:dyDescent="0.2">
      <c r="K2611" s="127">
        <v>327</v>
      </c>
      <c r="N2611" s="124">
        <f t="shared" ref="N2611" si="4586">Q2603</f>
        <v>0.23946318003710748</v>
      </c>
      <c r="P2611" s="127" t="str">
        <f t="shared" ref="P2611" si="4587">CONCATENATE("X1","(m",K2611,")")</f>
        <v>X1(m327)</v>
      </c>
      <c r="Q2611" s="59">
        <f t="shared" ref="Q2611" si="4588">(($L$3*($I$3-($C$3*N2612+$D$3*N2613+$E$3*N2614+$F$3*N2615+$G$3*N2616))/$B$3))+((1-$L$3)*N2611)</f>
        <v>0.23958029727347349</v>
      </c>
      <c r="S2611" s="129">
        <f t="shared" ref="S2611:S2616" si="4589">ABS((Q2611-N2611)/Q2611)*100</f>
        <v>4.8884335522935057E-2</v>
      </c>
      <c r="T2611" s="133">
        <f t="shared" si="4547"/>
        <v>4.9092129886813655E-2</v>
      </c>
      <c r="U2611" s="127" t="s">
        <v>229</v>
      </c>
    </row>
    <row r="2612" spans="1:22" x14ac:dyDescent="0.2">
      <c r="N2612" s="125">
        <f t="shared" si="4529"/>
        <v>9.6625351597225202E-5</v>
      </c>
      <c r="P2612" s="127" t="str">
        <f t="shared" ref="P2612" si="4590">CONCATENATE("X2","(m",K2611,")")</f>
        <v>X2(m327)</v>
      </c>
      <c r="Q2612" s="59">
        <f t="shared" ref="Q2612" si="4591">(($L$3*($I$4-($B$4*Q2611+$D$4*N2613+$E$4*N2614+$F$4*N2615+$G$4*N2616))/$C$4))+((1-$L$3)*N2612)</f>
        <v>9.6672810338841979E-5</v>
      </c>
      <c r="S2612" s="129">
        <f t="shared" si="4589"/>
        <v>4.9092129886813655E-2</v>
      </c>
    </row>
    <row r="2613" spans="1:22" x14ac:dyDescent="0.2">
      <c r="N2613" s="125">
        <f t="shared" si="4529"/>
        <v>-9.3500808986159731E-4</v>
      </c>
      <c r="P2613" s="127" t="str">
        <f t="shared" ref="P2613" si="4592">CONCATENATE("X3","(m",K2611,")")</f>
        <v>X3(m327)</v>
      </c>
      <c r="Q2613" s="59">
        <f t="shared" ref="Q2613" si="4593">(($L$3*($I$5-($B$5*Q2611+$C$5*Q2612+$E$5*N2614+$F$5*N2615+$G$5*N2616))/$D$5))+((1-$L$3)*N2613)</f>
        <v>-9.3546546736128792E-4</v>
      </c>
      <c r="S2613" s="129">
        <f t="shared" si="4589"/>
        <v>4.8893039417132585E-2</v>
      </c>
    </row>
    <row r="2614" spans="1:22" x14ac:dyDescent="0.2">
      <c r="N2614" s="125">
        <f t="shared" si="4529"/>
        <v>0.2406909482006756</v>
      </c>
      <c r="P2614" s="127" t="str">
        <f t="shared" ref="P2614" si="4594">CONCATENATE("X4","(m",K2611,")")</f>
        <v>X4(m327)</v>
      </c>
      <c r="Q2614" s="59">
        <f t="shared" ref="Q2614" si="4595">(($L$3*($I$6-($B$6*Q2611+$C$6*Q2612+$D$6*Q2613+$F$6*N2615+$G$6*N2616))/$E$6))+((1-$L$3)*N2614)</f>
        <v>0.24080753007007513</v>
      </c>
      <c r="S2614" s="129">
        <f t="shared" si="4589"/>
        <v>4.8412883669212377E-2</v>
      </c>
    </row>
    <row r="2615" spans="1:22" x14ac:dyDescent="0.2">
      <c r="N2615" s="125">
        <f t="shared" si="4529"/>
        <v>-9.6649135328195673E-5</v>
      </c>
      <c r="P2615" s="127" t="str">
        <f t="shared" ref="P2615" si="4596">CONCATENATE("X5","(m",K2611,")")</f>
        <v>X5(m327)</v>
      </c>
      <c r="Q2615" s="59">
        <f t="shared" ref="Q2615" si="4597">(($L$3*($I$7-($B$7*Q2611+$C$7*Q2612+$D$7*Q2613+$E$7*Q2614+$G$7*N2616))/$F$7))+((1-$L$3)*N2615)</f>
        <v>-9.669637712614708E-5</v>
      </c>
      <c r="S2615" s="129">
        <f t="shared" si="4589"/>
        <v>4.8855809654354231E-2</v>
      </c>
    </row>
    <row r="2616" spans="1:22" ht="15.75" x14ac:dyDescent="0.25">
      <c r="K2616" s="1"/>
      <c r="N2616" s="126">
        <f t="shared" si="4529"/>
        <v>-9.4118895906720827E-4</v>
      </c>
      <c r="P2616" s="127" t="str">
        <f t="shared" ref="P2616" si="4598">CONCATENATE("X6","(m",K2611,")")</f>
        <v>X6(m327)</v>
      </c>
      <c r="Q2616" s="59">
        <f t="shared" ref="Q2616" si="4599">(($L$3*($I$8-($B$8*Q2611+$C$8*Q2612+$D$8*Q2613+$E$8*Q2614+$F$8*Q2615))/$G$8))+((1-$L$3)*N2616)</f>
        <v>-9.4164424580031223E-4</v>
      </c>
      <c r="R2616" s="1"/>
      <c r="S2616" s="129">
        <f t="shared" si="4589"/>
        <v>4.8350184810719524E-2</v>
      </c>
      <c r="T2616" s="1"/>
      <c r="U2616" s="1"/>
    </row>
    <row r="2617" spans="1:22" x14ac:dyDescent="0.2">
      <c r="A2617" s="131"/>
      <c r="B2617" s="131"/>
      <c r="C2617" s="131"/>
      <c r="D2617" s="131"/>
      <c r="E2617" s="131"/>
      <c r="F2617" s="131"/>
      <c r="G2617" s="131"/>
      <c r="H2617" s="131"/>
      <c r="I2617" s="131"/>
      <c r="J2617" s="131"/>
      <c r="K2617" s="131"/>
      <c r="L2617" s="131"/>
      <c r="M2617" s="131"/>
      <c r="N2617" s="131"/>
      <c r="O2617" s="131"/>
      <c r="P2617" s="131"/>
      <c r="Q2617" s="131"/>
      <c r="R2617" s="131"/>
      <c r="S2617" s="131"/>
      <c r="T2617" s="131"/>
      <c r="U2617" s="131"/>
      <c r="V2617" s="131"/>
    </row>
    <row r="2618" spans="1:22" ht="15.75" x14ac:dyDescent="0.25">
      <c r="K2618" s="127" t="s">
        <v>226</v>
      </c>
      <c r="N2618" s="117" t="s">
        <v>555</v>
      </c>
      <c r="S2618" s="112" t="s">
        <v>210</v>
      </c>
      <c r="T2618" s="112" t="s">
        <v>228</v>
      </c>
    </row>
    <row r="2619" spans="1:22" x14ac:dyDescent="0.2">
      <c r="K2619" s="127">
        <v>328</v>
      </c>
      <c r="N2619" s="124">
        <f t="shared" ref="N2619" si="4600">Q2611</f>
        <v>0.23958029727347349</v>
      </c>
      <c r="P2619" s="127" t="str">
        <f t="shared" ref="P2619" si="4601">CONCATENATE("X1","(m",K2619,")")</f>
        <v>X1(m328)</v>
      </c>
      <c r="Q2619" s="59">
        <f t="shared" ref="Q2619" si="4602">(($L$3*($I$3-($C$3*N2620+$D$3*N2621+$E$3*N2622+$F$3*N2623+$G$3*N2624))/$B$3))+((1-$L$3)*N2619)</f>
        <v>0.23969634622317898</v>
      </c>
      <c r="S2619" s="129">
        <f t="shared" ref="S2619:S2624" si="4603">ABS((Q2619-N2619)/Q2619)*100</f>
        <v>4.8414984848136285E-2</v>
      </c>
      <c r="T2619" s="133">
        <f t="shared" si="4547"/>
        <v>4.8620684065573905E-2</v>
      </c>
      <c r="U2619" s="127" t="s">
        <v>229</v>
      </c>
    </row>
    <row r="2620" spans="1:22" x14ac:dyDescent="0.2">
      <c r="N2620" s="125">
        <f t="shared" si="4529"/>
        <v>9.6672810338841979E-5</v>
      </c>
      <c r="P2620" s="127" t="str">
        <f t="shared" ref="P2620" si="4604">CONCATENATE("X2","(m",K2619,")")</f>
        <v>X2(m328)</v>
      </c>
      <c r="Q2620" s="59">
        <f t="shared" ref="Q2620" si="4605">(($L$3*($I$4-($B$4*Q2619+$D$4*N2621+$E$4*N2622+$F$4*N2623+$G$4*N2624))/$C$4))+((1-$L$3)*N2620)</f>
        <v>9.6719836184822142E-5</v>
      </c>
      <c r="S2620" s="129">
        <f t="shared" si="4603"/>
        <v>4.8620684065573905E-2</v>
      </c>
    </row>
    <row r="2621" spans="1:22" x14ac:dyDescent="0.2">
      <c r="N2621" s="125">
        <f t="shared" si="4529"/>
        <v>-9.3546546736128792E-4</v>
      </c>
      <c r="P2621" s="127" t="str">
        <f t="shared" ref="P2621" si="4606">CONCATENATE("X3","(m",K2619,")")</f>
        <v>X3(m328)</v>
      </c>
      <c r="Q2621" s="59">
        <f t="shared" ref="Q2621" si="4607">(($L$3*($I$5-($B$5*Q2619+$C$5*Q2620+$E$5*N2622+$F$5*N2623+$G$5*N2624))/$D$5))+((1-$L$3)*N2621)</f>
        <v>-9.3591867288512858E-4</v>
      </c>
      <c r="S2621" s="129">
        <f t="shared" si="4603"/>
        <v>4.842360099981443E-2</v>
      </c>
    </row>
    <row r="2622" spans="1:22" x14ac:dyDescent="0.2">
      <c r="N2622" s="125">
        <f t="shared" si="4529"/>
        <v>0.24080753007007513</v>
      </c>
      <c r="P2622" s="127" t="str">
        <f t="shared" ref="P2622" si="4608">CONCATENATE("X4","(m",K2619,")")</f>
        <v>X4(m328)</v>
      </c>
      <c r="Q2622" s="59">
        <f t="shared" ref="Q2622" si="4609">(($L$3*($I$6-($B$6*Q2619+$C$6*Q2620+$D$6*Q2621+$F$6*N2623+$G$6*N2624))/$E$6))+((1-$L$3)*N2622)</f>
        <v>0.24092304853617202</v>
      </c>
      <c r="S2622" s="129">
        <f t="shared" si="4603"/>
        <v>4.7948283403672909E-2</v>
      </c>
    </row>
    <row r="2623" spans="1:22" x14ac:dyDescent="0.2">
      <c r="N2623" s="125">
        <f t="shared" si="4529"/>
        <v>-9.669637712614708E-5</v>
      </c>
      <c r="P2623" s="127" t="str">
        <f t="shared" ref="P2623" si="4610">CONCATENATE("X5","(m",K2619,")")</f>
        <v>X5(m328)</v>
      </c>
      <c r="Q2623" s="59">
        <f t="shared" ref="Q2623" si="4611">(($L$3*($I$7-($B$7*Q2619+$C$7*Q2620+$D$7*Q2621+$E$7*Q2622+$G$7*N2624))/$F$7))+((1-$L$3)*N2623)</f>
        <v>-9.6743188007316846E-5</v>
      </c>
      <c r="S2623" s="129">
        <f t="shared" si="4603"/>
        <v>4.8386746533746083E-2</v>
      </c>
    </row>
    <row r="2624" spans="1:22" ht="15.75" x14ac:dyDescent="0.25">
      <c r="K2624" s="1"/>
      <c r="N2624" s="126">
        <f t="shared" si="4529"/>
        <v>-9.4164424580031223E-4</v>
      </c>
      <c r="P2624" s="127" t="str">
        <f t="shared" ref="P2624" si="4612">CONCATENATE("X6","(m",K2619,")")</f>
        <v>X6(m328)</v>
      </c>
      <c r="Q2624" s="59">
        <f t="shared" ref="Q2624" si="4613">(($L$3*($I$8-($B$8*Q2619+$C$8*Q2620+$D$8*Q2621+$E$8*Q2622+$F$8*Q2623))/$G$8))+((1-$L$3)*N2624)</f>
        <v>-9.4209537962852501E-4</v>
      </c>
      <c r="R2624" s="1"/>
      <c r="S2624" s="129">
        <f t="shared" si="4603"/>
        <v>4.7886215978541917E-2</v>
      </c>
      <c r="T2624" s="1"/>
      <c r="U2624" s="1"/>
    </row>
    <row r="2625" spans="1:22" x14ac:dyDescent="0.2">
      <c r="A2625" s="131"/>
      <c r="B2625" s="131"/>
      <c r="C2625" s="131"/>
      <c r="D2625" s="131"/>
      <c r="E2625" s="131"/>
      <c r="F2625" s="131"/>
      <c r="G2625" s="131"/>
      <c r="H2625" s="131"/>
      <c r="I2625" s="131"/>
      <c r="J2625" s="131"/>
      <c r="K2625" s="131"/>
      <c r="L2625" s="131"/>
      <c r="M2625" s="131"/>
      <c r="N2625" s="131"/>
      <c r="O2625" s="131"/>
      <c r="P2625" s="131"/>
      <c r="Q2625" s="131"/>
      <c r="R2625" s="131"/>
      <c r="S2625" s="131"/>
      <c r="T2625" s="131"/>
      <c r="U2625" s="131"/>
      <c r="V2625" s="131"/>
    </row>
    <row r="2626" spans="1:22" ht="15.75" x14ac:dyDescent="0.25">
      <c r="K2626" s="127" t="s">
        <v>226</v>
      </c>
      <c r="N2626" s="117" t="s">
        <v>556</v>
      </c>
      <c r="S2626" s="112" t="s">
        <v>210</v>
      </c>
      <c r="T2626" s="112" t="s">
        <v>228</v>
      </c>
    </row>
    <row r="2627" spans="1:22" x14ac:dyDescent="0.2">
      <c r="K2627" s="127">
        <v>329</v>
      </c>
      <c r="N2627" s="124">
        <f t="shared" ref="N2627" si="4614">Q2619</f>
        <v>0.23969634622317898</v>
      </c>
      <c r="P2627" s="127" t="str">
        <f t="shared" ref="P2627" si="4615">CONCATENATE("X1","(m",K2627,")")</f>
        <v>X1(m329)</v>
      </c>
      <c r="Q2627" s="59">
        <f t="shared" ref="Q2627" si="4616">(($L$3*($I$3-($C$3*N2628+$D$3*N2629+$E$3*N2630+$F$3*N2631+$G$3*N2632))/$B$3))+((1-$L$3)*N2627)</f>
        <v>0.23981133663061691</v>
      </c>
      <c r="S2627" s="129">
        <f t="shared" ref="S2627:S2632" si="4617">ABS((Q2627-N2627)/Q2627)*100</f>
        <v>4.7950363420494385E-2</v>
      </c>
      <c r="T2627" s="133">
        <f t="shared" si="4547"/>
        <v>4.8153990513753131E-2</v>
      </c>
      <c r="U2627" s="127" t="s">
        <v>229</v>
      </c>
    </row>
    <row r="2628" spans="1:22" x14ac:dyDescent="0.2">
      <c r="N2628" s="125">
        <f t="shared" si="4529"/>
        <v>9.6719836184822142E-5</v>
      </c>
      <c r="P2628" s="127" t="str">
        <f t="shared" ref="P2628" si="4618">CONCATENATE("X2","(m",K2627,")")</f>
        <v>X2(m329)</v>
      </c>
      <c r="Q2628" s="59">
        <f t="shared" ref="Q2628" si="4619">(($L$3*($I$4-($B$4*Q2627+$D$4*N2629+$E$4*N2630+$F$4*N2631+$G$4*N2632))/$C$4))+((1-$L$3)*N2628)</f>
        <v>9.6766433083829827E-5</v>
      </c>
      <c r="S2628" s="129">
        <f t="shared" si="4617"/>
        <v>4.8153990513753131E-2</v>
      </c>
    </row>
    <row r="2629" spans="1:22" x14ac:dyDescent="0.2">
      <c r="N2629" s="125">
        <f t="shared" si="4529"/>
        <v>-9.3591867288512858E-4</v>
      </c>
      <c r="P2629" s="127" t="str">
        <f t="shared" ref="P2629" si="4620">CONCATENATE("X3","(m",K2627,")")</f>
        <v>X3(m329)</v>
      </c>
      <c r="Q2629" s="59">
        <f t="shared" ref="Q2629" si="4621">(($L$3*($I$5-($B$5*Q2627+$C$5*Q2628+$E$5*N2630+$F$5*N2631+$G$5*N2632))/$D$5))+((1-$L$3)*N2629)</f>
        <v>-9.3636774448786016E-4</v>
      </c>
      <c r="S2629" s="129">
        <f t="shared" si="4617"/>
        <v>4.7958892793471361E-2</v>
      </c>
    </row>
    <row r="2630" spans="1:22" x14ac:dyDescent="0.2">
      <c r="N2630" s="125">
        <f t="shared" si="4529"/>
        <v>0.24092304853617202</v>
      </c>
      <c r="P2630" s="127" t="str">
        <f t="shared" ref="P2630" si="4622">CONCATENATE("X4","(m",K2627,")")</f>
        <v>X4(m329)</v>
      </c>
      <c r="Q2630" s="59">
        <f t="shared" ref="Q2630" si="4623">(($L$3*($I$6-($B$6*Q2627+$C$6*Q2628+$D$6*Q2629+$F$6*N2631+$G$6*N2632))/$E$6))+((1-$L$3)*N2630)</f>
        <v>0.24103751329881573</v>
      </c>
      <c r="S2630" s="129">
        <f t="shared" si="4617"/>
        <v>4.7488360246151419E-2</v>
      </c>
    </row>
    <row r="2631" spans="1:22" x14ac:dyDescent="0.2">
      <c r="N2631" s="125">
        <f t="shared" si="4529"/>
        <v>-9.6743188007316846E-5</v>
      </c>
      <c r="P2631" s="127" t="str">
        <f t="shared" ref="P2631" si="4624">CONCATENATE("X5","(m",K2627,")")</f>
        <v>X5(m329)</v>
      </c>
      <c r="Q2631" s="59">
        <f t="shared" ref="Q2631" si="4625">(($L$3*($I$7-($B$7*Q2627+$C$7*Q2628+$D$7*Q2629+$E$7*Q2630+$G$7*N2632))/$F$7))+((1-$L$3)*N2631)</f>
        <v>-9.678957190231893E-5</v>
      </c>
      <c r="S2631" s="129">
        <f t="shared" si="4617"/>
        <v>4.7922409501815574E-2</v>
      </c>
    </row>
    <row r="2632" spans="1:22" ht="15.75" x14ac:dyDescent="0.25">
      <c r="K2632" s="1"/>
      <c r="N2632" s="126">
        <f t="shared" si="4529"/>
        <v>-9.4209537962852501E-4</v>
      </c>
      <c r="P2632" s="127" t="str">
        <f t="shared" ref="P2632" si="4626">CONCATENATE("X6","(m",K2627,")")</f>
        <v>X6(m329)</v>
      </c>
      <c r="Q2632" s="59">
        <f t="shared" ref="Q2632" si="4627">(($L$3*($I$8-($B$8*Q2627+$C$8*Q2628+$D$8*Q2629+$E$8*Q2630+$F$8*Q2631))/$G$8))+((1-$L$3)*N2632)</f>
        <v>-9.4254239843263215E-4</v>
      </c>
      <c r="R2632" s="1"/>
      <c r="S2632" s="129">
        <f t="shared" si="4617"/>
        <v>4.7426917330242971E-2</v>
      </c>
      <c r="T2632" s="1"/>
      <c r="U2632" s="1"/>
    </row>
    <row r="2633" spans="1:22" x14ac:dyDescent="0.2">
      <c r="A2633" s="131"/>
      <c r="B2633" s="131"/>
      <c r="C2633" s="131"/>
      <c r="D2633" s="131"/>
      <c r="E2633" s="131"/>
      <c r="F2633" s="131"/>
      <c r="G2633" s="131"/>
      <c r="H2633" s="131"/>
      <c r="I2633" s="131"/>
      <c r="J2633" s="131"/>
      <c r="K2633" s="131"/>
      <c r="L2633" s="131"/>
      <c r="M2633" s="131"/>
      <c r="N2633" s="131"/>
      <c r="O2633" s="131"/>
      <c r="P2633" s="131"/>
      <c r="Q2633" s="131"/>
      <c r="R2633" s="131"/>
      <c r="S2633" s="131"/>
      <c r="T2633" s="131"/>
      <c r="U2633" s="131"/>
      <c r="V2633" s="131"/>
    </row>
    <row r="2634" spans="1:22" ht="15.75" x14ac:dyDescent="0.25">
      <c r="K2634" s="127" t="s">
        <v>226</v>
      </c>
      <c r="N2634" s="117" t="s">
        <v>557</v>
      </c>
      <c r="S2634" s="112" t="s">
        <v>210</v>
      </c>
      <c r="T2634" s="112" t="s">
        <v>228</v>
      </c>
    </row>
    <row r="2635" spans="1:22" x14ac:dyDescent="0.2">
      <c r="K2635" s="127">
        <v>330</v>
      </c>
      <c r="N2635" s="124">
        <f t="shared" ref="N2635" si="4628">Q2627</f>
        <v>0.23981133663061691</v>
      </c>
      <c r="P2635" s="127" t="str">
        <f t="shared" ref="P2635" si="4629">CONCATENATE("X1","(m",K2635,")")</f>
        <v>X1(m330)</v>
      </c>
      <c r="Q2635" s="59">
        <f t="shared" ref="Q2635" si="4630">(($L$3*($I$3-($C$3*N2636+$D$3*N2637+$E$3*N2638+$F$3*N2639+$G$3*N2640))/$B$3))+((1-$L$3)*N2635)</f>
        <v>0.23992527815129683</v>
      </c>
      <c r="S2635" s="129">
        <f t="shared" ref="S2635:S2640" si="4631">ABS((Q2635-N2635)/Q2635)*100</f>
        <v>4.7490419333001938E-2</v>
      </c>
      <c r="T2635" s="133">
        <f t="shared" si="4547"/>
        <v>4.7691997035027564E-2</v>
      </c>
      <c r="U2635" s="127" t="s">
        <v>229</v>
      </c>
    </row>
    <row r="2636" spans="1:22" x14ac:dyDescent="0.2">
      <c r="N2636" s="125">
        <f t="shared" si="4529"/>
        <v>9.6766433083829827E-5</v>
      </c>
      <c r="P2636" s="127" t="str">
        <f t="shared" ref="P2636" si="4632">CONCATENATE("X2","(m",K2635,")")</f>
        <v>X2(m330)</v>
      </c>
      <c r="Q2636" s="59">
        <f t="shared" ref="Q2636" si="4633">(($L$3*($I$4-($B$4*Q2635+$D$4*N2637+$E$4*N2638+$F$4*N2639+$G$4*N2640))/$C$4))+((1-$L$3)*N2636)</f>
        <v>9.6812604948511404E-5</v>
      </c>
      <c r="S2636" s="129">
        <f t="shared" si="4631"/>
        <v>4.7691997035027564E-2</v>
      </c>
    </row>
    <row r="2637" spans="1:22" x14ac:dyDescent="0.2">
      <c r="N2637" s="125">
        <f t="shared" si="4529"/>
        <v>-9.3636774448786016E-4</v>
      </c>
      <c r="P2637" s="127" t="str">
        <f t="shared" ref="P2637" si="4634">CONCATENATE("X3","(m",K2635,")")</f>
        <v>X3(m330)</v>
      </c>
      <c r="Q2637" s="59">
        <f t="shared" ref="Q2637" si="4635">(($L$3*($I$5-($B$5*Q2635+$C$5*Q2636+$E$5*N2638+$F$5*N2639+$G$5*N2640))/$D$5))+((1-$L$3)*N2637)</f>
        <v>-9.3681271987710734E-4</v>
      </c>
      <c r="S2637" s="129">
        <f t="shared" si="4631"/>
        <v>4.749886287897026E-2</v>
      </c>
    </row>
    <row r="2638" spans="1:22" x14ac:dyDescent="0.2">
      <c r="N2638" s="125">
        <f t="shared" si="4529"/>
        <v>0.24103751329881573</v>
      </c>
      <c r="P2638" s="127" t="str">
        <f t="shared" ref="P2638" si="4636">CONCATENATE("X4","(m",K2635,")")</f>
        <v>X4(m330)</v>
      </c>
      <c r="Q2638" s="59">
        <f t="shared" ref="Q2638" si="4637">(($L$3*($I$6-($B$6*Q2635+$C$6*Q2636+$D$6*Q2637+$F$6*N2639+$G$6*N2640))/$E$6))+((1-$L$3)*N2638)</f>
        <v>0.24115093396937842</v>
      </c>
      <c r="S2638" s="129">
        <f t="shared" si="4631"/>
        <v>4.7033062943514843E-2</v>
      </c>
    </row>
    <row r="2639" spans="1:22" x14ac:dyDescent="0.2">
      <c r="N2639" s="125">
        <f t="shared" si="4529"/>
        <v>-9.678957190231893E-5</v>
      </c>
      <c r="P2639" s="127" t="str">
        <f t="shared" ref="P2639" si="4638">CONCATENATE("X5","(m",K2635,")")</f>
        <v>X5(m330)</v>
      </c>
      <c r="Q2639" s="59">
        <f t="shared" ref="Q2639" si="4639">(($L$3*($I$7-($B$7*Q2635+$C$7*Q2636+$D$7*Q2637+$E$7*Q2638+$G$7*N2640))/$F$7))+((1-$L$3)*N2639)</f>
        <v>-9.6835532705914174E-5</v>
      </c>
      <c r="S2639" s="129">
        <f t="shared" si="4631"/>
        <v>4.7462746691160809E-2</v>
      </c>
    </row>
    <row r="2640" spans="1:22" ht="15.75" x14ac:dyDescent="0.25">
      <c r="K2640" s="1"/>
      <c r="N2640" s="126">
        <f t="shared" si="4529"/>
        <v>-9.4254239843263215E-4</v>
      </c>
      <c r="P2640" s="127" t="str">
        <f t="shared" ref="P2640" si="4640">CONCATENATE("X6","(m",K2635,")")</f>
        <v>X6(m330)</v>
      </c>
      <c r="Q2640" s="59">
        <f t="shared" ref="Q2640" si="4641">(($L$3*($I$8-($B$8*Q2635+$C$8*Q2636+$D$8*Q2637+$E$8*Q2638+$F$8*Q2639))/$G$8))+((1-$L$3)*N2640)</f>
        <v>-9.4298533974788892E-4</v>
      </c>
      <c r="R2640" s="1"/>
      <c r="S2640" s="129">
        <f t="shared" si="4631"/>
        <v>4.6972237699389435E-2</v>
      </c>
      <c r="T2640" s="1"/>
      <c r="U2640" s="1"/>
    </row>
    <row r="2641" spans="1:22" x14ac:dyDescent="0.2">
      <c r="A2641" s="131"/>
      <c r="B2641" s="131"/>
      <c r="C2641" s="131"/>
      <c r="D2641" s="131"/>
      <c r="E2641" s="131"/>
      <c r="F2641" s="131"/>
      <c r="G2641" s="131"/>
      <c r="H2641" s="131"/>
      <c r="I2641" s="131"/>
      <c r="J2641" s="131"/>
      <c r="K2641" s="131"/>
      <c r="L2641" s="131"/>
      <c r="M2641" s="131"/>
      <c r="N2641" s="131"/>
      <c r="O2641" s="131"/>
      <c r="P2641" s="131"/>
      <c r="Q2641" s="131"/>
      <c r="R2641" s="131"/>
      <c r="S2641" s="131"/>
      <c r="T2641" s="131"/>
      <c r="U2641" s="131"/>
      <c r="V2641" s="131"/>
    </row>
    <row r="2642" spans="1:22" ht="15.75" x14ac:dyDescent="0.25">
      <c r="K2642" s="127" t="s">
        <v>226</v>
      </c>
      <c r="N2642" s="117" t="s">
        <v>558</v>
      </c>
      <c r="S2642" s="112" t="s">
        <v>210</v>
      </c>
      <c r="T2642" s="112" t="s">
        <v>228</v>
      </c>
    </row>
    <row r="2643" spans="1:22" x14ac:dyDescent="0.2">
      <c r="K2643" s="127">
        <v>331</v>
      </c>
      <c r="N2643" s="124">
        <f t="shared" ref="N2643:N2704" si="4642">Q2635</f>
        <v>0.23992527815129683</v>
      </c>
      <c r="P2643" s="127" t="str">
        <f t="shared" ref="P2643" si="4643">CONCATENATE("X1","(m",K2643,")")</f>
        <v>X1(m331)</v>
      </c>
      <c r="Q2643" s="59">
        <f t="shared" ref="Q2643" si="4644">(($L$3*($I$3-($C$3*N2644+$D$3*N2645+$E$3*N2646+$F$3*N2647+$G$3*N2648))/$B$3))+((1-$L$3)*N2643)</f>
        <v>0.24003818035265526</v>
      </c>
      <c r="S2643" s="129">
        <f t="shared" ref="S2643:S2648" si="4645">ABS((Q2643-N2643)/Q2643)*100</f>
        <v>4.7035101329528595E-2</v>
      </c>
      <c r="T2643" s="133">
        <f t="shared" si="4547"/>
        <v>4.7234652088372783E-2</v>
      </c>
      <c r="U2643" s="127" t="s">
        <v>229</v>
      </c>
    </row>
    <row r="2644" spans="1:22" x14ac:dyDescent="0.2">
      <c r="N2644" s="125">
        <f t="shared" si="4642"/>
        <v>9.6812604948511404E-5</v>
      </c>
      <c r="P2644" s="127" t="str">
        <f t="shared" ref="P2644" si="4646">CONCATENATE("X2","(m",K2643,")")</f>
        <v>X2(m331)</v>
      </c>
      <c r="Q2644" s="59">
        <f t="shared" ref="Q2644" si="4647">(($L$3*($I$4-($B$4*Q2643+$D$4*N2645+$E$4*N2646+$F$4*N2647+$G$4*N2648))/$C$4))+((1-$L$3)*N2644)</f>
        <v>9.6858355655823951E-5</v>
      </c>
      <c r="S2644" s="129">
        <f t="shared" si="4645"/>
        <v>4.7234652088372783E-2</v>
      </c>
    </row>
    <row r="2645" spans="1:22" x14ac:dyDescent="0.2">
      <c r="N2645" s="125">
        <f t="shared" si="4642"/>
        <v>-9.3681271987710734E-4</v>
      </c>
      <c r="P2645" s="127" t="str">
        <f t="shared" ref="P2645" si="4648">CONCATENATE("X3","(m",K2643,")")</f>
        <v>X3(m331)</v>
      </c>
      <c r="Q2645" s="59">
        <f t="shared" ref="Q2645" si="4649">(($L$3*($I$5-($B$5*Q2643+$C$5*Q2644+$E$5*N2646+$F$5*N2647+$G$5*N2648))/$D$5))+((1-$L$3)*N2645)</f>
        <v>-9.3725363641654412E-4</v>
      </c>
      <c r="S2645" s="129">
        <f t="shared" si="4645"/>
        <v>4.7043459988329796E-2</v>
      </c>
    </row>
    <row r="2646" spans="1:22" x14ac:dyDescent="0.2">
      <c r="N2646" s="125">
        <f t="shared" si="4642"/>
        <v>0.24115093396937842</v>
      </c>
      <c r="P2646" s="127" t="str">
        <f t="shared" ref="P2646" si="4650">CONCATENATE("X4","(m",K2643,")")</f>
        <v>X4(m331)</v>
      </c>
      <c r="Q2646" s="59">
        <f t="shared" ref="Q2646" si="4651">(($L$3*($I$6-($B$6*Q2643+$C$6*Q2644+$D$6*Q2645+$F$6*N2647+$G$6*N2648))/$E$6))+((1-$L$3)*N2646)</f>
        <v>0.24126332007156195</v>
      </c>
      <c r="S2646" s="129">
        <f t="shared" si="4645"/>
        <v>4.6582340883892452E-2</v>
      </c>
    </row>
    <row r="2647" spans="1:22" x14ac:dyDescent="0.2">
      <c r="N2647" s="125">
        <f t="shared" si="4642"/>
        <v>-9.6835532705914174E-5</v>
      </c>
      <c r="P2647" s="127" t="str">
        <f t="shared" ref="P2647" si="4652">CONCATENATE("X5","(m",K2643,")")</f>
        <v>X5(m331)</v>
      </c>
      <c r="Q2647" s="59">
        <f t="shared" ref="Q2647" si="4653">(($L$3*($I$7-($B$7*Q2643+$C$7*Q2644+$D$7*Q2645+$E$7*Q2646+$G$7*N2648))/$F$7))+((1-$L$3)*N2647)</f>
        <v>-9.6881074277337329E-5</v>
      </c>
      <c r="S2647" s="129">
        <f t="shared" si="4645"/>
        <v>4.7007706884819242E-2</v>
      </c>
    </row>
    <row r="2648" spans="1:22" ht="15.75" x14ac:dyDescent="0.25">
      <c r="K2648" s="1"/>
      <c r="N2648" s="126">
        <f t="shared" si="4642"/>
        <v>-9.4298533974788892E-4</v>
      </c>
      <c r="P2648" s="127" t="str">
        <f t="shared" ref="P2648" si="4654">CONCATENATE("X6","(m",K2643,")")</f>
        <v>X6(m331)</v>
      </c>
      <c r="Q2648" s="59">
        <f t="shared" ref="Q2648" si="4655">(($L$3*($I$8-($B$8*Q2643+$C$8*Q2644+$D$8*Q2645+$E$8*Q2646+$F$8*Q2647))/$G$8))+((1-$L$3)*N2648)</f>
        <v>-9.4342424076717215E-4</v>
      </c>
      <c r="R2648" s="1"/>
      <c r="S2648" s="129">
        <f t="shared" si="4645"/>
        <v>4.6522126559555538E-2</v>
      </c>
      <c r="T2648" s="1"/>
      <c r="U2648" s="1"/>
    </row>
    <row r="2649" spans="1:22" x14ac:dyDescent="0.2">
      <c r="A2649" s="131"/>
      <c r="B2649" s="131"/>
      <c r="C2649" s="131"/>
      <c r="D2649" s="131"/>
      <c r="E2649" s="131"/>
      <c r="F2649" s="131"/>
      <c r="G2649" s="131"/>
      <c r="H2649" s="131"/>
      <c r="I2649" s="131"/>
      <c r="J2649" s="131"/>
      <c r="K2649" s="131"/>
      <c r="L2649" s="131"/>
      <c r="M2649" s="131"/>
      <c r="N2649" s="131"/>
      <c r="O2649" s="131"/>
      <c r="P2649" s="131"/>
      <c r="Q2649" s="131"/>
      <c r="R2649" s="131"/>
      <c r="S2649" s="131"/>
      <c r="T2649" s="131"/>
      <c r="U2649" s="131"/>
      <c r="V2649" s="131"/>
    </row>
    <row r="2650" spans="1:22" ht="15.75" x14ac:dyDescent="0.25">
      <c r="K2650" s="127" t="s">
        <v>226</v>
      </c>
      <c r="N2650" s="117" t="s">
        <v>559</v>
      </c>
      <c r="S2650" s="112" t="s">
        <v>210</v>
      </c>
      <c r="T2650" s="112" t="s">
        <v>228</v>
      </c>
    </row>
    <row r="2651" spans="1:22" x14ac:dyDescent="0.2">
      <c r="K2651" s="127">
        <v>332</v>
      </c>
      <c r="N2651" s="124">
        <f t="shared" ref="N2651" si="4656">Q2643</f>
        <v>0.24003818035265526</v>
      </c>
      <c r="P2651" s="127" t="str">
        <f t="shared" ref="P2651" si="4657">CONCATENATE("X1","(m",K2651,")")</f>
        <v>X1(m332)</v>
      </c>
      <c r="Q2651" s="59">
        <f t="shared" ref="Q2651" si="4658">(($L$3*($I$3-($C$3*N2652+$D$3*N2653+$E$3*N2654+$F$3*N2655+$G$3*N2656))/$B$3))+((1-$L$3)*N2651)</f>
        <v>0.24015005271485931</v>
      </c>
      <c r="S2651" s="129">
        <f t="shared" ref="S2651:S2656" si="4659">ABS((Q2651-N2651)/Q2651)*100</f>
        <v>4.6584358795410445E-2</v>
      </c>
      <c r="T2651" s="133">
        <f t="shared" ref="T2651:T2707" si="4660">MAX(S2651:S2654)</f>
        <v>4.6781904778409003E-2</v>
      </c>
      <c r="U2651" s="127" t="s">
        <v>229</v>
      </c>
    </row>
    <row r="2652" spans="1:22" x14ac:dyDescent="0.2">
      <c r="N2652" s="125">
        <f t="shared" si="4642"/>
        <v>9.6858355655823951E-5</v>
      </c>
      <c r="P2652" s="127" t="str">
        <f t="shared" ref="P2652" si="4661">CONCATENATE("X2","(m",K2651,")")</f>
        <v>X2(m332)</v>
      </c>
      <c r="Q2652" s="59">
        <f t="shared" ref="Q2652" si="4662">(($L$3*($I$4-($B$4*Q2651+$D$4*N2653+$E$4*N2654+$F$4*N2655+$G$4*N2656))/$C$4))+((1-$L$3)*N2652)</f>
        <v>9.6903689047360853E-5</v>
      </c>
      <c r="S2652" s="129">
        <f t="shared" si="4659"/>
        <v>4.6781904778409003E-2</v>
      </c>
    </row>
    <row r="2653" spans="1:22" x14ac:dyDescent="0.2">
      <c r="N2653" s="125">
        <f t="shared" si="4642"/>
        <v>-9.3725363641654412E-4</v>
      </c>
      <c r="P2653" s="127" t="str">
        <f t="shared" ref="P2653" si="4663">CONCATENATE("X3","(m",K2651,")")</f>
        <v>X3(m332)</v>
      </c>
      <c r="Q2653" s="59">
        <f t="shared" ref="Q2653" si="4664">(($L$3*($I$5-($B$5*Q2651+$C$5*Q2652+$E$5*N2654+$F$5*N2655+$G$5*N2656))/$D$5))+((1-$L$3)*N2653)</f>
        <v>-9.3769053112903109E-4</v>
      </c>
      <c r="S2653" s="129">
        <f t="shared" si="4659"/>
        <v>4.6592633495074531E-2</v>
      </c>
    </row>
    <row r="2654" spans="1:22" x14ac:dyDescent="0.2">
      <c r="N2654" s="125">
        <f t="shared" si="4642"/>
        <v>0.24126332007156195</v>
      </c>
      <c r="P2654" s="127" t="str">
        <f t="shared" ref="P2654" si="4665">CONCATENATE("X4","(m",K2651,")")</f>
        <v>X4(m332)</v>
      </c>
      <c r="Q2654" s="59">
        <f t="shared" ref="Q2654" si="4666">(($L$3*($I$6-($B$6*Q2651+$C$6*Q2652+$D$6*Q2653+$F$6*N2655+$G$6*N2656))/$E$6))+((1-$L$3)*N2654)</f>
        <v>0.24137468104219756</v>
      </c>
      <c r="S2654" s="129">
        <f t="shared" si="4659"/>
        <v>4.6136144087182092E-2</v>
      </c>
    </row>
    <row r="2655" spans="1:22" x14ac:dyDescent="0.2">
      <c r="N2655" s="125">
        <f t="shared" si="4642"/>
        <v>-9.6881074277337329E-5</v>
      </c>
      <c r="P2655" s="127" t="str">
        <f t="shared" ref="P2655" si="4667">CONCATENATE("X5","(m",K2651,")")</f>
        <v>X5(m332)</v>
      </c>
      <c r="Q2655" s="59">
        <f t="shared" ref="Q2655" si="4668">(($L$3*($I$7-($B$7*Q2651+$C$7*Q2652+$D$7*Q2653+$E$7*Q2654+$G$7*N2656))/$F$7))+((1-$L$3)*N2655)</f>
        <v>-9.6926200440621064E-5</v>
      </c>
      <c r="S2655" s="129">
        <f t="shared" si="4659"/>
        <v>4.6557239506546874E-2</v>
      </c>
    </row>
    <row r="2656" spans="1:22" ht="15.75" x14ac:dyDescent="0.25">
      <c r="K2656" s="1"/>
      <c r="N2656" s="126">
        <f t="shared" si="4642"/>
        <v>-9.4342424076717215E-4</v>
      </c>
      <c r="P2656" s="127" t="str">
        <f t="shared" ref="P2656" si="4669">CONCATENATE("X6","(m",K2651,")")</f>
        <v>X6(m332)</v>
      </c>
      <c r="Q2656" s="59">
        <f t="shared" ref="Q2656" si="4670">(($L$3*($I$8-($B$8*Q2651+$C$8*Q2652+$D$8*Q2653+$E$8*Q2654+$F$8*Q2655))/$G$8))+((1-$L$3)*N2656)</f>
        <v>-9.4385913834410323E-4</v>
      </c>
      <c r="R2656" s="1"/>
      <c r="S2656" s="129">
        <f t="shared" si="4659"/>
        <v>4.6076534014816817E-2</v>
      </c>
      <c r="T2656" s="1"/>
      <c r="U2656" s="1"/>
    </row>
    <row r="2657" spans="1:22" x14ac:dyDescent="0.2">
      <c r="A2657" s="131"/>
      <c r="B2657" s="131"/>
      <c r="C2657" s="131"/>
      <c r="D2657" s="131"/>
      <c r="E2657" s="131"/>
      <c r="F2657" s="131"/>
      <c r="G2657" s="131"/>
      <c r="H2657" s="131"/>
      <c r="I2657" s="131"/>
      <c r="J2657" s="131"/>
      <c r="K2657" s="131"/>
      <c r="L2657" s="131"/>
      <c r="M2657" s="131"/>
      <c r="N2657" s="131"/>
      <c r="O2657" s="131"/>
      <c r="P2657" s="131"/>
      <c r="Q2657" s="131"/>
      <c r="R2657" s="131"/>
      <c r="S2657" s="131"/>
      <c r="T2657" s="131"/>
      <c r="U2657" s="131"/>
      <c r="V2657" s="131"/>
    </row>
    <row r="2658" spans="1:22" ht="15.75" x14ac:dyDescent="0.25">
      <c r="K2658" s="127" t="s">
        <v>226</v>
      </c>
      <c r="N2658" s="117" t="s">
        <v>560</v>
      </c>
      <c r="S2658" s="112" t="s">
        <v>210</v>
      </c>
      <c r="T2658" s="112" t="s">
        <v>228</v>
      </c>
    </row>
    <row r="2659" spans="1:22" x14ac:dyDescent="0.2">
      <c r="K2659" s="127">
        <v>333</v>
      </c>
      <c r="N2659" s="124">
        <f t="shared" ref="N2659" si="4671">Q2651</f>
        <v>0.24015005271485931</v>
      </c>
      <c r="P2659" s="127" t="str">
        <f t="shared" ref="P2659" si="4672">CONCATENATE("X1","(m",K2659,")")</f>
        <v>X1(m333)</v>
      </c>
      <c r="Q2659" s="59">
        <f t="shared" ref="Q2659" si="4673">(($L$3*($I$3-($C$3*N2660+$D$3*N2661+$E$3*N2662+$F$3*N2663+$G$3*N2664))/$B$3))+((1-$L$3)*N2659)</f>
        <v>0.24026090463160255</v>
      </c>
      <c r="S2659" s="129">
        <f t="shared" ref="S2659:S2664" si="4674">ABS((Q2659-N2659)/Q2659)*100</f>
        <v>4.6138141747698723E-2</v>
      </c>
      <c r="T2659" s="133">
        <f t="shared" si="4660"/>
        <v>4.6333704845711088E-2</v>
      </c>
      <c r="U2659" s="127" t="s">
        <v>229</v>
      </c>
    </row>
    <row r="2660" spans="1:22" x14ac:dyDescent="0.2">
      <c r="N2660" s="125">
        <f t="shared" si="4642"/>
        <v>9.6903689047360853E-5</v>
      </c>
      <c r="P2660" s="127" t="str">
        <f t="shared" ref="P2660" si="4675">CONCATENATE("X2","(m",K2659,")")</f>
        <v>X2(m333)</v>
      </c>
      <c r="Q2660" s="59">
        <f t="shared" ref="Q2660" si="4676">(($L$3*($I$4-($B$4*Q2659+$D$4*N2661+$E$4*N2662+$F$4*N2663+$G$4*N2664))/$C$4))+((1-$L$3)*N2660)</f>
        <v>9.6948608929674351E-5</v>
      </c>
      <c r="S2660" s="129">
        <f t="shared" si="4674"/>
        <v>4.6333704845711088E-2</v>
      </c>
    </row>
    <row r="2661" spans="1:22" x14ac:dyDescent="0.2">
      <c r="N2661" s="125">
        <f t="shared" si="4642"/>
        <v>-9.3769053112903109E-4</v>
      </c>
      <c r="P2661" s="127" t="str">
        <f t="shared" ref="P2661" si="4677">CONCATENATE("X3","(m",K2659,")")</f>
        <v>X3(m333)</v>
      </c>
      <c r="Q2661" s="59">
        <f t="shared" ref="Q2661" si="4678">(($L$3*($I$5-($B$5*Q2659+$C$5*Q2660+$E$5*N2662+$F$5*N2663+$G$5*N2664))/$D$5))+((1-$L$3)*N2661)</f>
        <v>-9.3812344069972391E-4</v>
      </c>
      <c r="S2661" s="129">
        <f t="shared" si="4674"/>
        <v>4.6146333404687899E-2</v>
      </c>
    </row>
    <row r="2662" spans="1:22" x14ac:dyDescent="0.2">
      <c r="N2662" s="125">
        <f t="shared" si="4642"/>
        <v>0.24137468104219756</v>
      </c>
      <c r="P2662" s="127" t="str">
        <f t="shared" ref="P2662" si="4679">CONCATENATE("X4","(m",K2659,")")</f>
        <v>X4(m333)</v>
      </c>
      <c r="Q2662" s="59">
        <f t="shared" ref="Q2662" si="4680">(($L$3*($I$6-($B$6*Q2659+$C$6*Q2660+$D$6*Q2661+$F$6*N2663+$G$6*N2664))/$E$6))+((1-$L$3)*N2662)</f>
        <v>0.24148502623203838</v>
      </c>
      <c r="S2662" s="129">
        <f t="shared" si="4674"/>
        <v>4.5694423195744162E-2</v>
      </c>
    </row>
    <row r="2663" spans="1:22" x14ac:dyDescent="0.2">
      <c r="N2663" s="125">
        <f t="shared" si="4642"/>
        <v>-9.6926200440621064E-5</v>
      </c>
      <c r="P2663" s="127" t="str">
        <f t="shared" ref="P2663" si="4681">CONCATENATE("X5","(m",K2659,")")</f>
        <v>X5(m333)</v>
      </c>
      <c r="Q2663" s="59">
        <f t="shared" ref="Q2663" si="4682">(($L$3*($I$7-($B$7*Q2659+$C$7*Q2660+$D$7*Q2661+$E$7*Q2662+$G$7*N2664))/$F$7))+((1-$L$3)*N2663)</f>
        <v>-9.6970914984917031E-5</v>
      </c>
      <c r="S2663" s="129">
        <f t="shared" si="4674"/>
        <v>4.6111294611298467E-2</v>
      </c>
    </row>
    <row r="2664" spans="1:22" ht="15.75" x14ac:dyDescent="0.25">
      <c r="K2664" s="1"/>
      <c r="N2664" s="126">
        <f t="shared" si="4642"/>
        <v>-9.4385913834410323E-4</v>
      </c>
      <c r="P2664" s="127" t="str">
        <f t="shared" ref="P2664" si="4683">CONCATENATE("X6","(m",K2659,")")</f>
        <v>X6(m333)</v>
      </c>
      <c r="Q2664" s="59">
        <f t="shared" ref="Q2664" si="4684">(($L$3*($I$8-($B$8*Q2659+$C$8*Q2660+$D$8*Q2661+$E$8*Q2662+$F$8*Q2663))/$G$8))+((1-$L$3)*N2664)</f>
        <v>-9.4429006899614287E-4</v>
      </c>
      <c r="R2664" s="1"/>
      <c r="S2664" s="129">
        <f t="shared" si="4674"/>
        <v>4.5635410790431492E-2</v>
      </c>
      <c r="T2664" s="1"/>
      <c r="U2664" s="1"/>
    </row>
    <row r="2665" spans="1:22" x14ac:dyDescent="0.2">
      <c r="A2665" s="131"/>
      <c r="B2665" s="131"/>
      <c r="C2665" s="131"/>
      <c r="D2665" s="131"/>
      <c r="E2665" s="131"/>
      <c r="F2665" s="131"/>
      <c r="G2665" s="131"/>
      <c r="H2665" s="131"/>
      <c r="I2665" s="131"/>
      <c r="J2665" s="131"/>
      <c r="K2665" s="131"/>
      <c r="L2665" s="131"/>
      <c r="M2665" s="131"/>
      <c r="N2665" s="131"/>
      <c r="O2665" s="131"/>
      <c r="P2665" s="131"/>
      <c r="Q2665" s="131"/>
      <c r="R2665" s="131"/>
      <c r="S2665" s="131"/>
      <c r="T2665" s="131"/>
      <c r="U2665" s="131"/>
      <c r="V2665" s="131"/>
    </row>
    <row r="2666" spans="1:22" ht="15.75" x14ac:dyDescent="0.25">
      <c r="K2666" s="127" t="s">
        <v>226</v>
      </c>
      <c r="N2666" s="117" t="s">
        <v>561</v>
      </c>
      <c r="S2666" s="112" t="s">
        <v>210</v>
      </c>
      <c r="T2666" s="112" t="s">
        <v>228</v>
      </c>
    </row>
    <row r="2667" spans="1:22" x14ac:dyDescent="0.2">
      <c r="K2667" s="127">
        <v>334</v>
      </c>
      <c r="N2667" s="124">
        <f t="shared" ref="N2667" si="4685">Q2659</f>
        <v>0.24026090463160255</v>
      </c>
      <c r="P2667" s="127" t="str">
        <f t="shared" ref="P2667" si="4686">CONCATENATE("X1","(m",K2667,")")</f>
        <v>X1(m334)</v>
      </c>
      <c r="Q2667" s="59">
        <f t="shared" ref="Q2667" si="4687">(($L$3*($I$3-($C$3*N2668+$D$3*N2669+$E$3*N2670+$F$3*N2671+$G$3*N2672))/$B$3))+((1-$L$3)*N2667)</f>
        <v>0.24037074541089379</v>
      </c>
      <c r="S2667" s="129">
        <f t="shared" ref="S2667:S2672" si="4688">ABS((Q2667-N2667)/Q2667)*100</f>
        <v>4.5696400825932008E-2</v>
      </c>
      <c r="T2667" s="133">
        <f t="shared" si="4660"/>
        <v>4.5890002657332049E-2</v>
      </c>
      <c r="U2667" s="127" t="s">
        <v>229</v>
      </c>
    </row>
    <row r="2668" spans="1:22" x14ac:dyDescent="0.2">
      <c r="N2668" s="125">
        <f t="shared" si="4642"/>
        <v>9.6948608929674351E-5</v>
      </c>
      <c r="P2668" s="127" t="str">
        <f t="shared" ref="P2668" si="4689">CONCATENATE("X2","(m",K2667,")")</f>
        <v>X2(m334)</v>
      </c>
      <c r="Q2668" s="59">
        <f t="shared" ref="Q2668" si="4690">(($L$3*($I$4-($B$4*Q2667+$D$4*N2669+$E$4*N2670+$F$4*N2671+$G$4*N2672))/$C$4))+((1-$L$3)*N2668)</f>
        <v>9.6993119074595112E-5</v>
      </c>
      <c r="S2668" s="129">
        <f t="shared" si="4688"/>
        <v>4.5890002657332049E-2</v>
      </c>
    </row>
    <row r="2669" spans="1:22" x14ac:dyDescent="0.2">
      <c r="N2669" s="125">
        <f t="shared" si="4642"/>
        <v>-9.3812344069972391E-4</v>
      </c>
      <c r="P2669" s="127" t="str">
        <f t="shared" ref="P2669" si="4691">CONCATENATE("X3","(m",K2667,")")</f>
        <v>X3(m334)</v>
      </c>
      <c r="Q2669" s="59">
        <f t="shared" ref="Q2669" si="4692">(($L$3*($I$5-($B$5*Q2667+$C$5*Q2668+$E$5*N2670+$F$5*N2671+$G$5*N2672))/$D$5))+((1-$L$3)*N2669)</f>
        <v>-9.3855240147915422E-4</v>
      </c>
      <c r="S2669" s="129">
        <f t="shared" si="4688"/>
        <v>4.5704510345322767E-2</v>
      </c>
    </row>
    <row r="2670" spans="1:22" x14ac:dyDescent="0.2">
      <c r="N2670" s="125">
        <f t="shared" si="4642"/>
        <v>0.24148502623203838</v>
      </c>
      <c r="P2670" s="127" t="str">
        <f t="shared" ref="P2670" si="4693">CONCATENATE("X4","(m",K2667,")")</f>
        <v>X4(m334)</v>
      </c>
      <c r="Q2670" s="59">
        <f t="shared" ref="Q2670" si="4694">(($L$3*($I$6-($B$6*Q2667+$C$6*Q2668+$D$6*Q2669+$F$6*N2671+$G$6*N2672))/$E$6))+((1-$L$3)*N2670)</f>
        <v>0.24159436490654446</v>
      </c>
      <c r="S2670" s="129">
        <f t="shared" si="4688"/>
        <v>4.525712946507332E-2</v>
      </c>
    </row>
    <row r="2671" spans="1:22" x14ac:dyDescent="0.2">
      <c r="N2671" s="125">
        <f t="shared" si="4642"/>
        <v>-9.6970914984917031E-5</v>
      </c>
      <c r="P2671" s="127" t="str">
        <f t="shared" ref="P2671" si="4695">CONCATENATE("X5","(m",K2667,")")</f>
        <v>X5(m334)</v>
      </c>
      <c r="Q2671" s="59">
        <f t="shared" ref="Q2671" si="4696">(($L$3*($I$7-($B$7*Q2667+$C$7*Q2668+$D$7*Q2669+$E$7*Q2670+$G$7*N2672))/$F$7))+((1-$L$3)*N2671)</f>
        <v>-9.7015221664814141E-5</v>
      </c>
      <c r="S2671" s="129">
        <f t="shared" si="4688"/>
        <v>4.5669822876030983E-2</v>
      </c>
    </row>
    <row r="2672" spans="1:22" ht="15.75" x14ac:dyDescent="0.25">
      <c r="K2672" s="1"/>
      <c r="N2672" s="126">
        <f t="shared" si="4642"/>
        <v>-9.4429006899614287E-4</v>
      </c>
      <c r="P2672" s="127" t="str">
        <f t="shared" ref="P2672" si="4697">CONCATENATE("X6","(m",K2667,")")</f>
        <v>X6(m334)</v>
      </c>
      <c r="Q2672" s="59">
        <f t="shared" ref="Q2672" si="4698">(($L$3*($I$8-($B$8*Q2667+$C$8*Q2668+$D$8*Q2669+$E$8*Q2670+$F$8*Q2671))/$G$8))+((1-$L$3)*N2672)</f>
        <v>-9.4471706890765722E-4</v>
      </c>
      <c r="R2672" s="1"/>
      <c r="S2672" s="129">
        <f t="shared" si="4688"/>
        <v>4.5198708223625469E-2</v>
      </c>
      <c r="T2672" s="1"/>
      <c r="U2672" s="1"/>
    </row>
    <row r="2673" spans="1:22" x14ac:dyDescent="0.2">
      <c r="A2673" s="131"/>
      <c r="B2673" s="131"/>
      <c r="C2673" s="131"/>
      <c r="D2673" s="131"/>
      <c r="E2673" s="131"/>
      <c r="F2673" s="131"/>
      <c r="G2673" s="131"/>
      <c r="H2673" s="131"/>
      <c r="I2673" s="131"/>
      <c r="J2673" s="131"/>
      <c r="K2673" s="131"/>
      <c r="L2673" s="131"/>
      <c r="M2673" s="131"/>
      <c r="N2673" s="131"/>
      <c r="O2673" s="131"/>
      <c r="P2673" s="131"/>
      <c r="Q2673" s="131"/>
      <c r="R2673" s="131"/>
      <c r="S2673" s="131"/>
      <c r="T2673" s="131"/>
      <c r="U2673" s="131"/>
      <c r="V2673" s="131"/>
    </row>
    <row r="2674" spans="1:22" ht="15.75" x14ac:dyDescent="0.25">
      <c r="K2674" s="127" t="s">
        <v>226</v>
      </c>
      <c r="N2674" s="117" t="s">
        <v>562</v>
      </c>
      <c r="S2674" s="112" t="s">
        <v>210</v>
      </c>
      <c r="T2674" s="112" t="s">
        <v>228</v>
      </c>
    </row>
    <row r="2675" spans="1:22" x14ac:dyDescent="0.2">
      <c r="K2675" s="127">
        <v>335</v>
      </c>
      <c r="N2675" s="124">
        <f t="shared" ref="N2675" si="4699">Q2667</f>
        <v>0.24037074541089379</v>
      </c>
      <c r="P2675" s="127" t="str">
        <f t="shared" ref="P2675" si="4700">CONCATENATE("X1","(m",K2675,")")</f>
        <v>X1(m335)</v>
      </c>
      <c r="Q2675" s="59">
        <f t="shared" ref="Q2675" si="4701">(($L$3*($I$3-($C$3*N2676+$D$3*N2677+$E$3*N2678+$F$3*N2679+$G$3*N2680))/$B$3))+((1-$L$3)*N2675)</f>
        <v>0.24047958427583885</v>
      </c>
      <c r="S2675" s="129">
        <f t="shared" ref="S2675:S2680" si="4702">ABS((Q2675-N2675)/Q2675)*100</f>
        <v>4.5259087282942846E-2</v>
      </c>
      <c r="T2675" s="133">
        <f t="shared" si="4660"/>
        <v>4.5450749197704088E-2</v>
      </c>
      <c r="U2675" s="127" t="s">
        <v>229</v>
      </c>
    </row>
    <row r="2676" spans="1:22" x14ac:dyDescent="0.2">
      <c r="N2676" s="125">
        <f t="shared" si="4642"/>
        <v>9.6993119074595112E-5</v>
      </c>
      <c r="P2676" s="127" t="str">
        <f t="shared" ref="P2676" si="4703">CONCATENATE("X2","(m",K2675,")")</f>
        <v>X2(m335)</v>
      </c>
      <c r="Q2676" s="59">
        <f t="shared" ref="Q2676" si="4704">(($L$3*($I$4-($B$4*Q2675+$D$4*N2677+$E$4*N2678+$F$4*N2679+$G$4*N2680))/$C$4))+((1-$L$3)*N2676)</f>
        <v>9.7037223219549045E-5</v>
      </c>
      <c r="S2676" s="129">
        <f t="shared" si="4702"/>
        <v>4.5450749197704088E-2</v>
      </c>
    </row>
    <row r="2677" spans="1:22" x14ac:dyDescent="0.2">
      <c r="N2677" s="125">
        <f t="shared" si="4642"/>
        <v>-9.3855240147915422E-4</v>
      </c>
      <c r="P2677" s="127" t="str">
        <f t="shared" ref="P2677" si="4705">CONCATENATE("X3","(m",K2675,")")</f>
        <v>X3(m335)</v>
      </c>
      <c r="Q2677" s="59">
        <f t="shared" ref="Q2677" si="4706">(($L$3*($I$5-($B$5*Q2675+$C$5*Q2676+$E$5*N2678+$F$5*N2679+$G$5*N2680))/$D$5))+((1-$L$3)*N2677)</f>
        <v>-9.3897744948628241E-4</v>
      </c>
      <c r="S2677" s="129">
        <f t="shared" si="4702"/>
        <v>4.526711555860425E-2</v>
      </c>
    </row>
    <row r="2678" spans="1:22" x14ac:dyDescent="0.2">
      <c r="N2678" s="125">
        <f t="shared" si="4642"/>
        <v>0.24159436490654446</v>
      </c>
      <c r="P2678" s="127" t="str">
        <f t="shared" ref="P2678" si="4707">CONCATENATE("X4","(m",K2675,")")</f>
        <v>X4(m335)</v>
      </c>
      <c r="Q2678" s="59">
        <f t="shared" ref="Q2678" si="4708">(($L$3*($I$6-($B$6*Q2675+$C$6*Q2676+$D$6*Q2677+$F$6*N2679+$G$6*N2680))/$E$6))+((1-$L$3)*N2678)</f>
        <v>0.24170270624666074</v>
      </c>
      <c r="S2678" s="129">
        <f t="shared" si="4702"/>
        <v>4.4824214754847033E-2</v>
      </c>
    </row>
    <row r="2679" spans="1:22" x14ac:dyDescent="0.2">
      <c r="N2679" s="125">
        <f t="shared" si="4642"/>
        <v>-9.7015221664814141E-5</v>
      </c>
      <c r="P2679" s="127" t="str">
        <f t="shared" ref="P2679" si="4709">CONCATENATE("X5","(m",K2675,")")</f>
        <v>X5(m335)</v>
      </c>
      <c r="Q2679" s="59">
        <f t="shared" ref="Q2679" si="4710">(($L$3*($I$7-($B$7*Q2675+$C$7*Q2676+$D$7*Q2677+$E$7*Q2678+$G$7*N2680))/$F$7))+((1-$L$3)*N2679)</f>
        <v>-9.705912420065377E-5</v>
      </c>
      <c r="S2679" s="129">
        <f t="shared" si="4702"/>
        <v>4.5232775590337976E-2</v>
      </c>
    </row>
    <row r="2680" spans="1:22" ht="15.75" x14ac:dyDescent="0.25">
      <c r="K2680" s="1"/>
      <c r="N2680" s="126">
        <f t="shared" si="4642"/>
        <v>-9.4471706890765722E-4</v>
      </c>
      <c r="P2680" s="127" t="str">
        <f t="shared" ref="P2680" si="4711">CONCATENATE("X6","(m",K2675,")")</f>
        <v>X6(m335)</v>
      </c>
      <c r="Q2680" s="59">
        <f t="shared" ref="Q2680" si="4712">(($L$3*($I$8-($B$8*Q2675+$C$8*Q2676+$D$8*Q2677+$E$8*Q2678+$F$8*Q2679))/$G$8))+((1-$L$3)*N2680)</f>
        <v>-9.4514017393295541E-4</v>
      </c>
      <c r="R2680" s="1"/>
      <c r="S2680" s="129">
        <f t="shared" si="4702"/>
        <v>4.4766378254512448E-2</v>
      </c>
      <c r="T2680" s="1"/>
      <c r="U2680" s="1"/>
    </row>
    <row r="2681" spans="1:22" x14ac:dyDescent="0.2">
      <c r="A2681" s="131"/>
      <c r="B2681" s="131"/>
      <c r="C2681" s="131"/>
      <c r="D2681" s="131"/>
      <c r="E2681" s="131"/>
      <c r="F2681" s="131"/>
      <c r="G2681" s="131"/>
      <c r="H2681" s="131"/>
      <c r="I2681" s="131"/>
      <c r="J2681" s="131"/>
      <c r="K2681" s="131"/>
      <c r="L2681" s="131"/>
      <c r="M2681" s="131"/>
      <c r="N2681" s="131"/>
      <c r="O2681" s="131"/>
      <c r="P2681" s="131"/>
      <c r="Q2681" s="131"/>
      <c r="R2681" s="131"/>
      <c r="S2681" s="131"/>
      <c r="T2681" s="131"/>
      <c r="U2681" s="131"/>
      <c r="V2681" s="131"/>
    </row>
    <row r="2682" spans="1:22" ht="15.75" x14ac:dyDescent="0.25">
      <c r="K2682" s="127" t="s">
        <v>226</v>
      </c>
      <c r="N2682" s="117" t="s">
        <v>563</v>
      </c>
      <c r="S2682" s="112" t="s">
        <v>210</v>
      </c>
      <c r="T2682" s="112" t="s">
        <v>228</v>
      </c>
    </row>
    <row r="2683" spans="1:22" x14ac:dyDescent="0.2">
      <c r="K2683" s="127">
        <v>336</v>
      </c>
      <c r="N2683" s="124">
        <f t="shared" ref="N2683" si="4713">Q2675</f>
        <v>0.24047958427583885</v>
      </c>
      <c r="P2683" s="127" t="str">
        <f t="shared" ref="P2683" si="4714">CONCATENATE("X1","(m",K2683,")")</f>
        <v>X1(m336)</v>
      </c>
      <c r="Q2683" s="59">
        <f t="shared" ref="Q2683" si="4715">(($L$3*($I$3-($C$3*N2684+$D$3*N2685+$E$3*N2686+$F$3*N2687+$G$3*N2688))/$B$3))+((1-$L$3)*N2683)</f>
        <v>0.24058743036541463</v>
      </c>
      <c r="S2683" s="129">
        <f t="shared" ref="S2683:S2688" si="4716">ABS((Q2683-N2683)/Q2683)*100</f>
        <v>4.482615297564993E-2</v>
      </c>
      <c r="T2683" s="133">
        <f t="shared" si="4660"/>
        <v>4.501589605934106E-2</v>
      </c>
      <c r="U2683" s="127" t="s">
        <v>229</v>
      </c>
    </row>
    <row r="2684" spans="1:22" x14ac:dyDescent="0.2">
      <c r="N2684" s="125">
        <f t="shared" si="4642"/>
        <v>9.7037223219549045E-5</v>
      </c>
      <c r="P2684" s="127" t="str">
        <f t="shared" ref="P2684" si="4717">CONCATENATE("X2","(m",K2683,")")</f>
        <v>X2(m336)</v>
      </c>
      <c r="Q2684" s="59">
        <f t="shared" ref="Q2684" si="4718">(($L$3*($I$4-($B$4*Q2683+$D$4*N2685+$E$4*N2686+$F$4*N2687+$G$4*N2688))/$C$4))+((1-$L$3)*N2684)</f>
        <v>9.7080925067871045E-5</v>
      </c>
      <c r="S2684" s="129">
        <f t="shared" si="4716"/>
        <v>4.501589605934106E-2</v>
      </c>
    </row>
    <row r="2685" spans="1:22" x14ac:dyDescent="0.2">
      <c r="N2685" s="125">
        <f t="shared" si="4642"/>
        <v>-9.3897744948628241E-4</v>
      </c>
      <c r="P2685" s="127" t="str">
        <f t="shared" ref="P2685" si="4719">CONCATENATE("X3","(m",K2683,")")</f>
        <v>X3(m336)</v>
      </c>
      <c r="Q2685" s="59">
        <f t="shared" ref="Q2685" si="4720">(($L$3*($I$5-($B$5*Q2683+$C$5*Q2684+$E$5*N2686+$F$5*N2687+$G$5*N2688))/$D$5))+((1-$L$3)*N2685)</f>
        <v>-9.3939862041152037E-4</v>
      </c>
      <c r="S2685" s="129">
        <f t="shared" si="4716"/>
        <v>4.4834100890360336E-2</v>
      </c>
    </row>
    <row r="2686" spans="1:22" x14ac:dyDescent="0.2">
      <c r="N2686" s="125">
        <f t="shared" si="4642"/>
        <v>0.24170270624666074</v>
      </c>
      <c r="P2686" s="127" t="str">
        <f t="shared" ref="P2686" si="4721">CONCATENATE("X4","(m",K2683,")")</f>
        <v>X4(m336)</v>
      </c>
      <c r="Q2686" s="59">
        <f t="shared" ref="Q2686" si="4722">(($L$3*($I$6-($B$6*Q2683+$C$6*Q2684+$D$6*Q2685+$F$6*N2687+$G$6*N2688))/$E$6))+((1-$L$3)*N2686)</f>
        <v>0.24181005934958813</v>
      </c>
      <c r="S2686" s="129">
        <f t="shared" si="4716"/>
        <v>4.439563152010622E-2</v>
      </c>
    </row>
    <row r="2687" spans="1:22" x14ac:dyDescent="0.2">
      <c r="N2687" s="125">
        <f t="shared" si="4642"/>
        <v>-9.705912420065377E-5</v>
      </c>
      <c r="P2687" s="127" t="str">
        <f t="shared" ref="P2687" si="4723">CONCATENATE("X5","(m",K2683,")")</f>
        <v>X5(m336)</v>
      </c>
      <c r="Q2687" s="59">
        <f t="shared" ref="Q2687" si="4724">(($L$3*($I$7-($B$7*Q2683+$C$7*Q2684+$D$7*Q2685+$E$7*Q2686+$G$7*N2688))/$F$7))+((1-$L$3)*N2687)</f>
        <v>-9.7102626278842039E-5</v>
      </c>
      <c r="S2687" s="129">
        <f t="shared" si="4716"/>
        <v>4.4800104647373218E-2</v>
      </c>
    </row>
    <row r="2688" spans="1:22" ht="15.75" x14ac:dyDescent="0.25">
      <c r="K2688" s="1"/>
      <c r="N2688" s="126">
        <f t="shared" si="4642"/>
        <v>-9.4514017393295541E-4</v>
      </c>
      <c r="P2688" s="127" t="str">
        <f t="shared" ref="P2688" si="4725">CONCATENATE("X6","(m",K2683,")")</f>
        <v>X6(m336)</v>
      </c>
      <c r="Q2688" s="59">
        <f t="shared" ref="Q2688" si="4726">(($L$3*($I$8-($B$8*Q2683+$C$8*Q2684+$D$8*Q2685+$E$8*Q2686+$F$8*Q2687))/$G$8))+((1-$L$3)*N2688)</f>
        <v>-9.4555941959930247E-4</v>
      </c>
      <c r="R2688" s="1"/>
      <c r="S2688" s="129">
        <f t="shared" si="4716"/>
        <v>4.4338373417581789E-2</v>
      </c>
      <c r="T2688" s="1"/>
      <c r="U2688" s="1"/>
    </row>
    <row r="2689" spans="1:22" x14ac:dyDescent="0.2">
      <c r="A2689" s="131"/>
      <c r="B2689" s="131"/>
      <c r="C2689" s="131"/>
      <c r="D2689" s="131"/>
      <c r="E2689" s="131"/>
      <c r="F2689" s="131"/>
      <c r="G2689" s="131"/>
      <c r="H2689" s="131"/>
      <c r="I2689" s="131"/>
      <c r="J2689" s="131"/>
      <c r="K2689" s="131"/>
      <c r="L2689" s="131"/>
      <c r="M2689" s="131"/>
      <c r="N2689" s="131"/>
      <c r="O2689" s="131"/>
      <c r="P2689" s="131"/>
      <c r="Q2689" s="131"/>
      <c r="R2689" s="131"/>
      <c r="S2689" s="131"/>
      <c r="T2689" s="131"/>
      <c r="U2689" s="131"/>
      <c r="V2689" s="131"/>
    </row>
    <row r="2690" spans="1:22" ht="15.75" x14ac:dyDescent="0.25">
      <c r="K2690" s="127" t="s">
        <v>226</v>
      </c>
      <c r="N2690" s="117" t="s">
        <v>564</v>
      </c>
      <c r="S2690" s="112" t="s">
        <v>210</v>
      </c>
      <c r="T2690" s="112" t="s">
        <v>228</v>
      </c>
    </row>
    <row r="2691" spans="1:22" x14ac:dyDescent="0.2">
      <c r="K2691" s="127">
        <v>337</v>
      </c>
      <c r="N2691" s="124">
        <f t="shared" ref="N2691" si="4727">Q2683</f>
        <v>0.24058743036541463</v>
      </c>
      <c r="P2691" s="127" t="str">
        <f t="shared" ref="P2691" si="4728">CONCATENATE("X1","(m",K2691,")")</f>
        <v>X1(m337)</v>
      </c>
      <c r="Q2691" s="59">
        <f t="shared" ref="Q2691" si="4729">(($L$3*($I$3-($C$3*N2692+$D$3*N2693+$E$3*N2694+$F$3*N2695+$G$3*N2696))/$B$3))+((1-$L$3)*N2691)</f>
        <v>0.24069429273523696</v>
      </c>
      <c r="S2691" s="129">
        <f t="shared" ref="S2691:S2696" si="4730">ABS((Q2691-N2691)/Q2691)*100</f>
        <v>4.4397550356490206E-2</v>
      </c>
      <c r="T2691" s="133">
        <f t="shared" si="4660"/>
        <v>4.458539543400996E-2</v>
      </c>
      <c r="U2691" s="127" t="s">
        <v>229</v>
      </c>
    </row>
    <row r="2692" spans="1:22" x14ac:dyDescent="0.2">
      <c r="N2692" s="125">
        <f t="shared" si="4642"/>
        <v>9.7080925067871045E-5</v>
      </c>
      <c r="P2692" s="127" t="str">
        <f t="shared" ref="P2692" si="4731">CONCATENATE("X2","(m",K2691,")")</f>
        <v>X2(m337)</v>
      </c>
      <c r="Q2692" s="59">
        <f t="shared" ref="Q2692" si="4732">(($L$3*($I$4-($B$4*Q2691+$D$4*N2693+$E$4*N2694+$F$4*N2695+$G$4*N2696))/$C$4))+((1-$L$3)*N2692)</f>
        <v>9.7124228289115978E-5</v>
      </c>
      <c r="S2692" s="129">
        <f t="shared" si="4730"/>
        <v>4.458539543400996E-2</v>
      </c>
    </row>
    <row r="2693" spans="1:22" x14ac:dyDescent="0.2">
      <c r="N2693" s="125">
        <f t="shared" si="4642"/>
        <v>-9.3939862041152037E-4</v>
      </c>
      <c r="P2693" s="127" t="str">
        <f t="shared" ref="P2693" si="4733">CONCATENATE("X3","(m",K2691,")")</f>
        <v>X3(m337)</v>
      </c>
      <c r="Q2693" s="59">
        <f t="shared" ref="Q2693" si="4734">(($L$3*($I$5-($B$5*Q2691+$C$5*Q2692+$E$5*N2694+$F$5*N2695+$G$5*N2696))/$D$5))+((1-$L$3)*N2693)</f>
        <v>-9.3981594961973049E-4</v>
      </c>
      <c r="S2693" s="129">
        <f t="shared" si="4730"/>
        <v>4.4405418782154531E-2</v>
      </c>
    </row>
    <row r="2694" spans="1:22" x14ac:dyDescent="0.2">
      <c r="N2694" s="125">
        <f t="shared" si="4642"/>
        <v>0.24181005934958813</v>
      </c>
      <c r="P2694" s="127" t="str">
        <f t="shared" ref="P2694" si="4735">CONCATENATE("X4","(m",K2691,")")</f>
        <v>X4(m337)</v>
      </c>
      <c r="Q2694" s="59">
        <f t="shared" ref="Q2694" si="4736">(($L$3*($I$6-($B$6*Q2691+$C$6*Q2692+$D$6*Q2693+$F$6*N2695+$G$6*N2696))/$E$6))+((1-$L$3)*N2694)</f>
        <v>0.24191643322954726</v>
      </c>
      <c r="S2694" s="129">
        <f t="shared" si="4730"/>
        <v>4.3971332802427397E-2</v>
      </c>
    </row>
    <row r="2695" spans="1:22" x14ac:dyDescent="0.2">
      <c r="N2695" s="125">
        <f t="shared" si="4642"/>
        <v>-9.7102626278842039E-5</v>
      </c>
      <c r="P2695" s="127" t="str">
        <f t="shared" ref="P2695" si="4737">CONCATENATE("X5","(m",K2691,")")</f>
        <v>X5(m337)</v>
      </c>
      <c r="Q2695" s="59">
        <f t="shared" ref="Q2695" si="4738">(($L$3*($I$7-($B$7*Q2691+$C$7*Q2692+$D$7*Q2693+$E$7*Q2694+$G$7*N2696))/$F$7))+((1-$L$3)*N2695)</f>
        <v>-9.7145731552159635E-5</v>
      </c>
      <c r="S2695" s="129">
        <f t="shared" si="4730"/>
        <v>4.4371762535394724E-2</v>
      </c>
    </row>
    <row r="2696" spans="1:22" ht="15.75" x14ac:dyDescent="0.25">
      <c r="K2696" s="1"/>
      <c r="N2696" s="126">
        <f t="shared" si="4642"/>
        <v>-9.4555941959930247E-4</v>
      </c>
      <c r="P2696" s="127" t="str">
        <f t="shared" ref="P2696" si="4739">CONCATENATE("X6","(m",K2691,")")</f>
        <v>X6(m337)</v>
      </c>
      <c r="Q2696" s="59">
        <f t="shared" ref="Q2696" si="4740">(($L$3*($I$8-($B$8*Q2691+$C$8*Q2692+$D$8*Q2693+$E$8*Q2694+$F$8*Q2695))/$G$8))+((1-$L$3)*N2696)</f>
        <v>-9.4597484110989932E-4</v>
      </c>
      <c r="R2696" s="1"/>
      <c r="S2696" s="129">
        <f t="shared" si="4730"/>
        <v>4.3914646832409032E-2</v>
      </c>
      <c r="T2696" s="1"/>
      <c r="U2696" s="1"/>
    </row>
    <row r="2697" spans="1:22" x14ac:dyDescent="0.2">
      <c r="A2697" s="131"/>
      <c r="B2697" s="131"/>
      <c r="C2697" s="131"/>
      <c r="D2697" s="131"/>
      <c r="E2697" s="131"/>
      <c r="F2697" s="131"/>
      <c r="G2697" s="131"/>
      <c r="H2697" s="131"/>
      <c r="I2697" s="131"/>
      <c r="J2697" s="131"/>
      <c r="K2697" s="131"/>
      <c r="L2697" s="131"/>
      <c r="M2697" s="131"/>
      <c r="N2697" s="131"/>
      <c r="O2697" s="131"/>
      <c r="P2697" s="131"/>
      <c r="Q2697" s="131"/>
      <c r="R2697" s="131"/>
      <c r="S2697" s="131"/>
      <c r="T2697" s="131"/>
      <c r="U2697" s="131"/>
      <c r="V2697" s="131"/>
    </row>
    <row r="2698" spans="1:22" ht="15.75" x14ac:dyDescent="0.25">
      <c r="K2698" s="127" t="s">
        <v>226</v>
      </c>
      <c r="N2698" s="117" t="s">
        <v>565</v>
      </c>
      <c r="S2698" s="112" t="s">
        <v>210</v>
      </c>
      <c r="T2698" s="112" t="s">
        <v>228</v>
      </c>
    </row>
    <row r="2699" spans="1:22" x14ac:dyDescent="0.2">
      <c r="K2699" s="127">
        <v>338</v>
      </c>
      <c r="N2699" s="124">
        <f t="shared" ref="N2699" si="4741">Q2691</f>
        <v>0.24069429273523696</v>
      </c>
      <c r="P2699" s="127" t="str">
        <f t="shared" ref="P2699" si="4742">CONCATENATE("X1","(m",K2699,")")</f>
        <v>X1(m338)</v>
      </c>
      <c r="Q2699" s="59">
        <f t="shared" ref="Q2699" si="4743">(($L$3*($I$3-($C$3*N2700+$D$3*N2701+$E$3*N2702+$F$3*N2703+$G$3*N2704))/$B$3))+((1-$L$3)*N2699)</f>
        <v>0.24080018035832051</v>
      </c>
      <c r="S2699" s="129">
        <f t="shared" ref="S2699:S2704" si="4744">ABS((Q2699-N2699)/Q2699)*100</f>
        <v>4.3973232464357304E-2</v>
      </c>
      <c r="T2699" s="133">
        <f t="shared" si="4660"/>
        <v>4.4159200103962952E-2</v>
      </c>
      <c r="U2699" s="127" t="s">
        <v>229</v>
      </c>
    </row>
    <row r="2700" spans="1:22" x14ac:dyDescent="0.2">
      <c r="N2700" s="125">
        <f t="shared" si="4642"/>
        <v>9.7124228289115978E-5</v>
      </c>
      <c r="P2700" s="127" t="str">
        <f t="shared" ref="P2700" si="4745">CONCATENATE("X2","(m",K2699,")")</f>
        <v>X2(m338)</v>
      </c>
      <c r="Q2700" s="59">
        <f t="shared" ref="Q2700" si="4746">(($L$3*($I$4-($B$4*Q2699+$D$4*N2701+$E$4*N2702+$F$4*N2703+$G$4*N2704))/$C$4))+((1-$L$3)*N2700)</f>
        <v>9.7167136519366856E-5</v>
      </c>
      <c r="S2700" s="129">
        <f t="shared" si="4744"/>
        <v>4.4159200103962952E-2</v>
      </c>
    </row>
    <row r="2701" spans="1:22" x14ac:dyDescent="0.2">
      <c r="N2701" s="125">
        <f t="shared" si="4642"/>
        <v>-9.3981594961973049E-4</v>
      </c>
      <c r="P2701" s="127" t="str">
        <f t="shared" ref="P2701" si="4747">CONCATENATE("X3","(m",K2699,")")</f>
        <v>X3(m338)</v>
      </c>
      <c r="Q2701" s="59">
        <f t="shared" ref="Q2701" si="4748">(($L$3*($I$5-($B$5*Q2699+$C$5*Q2700+$E$5*N2702+$F$5*N2703+$G$5*N2704))/$D$5))+((1-$L$3)*N2701)</f>
        <v>-9.4022947215319241E-4</v>
      </c>
      <c r="S2701" s="129">
        <f t="shared" si="4744"/>
        <v>4.3981022262035908E-2</v>
      </c>
    </row>
    <row r="2702" spans="1:22" x14ac:dyDescent="0.2">
      <c r="N2702" s="125">
        <f t="shared" si="4642"/>
        <v>0.24191643322954726</v>
      </c>
      <c r="P2702" s="127" t="str">
        <f t="shared" ref="P2702" si="4749">CONCATENATE("X4","(m",K2699,")")</f>
        <v>X4(m338)</v>
      </c>
      <c r="Q2702" s="59">
        <f t="shared" ref="Q2702" si="4750">(($L$3*($I$6-($B$6*Q2699+$C$6*Q2700+$D$6*Q2701+$F$6*N2703+$G$6*N2704))/$E$6))+((1-$L$3)*N2702)</f>
        <v>0.24202183681853537</v>
      </c>
      <c r="S2702" s="129">
        <f t="shared" si="4744"/>
        <v>4.3551272221416262E-2</v>
      </c>
    </row>
    <row r="2703" spans="1:22" x14ac:dyDescent="0.2">
      <c r="N2703" s="125">
        <f t="shared" si="4642"/>
        <v>-9.7145731552159635E-5</v>
      </c>
      <c r="P2703" s="127" t="str">
        <f t="shared" ref="P2703" si="4751">CONCATENATE("X5","(m",K2699,")")</f>
        <v>X5(m338)</v>
      </c>
      <c r="Q2703" s="59">
        <f t="shared" ref="Q2703" si="4752">(($L$3*($I$7-($B$7*Q2699+$C$7*Q2700+$D$7*Q2701+$E$7*Q2702+$G$7*N2704))/$F$7))+((1-$L$3)*N2703)</f>
        <v>-9.7188443640068141E-5</v>
      </c>
      <c r="S2703" s="129">
        <f t="shared" si="4744"/>
        <v>4.3947702328363321E-2</v>
      </c>
    </row>
    <row r="2704" spans="1:22" ht="15.75" x14ac:dyDescent="0.25">
      <c r="K2704" s="1"/>
      <c r="N2704" s="126">
        <f t="shared" si="4642"/>
        <v>-9.4597484110989932E-4</v>
      </c>
      <c r="P2704" s="127" t="str">
        <f t="shared" ref="P2704" si="4753">CONCATENATE("X6","(m",K2699,")")</f>
        <v>X6(m338)</v>
      </c>
      <c r="Q2704" s="59">
        <f t="shared" ref="Q2704" si="4754">(($L$3*($I$8-($B$8*Q2699+$C$8*Q2700+$D$8*Q2701+$E$8*Q2702+$F$8*Q2703))/$G$8))+((1-$L$3)*N2704)</f>
        <v>-9.4638647334684134E-4</v>
      </c>
      <c r="R2704" s="1"/>
      <c r="S2704" s="129">
        <f t="shared" si="4744"/>
        <v>4.3495152195730941E-2</v>
      </c>
      <c r="T2704" s="1"/>
      <c r="U2704" s="1"/>
    </row>
    <row r="2705" spans="1:22" x14ac:dyDescent="0.2">
      <c r="A2705" s="131"/>
      <c r="B2705" s="131"/>
      <c r="C2705" s="131"/>
      <c r="D2705" s="131"/>
      <c r="E2705" s="131"/>
      <c r="F2705" s="131"/>
      <c r="G2705" s="131"/>
      <c r="H2705" s="131"/>
      <c r="I2705" s="131"/>
      <c r="J2705" s="131"/>
      <c r="K2705" s="131"/>
      <c r="L2705" s="131"/>
      <c r="M2705" s="131"/>
      <c r="N2705" s="131"/>
      <c r="O2705" s="131"/>
      <c r="P2705" s="131"/>
      <c r="Q2705" s="131"/>
      <c r="R2705" s="131"/>
      <c r="S2705" s="131"/>
      <c r="T2705" s="131"/>
      <c r="U2705" s="131"/>
      <c r="V2705" s="131"/>
    </row>
    <row r="2706" spans="1:22" ht="15.75" x14ac:dyDescent="0.25">
      <c r="K2706" s="127" t="s">
        <v>226</v>
      </c>
      <c r="N2706" s="117" t="s">
        <v>566</v>
      </c>
      <c r="S2706" s="112" t="s">
        <v>210</v>
      </c>
      <c r="T2706" s="112" t="s">
        <v>228</v>
      </c>
    </row>
    <row r="2707" spans="1:22" x14ac:dyDescent="0.2">
      <c r="K2707" s="127">
        <v>339</v>
      </c>
      <c r="N2707" s="124">
        <f t="shared" ref="N2707:N2768" si="4755">Q2699</f>
        <v>0.24080018035832051</v>
      </c>
      <c r="P2707" s="127" t="str">
        <f t="shared" ref="P2707" si="4756">CONCATENATE("X1","(m",K2707,")")</f>
        <v>X1(m339)</v>
      </c>
      <c r="Q2707" s="59">
        <f t="shared" ref="Q2707" si="4757">(($L$3*($I$3-($C$3*N2708+$D$3*N2709+$E$3*N2710+$F$3*N2711+$G$3*N2712))/$B$3))+((1-$L$3)*N2707)</f>
        <v>0.24090510212583255</v>
      </c>
      <c r="S2707" s="129">
        <f t="shared" ref="S2707:S2712" si="4758">ABS((Q2707-N2707)/Q2707)*100</f>
        <v>4.3553152916300596E-2</v>
      </c>
      <c r="T2707" s="133">
        <f t="shared" si="4660"/>
        <v>4.3737263433115806E-2</v>
      </c>
      <c r="U2707" s="127" t="s">
        <v>229</v>
      </c>
    </row>
    <row r="2708" spans="1:22" x14ac:dyDescent="0.2">
      <c r="N2708" s="125">
        <f t="shared" si="4755"/>
        <v>9.7167136519366856E-5</v>
      </c>
      <c r="P2708" s="127" t="str">
        <f t="shared" ref="P2708" si="4759">CONCATENATE("X2","(m",K2707,")")</f>
        <v>X2(m339)</v>
      </c>
      <c r="Q2708" s="59">
        <f t="shared" ref="Q2708" si="4760">(($L$3*($I$4-($B$4*Q2707+$D$4*N2709+$E$4*N2710+$F$4*N2711+$G$4*N2712))/$C$4))+((1-$L$3)*N2708)</f>
        <v>9.7209653361540012E-5</v>
      </c>
      <c r="S2708" s="129">
        <f t="shared" si="4758"/>
        <v>4.3737263433115806E-2</v>
      </c>
    </row>
    <row r="2709" spans="1:22" x14ac:dyDescent="0.2">
      <c r="N2709" s="125">
        <f t="shared" si="4755"/>
        <v>-9.4022947215319241E-4</v>
      </c>
      <c r="P2709" s="127" t="str">
        <f t="shared" ref="P2709" si="4761">CONCATENATE("X3","(m",K2707,")")</f>
        <v>X3(m339)</v>
      </c>
      <c r="Q2709" s="59">
        <f t="shared" ref="Q2709" si="4762">(($L$3*($I$5-($B$5*Q2707+$C$5*Q2708+$E$5*N2710+$F$5*N2711+$G$5*N2712))/$D$5))+((1-$L$3)*N2709)</f>
        <v>-9.4063922273454842E-4</v>
      </c>
      <c r="S2709" s="129">
        <f t="shared" si="4758"/>
        <v>4.3560864936592364E-2</v>
      </c>
    </row>
    <row r="2710" spans="1:22" x14ac:dyDescent="0.2">
      <c r="N2710" s="125">
        <f t="shared" si="4755"/>
        <v>0.24202183681853537</v>
      </c>
      <c r="P2710" s="127" t="str">
        <f t="shared" ref="P2710" si="4763">CONCATENATE("X4","(m",K2707,")")</f>
        <v>X4(m339)</v>
      </c>
      <c r="Q2710" s="59">
        <f t="shared" ref="Q2710" si="4764">(($L$3*($I$6-($B$6*Q2707+$C$6*Q2708+$D$6*Q2709+$F$6*N2711+$G$6*N2712))/$E$6))+((1-$L$3)*N2710)</f>
        <v>0.24212627896707634</v>
      </c>
      <c r="S2710" s="129">
        <f t="shared" si="4758"/>
        <v>4.3135403966278768E-2</v>
      </c>
    </row>
    <row r="2711" spans="1:22" x14ac:dyDescent="0.2">
      <c r="N2711" s="125">
        <f t="shared" si="4755"/>
        <v>-9.7188443640068141E-5</v>
      </c>
      <c r="P2711" s="127" t="str">
        <f t="shared" ref="P2711" si="4765">CONCATENATE("X5","(m",K2707,")")</f>
        <v>X5(m339)</v>
      </c>
      <c r="Q2711" s="59">
        <f t="shared" ref="Q2711" si="4766">(($L$3*($I$7-($B$7*Q2707+$C$7*Q2708+$D$7*Q2709+$E$7*Q2710+$G$7*N2712))/$F$7))+((1-$L$3)*N2711)</f>
        <v>-9.7230766129014344E-5</v>
      </c>
      <c r="S2711" s="129">
        <f t="shared" si="4758"/>
        <v>4.3527877678188151E-2</v>
      </c>
    </row>
    <row r="2712" spans="1:22" ht="15.75" x14ac:dyDescent="0.25">
      <c r="K2712" s="1"/>
      <c r="N2712" s="126">
        <f t="shared" si="4755"/>
        <v>-9.4638647334684134E-4</v>
      </c>
      <c r="P2712" s="127" t="str">
        <f t="shared" ref="P2712" si="4767">CONCATENATE("X6","(m",K2707,")")</f>
        <v>X6(m339)</v>
      </c>
      <c r="Q2712" s="59">
        <f t="shared" ref="Q2712" si="4768">(($L$3*($I$8-($B$8*Q2707+$C$8*Q2708+$D$8*Q2709+$E$8*Q2710+$F$8*Q2711))/$G$8))+((1-$L$3)*N2712)</f>
        <v>-9.4679435087404579E-4</v>
      </c>
      <c r="R2712" s="1"/>
      <c r="S2712" s="129">
        <f t="shared" si="4758"/>
        <v>4.3079843772611523E-2</v>
      </c>
      <c r="T2712" s="1"/>
      <c r="U2712" s="1"/>
    </row>
    <row r="2713" spans="1:22" x14ac:dyDescent="0.2">
      <c r="A2713" s="131"/>
      <c r="B2713" s="131"/>
      <c r="C2713" s="131"/>
      <c r="D2713" s="131"/>
      <c r="E2713" s="131"/>
      <c r="F2713" s="131"/>
      <c r="G2713" s="131"/>
      <c r="H2713" s="131"/>
      <c r="I2713" s="131"/>
      <c r="J2713" s="131"/>
      <c r="K2713" s="131"/>
      <c r="L2713" s="131"/>
      <c r="M2713" s="131"/>
      <c r="N2713" s="131"/>
      <c r="O2713" s="131"/>
      <c r="P2713" s="131"/>
      <c r="Q2713" s="131"/>
      <c r="R2713" s="131"/>
      <c r="S2713" s="131"/>
      <c r="T2713" s="131"/>
      <c r="U2713" s="131"/>
      <c r="V2713" s="131"/>
    </row>
    <row r="2714" spans="1:22" ht="15.75" x14ac:dyDescent="0.25">
      <c r="K2714" s="127" t="s">
        <v>226</v>
      </c>
      <c r="N2714" s="117" t="s">
        <v>567</v>
      </c>
      <c r="S2714" s="112" t="s">
        <v>210</v>
      </c>
      <c r="T2714" s="112" t="s">
        <v>228</v>
      </c>
    </row>
    <row r="2715" spans="1:22" x14ac:dyDescent="0.2">
      <c r="K2715" s="127">
        <v>340</v>
      </c>
      <c r="N2715" s="124">
        <f t="shared" ref="N2715" si="4769">Q2707</f>
        <v>0.24090510212583255</v>
      </c>
      <c r="P2715" s="127" t="str">
        <f t="shared" ref="P2715" si="4770">CONCATENATE("X1","(m",K2715,")")</f>
        <v>X1(m340)</v>
      </c>
      <c r="Q2715" s="59">
        <f t="shared" ref="Q2715" si="4771">(($L$3*($I$3-($C$3*N2716+$D$3*N2717+$E$3*N2718+$F$3*N2719+$G$3*N2720))/$B$3))+((1-$L$3)*N2715)</f>
        <v>0.2410090668478394</v>
      </c>
      <c r="S2715" s="129">
        <f t="shared" ref="S2715:S2720" si="4772">ABS((Q2715-N2715)/Q2715)*100</f>
        <v>4.3137265899001659E-2</v>
      </c>
      <c r="T2715" s="133">
        <f t="shared" ref="T2715:T2771" si="4773">MAX(S2715:S2718)</f>
        <v>4.3319539358880901E-2</v>
      </c>
      <c r="U2715" s="127" t="s">
        <v>229</v>
      </c>
    </row>
    <row r="2716" spans="1:22" x14ac:dyDescent="0.2">
      <c r="N2716" s="125">
        <f t="shared" si="4755"/>
        <v>9.7209653361540012E-5</v>
      </c>
      <c r="P2716" s="127" t="str">
        <f t="shared" ref="P2716" si="4774">CONCATENATE("X2","(m",K2715,")")</f>
        <v>X2(m340)</v>
      </c>
      <c r="Q2716" s="59">
        <f t="shared" ref="Q2716" si="4775">(($L$3*($I$4-($B$4*Q2715+$D$4*N2717+$E$4*N2718+$F$4*N2719+$G$4*N2720))/$C$4))+((1-$L$3)*N2716)</f>
        <v>9.7251782385687793E-5</v>
      </c>
      <c r="S2716" s="129">
        <f t="shared" si="4772"/>
        <v>4.3319539358880901E-2</v>
      </c>
    </row>
    <row r="2717" spans="1:22" x14ac:dyDescent="0.2">
      <c r="N2717" s="125">
        <f t="shared" si="4755"/>
        <v>-9.4063922273454842E-4</v>
      </c>
      <c r="P2717" s="127" t="str">
        <f t="shared" ref="P2717" si="4776">CONCATENATE("X3","(m",K2715,")")</f>
        <v>X3(m340)</v>
      </c>
      <c r="Q2717" s="59">
        <f t="shared" ref="Q2717" si="4777">(($L$3*($I$5-($B$5*Q2715+$C$5*Q2716+$E$5*N2718+$F$5*N2719+$G$5*N2720))/$D$5))+((1-$L$3)*N2717)</f>
        <v>-9.4104523576971717E-4</v>
      </c>
      <c r="S2717" s="129">
        <f t="shared" si="4772"/>
        <v>4.3144900982008377E-2</v>
      </c>
    </row>
    <row r="2718" spans="1:22" x14ac:dyDescent="0.2">
      <c r="N2718" s="125">
        <f t="shared" si="4755"/>
        <v>0.24212627896707634</v>
      </c>
      <c r="P2718" s="127" t="str">
        <f t="shared" ref="P2718" si="4778">CONCATENATE("X4","(m",K2715,")")</f>
        <v>X4(m340)</v>
      </c>
      <c r="Q2718" s="59">
        <f t="shared" ref="Q2718" si="4779">(($L$3*($I$6-($B$6*Q2715+$C$6*Q2716+$D$6*Q2717+$F$6*N2719+$G$6*N2720))/$E$6))+((1-$L$3)*N2718)</f>
        <v>0.24222976844496394</v>
      </c>
      <c r="S2718" s="129">
        <f t="shared" si="4772"/>
        <v>4.272368278761584E-2</v>
      </c>
    </row>
    <row r="2719" spans="1:22" x14ac:dyDescent="0.2">
      <c r="N2719" s="125">
        <f t="shared" si="4755"/>
        <v>-9.7230766129014344E-5</v>
      </c>
      <c r="P2719" s="127" t="str">
        <f t="shared" ref="P2719" si="4780">CONCATENATE("X5","(m",K2715,")")</f>
        <v>X5(m340)</v>
      </c>
      <c r="Q2719" s="59">
        <f t="shared" ref="Q2719" si="4781">(($L$3*($I$7-($B$7*Q2715+$C$7*Q2716+$D$7*Q2717+$E$7*Q2718+$G$7*N2720))/$F$7))+((1-$L$3)*N2719)</f>
        <v>-9.7272702572731085E-5</v>
      </c>
      <c r="S2719" s="129">
        <f t="shared" si="4772"/>
        <v>4.3112242805616721E-2</v>
      </c>
    </row>
    <row r="2720" spans="1:22" ht="15.75" x14ac:dyDescent="0.25">
      <c r="K2720" s="1"/>
      <c r="N2720" s="126">
        <f t="shared" si="4755"/>
        <v>-9.4679435087404579E-4</v>
      </c>
      <c r="P2720" s="127" t="str">
        <f t="shared" ref="P2720" si="4782">CONCATENATE("X6","(m",K2715,")")</f>
        <v>X6(m340)</v>
      </c>
      <c r="Q2720" s="59">
        <f t="shared" ref="Q2720" si="4783">(($L$3*($I$8-($B$8*Q2715+$C$8*Q2716+$D$8*Q2717+$E$8*Q2718+$F$8*Q2719))/$G$8))+((1-$L$3)*N2720)</f>
        <v>-9.4719850794015511E-4</v>
      </c>
      <c r="R2720" s="1"/>
      <c r="S2720" s="129">
        <f t="shared" si="4772"/>
        <v>4.2668676388461793E-2</v>
      </c>
      <c r="T2720" s="1"/>
      <c r="U2720" s="1"/>
    </row>
    <row r="2721" spans="1:22" x14ac:dyDescent="0.2">
      <c r="A2721" s="131"/>
      <c r="B2721" s="131"/>
      <c r="C2721" s="131"/>
      <c r="D2721" s="131"/>
      <c r="E2721" s="131"/>
      <c r="F2721" s="131"/>
      <c r="G2721" s="131"/>
      <c r="H2721" s="131"/>
      <c r="I2721" s="131"/>
      <c r="J2721" s="131"/>
      <c r="K2721" s="131"/>
      <c r="L2721" s="131"/>
      <c r="M2721" s="131"/>
      <c r="N2721" s="131"/>
      <c r="O2721" s="131"/>
      <c r="P2721" s="131"/>
      <c r="Q2721" s="131"/>
      <c r="R2721" s="131"/>
      <c r="S2721" s="131"/>
      <c r="T2721" s="131"/>
      <c r="U2721" s="131"/>
      <c r="V2721" s="131"/>
    </row>
    <row r="2722" spans="1:22" ht="15.75" x14ac:dyDescent="0.25">
      <c r="K2722" s="127" t="s">
        <v>226</v>
      </c>
      <c r="N2722" s="117" t="s">
        <v>568</v>
      </c>
      <c r="S2722" s="112" t="s">
        <v>210</v>
      </c>
      <c r="T2722" s="112" t="s">
        <v>228</v>
      </c>
    </row>
    <row r="2723" spans="1:22" x14ac:dyDescent="0.2">
      <c r="K2723" s="127">
        <v>341</v>
      </c>
      <c r="N2723" s="124">
        <f t="shared" ref="N2723" si="4784">Q2715</f>
        <v>0.2410090668478394</v>
      </c>
      <c r="P2723" s="127" t="str">
        <f t="shared" ref="P2723" si="4785">CONCATENATE("X1","(m",K2723,")")</f>
        <v>X1(m341)</v>
      </c>
      <c r="Q2723" s="59">
        <f t="shared" ref="Q2723" si="4786">(($L$3*($I$3-($C$3*N2724+$D$3*N2725+$E$3*N2726+$F$3*N2727+$G$3*N2728))/$B$3))+((1-$L$3)*N2723)</f>
        <v>0.24111208325404632</v>
      </c>
      <c r="S2723" s="129">
        <f t="shared" ref="S2723:S2728" si="4787">ABS((Q2723-N2723)/Q2723)*100</f>
        <v>4.2725526160532629E-2</v>
      </c>
      <c r="T2723" s="133">
        <f t="shared" si="4773"/>
        <v>4.290598238356419E-2</v>
      </c>
      <c r="U2723" s="127" t="s">
        <v>229</v>
      </c>
    </row>
    <row r="2724" spans="1:22" x14ac:dyDescent="0.2">
      <c r="N2724" s="125">
        <f t="shared" si="4755"/>
        <v>9.7251782385687793E-5</v>
      </c>
      <c r="P2724" s="127" t="str">
        <f t="shared" ref="P2724" si="4788">CONCATENATE("X2","(m",K2723,")")</f>
        <v>X2(m341)</v>
      </c>
      <c r="Q2724" s="59">
        <f t="shared" ref="Q2724" si="4789">(($L$3*($I$4-($B$4*Q2723+$D$4*N2725+$E$4*N2726+$F$4*N2727+$G$4*N2728))/$C$4))+((1-$L$3)*N2724)</f>
        <v>9.7293527129298238E-5</v>
      </c>
      <c r="S2724" s="129">
        <f t="shared" si="4787"/>
        <v>4.290598238356419E-2</v>
      </c>
    </row>
    <row r="2725" spans="1:22" x14ac:dyDescent="0.2">
      <c r="N2725" s="125">
        <f t="shared" si="4755"/>
        <v>-9.4104523576971717E-4</v>
      </c>
      <c r="P2725" s="127" t="str">
        <f t="shared" ref="P2725" si="4790">CONCATENATE("X3","(m",K2723,")")</f>
        <v>X3(m341)</v>
      </c>
      <c r="Q2725" s="59">
        <f t="shared" ref="Q2725" si="4791">(($L$3*($I$5-($B$5*Q2723+$C$5*Q2724+$E$5*N2726+$F$5*N2727+$G$5*N2728))/$D$5))+((1-$L$3)*N2725)</f>
        <v>-9.4144754535078329E-4</v>
      </c>
      <c r="S2725" s="129">
        <f t="shared" si="4787"/>
        <v>4.2733085136062283E-2</v>
      </c>
    </row>
    <row r="2726" spans="1:22" x14ac:dyDescent="0.2">
      <c r="N2726" s="125">
        <f t="shared" si="4755"/>
        <v>0.24222976844496394</v>
      </c>
      <c r="P2726" s="127" t="str">
        <f t="shared" ref="P2726" si="4792">CONCATENATE("X4","(m",K2723,")")</f>
        <v>X4(m341)</v>
      </c>
      <c r="Q2726" s="59">
        <f t="shared" ref="Q2726" si="4793">(($L$3*($I$6-($B$6*Q2723+$C$6*Q2724+$D$6*Q2725+$F$6*N2727+$G$6*N2728))/$E$6))+((1-$L$3)*N2726)</f>
        <v>0.24233231394199808</v>
      </c>
      <c r="S2726" s="129">
        <f t="shared" si="4787"/>
        <v>4.2316063989175472E-2</v>
      </c>
    </row>
    <row r="2727" spans="1:22" x14ac:dyDescent="0.2">
      <c r="N2727" s="125">
        <f t="shared" si="4755"/>
        <v>-9.7272702572731085E-5</v>
      </c>
      <c r="P2727" s="127" t="str">
        <f t="shared" ref="P2727" si="4794">CONCATENATE("X5","(m",K2723,")")</f>
        <v>X5(m341)</v>
      </c>
      <c r="Q2727" s="59">
        <f t="shared" ref="Q2727" si="4795">(($L$3*($I$7-($B$7*Q2723+$C$7*Q2724+$D$7*Q2725+$E$7*Q2726+$G$7*N2728))/$F$7))+((1-$L$3)*N2727)</f>
        <v>-9.7314256492535826E-5</v>
      </c>
      <c r="S2727" s="129">
        <f t="shared" si="4787"/>
        <v>4.2700752492444746E-2</v>
      </c>
    </row>
    <row r="2728" spans="1:22" ht="15.75" x14ac:dyDescent="0.25">
      <c r="K2728" s="1"/>
      <c r="N2728" s="126">
        <f t="shared" si="4755"/>
        <v>-9.4719850794015511E-4</v>
      </c>
      <c r="P2728" s="127" t="str">
        <f t="shared" ref="P2728" si="4796">CONCATENATE("X6","(m",K2723,")")</f>
        <v>X6(m341)</v>
      </c>
      <c r="Q2728" s="59">
        <f t="shared" ref="Q2728" si="4797">(($L$3*($I$8-($B$8*Q2723+$C$8*Q2724+$D$8*Q2725+$E$8*Q2726+$F$8*Q2727))/$G$8))+((1-$L$3)*N2728)</f>
        <v>-9.4759897848141212E-4</v>
      </c>
      <c r="R2728" s="1"/>
      <c r="S2728" s="129">
        <f t="shared" si="4787"/>
        <v>4.2261605420764521E-2</v>
      </c>
      <c r="T2728" s="1"/>
      <c r="U2728" s="1"/>
    </row>
    <row r="2729" spans="1:22" x14ac:dyDescent="0.2">
      <c r="A2729" s="131"/>
      <c r="B2729" s="131"/>
      <c r="C2729" s="131"/>
      <c r="D2729" s="131"/>
      <c r="E2729" s="131"/>
      <c r="F2729" s="131"/>
      <c r="G2729" s="131"/>
      <c r="H2729" s="131"/>
      <c r="I2729" s="131"/>
      <c r="J2729" s="131"/>
      <c r="K2729" s="131"/>
      <c r="L2729" s="131"/>
      <c r="M2729" s="131"/>
      <c r="N2729" s="131"/>
      <c r="O2729" s="131"/>
      <c r="P2729" s="131"/>
      <c r="Q2729" s="131"/>
      <c r="R2729" s="131"/>
      <c r="S2729" s="131"/>
      <c r="T2729" s="131"/>
      <c r="U2729" s="131"/>
      <c r="V2729" s="131"/>
    </row>
    <row r="2730" spans="1:22" ht="15.75" x14ac:dyDescent="0.25">
      <c r="K2730" s="127" t="s">
        <v>226</v>
      </c>
      <c r="N2730" s="117" t="s">
        <v>569</v>
      </c>
      <c r="S2730" s="112" t="s">
        <v>210</v>
      </c>
      <c r="T2730" s="112" t="s">
        <v>228</v>
      </c>
    </row>
    <row r="2731" spans="1:22" x14ac:dyDescent="0.2">
      <c r="K2731" s="127">
        <v>342</v>
      </c>
      <c r="N2731" s="124">
        <f t="shared" ref="N2731" si="4798">Q2723</f>
        <v>0.24111208325404632</v>
      </c>
      <c r="P2731" s="127" t="str">
        <f t="shared" ref="P2731" si="4799">CONCATENATE("X1","(m",K2731,")")</f>
        <v>X1(m342)</v>
      </c>
      <c r="Q2731" s="59">
        <f t="shared" ref="Q2731" si="4800">(($L$3*($I$3-($C$3*N2732+$D$3*N2733+$E$3*N2734+$F$3*N2735+$G$3*N2736))/$B$3))+((1-$L$3)*N2731)</f>
        <v>0.24121415999453033</v>
      </c>
      <c r="S2731" s="129">
        <f t="shared" ref="S2731:S2736" si="4801">ABS((Q2731-N2731)/Q2731)*100</f>
        <v>4.231788900217491E-2</v>
      </c>
      <c r="T2731" s="133">
        <f t="shared" si="4773"/>
        <v>4.2496547566327335E-2</v>
      </c>
      <c r="U2731" s="127" t="s">
        <v>229</v>
      </c>
    </row>
    <row r="2732" spans="1:22" x14ac:dyDescent="0.2">
      <c r="N2732" s="125">
        <f t="shared" si="4755"/>
        <v>9.7293527129298238E-5</v>
      </c>
      <c r="P2732" s="127" t="str">
        <f t="shared" ref="P2732" si="4802">CONCATENATE("X2","(m",K2731,")")</f>
        <v>X2(m342)</v>
      </c>
      <c r="Q2732" s="59">
        <f t="shared" ref="Q2732" si="4803">(($L$3*($I$4-($B$4*Q2731+$D$4*N2733+$E$4*N2734+$F$4*N2735+$G$4*N2736))/$C$4))+((1-$L$3)*N2732)</f>
        <v>9.7334891097592159E-5</v>
      </c>
      <c r="S2732" s="129">
        <f t="shared" si="4801"/>
        <v>4.2496547566327335E-2</v>
      </c>
    </row>
    <row r="2733" spans="1:22" x14ac:dyDescent="0.2">
      <c r="N2733" s="125">
        <f t="shared" si="4755"/>
        <v>-9.4144754535078329E-4</v>
      </c>
      <c r="P2733" s="127" t="str">
        <f t="shared" ref="P2733" si="4804">CONCATENATE("X3","(m",K2731,")")</f>
        <v>X3(m342)</v>
      </c>
      <c r="Q2733" s="59">
        <f t="shared" ref="Q2733" si="4805">(($L$3*($I$5-($B$5*Q2731+$C$5*Q2732+$E$5*N2734+$F$5*N2735+$G$5*N2736))/$D$5))+((1-$L$3)*N2733)</f>
        <v>-9.418461852588601E-4</v>
      </c>
      <c r="S2733" s="129">
        <f t="shared" si="4801"/>
        <v>4.2325372689941472E-2</v>
      </c>
    </row>
    <row r="2734" spans="1:22" x14ac:dyDescent="0.2">
      <c r="N2734" s="125">
        <f t="shared" si="4755"/>
        <v>0.24233231394199808</v>
      </c>
      <c r="P2734" s="127" t="str">
        <f t="shared" ref="P2734" si="4806">CONCATENATE("X4","(m",K2731,")")</f>
        <v>X4(m342)</v>
      </c>
      <c r="Q2734" s="59">
        <f t="shared" ref="Q2734" si="4807">(($L$3*($I$6-($B$6*Q2731+$C$6*Q2732+$D$6*Q2733+$F$6*N2735+$G$6*N2736))/$E$6))+((1-$L$3)*N2734)</f>
        <v>0.24243392406871453</v>
      </c>
      <c r="S2734" s="129">
        <f t="shared" si="4801"/>
        <v>4.1912503419960688E-2</v>
      </c>
    </row>
    <row r="2735" spans="1:22" x14ac:dyDescent="0.2">
      <c r="N2735" s="125">
        <f t="shared" si="4755"/>
        <v>-9.7314256492535826E-5</v>
      </c>
      <c r="P2735" s="127" t="str">
        <f t="shared" ref="P2735" si="4808">CONCATENATE("X5","(m",K2731,")")</f>
        <v>X5(m342)</v>
      </c>
      <c r="Q2735" s="59">
        <f t="shared" ref="Q2735" si="4809">(($L$3*($I$7-($B$7*Q2731+$C$7*Q2732+$D$7*Q2733+$E$7*Q2734+$G$7*N2736))/$F$7))+((1-$L$3)*N2735)</f>
        <v>-9.7355431377626307E-5</v>
      </c>
      <c r="S2735" s="129">
        <f t="shared" si="4801"/>
        <v>4.2293362073216052E-2</v>
      </c>
    </row>
    <row r="2736" spans="1:22" ht="15.75" x14ac:dyDescent="0.25">
      <c r="K2736" s="1"/>
      <c r="N2736" s="126">
        <f t="shared" si="4755"/>
        <v>-9.4759897848141212E-4</v>
      </c>
      <c r="P2736" s="127" t="str">
        <f t="shared" ref="P2736" si="4810">CONCATENATE("X6","(m",K2731,")")</f>
        <v>X6(m342)</v>
      </c>
      <c r="Q2736" s="59">
        <f t="shared" ref="Q2736" si="4811">(($L$3*($I$8-($B$8*Q2731+$C$8*Q2732+$D$8*Q2733+$E$8*Q2734+$F$8*Q2735))/$G$8))+((1-$L$3)*N2736)</f>
        <v>-9.4799579612450939E-4</v>
      </c>
      <c r="R2736" s="1"/>
      <c r="S2736" s="129">
        <f t="shared" si="4801"/>
        <v>4.185858679115434E-2</v>
      </c>
      <c r="T2736" s="1"/>
      <c r="U2736" s="1"/>
    </row>
    <row r="2737" spans="1:22" x14ac:dyDescent="0.2">
      <c r="A2737" s="131"/>
      <c r="B2737" s="131"/>
      <c r="C2737" s="131"/>
      <c r="D2737" s="131"/>
      <c r="E2737" s="131"/>
      <c r="F2737" s="131"/>
      <c r="G2737" s="131"/>
      <c r="H2737" s="131"/>
      <c r="I2737" s="131"/>
      <c r="J2737" s="131"/>
      <c r="K2737" s="131"/>
      <c r="L2737" s="131"/>
      <c r="M2737" s="131"/>
      <c r="N2737" s="131"/>
      <c r="O2737" s="131"/>
      <c r="P2737" s="131"/>
      <c r="Q2737" s="131"/>
      <c r="R2737" s="131"/>
      <c r="S2737" s="131"/>
      <c r="T2737" s="131"/>
      <c r="U2737" s="131"/>
      <c r="V2737" s="131"/>
    </row>
    <row r="2738" spans="1:22" ht="15.75" x14ac:dyDescent="0.25">
      <c r="K2738" s="127" t="s">
        <v>226</v>
      </c>
      <c r="N2738" s="117" t="s">
        <v>570</v>
      </c>
      <c r="S2738" s="112" t="s">
        <v>210</v>
      </c>
      <c r="T2738" s="112" t="s">
        <v>228</v>
      </c>
    </row>
    <row r="2739" spans="1:22" x14ac:dyDescent="0.2">
      <c r="K2739" s="127">
        <v>343</v>
      </c>
      <c r="N2739" s="124">
        <f t="shared" ref="N2739" si="4812">Q2731</f>
        <v>0.24121415999453033</v>
      </c>
      <c r="P2739" s="127" t="str">
        <f t="shared" ref="P2739" si="4813">CONCATENATE("X1","(m",K2739,")")</f>
        <v>X1(m343)</v>
      </c>
      <c r="Q2739" s="59">
        <f t="shared" ref="Q2739" si="4814">(($L$3*($I$3-($C$3*N2740+$D$3*N2741+$E$3*N2742+$F$3*N2743+$G$3*N2744))/$B$3))+((1-$L$3)*N2739)</f>
        <v>0.24131530564046669</v>
      </c>
      <c r="S2739" s="129">
        <f t="shared" ref="S2739:S2744" si="4815">ABS((Q2739-N2739)/Q2739)*100</f>
        <v>4.191431027050261E-2</v>
      </c>
      <c r="T2739" s="133">
        <f t="shared" si="4773"/>
        <v>4.2091190515015385E-2</v>
      </c>
      <c r="U2739" s="127" t="s">
        <v>229</v>
      </c>
    </row>
    <row r="2740" spans="1:22" x14ac:dyDescent="0.2">
      <c r="N2740" s="125">
        <f t="shared" si="4755"/>
        <v>9.7334891097592159E-5</v>
      </c>
      <c r="P2740" s="127" t="str">
        <f t="shared" ref="P2740" si="4816">CONCATENATE("X2","(m",K2739,")")</f>
        <v>X2(m343)</v>
      </c>
      <c r="Q2740" s="59">
        <f t="shared" ref="Q2740" si="4817">(($L$3*($I$4-($B$4*Q2739+$D$4*N2741+$E$4*N2742+$F$4*N2743+$G$4*N2744))/$C$4))+((1-$L$3)*N2740)</f>
        <v>9.7375877763817396E-5</v>
      </c>
      <c r="S2740" s="129">
        <f t="shared" si="4815"/>
        <v>4.2091190515015385E-2</v>
      </c>
    </row>
    <row r="2741" spans="1:22" x14ac:dyDescent="0.2">
      <c r="N2741" s="125">
        <f t="shared" si="4755"/>
        <v>-9.418461852588601E-4</v>
      </c>
      <c r="P2741" s="127" t="str">
        <f t="shared" ref="P2741" si="4818">CONCATENATE("X3","(m",K2739,")")</f>
        <v>X3(m343)</v>
      </c>
      <c r="Q2741" s="59">
        <f t="shared" ref="Q2741" si="4819">(($L$3*($I$5-($B$5*Q2739+$C$5*Q2740+$E$5*N2742+$F$5*N2743+$G$5*N2744))/$D$5))+((1-$L$3)*N2741)</f>
        <v>-9.4224118896692579E-4</v>
      </c>
      <c r="S2741" s="129">
        <f t="shared" si="4815"/>
        <v>4.1921719480207502E-2</v>
      </c>
    </row>
    <row r="2742" spans="1:22" x14ac:dyDescent="0.2">
      <c r="N2742" s="125">
        <f t="shared" si="4755"/>
        <v>0.24243392406871453</v>
      </c>
      <c r="P2742" s="127" t="str">
        <f t="shared" ref="P2742" si="4820">CONCATENATE("X4","(m",K2739,")")</f>
        <v>X4(m343)</v>
      </c>
      <c r="Q2742" s="59">
        <f t="shared" ref="Q2742" si="4821">(($L$3*($I$6-($B$6*Q2739+$C$6*Q2740+$D$6*Q2741+$F$6*N2743+$G$6*N2744))/$E$6))+((1-$L$3)*N2742)</f>
        <v>0.24253460735710797</v>
      </c>
      <c r="S2742" s="129">
        <f t="shared" si="4815"/>
        <v>4.1512957466392511E-2</v>
      </c>
    </row>
    <row r="2743" spans="1:22" x14ac:dyDescent="0.2">
      <c r="N2743" s="125">
        <f t="shared" si="4755"/>
        <v>-9.7355431377626307E-5</v>
      </c>
      <c r="P2743" s="127" t="str">
        <f t="shared" ref="P2743" si="4822">CONCATENATE("X5","(m",K2739,")")</f>
        <v>X5(m343)</v>
      </c>
      <c r="Q2743" s="59">
        <f t="shared" ref="Q2743" si="4823">(($L$3*($I$7-($B$7*Q2739+$C$7*Q2740+$D$7*Q2741+$E$7*Q2742+$G$7*N2744))/$F$7))+((1-$L$3)*N2743)</f>
        <v>-9.7396230685373446E-5</v>
      </c>
      <c r="S2743" s="129">
        <f t="shared" si="4815"/>
        <v>4.1890027427177103E-2</v>
      </c>
    </row>
    <row r="2744" spans="1:22" ht="15.75" x14ac:dyDescent="0.25">
      <c r="K2744" s="1"/>
      <c r="N2744" s="126">
        <f t="shared" si="4755"/>
        <v>-9.4799579612450939E-4</v>
      </c>
      <c r="P2744" s="127" t="str">
        <f t="shared" ref="P2744" si="4824">CONCATENATE("X6","(m",K2739,")")</f>
        <v>X6(m343)</v>
      </c>
      <c r="Q2744" s="59">
        <f t="shared" ref="Q2744" si="4825">(($L$3*($I$8-($B$8*Q2739+$C$8*Q2740+$D$8*Q2741+$E$8*Q2742+$F$8*Q2743))/$G$8))+((1-$L$3)*N2744)</f>
        <v>-9.4838899418941329E-4</v>
      </c>
      <c r="R2744" s="1"/>
      <c r="S2744" s="129">
        <f t="shared" si="4815"/>
        <v>4.1459576957655585E-2</v>
      </c>
      <c r="T2744" s="1"/>
      <c r="U2744" s="1"/>
    </row>
    <row r="2745" spans="1:22" x14ac:dyDescent="0.2">
      <c r="A2745" s="131"/>
      <c r="B2745" s="131"/>
      <c r="C2745" s="131"/>
      <c r="D2745" s="131"/>
      <c r="E2745" s="131"/>
      <c r="F2745" s="131"/>
      <c r="G2745" s="131"/>
      <c r="H2745" s="131"/>
      <c r="I2745" s="131"/>
      <c r="J2745" s="131"/>
      <c r="K2745" s="131"/>
      <c r="L2745" s="131"/>
      <c r="M2745" s="131"/>
      <c r="N2745" s="131"/>
      <c r="O2745" s="131"/>
      <c r="P2745" s="131"/>
      <c r="Q2745" s="131"/>
      <c r="R2745" s="131"/>
      <c r="S2745" s="131"/>
      <c r="T2745" s="131"/>
      <c r="U2745" s="131"/>
      <c r="V2745" s="131"/>
    </row>
    <row r="2746" spans="1:22" ht="15.75" x14ac:dyDescent="0.25">
      <c r="K2746" s="127" t="s">
        <v>226</v>
      </c>
      <c r="N2746" s="117" t="s">
        <v>571</v>
      </c>
      <c r="S2746" s="112" t="s">
        <v>210</v>
      </c>
      <c r="T2746" s="112" t="s">
        <v>228</v>
      </c>
    </row>
    <row r="2747" spans="1:22" x14ac:dyDescent="0.2">
      <c r="K2747" s="127">
        <v>344</v>
      </c>
      <c r="N2747" s="124">
        <f t="shared" ref="N2747" si="4826">Q2739</f>
        <v>0.24131530564046669</v>
      </c>
      <c r="P2747" s="127" t="str">
        <f t="shared" ref="P2747" si="4827">CONCATENATE("X1","(m",K2747,")")</f>
        <v>X1(m344)</v>
      </c>
      <c r="Q2747" s="59">
        <f t="shared" ref="Q2747" si="4828">(($L$3*($I$3-($C$3*N2748+$D$3*N2749+$E$3*N2750+$F$3*N2751+$G$3*N2752))/$B$3))+((1-$L$3)*N2747)</f>
        <v>0.24141552868484856</v>
      </c>
      <c r="S2747" s="129">
        <f t="shared" ref="S2747:S2752" si="4829">ABS((Q2747-N2747)/Q2747)*100</f>
        <v>4.1514746349520876E-2</v>
      </c>
      <c r="T2747" s="133">
        <f t="shared" si="4773"/>
        <v>4.1689867378418309E-2</v>
      </c>
      <c r="U2747" s="127" t="s">
        <v>229</v>
      </c>
    </row>
    <row r="2748" spans="1:22" x14ac:dyDescent="0.2">
      <c r="N2748" s="125">
        <f t="shared" si="4755"/>
        <v>9.7375877763817396E-5</v>
      </c>
      <c r="P2748" s="127" t="str">
        <f t="shared" ref="P2748" si="4830">CONCATENATE("X2","(m",K2747,")")</f>
        <v>X2(m344)</v>
      </c>
      <c r="Q2748" s="59">
        <f t="shared" ref="Q2748" si="4831">(($L$3*($I$4-($B$4*Q2747+$D$4*N2749+$E$4*N2750+$F$4*N2751+$G$4*N2752))/$C$4))+((1-$L$3)*N2748)</f>
        <v>9.7416490569540547E-5</v>
      </c>
      <c r="S2748" s="129">
        <f t="shared" si="4829"/>
        <v>4.1689867378418309E-2</v>
      </c>
    </row>
    <row r="2749" spans="1:22" x14ac:dyDescent="0.2">
      <c r="N2749" s="125">
        <f t="shared" si="4755"/>
        <v>-9.4224118896692579E-4</v>
      </c>
      <c r="P2749" s="127" t="str">
        <f t="shared" ref="P2749" si="4832">CONCATENATE("X3","(m",K2747,")")</f>
        <v>X3(m344)</v>
      </c>
      <c r="Q2749" s="59">
        <f t="shared" ref="Q2749" si="4833">(($L$3*($I$5-($B$5*Q2747+$C$5*Q2748+$E$5*N2750+$F$5*N2751+$G$5*N2752))/$D$5))+((1-$L$3)*N2749)</f>
        <v>-9.4263258964263419E-4</v>
      </c>
      <c r="S2749" s="129">
        <f t="shared" si="4829"/>
        <v>4.1522081881000344E-2</v>
      </c>
    </row>
    <row r="2750" spans="1:22" x14ac:dyDescent="0.2">
      <c r="N2750" s="125">
        <f t="shared" si="4755"/>
        <v>0.24253460735710797</v>
      </c>
      <c r="P2750" s="127" t="str">
        <f t="shared" ref="P2750" si="4834">CONCATENATE("X4","(m",K2747,")")</f>
        <v>X4(m344)</v>
      </c>
      <c r="Q2750" s="59">
        <f t="shared" ref="Q2750" si="4835">(($L$3*($I$6-($B$6*Q2747+$C$6*Q2748+$D$6*Q2749+$F$6*N2751+$G$6*N2752))/$E$6))+((1-$L$3)*N2750)</f>
        <v>0.24263437226134829</v>
      </c>
      <c r="S2750" s="129">
        <f t="shared" si="4829"/>
        <v>4.1117383044502909E-2</v>
      </c>
    </row>
    <row r="2751" spans="1:22" x14ac:dyDescent="0.2">
      <c r="N2751" s="125">
        <f t="shared" si="4755"/>
        <v>-9.7396230685373446E-5</v>
      </c>
      <c r="P2751" s="127" t="str">
        <f t="shared" ref="P2751" si="4836">CONCATENATE("X5","(m",K2747,")")</f>
        <v>X5(m344)</v>
      </c>
      <c r="Q2751" s="59">
        <f t="shared" ref="Q2751" si="4837">(($L$3*($I$7-($B$7*Q2747+$C$7*Q2748+$D$7*Q2749+$E$7*Q2750+$G$7*N2752))/$F$7))+((1-$L$3)*N2751)</f>
        <v>-9.7436657841611717E-5</v>
      </c>
      <c r="S2751" s="129">
        <f t="shared" si="4829"/>
        <v>4.1490704970594441E-2</v>
      </c>
    </row>
    <row r="2752" spans="1:22" ht="15.75" x14ac:dyDescent="0.25">
      <c r="K2752" s="1"/>
      <c r="N2752" s="126">
        <f t="shared" si="4755"/>
        <v>-9.4838899418941329E-4</v>
      </c>
      <c r="P2752" s="127" t="str">
        <f t="shared" ref="P2752" si="4838">CONCATENATE("X6","(m",K2747,")")</f>
        <v>X6(m344)</v>
      </c>
      <c r="Q2752" s="59">
        <f t="shared" ref="Q2752" si="4839">(($L$3*($I$8-($B$8*Q2747+$C$8*Q2748+$D$8*Q2749+$E$8*Q2750+$F$8*Q2751))/$G$8))+((1-$L$3)*N2752)</f>
        <v>-9.4877860569216196E-4</v>
      </c>
      <c r="R2752" s="1"/>
      <c r="S2752" s="129">
        <f t="shared" si="4829"/>
        <v>4.1064532906961097E-2</v>
      </c>
      <c r="T2752" s="1"/>
      <c r="U2752" s="1"/>
    </row>
    <row r="2753" spans="1:22" x14ac:dyDescent="0.2">
      <c r="A2753" s="131"/>
      <c r="B2753" s="131"/>
      <c r="C2753" s="131"/>
      <c r="D2753" s="131"/>
      <c r="E2753" s="131"/>
      <c r="F2753" s="131"/>
      <c r="G2753" s="131"/>
      <c r="H2753" s="131"/>
      <c r="I2753" s="131"/>
      <c r="J2753" s="131"/>
      <c r="K2753" s="131"/>
      <c r="L2753" s="131"/>
      <c r="M2753" s="131"/>
      <c r="N2753" s="131"/>
      <c r="O2753" s="131"/>
      <c r="P2753" s="131"/>
      <c r="Q2753" s="131"/>
      <c r="R2753" s="131"/>
      <c r="S2753" s="131"/>
      <c r="T2753" s="131"/>
      <c r="U2753" s="131"/>
      <c r="V2753" s="131"/>
    </row>
    <row r="2754" spans="1:22" ht="15.75" x14ac:dyDescent="0.25">
      <c r="K2754" s="127" t="s">
        <v>226</v>
      </c>
      <c r="N2754" s="117" t="s">
        <v>572</v>
      </c>
      <c r="S2754" s="112" t="s">
        <v>210</v>
      </c>
      <c r="T2754" s="112" t="s">
        <v>228</v>
      </c>
    </row>
    <row r="2755" spans="1:22" x14ac:dyDescent="0.2">
      <c r="K2755" s="127">
        <v>345</v>
      </c>
      <c r="N2755" s="124">
        <f t="shared" ref="N2755" si="4840">Q2747</f>
        <v>0.24141552868484856</v>
      </c>
      <c r="P2755" s="127" t="str">
        <f t="shared" ref="P2755" si="4841">CONCATENATE("X1","(m",K2755,")")</f>
        <v>X1(m345)</v>
      </c>
      <c r="Q2755" s="59">
        <f t="shared" ref="Q2755" si="4842">(($L$3*($I$3-($C$3*N2756+$D$3*N2757+$E$3*N2758+$F$3*N2759+$G$3*N2760))/$B$3))+((1-$L$3)*N2755)</f>
        <v>0.24151483754320011</v>
      </c>
      <c r="S2755" s="129">
        <f t="shared" ref="S2755:S2760" si="4843">ABS((Q2755-N2755)/Q2755)*100</f>
        <v>4.1119154152914263E-2</v>
      </c>
      <c r="T2755" s="133">
        <f t="shared" si="4773"/>
        <v>4.1292534838365098E-2</v>
      </c>
      <c r="U2755" s="127" t="s">
        <v>229</v>
      </c>
    </row>
    <row r="2756" spans="1:22" x14ac:dyDescent="0.2">
      <c r="N2756" s="125">
        <f t="shared" si="4755"/>
        <v>9.7416490569540547E-5</v>
      </c>
      <c r="P2756" s="127" t="str">
        <f t="shared" ref="P2756" si="4844">CONCATENATE("X2","(m",K2755,")")</f>
        <v>X2(m345)</v>
      </c>
      <c r="Q2756" s="59">
        <f t="shared" ref="Q2756" si="4845">(($L$3*($I$4-($B$4*Q2755+$D$4*N2757+$E$4*N2758+$F$4*N2759+$G$4*N2760))/$C$4))+((1-$L$3)*N2756)</f>
        <v>9.7456732924935908E-5</v>
      </c>
      <c r="S2756" s="129">
        <f t="shared" si="4843"/>
        <v>4.1292534838365098E-2</v>
      </c>
    </row>
    <row r="2757" spans="1:22" x14ac:dyDescent="0.2">
      <c r="N2757" s="125">
        <f t="shared" si="4755"/>
        <v>-9.4263258964263419E-4</v>
      </c>
      <c r="P2757" s="127" t="str">
        <f t="shared" ref="P2757" si="4846">CONCATENATE("X3","(m",K2755,")")</f>
        <v>X3(m345)</v>
      </c>
      <c r="Q2757" s="59">
        <f t="shared" ref="Q2757" si="4847">(($L$3*($I$5-($B$5*Q2755+$C$5*Q2756+$E$5*N2758+$F$5*N2759+$G$5*N2760))/$D$5))+((1-$L$3)*N2757)</f>
        <v>-9.4302042015110025E-4</v>
      </c>
      <c r="S2757" s="129">
        <f t="shared" si="4843"/>
        <v>4.1126416796352615E-2</v>
      </c>
    </row>
    <row r="2758" spans="1:22" x14ac:dyDescent="0.2">
      <c r="N2758" s="125">
        <f t="shared" si="4755"/>
        <v>0.24263437226134829</v>
      </c>
      <c r="P2758" s="127" t="str">
        <f t="shared" ref="P2758" si="4848">CONCATENATE("X4","(m",K2755,")")</f>
        <v>X4(m345)</v>
      </c>
      <c r="Q2758" s="59">
        <f t="shared" ref="Q2758" si="4849">(($L$3*($I$6-($B$6*Q2755+$C$6*Q2756+$D$6*Q2757+$F$6*N2759+$G$6*N2760))/$E$6))+((1-$L$3)*N2758)</f>
        <v>0.24273322715849055</v>
      </c>
      <c r="S2758" s="129">
        <f t="shared" si="4843"/>
        <v>4.0725737592452578E-2</v>
      </c>
    </row>
    <row r="2759" spans="1:22" x14ac:dyDescent="0.2">
      <c r="N2759" s="125">
        <f t="shared" si="4755"/>
        <v>-9.7436657841611717E-5</v>
      </c>
      <c r="P2759" s="127" t="str">
        <f t="shared" ref="P2759" si="4850">CONCATENATE("X5","(m",K2755,")")</f>
        <v>X5(m345)</v>
      </c>
      <c r="Q2759" s="59">
        <f t="shared" ref="Q2759" si="4851">(($L$3*($I$7-($B$7*Q2755+$C$7*Q2756+$D$7*Q2757+$E$7*Q2758+$G$7*N2760))/$F$7))+((1-$L$3)*N2759)</f>
        <v>-9.7476716240926811E-5</v>
      </c>
      <c r="S2759" s="129">
        <f t="shared" si="4843"/>
        <v>4.1095351648986846E-2</v>
      </c>
    </row>
    <row r="2760" spans="1:22" ht="15.75" x14ac:dyDescent="0.25">
      <c r="K2760" s="1"/>
      <c r="N2760" s="126">
        <f t="shared" si="4755"/>
        <v>-9.4877860569216196E-4</v>
      </c>
      <c r="P2760" s="127" t="str">
        <f t="shared" ref="P2760" si="4852">CONCATENATE("X6","(m",K2755,")")</f>
        <v>X6(m345)</v>
      </c>
      <c r="Q2760" s="59">
        <f t="shared" ref="Q2760" si="4853">(($L$3*($I$8-($B$8*Q2755+$C$8*Q2756+$D$8*Q2757+$E$8*Q2758+$F$8*Q2759))/$G$8))+((1-$L$3)*N2760)</f>
        <v>-9.4916466334763632E-4</v>
      </c>
      <c r="R2760" s="1"/>
      <c r="S2760" s="129">
        <f t="shared" si="4843"/>
        <v>4.0673412146715403E-2</v>
      </c>
      <c r="T2760" s="1"/>
      <c r="U2760" s="1"/>
    </row>
    <row r="2761" spans="1:22" x14ac:dyDescent="0.2">
      <c r="A2761" s="131"/>
      <c r="B2761" s="131"/>
      <c r="C2761" s="131"/>
      <c r="D2761" s="131"/>
      <c r="E2761" s="131"/>
      <c r="F2761" s="131"/>
      <c r="G2761" s="131"/>
      <c r="H2761" s="131"/>
      <c r="I2761" s="131"/>
      <c r="J2761" s="131"/>
      <c r="K2761" s="131"/>
      <c r="L2761" s="131"/>
      <c r="M2761" s="131"/>
      <c r="N2761" s="131"/>
      <c r="O2761" s="131"/>
      <c r="P2761" s="131"/>
      <c r="Q2761" s="131"/>
      <c r="R2761" s="131"/>
      <c r="S2761" s="131"/>
      <c r="T2761" s="131"/>
      <c r="U2761" s="131"/>
      <c r="V2761" s="131"/>
    </row>
    <row r="2762" spans="1:22" ht="15.75" x14ac:dyDescent="0.25">
      <c r="K2762" s="127" t="s">
        <v>226</v>
      </c>
      <c r="N2762" s="117" t="s">
        <v>573</v>
      </c>
      <c r="S2762" s="112" t="s">
        <v>210</v>
      </c>
      <c r="T2762" s="112" t="s">
        <v>228</v>
      </c>
    </row>
    <row r="2763" spans="1:22" x14ac:dyDescent="0.2">
      <c r="K2763" s="127">
        <v>346</v>
      </c>
      <c r="N2763" s="124">
        <f t="shared" ref="N2763" si="4854">Q2755</f>
        <v>0.24151483754320011</v>
      </c>
      <c r="P2763" s="127" t="str">
        <f t="shared" ref="P2763" si="4855">CONCATENATE("X1","(m",K2763,")")</f>
        <v>X1(m346)</v>
      </c>
      <c r="Q2763" s="59">
        <f t="shared" ref="Q2763" si="4856">(($L$3*($I$3-($C$3*N2764+$D$3*N2765+$E$3*N2766+$F$3*N2767+$G$3*N2768))/$B$3))+((1-$L$3)*N2763)</f>
        <v>0.24161324055428313</v>
      </c>
      <c r="S2763" s="129">
        <f t="shared" ref="S2763:S2768" si="4857">ABS((Q2763-N2763)/Q2763)*100</f>
        <v>4.0727491116494562E-2</v>
      </c>
      <c r="T2763" s="133">
        <f t="shared" si="4773"/>
        <v>4.0899150102093655E-2</v>
      </c>
      <c r="U2763" s="127" t="s">
        <v>229</v>
      </c>
    </row>
    <row r="2764" spans="1:22" x14ac:dyDescent="0.2">
      <c r="N2764" s="125">
        <f t="shared" si="4755"/>
        <v>9.7456732924935908E-5</v>
      </c>
      <c r="P2764" s="127" t="str">
        <f t="shared" ref="P2764" si="4858">CONCATENATE("X2","(m",K2763,")")</f>
        <v>X2(m346)</v>
      </c>
      <c r="Q2764" s="59">
        <f t="shared" ref="Q2764" si="4859">(($L$3*($I$4-($B$4*Q2763+$D$4*N2765+$E$4*N2766+$F$4*N2767+$G$4*N2768))/$C$4))+((1-$L$3)*N2764)</f>
        <v>9.7496608209071787E-5</v>
      </c>
      <c r="S2764" s="129">
        <f t="shared" si="4857"/>
        <v>4.0899150102093655E-2</v>
      </c>
    </row>
    <row r="2765" spans="1:22" x14ac:dyDescent="0.2">
      <c r="N2765" s="125">
        <f t="shared" si="4755"/>
        <v>-9.4302042015110025E-4</v>
      </c>
      <c r="P2765" s="127" t="str">
        <f t="shared" ref="P2765" si="4860">CONCATENATE("X3","(m",K2763,")")</f>
        <v>X3(m346)</v>
      </c>
      <c r="Q2765" s="59">
        <f t="shared" ref="Q2765" si="4861">(($L$3*($I$5-($B$5*Q2763+$C$5*Q2764+$E$5*N2766+$F$5*N2767+$G$5*N2768))/$D$5))+((1-$L$3)*N2765)</f>
        <v>-9.4340471305765872E-4</v>
      </c>
      <c r="S2765" s="129">
        <f t="shared" si="4857"/>
        <v>4.0734681652473244E-2</v>
      </c>
    </row>
    <row r="2766" spans="1:22" x14ac:dyDescent="0.2">
      <c r="N2766" s="125">
        <f t="shared" si="4755"/>
        <v>0.24273322715849055</v>
      </c>
      <c r="P2766" s="127" t="str">
        <f t="shared" ref="P2766" si="4862">CONCATENATE("X4","(m",K2763,")")</f>
        <v>X4(m346)</v>
      </c>
      <c r="Q2766" s="59">
        <f t="shared" ref="Q2766" si="4863">(($L$3*($I$6-($B$6*Q2763+$C$6*Q2764+$D$6*Q2765+$F$6*N2767+$G$6*N2768))/$E$6))+((1-$L$3)*N2766)</f>
        <v>0.24283118034917844</v>
      </c>
      <c r="S2766" s="129">
        <f t="shared" si="4857"/>
        <v>4.033797906308504E-2</v>
      </c>
    </row>
    <row r="2767" spans="1:22" x14ac:dyDescent="0.2">
      <c r="N2767" s="125">
        <f t="shared" si="4755"/>
        <v>-9.7476716240926811E-5</v>
      </c>
      <c r="P2767" s="127" t="str">
        <f t="shared" ref="P2767" si="4864">CONCATENATE("X5","(m",K2763,")")</f>
        <v>X5(m346)</v>
      </c>
      <c r="Q2767" s="59">
        <f t="shared" ref="Q2767" si="4865">(($L$3*($I$7-($B$7*Q2763+$C$7*Q2764+$D$7*Q2765+$E$7*Q2766+$G$7*N2768))/$F$7))+((1-$L$3)*N2767)</f>
        <v>-9.7516409246940609E-5</v>
      </c>
      <c r="S2767" s="129">
        <f t="shared" si="4857"/>
        <v>4.0703924929479003E-2</v>
      </c>
    </row>
    <row r="2768" spans="1:22" ht="15.75" x14ac:dyDescent="0.25">
      <c r="K2768" s="1"/>
      <c r="N2768" s="126">
        <f t="shared" si="4755"/>
        <v>-9.4916466334763632E-4</v>
      </c>
      <c r="P2768" s="127" t="str">
        <f t="shared" ref="P2768" si="4866">CONCATENATE("X6","(m",K2763,")")</f>
        <v>X6(m346)</v>
      </c>
      <c r="Q2768" s="59">
        <f t="shared" ref="Q2768" si="4867">(($L$3*($I$8-($B$8*Q2763+$C$8*Q2764+$D$8*Q2765+$E$8*Q2766+$F$8*Q2767))/$G$8))+((1-$L$3)*N2768)</f>
        <v>-9.49547199572309E-4</v>
      </c>
      <c r="R2768" s="1"/>
      <c r="S2768" s="129">
        <f t="shared" si="4857"/>
        <v>4.0286172698416799E-2</v>
      </c>
      <c r="T2768" s="1"/>
      <c r="U2768" s="1"/>
    </row>
    <row r="2769" spans="1:22" x14ac:dyDescent="0.2">
      <c r="A2769" s="131"/>
      <c r="B2769" s="131"/>
      <c r="C2769" s="131"/>
      <c r="D2769" s="131"/>
      <c r="E2769" s="131"/>
      <c r="F2769" s="131"/>
      <c r="G2769" s="131"/>
      <c r="H2769" s="131"/>
      <c r="I2769" s="131"/>
      <c r="J2769" s="131"/>
      <c r="K2769" s="131"/>
      <c r="L2769" s="131"/>
      <c r="M2769" s="131"/>
      <c r="N2769" s="131"/>
      <c r="O2769" s="131"/>
      <c r="P2769" s="131"/>
      <c r="Q2769" s="131"/>
      <c r="R2769" s="131"/>
      <c r="S2769" s="131"/>
      <c r="T2769" s="131"/>
      <c r="U2769" s="131"/>
      <c r="V2769" s="131"/>
    </row>
    <row r="2770" spans="1:22" ht="15.75" x14ac:dyDescent="0.25">
      <c r="K2770" s="127" t="s">
        <v>226</v>
      </c>
      <c r="N2770" s="117" t="s">
        <v>574</v>
      </c>
      <c r="S2770" s="112" t="s">
        <v>210</v>
      </c>
      <c r="T2770" s="112" t="s">
        <v>228</v>
      </c>
    </row>
    <row r="2771" spans="1:22" x14ac:dyDescent="0.2">
      <c r="K2771" s="127">
        <v>347</v>
      </c>
      <c r="N2771" s="124">
        <f t="shared" ref="N2771:N2832" si="4868">Q2763</f>
        <v>0.24161324055428313</v>
      </c>
      <c r="P2771" s="127" t="str">
        <f t="shared" ref="P2771" si="4869">CONCATENATE("X1","(m",K2771,")")</f>
        <v>X1(m347)</v>
      </c>
      <c r="Q2771" s="59">
        <f t="shared" ref="Q2771" si="4870">(($L$3*($I$3-($C$3*N2772+$D$3*N2773+$E$3*N2774+$F$3*N2775+$G$3*N2776))/$B$3))+((1-$L$3)*N2771)</f>
        <v>0.24171074598079736</v>
      </c>
      <c r="S2771" s="129">
        <f t="shared" ref="S2771:S2776" si="4871">ABS((Q2771-N2771)/Q2771)*100</f>
        <v>4.0339715190811011E-2</v>
      </c>
      <c r="T2771" s="133">
        <f t="shared" si="4773"/>
        <v>4.0509670894837833E-2</v>
      </c>
      <c r="U2771" s="127" t="s">
        <v>229</v>
      </c>
    </row>
    <row r="2772" spans="1:22" x14ac:dyDescent="0.2">
      <c r="N2772" s="125">
        <f t="shared" si="4868"/>
        <v>9.7496608209071787E-5</v>
      </c>
      <c r="P2772" s="127" t="str">
        <f t="shared" ref="P2772" si="4872">CONCATENATE("X2","(m",K2771,")")</f>
        <v>X2(m347)</v>
      </c>
      <c r="Q2772" s="59">
        <f t="shared" ref="Q2772" si="4873">(($L$3*($I$4-($B$4*Q2771+$D$4*N2773+$E$4*N2774+$F$4*N2775+$G$4*N2776))/$C$4))+((1-$L$3)*N2772)</f>
        <v>9.7536119770194287E-5</v>
      </c>
      <c r="S2772" s="129">
        <f t="shared" si="4871"/>
        <v>4.0509670894837833E-2</v>
      </c>
    </row>
    <row r="2773" spans="1:22" x14ac:dyDescent="0.2">
      <c r="N2773" s="125">
        <f t="shared" si="4868"/>
        <v>-9.4340471305765872E-4</v>
      </c>
      <c r="P2773" s="127" t="str">
        <f t="shared" ref="P2773" si="4874">CONCATENATE("X3","(m",K2771,")")</f>
        <v>X3(m347)</v>
      </c>
      <c r="Q2773" s="59">
        <f t="shared" ref="Q2773" si="4875">(($L$3*($I$5-($B$5*Q2771+$C$5*Q2772+$E$5*N2774+$F$5*N2775+$G$5*N2776))/$D$5))+((1-$L$3)*N2773)</f>
        <v>-9.4378550063059941E-4</v>
      </c>
      <c r="S2773" s="129">
        <f t="shared" si="4871"/>
        <v>4.0346834390469828E-2</v>
      </c>
    </row>
    <row r="2774" spans="1:22" x14ac:dyDescent="0.2">
      <c r="N2774" s="125">
        <f t="shared" si="4868"/>
        <v>0.24283118034917844</v>
      </c>
      <c r="P2774" s="127" t="str">
        <f t="shared" ref="P2774" si="4876">CONCATENATE("X4","(m",K2771,")")</f>
        <v>X4(m347)</v>
      </c>
      <c r="Q2774" s="59">
        <f t="shared" ref="Q2774" si="4877">(($L$3*($I$6-($B$6*Q2771+$C$6*Q2772+$D$6*Q2773+$F$6*N2775+$G$6*N2776))/$E$6))+((1-$L$3)*N2774)</f>
        <v>0.2429282400583411</v>
      </c>
      <c r="S2774" s="129">
        <f t="shared" si="4871"/>
        <v>3.9954065916480555E-2</v>
      </c>
    </row>
    <row r="2775" spans="1:22" x14ac:dyDescent="0.2">
      <c r="N2775" s="125">
        <f t="shared" si="4868"/>
        <v>-9.7516409246940609E-5</v>
      </c>
      <c r="P2775" s="127" t="str">
        <f t="shared" ref="P2775" si="4878">CONCATENATE("X5","(m",K2771,")")</f>
        <v>X5(m347)</v>
      </c>
      <c r="Q2775" s="59">
        <f t="shared" ref="Q2775" si="4879">(($L$3*($I$7-($B$7*Q2771+$C$7*Q2772+$D$7*Q2773+$E$7*Q2774+$G$7*N2776))/$F$7))+((1-$L$3)*N2775)</f>
        <v>-9.7555740192593697E-5</v>
      </c>
      <c r="S2775" s="129">
        <f t="shared" si="4871"/>
        <v>4.0316382793510193E-2</v>
      </c>
    </row>
    <row r="2776" spans="1:22" ht="15.75" x14ac:dyDescent="0.25">
      <c r="K2776" s="1"/>
      <c r="N2776" s="126">
        <f t="shared" si="4868"/>
        <v>-9.49547199572309E-4</v>
      </c>
      <c r="P2776" s="127" t="str">
        <f t="shared" ref="P2776" si="4880">CONCATENATE("X6","(m",K2771,")")</f>
        <v>X6(m347)</v>
      </c>
      <c r="Q2776" s="59">
        <f t="shared" ref="Q2776" si="4881">(($L$3*($I$8-($B$8*Q2771+$C$8*Q2772+$D$8*Q2773+$E$8*Q2774+$F$8*Q2775))/$G$8))+((1-$L$3)*N2776)</f>
        <v>-9.4992624648696465E-4</v>
      </c>
      <c r="R2776" s="1"/>
      <c r="S2776" s="129">
        <f t="shared" si="4871"/>
        <v>3.9902773089747587E-2</v>
      </c>
      <c r="T2776" s="1"/>
      <c r="U2776" s="1"/>
    </row>
    <row r="2777" spans="1:22" x14ac:dyDescent="0.2">
      <c r="A2777" s="131"/>
      <c r="B2777" s="131"/>
      <c r="C2777" s="131"/>
      <c r="D2777" s="131"/>
      <c r="E2777" s="131"/>
      <c r="F2777" s="131"/>
      <c r="G2777" s="131"/>
      <c r="H2777" s="131"/>
      <c r="I2777" s="131"/>
      <c r="J2777" s="131"/>
      <c r="K2777" s="131"/>
      <c r="L2777" s="131"/>
      <c r="M2777" s="131"/>
      <c r="N2777" s="131"/>
      <c r="O2777" s="131"/>
      <c r="P2777" s="131"/>
      <c r="Q2777" s="131"/>
      <c r="R2777" s="131"/>
      <c r="S2777" s="131"/>
      <c r="T2777" s="131"/>
      <c r="U2777" s="131"/>
      <c r="V2777" s="131"/>
    </row>
    <row r="2778" spans="1:22" ht="15.75" x14ac:dyDescent="0.25">
      <c r="K2778" s="127" t="s">
        <v>226</v>
      </c>
      <c r="N2778" s="117" t="s">
        <v>575</v>
      </c>
      <c r="S2778" s="112" t="s">
        <v>210</v>
      </c>
      <c r="T2778" s="112" t="s">
        <v>228</v>
      </c>
    </row>
    <row r="2779" spans="1:22" x14ac:dyDescent="0.2">
      <c r="K2779" s="127">
        <v>348</v>
      </c>
      <c r="N2779" s="124">
        <f t="shared" ref="N2779" si="4882">Q2771</f>
        <v>0.24171074598079736</v>
      </c>
      <c r="P2779" s="127" t="str">
        <f t="shared" ref="P2779" si="4883">CONCATENATE("X1","(m",K2779,")")</f>
        <v>X1(m348)</v>
      </c>
      <c r="Q2779" s="59">
        <f t="shared" ref="Q2779" si="4884">(($L$3*($I$3-($C$3*N2780+$D$3*N2781+$E$3*N2782+$F$3*N2783+$G$3*N2784))/$B$3))+((1-$L$3)*N2779)</f>
        <v>0.24180736201007413</v>
      </c>
      <c r="S2779" s="129">
        <f t="shared" ref="S2779:S2784" si="4885">ABS((Q2779-N2779)/Q2779)*100</f>
        <v>3.9955784833690909E-2</v>
      </c>
      <c r="T2779" s="133">
        <f t="shared" ref="T2779:T2835" si="4886">MAX(S2779:S2782)</f>
        <v>4.0124055452337479E-2</v>
      </c>
      <c r="U2779" s="127" t="s">
        <v>229</v>
      </c>
    </row>
    <row r="2780" spans="1:22" x14ac:dyDescent="0.2">
      <c r="N2780" s="125">
        <f t="shared" si="4868"/>
        <v>9.7536119770194287E-5</v>
      </c>
      <c r="P2780" s="127" t="str">
        <f t="shared" ref="P2780" si="4887">CONCATENATE("X2","(m",K2779,")")</f>
        <v>X2(m348)</v>
      </c>
      <c r="Q2780" s="59">
        <f t="shared" ref="Q2780" si="4888">(($L$3*($I$4-($B$4*Q2779+$D$4*N2781+$E$4*N2782+$F$4*N2783+$G$4*N2784))/$C$4))+((1-$L$3)*N2780)</f>
        <v>9.7575270926008407E-5</v>
      </c>
      <c r="S2780" s="129">
        <f t="shared" si="4885"/>
        <v>4.0124055452337479E-2</v>
      </c>
    </row>
    <row r="2781" spans="1:22" x14ac:dyDescent="0.2">
      <c r="N2781" s="125">
        <f t="shared" si="4868"/>
        <v>-9.4378550063059941E-4</v>
      </c>
      <c r="P2781" s="127" t="str">
        <f t="shared" ref="P2781" si="4889">CONCATENATE("X3","(m",K2779,")")</f>
        <v>X3(m348)</v>
      </c>
      <c r="Q2781" s="59">
        <f t="shared" ref="Q2781" si="4890">(($L$3*($I$5-($B$5*Q2779+$C$5*Q2780+$E$5*N2782+$F$5*N2783+$G$5*N2784))/$D$5))+((1-$L$3)*N2781)</f>
        <v>-9.4416281484387685E-4</v>
      </c>
      <c r="S2781" s="129">
        <f t="shared" si="4885"/>
        <v>3.9962833458954995E-2</v>
      </c>
    </row>
    <row r="2782" spans="1:22" x14ac:dyDescent="0.2">
      <c r="N2782" s="125">
        <f t="shared" si="4868"/>
        <v>0.2429282400583411</v>
      </c>
      <c r="P2782" s="127" t="str">
        <f t="shared" ref="P2782" si="4891">CONCATENATE("X4","(m",K2779,")")</f>
        <v>X4(m348)</v>
      </c>
      <c r="Q2782" s="59">
        <f t="shared" ref="Q2782" si="4892">(($L$3*($I$6-($B$6*Q2779+$C$6*Q2780+$D$6*Q2781+$F$6*N2783+$G$6*N2784))/$E$6))+((1-$L$3)*N2782)</f>
        <v>0.24302441443588396</v>
      </c>
      <c r="S2782" s="129">
        <f t="shared" si="4885"/>
        <v>3.9573957112953258E-2</v>
      </c>
    </row>
    <row r="2783" spans="1:22" x14ac:dyDescent="0.2">
      <c r="N2783" s="125">
        <f t="shared" si="4868"/>
        <v>-9.7555740192593697E-5</v>
      </c>
      <c r="P2783" s="127" t="str">
        <f t="shared" ref="P2783" si="4893">CONCATENATE("X5","(m",K2779,")")</f>
        <v>X5(m348)</v>
      </c>
      <c r="Q2783" s="59">
        <f t="shared" ref="Q2783" si="4894">(($L$3*($I$7-($B$7*Q2779+$C$7*Q2780+$D$7*Q2781+$E$7*Q2782+$G$7*N2784))/$F$7))+((1-$L$3)*N2783)</f>
        <v>-9.7594712380425199E-5</v>
      </c>
      <c r="S2783" s="129">
        <f t="shared" si="4885"/>
        <v>3.9932683729409169E-2</v>
      </c>
    </row>
    <row r="2784" spans="1:22" ht="15.75" x14ac:dyDescent="0.25">
      <c r="K2784" s="1"/>
      <c r="N2784" s="126">
        <f t="shared" si="4868"/>
        <v>-9.4992624648696465E-4</v>
      </c>
      <c r="P2784" s="127" t="str">
        <f t="shared" ref="P2784" si="4895">CONCATENATE("X6","(m",K2779,")")</f>
        <v>X6(m348)</v>
      </c>
      <c r="Q2784" s="59">
        <f t="shared" ref="Q2784" si="4896">(($L$3*($I$8-($B$8*Q2779+$C$8*Q2780+$D$8*Q2781+$E$8*Q2782+$F$8*Q2783))/$G$8))+((1-$L$3)*N2784)</f>
        <v>-9.503018359193978E-4</v>
      </c>
      <c r="R2784" s="1"/>
      <c r="S2784" s="129">
        <f t="shared" si="4885"/>
        <v>3.9523172347632793E-2</v>
      </c>
      <c r="T2784" s="1"/>
      <c r="U2784" s="1"/>
    </row>
    <row r="2785" spans="1:22" x14ac:dyDescent="0.2">
      <c r="A2785" s="131"/>
      <c r="B2785" s="131"/>
      <c r="C2785" s="131"/>
      <c r="D2785" s="131"/>
      <c r="E2785" s="131"/>
      <c r="F2785" s="131"/>
      <c r="G2785" s="131"/>
      <c r="H2785" s="131"/>
      <c r="I2785" s="131"/>
      <c r="J2785" s="131"/>
      <c r="K2785" s="131"/>
      <c r="L2785" s="131"/>
      <c r="M2785" s="131"/>
      <c r="N2785" s="131"/>
      <c r="O2785" s="131"/>
      <c r="P2785" s="131"/>
      <c r="Q2785" s="131"/>
      <c r="R2785" s="131"/>
      <c r="S2785" s="131"/>
      <c r="T2785" s="131"/>
      <c r="U2785" s="131"/>
      <c r="V2785" s="131"/>
    </row>
    <row r="2786" spans="1:22" ht="15.75" x14ac:dyDescent="0.25">
      <c r="K2786" s="127" t="s">
        <v>226</v>
      </c>
      <c r="N2786" s="117" t="s">
        <v>576</v>
      </c>
      <c r="S2786" s="112" t="s">
        <v>210</v>
      </c>
      <c r="T2786" s="112" t="s">
        <v>228</v>
      </c>
    </row>
    <row r="2787" spans="1:22" x14ac:dyDescent="0.2">
      <c r="K2787" s="127">
        <v>349</v>
      </c>
      <c r="N2787" s="124">
        <f t="shared" ref="N2787" si="4897">Q2779</f>
        <v>0.24180736201007413</v>
      </c>
      <c r="P2787" s="127" t="str">
        <f t="shared" ref="P2787" si="4898">CONCATENATE("X1","(m",K2787,")")</f>
        <v>X1(m349)</v>
      </c>
      <c r="Q2787" s="59">
        <f t="shared" ref="Q2787" si="4899">(($L$3*($I$3-($C$3*N2788+$D$3*N2789+$E$3*N2790+$F$3*N2791+$G$3*N2792))/$B$3))+((1-$L$3)*N2787)</f>
        <v>0.24190309675476396</v>
      </c>
      <c r="S2787" s="129">
        <f t="shared" ref="S2787:S2792" si="4900">ABS((Q2787-N2787)/Q2787)*100</f>
        <v>3.9575659003190669E-2</v>
      </c>
      <c r="T2787" s="133">
        <f t="shared" si="4886"/>
        <v>3.9742262513727727E-2</v>
      </c>
      <c r="U2787" s="127" t="s">
        <v>229</v>
      </c>
    </row>
    <row r="2788" spans="1:22" x14ac:dyDescent="0.2">
      <c r="N2788" s="125">
        <f t="shared" si="4868"/>
        <v>9.7575270926008407E-5</v>
      </c>
      <c r="P2788" s="127" t="str">
        <f t="shared" ref="P2788" si="4901">CONCATENATE("X2","(m",K2787,")")</f>
        <v>X2(m349)</v>
      </c>
      <c r="Q2788" s="59">
        <f t="shared" ref="Q2788" si="4902">(($L$3*($I$4-($B$4*Q2787+$D$4*N2789+$E$4*N2790+$F$4*N2791+$G$4*N2792))/$C$4))+((1-$L$3)*N2788)</f>
        <v>9.7614064963956704E-5</v>
      </c>
      <c r="S2788" s="129">
        <f t="shared" si="4900"/>
        <v>3.9742262513727727E-2</v>
      </c>
    </row>
    <row r="2789" spans="1:22" x14ac:dyDescent="0.2">
      <c r="N2789" s="125">
        <f t="shared" si="4868"/>
        <v>-9.4416281484387685E-4</v>
      </c>
      <c r="P2789" s="127" t="str">
        <f t="shared" ref="P2789" si="4903">CONCATENATE("X3","(m",K2787,")")</f>
        <v>X3(m349)</v>
      </c>
      <c r="Q2789" s="59">
        <f t="shared" ref="Q2789" si="4904">(($L$3*($I$5-($B$5*Q2787+$C$5*Q2788+$E$5*N2790+$F$5*N2791+$G$5*N2792))/$D$5))+((1-$L$3)*N2789)</f>
        <v>-9.4453668737979398E-4</v>
      </c>
      <c r="S2789" s="129">
        <f t="shared" si="4900"/>
        <v>3.9582637806719015E-2</v>
      </c>
    </row>
    <row r="2790" spans="1:22" x14ac:dyDescent="0.2">
      <c r="N2790" s="125">
        <f t="shared" si="4868"/>
        <v>0.24302441443588396</v>
      </c>
      <c r="P2790" s="127" t="str">
        <f t="shared" ref="P2790" si="4905">CONCATENATE("X4","(m",K2787,")")</f>
        <v>X4(m349)</v>
      </c>
      <c r="Q2790" s="59">
        <f t="shared" ref="Q2790" si="4906">(($L$3*($I$6-($B$6*Q2787+$C$6*Q2788+$D$6*Q2789+$F$6*N2791+$G$6*N2792))/$E$6))+((1-$L$3)*N2790)</f>
        <v>0.24311971155737289</v>
      </c>
      <c r="S2790" s="129">
        <f t="shared" si="4900"/>
        <v>3.919761210576931E-2</v>
      </c>
    </row>
    <row r="2791" spans="1:22" x14ac:dyDescent="0.2">
      <c r="N2791" s="125">
        <f t="shared" si="4868"/>
        <v>-9.7594712380425199E-5</v>
      </c>
      <c r="P2791" s="127" t="str">
        <f t="shared" ref="P2791" si="4907">CONCATENATE("X5","(m",K2787,")")</f>
        <v>X5(m349)</v>
      </c>
      <c r="Q2791" s="59">
        <f t="shared" ref="Q2791" si="4908">(($L$3*($I$7-($B$7*Q2787+$C$7*Q2788+$D$7*Q2789+$E$7*Q2790+$G$7*N2792))/$F$7))+((1-$L$3)*N2791)</f>
        <v>-9.763332908285006E-5</v>
      </c>
      <c r="S2791" s="129">
        <f t="shared" si="4900"/>
        <v>3.955278672520831E-2</v>
      </c>
    </row>
    <row r="2792" spans="1:22" ht="15.75" x14ac:dyDescent="0.25">
      <c r="K2792" s="1"/>
      <c r="N2792" s="126">
        <f t="shared" si="4868"/>
        <v>-9.503018359193978E-4</v>
      </c>
      <c r="P2792" s="127" t="str">
        <f t="shared" ref="P2792" si="4909">CONCATENATE("X6","(m",K2787,")")</f>
        <v>X6(m349)</v>
      </c>
      <c r="Q2792" s="59">
        <f t="shared" ref="Q2792" si="4910">(($L$3*($I$8-($B$8*Q2787+$C$8*Q2788+$D$8*Q2789+$E$8*Q2790+$F$8*Q2791))/$G$8))+((1-$L$3)*N2792)</f>
        <v>-9.506739994070857E-4</v>
      </c>
      <c r="R2792" s="1"/>
      <c r="S2792" s="129">
        <f t="shared" si="4900"/>
        <v>3.9147329991145063E-2</v>
      </c>
      <c r="T2792" s="1"/>
      <c r="U2792" s="1"/>
    </row>
    <row r="2793" spans="1:22" x14ac:dyDescent="0.2">
      <c r="A2793" s="131"/>
      <c r="B2793" s="131"/>
      <c r="C2793" s="131"/>
      <c r="D2793" s="131"/>
      <c r="E2793" s="131"/>
      <c r="F2793" s="131"/>
      <c r="G2793" s="131"/>
      <c r="H2793" s="131"/>
      <c r="I2793" s="131"/>
      <c r="J2793" s="131"/>
      <c r="K2793" s="131"/>
      <c r="L2793" s="131"/>
      <c r="M2793" s="131"/>
      <c r="N2793" s="131"/>
      <c r="O2793" s="131"/>
      <c r="P2793" s="131"/>
      <c r="Q2793" s="131"/>
      <c r="R2793" s="131"/>
      <c r="S2793" s="131"/>
      <c r="T2793" s="131"/>
      <c r="U2793" s="131"/>
      <c r="V2793" s="131"/>
    </row>
    <row r="2794" spans="1:22" ht="15.75" x14ac:dyDescent="0.25">
      <c r="K2794" s="127" t="s">
        <v>226</v>
      </c>
      <c r="N2794" s="117" t="s">
        <v>577</v>
      </c>
      <c r="S2794" s="112" t="s">
        <v>210</v>
      </c>
      <c r="T2794" s="112" t="s">
        <v>228</v>
      </c>
    </row>
    <row r="2795" spans="1:22" x14ac:dyDescent="0.2">
      <c r="K2795" s="127">
        <v>350</v>
      </c>
      <c r="N2795" s="124">
        <f t="shared" ref="N2795" si="4911">Q2787</f>
        <v>0.24190309675476396</v>
      </c>
      <c r="P2795" s="127" t="str">
        <f t="shared" ref="P2795" si="4912">CONCATENATE("X1","(m",K2795,")")</f>
        <v>X1(m350)</v>
      </c>
      <c r="Q2795" s="59">
        <f t="shared" ref="Q2795" si="4913">(($L$3*($I$3-($C$3*N2796+$D$3*N2797+$E$3*N2798+$F$3*N2799+$G$3*N2800))/$B$3))+((1-$L$3)*N2795)</f>
        <v>0.24199795825351761</v>
      </c>
      <c r="S2795" s="129">
        <f t="shared" ref="S2795:S2800" si="4914">ABS((Q2795-N2795)/Q2795)*100</f>
        <v>3.9199297150380917E-2</v>
      </c>
      <c r="T2795" s="133">
        <f t="shared" si="4886"/>
        <v>3.9364251314235682E-2</v>
      </c>
      <c r="U2795" s="127" t="s">
        <v>229</v>
      </c>
    </row>
    <row r="2796" spans="1:22" x14ac:dyDescent="0.2">
      <c r="N2796" s="125">
        <f t="shared" si="4868"/>
        <v>9.7614064963956704E-5</v>
      </c>
      <c r="P2796" s="127" t="str">
        <f t="shared" ref="P2796" si="4915">CONCATENATE("X2","(m",K2795,")")</f>
        <v>X2(m350)</v>
      </c>
      <c r="Q2796" s="59">
        <f t="shared" ref="Q2796" si="4916">(($L$3*($I$4-($B$4*Q2795+$D$4*N2797+$E$4*N2798+$F$4*N2799+$G$4*N2800))/$C$4))+((1-$L$3)*N2796)</f>
        <v>9.7652505141495249E-5</v>
      </c>
      <c r="S2796" s="129">
        <f t="shared" si="4914"/>
        <v>3.9364251314235682E-2</v>
      </c>
    </row>
    <row r="2797" spans="1:22" x14ac:dyDescent="0.2">
      <c r="N2797" s="125">
        <f t="shared" si="4868"/>
        <v>-9.4453668737979398E-4</v>
      </c>
      <c r="P2797" s="127" t="str">
        <f t="shared" ref="P2797" si="4917">CONCATENATE("X3","(m",K2795,")")</f>
        <v>X3(m350)</v>
      </c>
      <c r="Q2797" s="59">
        <f t="shared" ref="Q2797" si="4918">(($L$3*($I$5-($B$5*Q2795+$C$5*Q2796+$E$5*N2798+$F$5*N2799+$G$5*N2800))/$D$5))+((1-$L$3)*N2797)</f>
        <v>-9.4490714963166311E-4</v>
      </c>
      <c r="S2797" s="129">
        <f t="shared" si="4914"/>
        <v>3.9206206875833524E-2</v>
      </c>
    </row>
    <row r="2798" spans="1:22" x14ac:dyDescent="0.2">
      <c r="N2798" s="125">
        <f t="shared" si="4868"/>
        <v>0.24311971155737289</v>
      </c>
      <c r="P2798" s="127" t="str">
        <f t="shared" ref="P2798" si="4919">CONCATENATE("X4","(m",K2795,")")</f>
        <v>X4(m350)</v>
      </c>
      <c r="Q2798" s="59">
        <f t="shared" ref="Q2798" si="4920">(($L$3*($I$6-($B$6*Q2795+$C$6*Q2796+$D$6*Q2797+$F$6*N2799+$G$6*N2800))/$E$6))+((1-$L$3)*N2798)</f>
        <v>0.24321413942471237</v>
      </c>
      <c r="S2798" s="129">
        <f t="shared" si="4914"/>
        <v>3.8824990834349281E-2</v>
      </c>
    </row>
    <row r="2799" spans="1:22" x14ac:dyDescent="0.2">
      <c r="N2799" s="125">
        <f t="shared" si="4868"/>
        <v>-9.763332908285006E-5</v>
      </c>
      <c r="P2799" s="127" t="str">
        <f t="shared" ref="P2799" si="4921">CONCATENATE("X5","(m",K2795,")")</f>
        <v>X5(m350)</v>
      </c>
      <c r="Q2799" s="59">
        <f t="shared" ref="Q2799" si="4922">(($L$3*($I$7-($B$7*Q2795+$C$7*Q2796+$D$7*Q2797+$E$7*Q2798+$G$7*N2800))/$F$7))+((1-$L$3)*N2799)</f>
        <v>-9.767159354243381E-5</v>
      </c>
      <c r="S2799" s="129">
        <f t="shared" si="4914"/>
        <v>3.9176651261583498E-2</v>
      </c>
    </row>
    <row r="2800" spans="1:22" ht="15.75" x14ac:dyDescent="0.25">
      <c r="K2800" s="1"/>
      <c r="N2800" s="126">
        <f t="shared" si="4868"/>
        <v>-9.506739994070857E-4</v>
      </c>
      <c r="P2800" s="127" t="str">
        <f t="shared" ref="P2800" si="4923">CONCATENATE("X6","(m",K2795,")")</f>
        <v>X6(m350)</v>
      </c>
      <c r="Q2800" s="59">
        <f t="shared" ref="Q2800" si="4924">(($L$3*($I$8-($B$8*Q2795+$C$8*Q2796+$D$8*Q2797+$E$8*Q2798+$F$8*Q2799))/$G$8))+((1-$L$3)*N2800)</f>
        <v>-9.5104276819983516E-4</v>
      </c>
      <c r="R2800" s="1"/>
      <c r="S2800" s="129">
        <f t="shared" si="4914"/>
        <v>3.8775206024380032E-2</v>
      </c>
      <c r="T2800" s="1"/>
      <c r="U2800" s="1"/>
    </row>
    <row r="2801" spans="1:22" x14ac:dyDescent="0.2">
      <c r="A2801" s="131"/>
      <c r="B2801" s="131"/>
      <c r="C2801" s="131"/>
      <c r="D2801" s="131"/>
      <c r="E2801" s="131"/>
      <c r="F2801" s="131"/>
      <c r="G2801" s="131"/>
      <c r="H2801" s="131"/>
      <c r="I2801" s="131"/>
      <c r="J2801" s="131"/>
      <c r="K2801" s="131"/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</row>
    <row r="2802" spans="1:22" ht="15.75" x14ac:dyDescent="0.25">
      <c r="K2802" s="127" t="s">
        <v>226</v>
      </c>
      <c r="N2802" s="117" t="s">
        <v>578</v>
      </c>
      <c r="S2802" s="112" t="s">
        <v>210</v>
      </c>
      <c r="T2802" s="112" t="s">
        <v>228</v>
      </c>
    </row>
    <row r="2803" spans="1:22" x14ac:dyDescent="0.2">
      <c r="K2803" s="127">
        <v>351</v>
      </c>
      <c r="N2803" s="124">
        <f t="shared" ref="N2803" si="4925">Q2795</f>
        <v>0.24199795825351761</v>
      </c>
      <c r="P2803" s="127" t="str">
        <f t="shared" ref="P2803" si="4926">CONCATENATE("X1","(m",K2803,")")</f>
        <v>X1(m351)</v>
      </c>
      <c r="Q2803" s="59">
        <f t="shared" ref="Q2803" si="4927">(($L$3*($I$3-($C$3*N2804+$D$3*N2805+$E$3*N2806+$F$3*N2807+$G$3*N2808))/$B$3))+((1-$L$3)*N2803)</f>
        <v>0.24209195447166126</v>
      </c>
      <c r="S2803" s="129">
        <f t="shared" ref="S2803:S2808" si="4928">ABS((Q2803-N2803)/Q2803)*100</f>
        <v>3.882665921252574E-2</v>
      </c>
      <c r="T2803" s="133">
        <f t="shared" si="4886"/>
        <v>3.8989981578237916E-2</v>
      </c>
      <c r="U2803" s="127" t="s">
        <v>229</v>
      </c>
    </row>
    <row r="2804" spans="1:22" x14ac:dyDescent="0.2">
      <c r="N2804" s="125">
        <f t="shared" si="4868"/>
        <v>9.7652505141495249E-5</v>
      </c>
      <c r="P2804" s="127" t="str">
        <f t="shared" ref="P2804" si="4929">CONCATENATE("X2","(m",K2803,")")</f>
        <v>X2(m351)</v>
      </c>
      <c r="Q2804" s="59">
        <f t="shared" ref="Q2804" si="4930">(($L$3*($I$4-($B$4*Q2803+$D$4*N2805+$E$4*N2806+$F$4*N2807+$G$4*N2808))/$C$4))+((1-$L$3)*N2804)</f>
        <v>9.7690594686367134E-5</v>
      </c>
      <c r="S2804" s="129">
        <f t="shared" si="4928"/>
        <v>3.8989981578237916E-2</v>
      </c>
    </row>
    <row r="2805" spans="1:22" x14ac:dyDescent="0.2">
      <c r="N2805" s="125">
        <f t="shared" si="4868"/>
        <v>-9.4490714963166311E-4</v>
      </c>
      <c r="P2805" s="127" t="str">
        <f t="shared" ref="P2805" si="4931">CONCATENATE("X3","(m",K2803,")")</f>
        <v>X3(m351)</v>
      </c>
      <c r="Q2805" s="59">
        <f t="shared" ref="Q2805" si="4932">(($L$3*($I$5-($B$5*Q2803+$C$5*Q2804+$E$5*N2806+$F$5*N2807+$G$5*N2808))/$D$5))+((1-$L$3)*N2805)</f>
        <v>-9.4527423270644273E-4</v>
      </c>
      <c r="S2805" s="129">
        <f t="shared" si="4928"/>
        <v>3.883350059470167E-2</v>
      </c>
    </row>
    <row r="2806" spans="1:22" x14ac:dyDescent="0.2">
      <c r="N2806" s="125">
        <f t="shared" si="4868"/>
        <v>0.24321413942471237</v>
      </c>
      <c r="P2806" s="127" t="str">
        <f t="shared" ref="P2806" si="4933">CONCATENATE("X4","(m",K2803,")")</f>
        <v>X4(m351)</v>
      </c>
      <c r="Q2806" s="59">
        <f t="shared" ref="Q2806" si="4934">(($L$3*($I$6-($B$6*Q2803+$C$6*Q2804+$D$6*Q2805+$F$6*N2807+$G$6*N2808))/$E$6))+((1-$L$3)*N2806)</f>
        <v>0.24330770596681744</v>
      </c>
      <c r="S2806" s="129">
        <f t="shared" si="4928"/>
        <v>3.8456053717358676E-2</v>
      </c>
    </row>
    <row r="2807" spans="1:22" x14ac:dyDescent="0.2">
      <c r="N2807" s="125">
        <f t="shared" si="4868"/>
        <v>-9.767159354243381E-5</v>
      </c>
      <c r="P2807" s="127" t="str">
        <f t="shared" ref="P2807" si="4935">CONCATENATE("X5","(m",K2803,")")</f>
        <v>X5(m351)</v>
      </c>
      <c r="Q2807" s="59">
        <f t="shared" ref="Q2807" si="4936">(($L$3*($I$7-($B$7*Q2803+$C$7*Q2804+$D$7*Q2805+$E$7*Q2806+$G$7*N2808))/$F$7))+((1-$L$3)*N2807)</f>
        <v>-9.7709508972164934E-5</v>
      </c>
      <c r="S2807" s="129">
        <f t="shared" si="4928"/>
        <v>3.8804237305014505E-2</v>
      </c>
    </row>
    <row r="2808" spans="1:22" ht="15.75" x14ac:dyDescent="0.25">
      <c r="K2808" s="1"/>
      <c r="N2808" s="126">
        <f t="shared" si="4868"/>
        <v>-9.5104276819983516E-4</v>
      </c>
      <c r="P2808" s="127" t="str">
        <f t="shared" ref="P2808" si="4937">CONCATENATE("X6","(m",K2803,")")</f>
        <v>X6(m351)</v>
      </c>
      <c r="Q2808" s="59">
        <f t="shared" ref="Q2808" si="4938">(($L$3*($I$8-($B$8*Q2803+$C$8*Q2804+$D$8*Q2805+$E$8*Q2806+$F$8*Q2807))/$G$8))+((1-$L$3)*N2808)</f>
        <v>-9.5140817326240838E-4</v>
      </c>
      <c r="R2808" s="1"/>
      <c r="S2808" s="129">
        <f t="shared" si="4928"/>
        <v>3.8406760929983796E-2</v>
      </c>
      <c r="T2808" s="1"/>
      <c r="U2808" s="1"/>
    </row>
    <row r="2809" spans="1:22" x14ac:dyDescent="0.2">
      <c r="A2809" s="131"/>
      <c r="B2809" s="131"/>
      <c r="C2809" s="131"/>
      <c r="D2809" s="131"/>
      <c r="E2809" s="131"/>
      <c r="F2809" s="131"/>
      <c r="G2809" s="131"/>
      <c r="H2809" s="131"/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</row>
    <row r="2810" spans="1:22" ht="15.75" x14ac:dyDescent="0.25">
      <c r="K2810" s="127" t="s">
        <v>226</v>
      </c>
      <c r="N2810" s="117" t="s">
        <v>579</v>
      </c>
      <c r="S2810" s="112" t="s">
        <v>210</v>
      </c>
      <c r="T2810" s="112" t="s">
        <v>228</v>
      </c>
    </row>
    <row r="2811" spans="1:22" x14ac:dyDescent="0.2">
      <c r="K2811" s="127">
        <v>352</v>
      </c>
      <c r="N2811" s="124">
        <f t="shared" ref="N2811" si="4939">Q2803</f>
        <v>0.24209195447166126</v>
      </c>
      <c r="P2811" s="127" t="str">
        <f t="shared" ref="P2811" si="4940">CONCATENATE("X1","(m",K2811,")")</f>
        <v>X1(m352)</v>
      </c>
      <c r="Q2811" s="59">
        <f t="shared" ref="Q2811" si="4941">(($L$3*($I$3-($C$3*N2812+$D$3*N2813+$E$3*N2814+$F$3*N2815+$G$3*N2816))/$B$3))+((1-$L$3)*N2811)</f>
        <v>0.2421850933018653</v>
      </c>
      <c r="S2811" s="129">
        <f t="shared" ref="S2811:S2816" si="4942">ABS((Q2811-N2811)/Q2811)*100</f>
        <v>3.8457705606160714E-2</v>
      </c>
      <c r="T2811" s="133">
        <f t="shared" si="4886"/>
        <v>3.8619413512509561E-2</v>
      </c>
      <c r="U2811" s="127" t="s">
        <v>229</v>
      </c>
    </row>
    <row r="2812" spans="1:22" x14ac:dyDescent="0.2">
      <c r="N2812" s="125">
        <f t="shared" si="4868"/>
        <v>9.7690594686367134E-5</v>
      </c>
      <c r="P2812" s="127" t="str">
        <f t="shared" ref="P2812" si="4943">CONCATENATE("X2","(m",K2811,")")</f>
        <v>X2(m352)</v>
      </c>
      <c r="Q2812" s="59">
        <f t="shared" ref="Q2812" si="4944">(($L$3*($I$4-($B$4*Q2811+$D$4*N2813+$E$4*N2814+$F$4*N2815+$G$4*N2816))/$C$4))+((1-$L$3)*N2812)</f>
        <v>9.7728336796873617E-5</v>
      </c>
      <c r="S2812" s="129">
        <f t="shared" si="4942"/>
        <v>3.8619413512509561E-2</v>
      </c>
    </row>
    <row r="2813" spans="1:22" x14ac:dyDescent="0.2">
      <c r="N2813" s="125">
        <f t="shared" si="4868"/>
        <v>-9.4527423270644273E-4</v>
      </c>
      <c r="P2813" s="127" t="str">
        <f t="shared" ref="P2813" si="4945">CONCATENATE("X3","(m",K2811,")")</f>
        <v>X3(m352)</v>
      </c>
      <c r="Q2813" s="59">
        <f t="shared" ref="Q2813" si="4946">(($L$3*($I$5-($B$5*Q2811+$C$5*Q2812+$E$5*N2814+$F$5*N2815+$G$5*N2816))/$D$5))+((1-$L$3)*N2813)</f>
        <v>-9.4563796742734845E-4</v>
      </c>
      <c r="S2813" s="129">
        <f t="shared" si="4942"/>
        <v>3.8464479371030084E-2</v>
      </c>
    </row>
    <row r="2814" spans="1:22" x14ac:dyDescent="0.2">
      <c r="N2814" s="125">
        <f t="shared" si="4868"/>
        <v>0.24330770596681744</v>
      </c>
      <c r="P2814" s="127" t="str">
        <f t="shared" ref="P2814" si="4947">CONCATENATE("X4","(m",K2811,")")</f>
        <v>X4(m352)</v>
      </c>
      <c r="Q2814" s="59">
        <f t="shared" ref="Q2814" si="4948">(($L$3*($I$6-($B$6*Q2811+$C$6*Q2812+$D$6*Q2813+$F$6*N2815+$G$6*N2816))/$E$6))+((1-$L$3)*N2814)</f>
        <v>0.24340041904027943</v>
      </c>
      <c r="S2814" s="129">
        <f t="shared" si="4942"/>
        <v>3.8090761645992906E-2</v>
      </c>
    </row>
    <row r="2815" spans="1:22" x14ac:dyDescent="0.2">
      <c r="N2815" s="125">
        <f t="shared" si="4868"/>
        <v>-9.7709508972164934E-5</v>
      </c>
      <c r="P2815" s="127" t="str">
        <f t="shared" ref="P2815" si="4949">CONCATENATE("X5","(m",K2811,")")</f>
        <v>X5(m352)</v>
      </c>
      <c r="Q2815" s="59">
        <f t="shared" ref="Q2815" si="4950">(($L$3*($I$7-($B$7*Q2811+$C$7*Q2812+$D$7*Q2813+$E$7*Q2814+$G$7*N2816))/$F$7))+((1-$L$3)*N2815)</f>
        <v>-9.7747078555724599E-5</v>
      </c>
      <c r="S2815" s="129">
        <f t="shared" si="4942"/>
        <v>3.8435505300803155E-2</v>
      </c>
    </row>
    <row r="2816" spans="1:22" ht="15.75" x14ac:dyDescent="0.25">
      <c r="K2816" s="1"/>
      <c r="N2816" s="126">
        <f t="shared" si="4868"/>
        <v>-9.5140817326240838E-4</v>
      </c>
      <c r="P2816" s="127" t="str">
        <f t="shared" ref="P2816" si="4951">CONCATENATE("X6","(m",K2811,")")</f>
        <v>X6(m352)</v>
      </c>
      <c r="Q2816" s="59">
        <f t="shared" ref="Q2816" si="4952">(($L$3*($I$8-($B$8*Q2811+$C$8*Q2812+$D$8*Q2813+$E$8*Q2814+$F$8*Q2815))/$G$8))+((1-$L$3)*N2816)</f>
        <v>-9.5177024527712164E-4</v>
      </c>
      <c r="R2816" s="1"/>
      <c r="S2816" s="129">
        <f t="shared" si="4942"/>
        <v>3.8041955662087609E-2</v>
      </c>
      <c r="T2816" s="1"/>
      <c r="U2816" s="1"/>
    </row>
    <row r="2817" spans="1:22" x14ac:dyDescent="0.2">
      <c r="A2817" s="131"/>
      <c r="B2817" s="131"/>
      <c r="C2817" s="131"/>
      <c r="D2817" s="131"/>
      <c r="E2817" s="131"/>
      <c r="F2817" s="131"/>
      <c r="G2817" s="131"/>
      <c r="H2817" s="131"/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/>
      <c r="U2817" s="131"/>
      <c r="V2817" s="131"/>
    </row>
    <row r="2818" spans="1:22" ht="15.75" x14ac:dyDescent="0.25">
      <c r="K2818" s="127" t="s">
        <v>226</v>
      </c>
      <c r="N2818" s="117" t="s">
        <v>580</v>
      </c>
      <c r="S2818" s="112" t="s">
        <v>210</v>
      </c>
      <c r="T2818" s="112" t="s">
        <v>228</v>
      </c>
    </row>
    <row r="2819" spans="1:22" x14ac:dyDescent="0.2">
      <c r="K2819" s="127">
        <v>353</v>
      </c>
      <c r="N2819" s="124">
        <f t="shared" ref="N2819" si="4953">Q2811</f>
        <v>0.2421850933018653</v>
      </c>
      <c r="P2819" s="127" t="str">
        <f t="shared" ref="P2819" si="4954">CONCATENATE("X1","(m",K2819,")")</f>
        <v>X1(m353)</v>
      </c>
      <c r="Q2819" s="59">
        <f t="shared" ref="Q2819" si="4955">(($L$3*($I$3-($C$3*N2820+$D$3*N2821+$E$3*N2822+$F$3*N2823+$G$3*N2824))/$B$3))+((1-$L$3)*N2819)</f>
        <v>0.2422773825648068</v>
      </c>
      <c r="S2819" s="129">
        <f t="shared" ref="S2819:S2824" si="4956">ABS((Q2819-N2819)/Q2819)*100</f>
        <v>3.8092397220285658E-2</v>
      </c>
      <c r="T2819" s="133">
        <f t="shared" si="4886"/>
        <v>3.8252507799246827E-2</v>
      </c>
      <c r="U2819" s="127" t="s">
        <v>229</v>
      </c>
    </row>
    <row r="2820" spans="1:22" x14ac:dyDescent="0.2">
      <c r="N2820" s="125">
        <f t="shared" si="4868"/>
        <v>9.7728336796873617E-5</v>
      </c>
      <c r="P2820" s="127" t="str">
        <f t="shared" ref="P2820" si="4957">CONCATENATE("X2","(m",K2819,")")</f>
        <v>X2(m353)</v>
      </c>
      <c r="Q2820" s="59">
        <f t="shared" ref="Q2820" si="4958">(($L$3*($I$4-($B$4*Q2819+$D$4*N2821+$E$4*N2822+$F$4*N2823+$G$4*N2824))/$C$4))+((1-$L$3)*N2820)</f>
        <v>9.7765734642142594E-5</v>
      </c>
      <c r="S2820" s="129">
        <f t="shared" si="4956"/>
        <v>3.8252507799246827E-2</v>
      </c>
    </row>
    <row r="2821" spans="1:22" x14ac:dyDescent="0.2">
      <c r="N2821" s="125">
        <f t="shared" si="4868"/>
        <v>-9.4563796742734845E-4</v>
      </c>
      <c r="P2821" s="127" t="str">
        <f t="shared" ref="P2821" si="4959">CONCATENATE("X3","(m",K2819,")")</f>
        <v>X3(m353)</v>
      </c>
      <c r="Q2821" s="59">
        <f t="shared" ref="Q2821" si="4960">(($L$3*($I$5-($B$5*Q2819+$C$5*Q2820+$E$5*N2822+$F$5*N2823+$G$5*N2824))/$D$5))+((1-$L$3)*N2821)</f>
        <v>-9.459983843364408E-4</v>
      </c>
      <c r="S2821" s="129">
        <f t="shared" si="4956"/>
        <v>3.8099104085168069E-2</v>
      </c>
    </row>
    <row r="2822" spans="1:22" x14ac:dyDescent="0.2">
      <c r="N2822" s="125">
        <f t="shared" si="4868"/>
        <v>0.24340041904027943</v>
      </c>
      <c r="P2822" s="127" t="str">
        <f t="shared" ref="P2822" si="4961">CONCATENATE("X4","(m",K2819,")")</f>
        <v>X4(m353)</v>
      </c>
      <c r="Q2822" s="59">
        <f t="shared" ref="Q2822" si="4962">(($L$3*($I$6-($B$6*Q2819+$C$6*Q2820+$D$6*Q2821+$F$6*N2823+$G$6*N2824))/$E$6))+((1-$L$3)*N2822)</f>
        <v>0.24349228643002552</v>
      </c>
      <c r="S2822" s="129">
        <f t="shared" si="4956"/>
        <v>3.772907597731754E-2</v>
      </c>
    </row>
    <row r="2823" spans="1:22" x14ac:dyDescent="0.2">
      <c r="N2823" s="125">
        <f t="shared" si="4868"/>
        <v>-9.7747078555724599E-5</v>
      </c>
      <c r="P2823" s="127" t="str">
        <f t="shared" ref="P2823" si="4963">CONCATENATE("X5","(m",K2819,")")</f>
        <v>X5(m353)</v>
      </c>
      <c r="Q2823" s="59">
        <f t="shared" ref="Q2823" si="4964">(($L$3*($I$7-($B$7*Q2819+$C$7*Q2820+$D$7*Q2821+$E$7*Q2822+$G$7*N2824))/$F$7))+((1-$L$3)*N2823)</f>
        <v>-9.7784305447753907E-5</v>
      </c>
      <c r="S2823" s="129">
        <f t="shared" si="4956"/>
        <v>3.8070416166321924E-2</v>
      </c>
    </row>
    <row r="2824" spans="1:22" ht="15.75" x14ac:dyDescent="0.25">
      <c r="K2824" s="1"/>
      <c r="N2824" s="126">
        <f t="shared" si="4868"/>
        <v>-9.5177024527712164E-4</v>
      </c>
      <c r="P2824" s="127" t="str">
        <f t="shared" ref="P2824" si="4965">CONCATENATE("X6","(m",K2819,")")</f>
        <v>X6(m353)</v>
      </c>
      <c r="Q2824" s="59">
        <f t="shared" ref="Q2824" si="4966">(($L$3*($I$8-($B$8*Q2819+$C$8*Q2820+$D$8*Q2821+$E$8*Q2822+$F$8*Q2823))/$G$8))+((1-$L$3)*N2824)</f>
        <v>-9.5212901464642125E-4</v>
      </c>
      <c r="R2824" s="1"/>
      <c r="S2824" s="129">
        <f t="shared" si="4956"/>
        <v>3.7680751639822256E-2</v>
      </c>
      <c r="T2824" s="1"/>
      <c r="U2824" s="1"/>
    </row>
    <row r="2825" spans="1:22" x14ac:dyDescent="0.2">
      <c r="A2825" s="131"/>
      <c r="B2825" s="131"/>
      <c r="C2825" s="131"/>
      <c r="D2825" s="131"/>
      <c r="E2825" s="131"/>
      <c r="F2825" s="131"/>
      <c r="G2825" s="131"/>
      <c r="H2825" s="131"/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/>
      <c r="U2825" s="131"/>
      <c r="V2825" s="131"/>
    </row>
    <row r="2826" spans="1:22" ht="15.75" x14ac:dyDescent="0.25">
      <c r="K2826" s="127" t="s">
        <v>226</v>
      </c>
      <c r="N2826" s="117" t="s">
        <v>581</v>
      </c>
      <c r="S2826" s="112" t="s">
        <v>210</v>
      </c>
      <c r="T2826" s="112" t="s">
        <v>228</v>
      </c>
    </row>
    <row r="2827" spans="1:22" x14ac:dyDescent="0.2">
      <c r="K2827" s="127">
        <v>354</v>
      </c>
      <c r="N2827" s="124">
        <f t="shared" ref="N2827" si="4967">Q2819</f>
        <v>0.2422773825648068</v>
      </c>
      <c r="P2827" s="127" t="str">
        <f t="shared" ref="P2827" si="4968">CONCATENATE("X1","(m",K2827,")")</f>
        <v>X1(m354)</v>
      </c>
      <c r="Q2827" s="59">
        <f t="shared" ref="Q2827" si="4969">(($L$3*($I$3-($C$3*N2828+$D$3*N2829+$E$3*N2830+$F$3*N2831+$G$3*N2832))/$B$3))+((1-$L$3)*N2827)</f>
        <v>0.24236883000982659</v>
      </c>
      <c r="S2827" s="129">
        <f t="shared" ref="S2827:S2832" si="4970">ABS((Q2827-N2827)/Q2827)*100</f>
        <v>3.7730695410002048E-2</v>
      </c>
      <c r="T2827" s="133">
        <f t="shared" si="4886"/>
        <v>3.7889225589416139E-2</v>
      </c>
      <c r="U2827" s="127" t="s">
        <v>229</v>
      </c>
    </row>
    <row r="2828" spans="1:22" x14ac:dyDescent="0.2">
      <c r="N2828" s="125">
        <f t="shared" si="4868"/>
        <v>9.7765734642142594E-5</v>
      </c>
      <c r="P2828" s="127" t="str">
        <f t="shared" ref="P2828" si="4971">CONCATENATE("X2","(m",K2827,")")</f>
        <v>X2(m354)</v>
      </c>
      <c r="Q2828" s="59">
        <f t="shared" ref="Q2828" si="4972">(($L$3*($I$4-($B$4*Q2827+$D$4*N2829+$E$4*N2830+$F$4*N2831+$G$4*N2832))/$C$4))+((1-$L$3)*N2828)</f>
        <v>9.7802791362394637E-5</v>
      </c>
      <c r="S2828" s="129">
        <f t="shared" si="4970"/>
        <v>3.7889225589416139E-2</v>
      </c>
    </row>
    <row r="2829" spans="1:22" x14ac:dyDescent="0.2">
      <c r="N2829" s="125">
        <f t="shared" si="4868"/>
        <v>-9.459983843364408E-4</v>
      </c>
      <c r="P2829" s="127" t="str">
        <f t="shared" ref="P2829" si="4973">CONCATENATE("X3","(m",K2827,")")</f>
        <v>X3(m354)</v>
      </c>
      <c r="Q2829" s="59">
        <f t="shared" ref="Q2829" si="4974">(($L$3*($I$5-($B$5*Q2827+$C$5*Q2828+$E$5*N2830+$F$5*N2831+$G$5*N2832))/$D$5))+((1-$L$3)*N2829)</f>
        <v>-9.463555136971913E-4</v>
      </c>
      <c r="S2829" s="129">
        <f t="shared" si="4970"/>
        <v>3.7737336083696532E-2</v>
      </c>
    </row>
    <row r="2830" spans="1:22" x14ac:dyDescent="0.2">
      <c r="N2830" s="125">
        <f t="shared" si="4868"/>
        <v>0.24349228643002552</v>
      </c>
      <c r="P2830" s="127" t="str">
        <f t="shared" ref="P2830" si="4975">CONCATENATE("X4","(m",K2827,")")</f>
        <v>X4(m354)</v>
      </c>
      <c r="Q2830" s="59">
        <f t="shared" ref="Q2830" si="4976">(($L$3*($I$6-($B$6*Q2827+$C$6*Q2828+$D$6*Q2829+$F$6*N2831+$G$6*N2832))/$E$6))+((1-$L$3)*N2830)</f>
        <v>0.24358331584997267</v>
      </c>
      <c r="S2830" s="129">
        <f t="shared" si="4970"/>
        <v>3.7370958527890109E-2</v>
      </c>
    </row>
    <row r="2831" spans="1:22" x14ac:dyDescent="0.2">
      <c r="N2831" s="125">
        <f t="shared" si="4868"/>
        <v>-9.7784305447753907E-5</v>
      </c>
      <c r="P2831" s="127" t="str">
        <f t="shared" ref="P2831" si="4977">CONCATENATE("X5","(m",K2827,")")</f>
        <v>X5(m354)</v>
      </c>
      <c r="Q2831" s="59">
        <f t="shared" ref="Q2831" si="4978">(($L$3*($I$7-($B$7*Q2827+$C$7*Q2828+$D$7*Q2829+$E$7*Q2830+$G$7*N2832))/$F$7))+((1-$L$3)*N2831)</f>
        <v>-9.7821192774118877E-5</v>
      </c>
      <c r="S2831" s="129">
        <f t="shared" si="4970"/>
        <v>3.770893128460142E-2</v>
      </c>
    </row>
    <row r="2832" spans="1:22" ht="15.75" x14ac:dyDescent="0.25">
      <c r="K2832" s="1"/>
      <c r="N2832" s="126">
        <f t="shared" si="4868"/>
        <v>-9.5212901464642125E-4</v>
      </c>
      <c r="P2832" s="127" t="str">
        <f t="shared" ref="P2832" si="4979">CONCATENATE("X6","(m",K2827,")")</f>
        <v>X6(m354)</v>
      </c>
      <c r="Q2832" s="59">
        <f t="shared" ref="Q2832" si="4980">(($L$3*($I$8-($B$8*Q2827+$C$8*Q2828+$D$8*Q2829+$E$8*Q2830+$F$8*Q2831))/$G$8))+((1-$L$3)*N2832)</f>
        <v>-9.5248451149543853E-4</v>
      </c>
      <c r="R2832" s="1"/>
      <c r="S2832" s="129">
        <f t="shared" si="4970"/>
        <v>3.732311074110168E-2</v>
      </c>
      <c r="T2832" s="1"/>
      <c r="U2832" s="1"/>
    </row>
    <row r="2833" spans="1:22" x14ac:dyDescent="0.2">
      <c r="A2833" s="131"/>
      <c r="B2833" s="131"/>
      <c r="C2833" s="131"/>
      <c r="D2833" s="131"/>
      <c r="E2833" s="131"/>
      <c r="F2833" s="131"/>
      <c r="G2833" s="131"/>
      <c r="H2833" s="131"/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</row>
    <row r="2834" spans="1:22" ht="15.75" x14ac:dyDescent="0.25">
      <c r="K2834" s="127" t="s">
        <v>226</v>
      </c>
      <c r="N2834" s="117" t="s">
        <v>582</v>
      </c>
      <c r="S2834" s="112" t="s">
        <v>210</v>
      </c>
      <c r="T2834" s="112" t="s">
        <v>228</v>
      </c>
    </row>
    <row r="2835" spans="1:22" x14ac:dyDescent="0.2">
      <c r="K2835" s="127">
        <v>355</v>
      </c>
      <c r="N2835" s="124">
        <f t="shared" ref="N2835:N2896" si="4981">Q2827</f>
        <v>0.24236883000982659</v>
      </c>
      <c r="P2835" s="127" t="str">
        <f t="shared" ref="P2835" si="4982">CONCATENATE("X1","(m",K2835,")")</f>
        <v>X1(m355)</v>
      </c>
      <c r="Q2835" s="59">
        <f t="shared" ref="Q2835" si="4983">(($L$3*($I$3-($C$3*N2836+$D$3*N2837+$E$3*N2838+$F$3*N2839+$G$3*N2840))/$B$3))+((1-$L$3)*N2835)</f>
        <v>0.24245944331557967</v>
      </c>
      <c r="S2835" s="129">
        <f t="shared" ref="S2835:S2840" si="4984">ABS((Q2835-N2835)/Q2835)*100</f>
        <v>3.7372561989733974E-2</v>
      </c>
      <c r="T2835" s="133">
        <f t="shared" si="4886"/>
        <v>3.7529528496454745E-2</v>
      </c>
      <c r="U2835" s="127" t="s">
        <v>229</v>
      </c>
    </row>
    <row r="2836" spans="1:22" x14ac:dyDescent="0.2">
      <c r="N2836" s="125">
        <f t="shared" si="4981"/>
        <v>9.7802791362394637E-5</v>
      </c>
      <c r="P2836" s="127" t="str">
        <f t="shared" ref="P2836" si="4985">CONCATENATE("X2","(m",K2835,")")</f>
        <v>X2(m355)</v>
      </c>
      <c r="Q2836" s="59">
        <f t="shared" ref="Q2836" si="4986">(($L$3*($I$4-($B$4*Q2835+$D$4*N2837+$E$4*N2838+$F$4*N2839+$G$4*N2840))/$C$4))+((1-$L$3)*N2836)</f>
        <v>9.7839510069206852E-5</v>
      </c>
      <c r="S2836" s="129">
        <f t="shared" si="4984"/>
        <v>3.7529528496454745E-2</v>
      </c>
    </row>
    <row r="2837" spans="1:22" x14ac:dyDescent="0.2">
      <c r="N2837" s="125">
        <f t="shared" si="4981"/>
        <v>-9.463555136971913E-4</v>
      </c>
      <c r="P2837" s="127" t="str">
        <f t="shared" ref="P2837" si="4987">CONCATENATE("X3","(m",K2835,")")</f>
        <v>X3(m355)</v>
      </c>
      <c r="Q2837" s="59">
        <f t="shared" ref="Q2837" si="4988">(($L$3*($I$5-($B$5*Q2835+$C$5*Q2836+$E$5*N2838+$F$5*N2839+$G$5*N2840))/$D$5))+((1-$L$3)*N2837)</f>
        <v>-9.46709385497022E-4</v>
      </c>
      <c r="S2837" s="129">
        <f t="shared" si="4984"/>
        <v>3.7379137172588922E-2</v>
      </c>
    </row>
    <row r="2838" spans="1:22" x14ac:dyDescent="0.2">
      <c r="N2838" s="125">
        <f t="shared" si="4981"/>
        <v>0.24358331584997267</v>
      </c>
      <c r="P2838" s="127" t="str">
        <f t="shared" ref="P2838" si="4989">CONCATENATE("X4","(m",K2835,")")</f>
        <v>X4(m355)</v>
      </c>
      <c r="Q2838" s="59">
        <f t="shared" ref="Q2838" si="4990">(($L$3*($I$6-($B$6*Q2835+$C$6*Q2836+$D$6*Q2837+$F$6*N2839+$G$6*N2840))/$E$6))+((1-$L$3)*N2838)</f>
        <v>0.24367351494367517</v>
      </c>
      <c r="S2838" s="129">
        <f t="shared" si="4984"/>
        <v>3.7016371567239324E-2</v>
      </c>
    </row>
    <row r="2839" spans="1:22" x14ac:dyDescent="0.2">
      <c r="N2839" s="125">
        <f t="shared" si="4981"/>
        <v>-9.7821192774118877E-5</v>
      </c>
      <c r="P2839" s="127" t="str">
        <f t="shared" ref="P2839" si="4991">CONCATENATE("X5","(m",K2835,")")</f>
        <v>X5(m355)</v>
      </c>
      <c r="Q2839" s="59">
        <f t="shared" ref="Q2839" si="4992">(($L$3*($I$7-($B$7*Q2835+$C$7*Q2836+$D$7*Q2837+$E$7*Q2838+$G$7*N2840))/$F$7))+((1-$L$3)*N2839)</f>
        <v>-9.7857743632172938E-5</v>
      </c>
      <c r="S2839" s="129">
        <f t="shared" si="4984"/>
        <v>3.7351012497741823E-2</v>
      </c>
    </row>
    <row r="2840" spans="1:22" ht="15.75" x14ac:dyDescent="0.25">
      <c r="K2840" s="1"/>
      <c r="N2840" s="126">
        <f t="shared" si="4981"/>
        <v>-9.5248451149543853E-4</v>
      </c>
      <c r="P2840" s="127" t="str">
        <f t="shared" ref="P2840" si="4993">CONCATENATE("X6","(m",K2835,")")</f>
        <v>X6(m355)</v>
      </c>
      <c r="Q2840" s="59">
        <f t="shared" ref="Q2840" si="4994">(($L$3*($I$8-($B$8*Q2835+$C$8*Q2836+$D$8*Q2837+$E$8*Q2838+$F$8*Q2839))/$G$8))+((1-$L$3)*N2840)</f>
        <v>-9.5283676567451661E-4</v>
      </c>
      <c r="R2840" s="1"/>
      <c r="S2840" s="129">
        <f t="shared" si="4984"/>
        <v>3.6968995295717649E-2</v>
      </c>
      <c r="T2840" s="1"/>
      <c r="U2840" s="1"/>
    </row>
    <row r="2841" spans="1:22" x14ac:dyDescent="0.2">
      <c r="A2841" s="131"/>
      <c r="B2841" s="131"/>
      <c r="C2841" s="131"/>
      <c r="D2841" s="131"/>
      <c r="E2841" s="131"/>
      <c r="F2841" s="131"/>
      <c r="G2841" s="131"/>
      <c r="H2841" s="131"/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</row>
    <row r="2842" spans="1:22" ht="15.75" x14ac:dyDescent="0.25">
      <c r="K2842" s="127" t="s">
        <v>226</v>
      </c>
      <c r="N2842" s="117" t="s">
        <v>583</v>
      </c>
      <c r="S2842" s="112" t="s">
        <v>210</v>
      </c>
      <c r="T2842" s="112" t="s">
        <v>228</v>
      </c>
    </row>
    <row r="2843" spans="1:22" x14ac:dyDescent="0.2">
      <c r="K2843" s="127">
        <v>356</v>
      </c>
      <c r="N2843" s="124">
        <f t="shared" ref="N2843" si="4995">Q2835</f>
        <v>0.24245944331557967</v>
      </c>
      <c r="P2843" s="127" t="str">
        <f t="shared" ref="P2843" si="4996">CONCATENATE("X1","(m",K2843,")")</f>
        <v>X1(m356)</v>
      </c>
      <c r="Q2843" s="59">
        <f t="shared" ref="Q2843" si="4997">(($L$3*($I$3-($C$3*N2844+$D$3*N2845+$E$3*N2846+$F$3*N2847+$G$3*N2848))/$B$3))+((1-$L$3)*N2843)</f>
        <v>0.24254923009068005</v>
      </c>
      <c r="S2843" s="129">
        <f t="shared" ref="S2843:S2848" si="4998">ABS((Q2843-N2843)/Q2843)*100</f>
        <v>3.7017959227004439E-2</v>
      </c>
      <c r="T2843" s="133">
        <f t="shared" ref="T2843:T2899" si="4999">MAX(S2843:S2846)</f>
        <v>3.7173378589420505E-2</v>
      </c>
      <c r="U2843" s="127" t="s">
        <v>229</v>
      </c>
    </row>
    <row r="2844" spans="1:22" x14ac:dyDescent="0.2">
      <c r="N2844" s="125">
        <f t="shared" si="4981"/>
        <v>9.7839510069206852E-5</v>
      </c>
      <c r="P2844" s="127" t="str">
        <f t="shared" ref="P2844" si="5000">CONCATENATE("X2","(m",K2843,")")</f>
        <v>X2(m356)</v>
      </c>
      <c r="Q2844" s="59">
        <f t="shared" ref="Q2844" si="5001">(($L$3*($I$4-($B$4*Q2843+$D$4*N2845+$E$4*N2846+$F$4*N2847+$G$4*N2848))/$C$4))+((1-$L$3)*N2844)</f>
        <v>9.7875893845773921E-5</v>
      </c>
      <c r="S2844" s="129">
        <f t="shared" si="4998"/>
        <v>3.7173378589420505E-2</v>
      </c>
    </row>
    <row r="2845" spans="1:22" x14ac:dyDescent="0.2">
      <c r="N2845" s="125">
        <f t="shared" si="4981"/>
        <v>-9.46709385497022E-4</v>
      </c>
      <c r="P2845" s="127" t="str">
        <f t="shared" ref="P2845" si="5002">CONCATENATE("X3","(m",K2843,")")</f>
        <v>X3(m356)</v>
      </c>
      <c r="Q2845" s="59">
        <f t="shared" ref="Q2845" si="5003">(($L$3*($I$5-($B$5*Q2843+$C$5*Q2844+$E$5*N2846+$F$5*N2847+$G$5*N2848))/$D$5))+((1-$L$3)*N2845)</f>
        <v>-9.4706002944982453E-4</v>
      </c>
      <c r="S2845" s="129">
        <f t="shared" si="4998"/>
        <v>3.7024469611099606E-2</v>
      </c>
    </row>
    <row r="2846" spans="1:22" x14ac:dyDescent="0.2">
      <c r="N2846" s="125">
        <f t="shared" si="4981"/>
        <v>0.24367351494367517</v>
      </c>
      <c r="P2846" s="127" t="str">
        <f t="shared" ref="P2846" si="5004">CONCATENATE("X4","(m",K2843,")")</f>
        <v>X4(m356)</v>
      </c>
      <c r="Q2846" s="59">
        <f t="shared" ref="Q2846" si="5005">(($L$3*($I$6-($B$6*Q2843+$C$6*Q2844+$D$6*Q2845+$F$6*N2847+$G$6*N2848))/$E$6))+((1-$L$3)*N2846)</f>
        <v>0.24376289128496662</v>
      </c>
      <c r="S2846" s="129">
        <f t="shared" si="4998"/>
        <v>3.6665277811690322E-2</v>
      </c>
    </row>
    <row r="2847" spans="1:22" x14ac:dyDescent="0.2">
      <c r="N2847" s="125">
        <f t="shared" si="4981"/>
        <v>-9.7857743632172938E-5</v>
      </c>
      <c r="P2847" s="127" t="str">
        <f t="shared" ref="P2847" si="5006">CONCATENATE("X5","(m",K2843,")")</f>
        <v>X5(m356)</v>
      </c>
      <c r="Q2847" s="59">
        <f t="shared" ref="Q2847" si="5007">(($L$3*($I$7-($B$7*Q2843+$C$7*Q2844+$D$7*Q2845+$E$7*Q2846+$G$7*N2848))/$F$7))+((1-$L$3)*N2847)</f>
        <v>-9.7893961091016863E-5</v>
      </c>
      <c r="S2847" s="129">
        <f t="shared" si="4998"/>
        <v>3.6996622100368588E-2</v>
      </c>
    </row>
    <row r="2848" spans="1:22" ht="15.75" x14ac:dyDescent="0.25">
      <c r="K2848" s="1"/>
      <c r="N2848" s="126">
        <f t="shared" si="4981"/>
        <v>-9.5283676567451661E-4</v>
      </c>
      <c r="P2848" s="127" t="str">
        <f t="shared" ref="P2848" si="5008">CONCATENATE("X6","(m",K2843,")")</f>
        <v>X6(m356)</v>
      </c>
      <c r="Q2848" s="59">
        <f t="shared" ref="Q2848" si="5009">(($L$3*($I$8-($B$8*Q2843+$C$8*Q2844+$D$8*Q2845+$E$8*Q2846+$F$8*Q2847))/$G$8))+((1-$L$3)*N2848)</f>
        <v>-9.5318580676171955E-4</v>
      </c>
      <c r="R2848" s="1"/>
      <c r="S2848" s="129">
        <f t="shared" si="4998"/>
        <v>3.6618368079645143E-2</v>
      </c>
      <c r="T2848" s="1"/>
      <c r="U2848" s="1"/>
    </row>
    <row r="2849" spans="1:22" x14ac:dyDescent="0.2">
      <c r="A2849" s="131"/>
      <c r="B2849" s="131"/>
      <c r="C2849" s="131"/>
      <c r="D2849" s="131"/>
      <c r="E2849" s="131"/>
      <c r="F2849" s="131"/>
      <c r="G2849" s="131"/>
      <c r="H2849" s="131"/>
      <c r="I2849" s="131"/>
      <c r="J2849" s="131"/>
      <c r="K2849" s="131"/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</row>
    <row r="2850" spans="1:22" ht="15.75" x14ac:dyDescent="0.25">
      <c r="K2850" s="127" t="s">
        <v>226</v>
      </c>
      <c r="N2850" s="117" t="s">
        <v>584</v>
      </c>
      <c r="S2850" s="112" t="s">
        <v>210</v>
      </c>
      <c r="T2850" s="112" t="s">
        <v>228</v>
      </c>
    </row>
    <row r="2851" spans="1:22" x14ac:dyDescent="0.2">
      <c r="K2851" s="127">
        <v>357</v>
      </c>
      <c r="N2851" s="124">
        <f t="shared" ref="N2851" si="5010">Q2843</f>
        <v>0.24254923009068005</v>
      </c>
      <c r="P2851" s="127" t="str">
        <f t="shared" ref="P2851" si="5011">CONCATENATE("X1","(m",K2851,")")</f>
        <v>X1(m357)</v>
      </c>
      <c r="Q2851" s="59">
        <f t="shared" ref="Q2851" si="5012">(($L$3*($I$3-($C$3*N2852+$D$3*N2853+$E$3*N2854+$F$3*N2855+$G$3*N2856))/$B$3))+((1-$L$3)*N2851)</f>
        <v>0.24263819787433985</v>
      </c>
      <c r="S2851" s="129">
        <f t="shared" ref="S2851:S2856" si="5013">ABS((Q2851-N2851)/Q2851)*100</f>
        <v>3.6666849836180654E-2</v>
      </c>
      <c r="T2851" s="133">
        <f t="shared" si="4999"/>
        <v>3.6820738387126697E-2</v>
      </c>
      <c r="U2851" s="127" t="s">
        <v>229</v>
      </c>
    </row>
    <row r="2852" spans="1:22" x14ac:dyDescent="0.2">
      <c r="N2852" s="125">
        <f t="shared" si="4981"/>
        <v>9.7875893845773921E-5</v>
      </c>
      <c r="P2852" s="127" t="str">
        <f t="shared" ref="P2852" si="5014">CONCATENATE("X2","(m",K2851,")")</f>
        <v>X2(m357)</v>
      </c>
      <c r="Q2852" s="59">
        <f t="shared" ref="Q2852" si="5015">(($L$3*($I$4-($B$4*Q2851+$D$4*N2853+$E$4*N2854+$F$4*N2855+$G$4*N2856))/$C$4))+((1-$L$3)*N2852)</f>
        <v>9.7911945747167231E-5</v>
      </c>
      <c r="S2852" s="129">
        <f t="shared" si="5013"/>
        <v>3.6820738387126697E-2</v>
      </c>
    </row>
    <row r="2853" spans="1:22" x14ac:dyDescent="0.2">
      <c r="N2853" s="125">
        <f t="shared" si="4981"/>
        <v>-9.4706002944982453E-4</v>
      </c>
      <c r="P2853" s="127" t="str">
        <f t="shared" ref="P2853" si="5016">CONCATENATE("X3","(m",K2851,")")</f>
        <v>X3(m357)</v>
      </c>
      <c r="Q2853" s="59">
        <f t="shared" ref="Q2853" si="5017">(($L$3*($I$5-($B$5*Q2851+$C$5*Q2852+$E$5*N2854+$F$5*N2855+$G$5*N2856))/$D$5))+((1-$L$3)*N2853)</f>
        <v>-9.4740747499845565E-4</v>
      </c>
      <c r="S2853" s="129">
        <f t="shared" si="5013"/>
        <v>3.6673296105426342E-2</v>
      </c>
    </row>
    <row r="2854" spans="1:22" x14ac:dyDescent="0.2">
      <c r="N2854" s="125">
        <f t="shared" si="4981"/>
        <v>0.24376289128496662</v>
      </c>
      <c r="P2854" s="127" t="str">
        <f t="shared" ref="P2854" si="5018">CONCATENATE("X4","(m",K2851,")")</f>
        <v>X4(m357)</v>
      </c>
      <c r="Q2854" s="59">
        <f t="shared" ref="Q2854" si="5019">(($L$3*($I$6-($B$6*Q2851+$C$6*Q2852+$D$6*Q2853+$F$6*N2855+$G$6*N2856))/$E$6))+((1-$L$3)*N2854)</f>
        <v>0.24385145237859565</v>
      </c>
      <c r="S2854" s="129">
        <f t="shared" si="5013"/>
        <v>3.6317640418043917E-2</v>
      </c>
    </row>
    <row r="2855" spans="1:22" x14ac:dyDescent="0.2">
      <c r="N2855" s="125">
        <f t="shared" si="4981"/>
        <v>-9.7893961091016863E-5</v>
      </c>
      <c r="P2855" s="127" t="str">
        <f t="shared" ref="P2855" si="5020">CONCATENATE("X5","(m",K2851,")")</f>
        <v>X5(m357)</v>
      </c>
      <c r="Q2855" s="59">
        <f t="shared" ref="Q2855" si="5021">(($L$3*($I$7-($B$7*Q2851+$C$7*Q2852+$D$7*Q2853+$E$7*Q2854+$G$7*N2856))/$F$7))+((1-$L$3)*N2855)</f>
        <v>-9.792984819175673E-5</v>
      </c>
      <c r="S2855" s="129">
        <f t="shared" si="5013"/>
        <v>3.664572283375326E-2</v>
      </c>
    </row>
    <row r="2856" spans="1:22" ht="15.75" x14ac:dyDescent="0.25">
      <c r="K2856" s="1"/>
      <c r="N2856" s="126">
        <f t="shared" si="4981"/>
        <v>-9.5318580676171955E-4</v>
      </c>
      <c r="P2856" s="127" t="str">
        <f t="shared" ref="P2856" si="5022">CONCATENATE("X6","(m",K2851,")")</f>
        <v>X6(m357)</v>
      </c>
      <c r="Q2856" s="59">
        <f t="shared" ref="Q2856" si="5023">(($L$3*($I$8-($B$8*Q2851+$C$8*Q2852+$D$8*Q2853+$E$8*Q2854+$F$8*Q2855))/$G$8))+((1-$L$3)*N2856)</f>
        <v>-9.5353166406531346E-4</v>
      </c>
      <c r="R2856" s="1"/>
      <c r="S2856" s="129">
        <f t="shared" si="5013"/>
        <v>3.6271192308325199E-2</v>
      </c>
      <c r="T2856" s="1"/>
      <c r="U2856" s="1"/>
    </row>
    <row r="2857" spans="1:22" x14ac:dyDescent="0.2">
      <c r="A2857" s="131"/>
      <c r="B2857" s="131"/>
      <c r="C2857" s="131"/>
      <c r="D2857" s="131"/>
      <c r="E2857" s="131"/>
      <c r="F2857" s="131"/>
      <c r="G2857" s="131"/>
      <c r="H2857" s="131"/>
      <c r="I2857" s="131"/>
      <c r="J2857" s="131"/>
      <c r="K2857" s="131"/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</row>
    <row r="2858" spans="1:22" ht="15.75" x14ac:dyDescent="0.25">
      <c r="K2858" s="127" t="s">
        <v>226</v>
      </c>
      <c r="N2858" s="117" t="s">
        <v>585</v>
      </c>
      <c r="S2858" s="112" t="s">
        <v>210</v>
      </c>
      <c r="T2858" s="112" t="s">
        <v>228</v>
      </c>
    </row>
    <row r="2859" spans="1:22" x14ac:dyDescent="0.2">
      <c r="K2859" s="127">
        <v>358</v>
      </c>
      <c r="N2859" s="124">
        <f t="shared" ref="N2859" si="5024">Q2851</f>
        <v>0.24263819787433985</v>
      </c>
      <c r="P2859" s="127" t="str">
        <f t="shared" ref="P2859" si="5025">CONCATENATE("X1","(m",K2859,")")</f>
        <v>X1(m358)</v>
      </c>
      <c r="Q2859" s="59">
        <f t="shared" ref="Q2859" si="5026">(($L$3*($I$3-($C$3*N2860+$D$3*N2861+$E$3*N2862+$F$3*N2863+$G$3*N2864))/$B$3))+((1-$L$3)*N2859)</f>
        <v>0.24272635413700189</v>
      </c>
      <c r="S2859" s="129">
        <f t="shared" ref="S2859:S2864" si="5027">ABS((Q2859-N2859)/Q2859)*100</f>
        <v>3.6319196972026749E-2</v>
      </c>
      <c r="T2859" s="133">
        <f t="shared" si="4999"/>
        <v>3.6471570851569969E-2</v>
      </c>
      <c r="U2859" s="127" t="s">
        <v>229</v>
      </c>
    </row>
    <row r="2860" spans="1:22" x14ac:dyDescent="0.2">
      <c r="N2860" s="125">
        <f t="shared" si="4981"/>
        <v>9.7911945747167231E-5</v>
      </c>
      <c r="P2860" s="127" t="str">
        <f t="shared" ref="P2860" si="5028">CONCATENATE("X2","(m",K2859,")")</f>
        <v>X2(m358)</v>
      </c>
      <c r="Q2860" s="59">
        <f t="shared" ref="Q2860" si="5029">(($L$3*($I$4-($B$4*Q2859+$D$4*N2861+$E$4*N2862+$F$4*N2863+$G$4*N2864))/$C$4))+((1-$L$3)*N2860)</f>
        <v>9.79476688005913E-5</v>
      </c>
      <c r="S2860" s="129">
        <f t="shared" si="5027"/>
        <v>3.6471570851569969E-2</v>
      </c>
    </row>
    <row r="2861" spans="1:22" x14ac:dyDescent="0.2">
      <c r="N2861" s="125">
        <f t="shared" si="4981"/>
        <v>-9.4740747499845565E-4</v>
      </c>
      <c r="P2861" s="127" t="str">
        <f t="shared" ref="P2861" si="5030">CONCATENATE("X3","(m",K2859,")")</f>
        <v>X3(m358)</v>
      </c>
      <c r="Q2861" s="59">
        <f t="shared" ref="Q2861" si="5031">(($L$3*($I$5-($B$5*Q2859+$C$5*Q2860+$E$5*N2862+$F$5*N2863+$G$5*N2864))/$D$5))+((1-$L$3)*N2861)</f>
        <v>-9.4775175131720716E-4</v>
      </c>
      <c r="S2861" s="129">
        <f t="shared" si="5027"/>
        <v>3.6325579802203384E-2</v>
      </c>
    </row>
    <row r="2862" spans="1:22" x14ac:dyDescent="0.2">
      <c r="N2862" s="125">
        <f t="shared" si="4981"/>
        <v>0.24385145237859565</v>
      </c>
      <c r="P2862" s="127" t="str">
        <f t="shared" ref="P2862" si="5032">CONCATENATE("X4","(m",K2859,")")</f>
        <v>X4(m358)</v>
      </c>
      <c r="Q2862" s="59">
        <f t="shared" ref="Q2862" si="5033">(($L$3*($I$6-($B$6*Q2859+$C$6*Q2860+$D$6*Q2861+$F$6*N2863+$G$6*N2864))/$E$6))+((1-$L$3)*N2862)</f>
        <v>0.24393920566085628</v>
      </c>
      <c r="S2862" s="129">
        <f t="shared" si="5027"/>
        <v>3.5973422977620545E-2</v>
      </c>
    </row>
    <row r="2863" spans="1:22" x14ac:dyDescent="0.2">
      <c r="N2863" s="125">
        <f t="shared" si="4981"/>
        <v>-9.792984819175673E-5</v>
      </c>
      <c r="P2863" s="127" t="str">
        <f t="shared" ref="P2863" si="5034">CONCATENATE("X5","(m",K2859,")")</f>
        <v>X5(m358)</v>
      </c>
      <c r="Q2863" s="59">
        <f t="shared" ref="Q2863" si="5035">(($L$3*($I$7-($B$7*Q2859+$C$7*Q2860+$D$7*Q2861+$E$7*Q2862+$G$7*N2864))/$F$7))+((1-$L$3)*N2863)</f>
        <v>-9.7965407947758976E-5</v>
      </c>
      <c r="S2863" s="129">
        <f t="shared" si="5027"/>
        <v>3.6298277879074609E-2</v>
      </c>
    </row>
    <row r="2864" spans="1:22" ht="15.75" x14ac:dyDescent="0.25">
      <c r="K2864" s="1"/>
      <c r="N2864" s="126">
        <f t="shared" si="4981"/>
        <v>-9.5353166406531346E-4</v>
      </c>
      <c r="P2864" s="127" t="str">
        <f t="shared" ref="P2864" si="5036">CONCATENATE("X6","(m",K2859,")")</f>
        <v>X6(m358)</v>
      </c>
      <c r="Q2864" s="59">
        <f t="shared" ref="Q2864" si="5037">(($L$3*($I$8-($B$8*Q2859+$C$8*Q2860+$D$8*Q2861+$E$8*Q2862+$F$8*Q2863))/$G$8))+((1-$L$3)*N2864)</f>
        <v>-9.5387436662622922E-4</v>
      </c>
      <c r="R2864" s="1"/>
      <c r="S2864" s="129">
        <f t="shared" si="5027"/>
        <v>3.5927431631051748E-2</v>
      </c>
      <c r="T2864" s="1"/>
      <c r="U2864" s="1"/>
    </row>
    <row r="2865" spans="1:22" x14ac:dyDescent="0.2">
      <c r="A2865" s="131"/>
      <c r="B2865" s="131"/>
      <c r="C2865" s="131"/>
      <c r="D2865" s="131"/>
      <c r="E2865" s="131"/>
      <c r="F2865" s="131"/>
      <c r="G2865" s="131"/>
      <c r="H2865" s="131"/>
      <c r="I2865" s="131"/>
      <c r="J2865" s="131"/>
      <c r="K2865" s="131"/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</row>
    <row r="2866" spans="1:22" ht="15.75" x14ac:dyDescent="0.25">
      <c r="K2866" s="127" t="s">
        <v>226</v>
      </c>
      <c r="N2866" s="117" t="s">
        <v>586</v>
      </c>
      <c r="S2866" s="112" t="s">
        <v>210</v>
      </c>
      <c r="T2866" s="112" t="s">
        <v>228</v>
      </c>
    </row>
    <row r="2867" spans="1:22" x14ac:dyDescent="0.2">
      <c r="K2867" s="127">
        <v>359</v>
      </c>
      <c r="N2867" s="124">
        <f t="shared" ref="N2867" si="5038">Q2859</f>
        <v>0.24272635413700189</v>
      </c>
      <c r="P2867" s="127" t="str">
        <f t="shared" ref="P2867" si="5039">CONCATENATE("X1","(m",K2867,")")</f>
        <v>X1(m359)</v>
      </c>
      <c r="Q2867" s="59">
        <f t="shared" ref="Q2867" si="5040">(($L$3*($I$3-($C$3*N2868+$D$3*N2869+$E$3*N2870+$F$3*N2871+$G$3*N2872))/$B$3))+((1-$L$3)*N2867)</f>
        <v>0.24281370628096738</v>
      </c>
      <c r="S2867" s="129">
        <f t="shared" ref="S2867:S2872" si="5041">ABS((Q2867-N2867)/Q2867)*100</f>
        <v>3.5974964223977238E-2</v>
      </c>
      <c r="T2867" s="133">
        <f t="shared" si="4999"/>
        <v>3.6125839381744199E-2</v>
      </c>
      <c r="U2867" s="127" t="s">
        <v>229</v>
      </c>
    </row>
    <row r="2868" spans="1:22" x14ac:dyDescent="0.2">
      <c r="N2868" s="125">
        <f t="shared" si="4981"/>
        <v>9.79476688005913E-5</v>
      </c>
      <c r="P2868" s="127" t="str">
        <f t="shared" ref="P2868" si="5042">CONCATENATE("X2","(m",K2867,")")</f>
        <v>X2(m359)</v>
      </c>
      <c r="Q2868" s="59">
        <f t="shared" ref="Q2868" si="5043">(($L$3*($I$4-($B$4*Q2867+$D$4*N2869+$E$4*N2870+$F$4*N2871+$G$4*N2872))/$C$4))+((1-$L$3)*N2868)</f>
        <v>9.7983066005637805E-5</v>
      </c>
      <c r="S2868" s="129">
        <f t="shared" si="5041"/>
        <v>3.6125839381744199E-2</v>
      </c>
    </row>
    <row r="2869" spans="1:22" x14ac:dyDescent="0.2">
      <c r="N2869" s="125">
        <f t="shared" si="4981"/>
        <v>-9.4775175131720716E-4</v>
      </c>
      <c r="P2869" s="127" t="str">
        <f t="shared" ref="P2869" si="5044">CONCATENATE("X3","(m",K2867,")")</f>
        <v>X3(m359)</v>
      </c>
      <c r="Q2869" s="59">
        <f t="shared" ref="Q2869" si="5045">(($L$3*($I$5-($B$5*Q2867+$C$5*Q2868+$E$5*N2870+$F$5*N2871+$G$5*N2872))/$D$5))+((1-$L$3)*N2869)</f>
        <v>-9.4809288731425808E-4</v>
      </c>
      <c r="S2869" s="129">
        <f t="shared" si="5041"/>
        <v>3.5981284282944184E-2</v>
      </c>
    </row>
    <row r="2870" spans="1:22" x14ac:dyDescent="0.2">
      <c r="N2870" s="125">
        <f t="shared" si="4981"/>
        <v>0.24393920566085628</v>
      </c>
      <c r="P2870" s="127" t="str">
        <f t="shared" ref="P2870" si="5046">CONCATENATE("X4","(m",K2867,")")</f>
        <v>X4(m359)</v>
      </c>
      <c r="Q2870" s="59">
        <f t="shared" ref="Q2870" si="5047">(($L$3*($I$6-($B$6*Q2867+$C$6*Q2868+$D$6*Q2869+$F$6*N2871+$G$6*N2872))/$E$6))+((1-$L$3)*N2870)</f>
        <v>0.24402615850021225</v>
      </c>
      <c r="S2870" s="129">
        <f t="shared" si="5041"/>
        <v>3.5632589510234507E-2</v>
      </c>
    </row>
    <row r="2871" spans="1:22" x14ac:dyDescent="0.2">
      <c r="N2871" s="125">
        <f t="shared" si="4981"/>
        <v>-9.7965407947758976E-5</v>
      </c>
      <c r="P2871" s="127" t="str">
        <f t="shared" ref="P2871" si="5048">CONCATENATE("X5","(m",K2867,")")</f>
        <v>X5(m359)</v>
      </c>
      <c r="Q2871" s="59">
        <f t="shared" ref="Q2871" si="5049">(($L$3*($I$7-($B$7*Q2867+$C$7*Q2868+$D$7*Q2869+$E$7*Q2870+$G$7*N2872))/$F$7))+((1-$L$3)*N2871)</f>
        <v>-9.8000643344903619E-5</v>
      </c>
      <c r="S2871" s="129">
        <f t="shared" si="5041"/>
        <v>3.595425085183953E-2</v>
      </c>
    </row>
    <row r="2872" spans="1:22" ht="15.75" x14ac:dyDescent="0.25">
      <c r="K2872" s="1"/>
      <c r="N2872" s="126">
        <f t="shared" si="4981"/>
        <v>-9.5387436662622922E-4</v>
      </c>
      <c r="P2872" s="127" t="str">
        <f t="shared" ref="P2872" si="5050">CONCATENATE("X6","(m",K2867,")")</f>
        <v>X6(m359)</v>
      </c>
      <c r="Q2872" s="59">
        <f t="shared" ref="Q2872" si="5051">(($L$3*($I$8-($B$8*Q2867+$C$8*Q2868+$D$8*Q2869+$E$8*Q2870+$F$8*Q2871))/$G$8))+((1-$L$3)*N2872)</f>
        <v>-9.5421394322050071E-4</v>
      </c>
      <c r="R2872" s="1"/>
      <c r="S2872" s="129">
        <f t="shared" si="5041"/>
        <v>3.5587050124776462E-2</v>
      </c>
      <c r="T2872" s="1"/>
      <c r="U2872" s="1"/>
    </row>
    <row r="2873" spans="1:22" x14ac:dyDescent="0.2">
      <c r="A2873" s="131"/>
      <c r="B2873" s="131"/>
      <c r="C2873" s="131"/>
      <c r="D2873" s="131"/>
      <c r="E2873" s="131"/>
      <c r="F2873" s="131"/>
      <c r="G2873" s="131"/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</row>
    <row r="2874" spans="1:22" ht="15.75" x14ac:dyDescent="0.25">
      <c r="K2874" s="127" t="s">
        <v>226</v>
      </c>
      <c r="N2874" s="117" t="s">
        <v>587</v>
      </c>
      <c r="S2874" s="112" t="s">
        <v>210</v>
      </c>
      <c r="T2874" s="112" t="s">
        <v>228</v>
      </c>
    </row>
    <row r="2875" spans="1:22" x14ac:dyDescent="0.2">
      <c r="K2875" s="127">
        <v>360</v>
      </c>
      <c r="N2875" s="124">
        <f t="shared" ref="N2875" si="5052">Q2867</f>
        <v>0.24281370628096738</v>
      </c>
      <c r="P2875" s="127" t="str">
        <f t="shared" ref="P2875" si="5053">CONCATENATE("X1","(m",K2875,")")</f>
        <v>X1(m360)</v>
      </c>
      <c r="Q2875" s="59">
        <f t="shared" ref="Q2875" si="5054">(($L$3*($I$3-($C$3*N2876+$D$3*N2877+$E$3*N2878+$F$3*N2879+$G$3*N2880))/$B$3))+((1-$L$3)*N2875)</f>
        <v>0.2429002616410173</v>
      </c>
      <c r="S2875" s="129">
        <f t="shared" ref="S2875:S2880" si="5055">ABS((Q2875-N2875)/Q2875)*100</f>
        <v>3.5634115609905266E-2</v>
      </c>
      <c r="T2875" s="133">
        <f t="shared" si="4999"/>
        <v>3.5783507808114061E-2</v>
      </c>
      <c r="U2875" s="127" t="s">
        <v>229</v>
      </c>
    </row>
    <row r="2876" spans="1:22" x14ac:dyDescent="0.2">
      <c r="N2876" s="125">
        <f t="shared" si="4981"/>
        <v>9.7983066005637805E-5</v>
      </c>
      <c r="P2876" s="127" t="str">
        <f t="shared" ref="P2876" si="5056">CONCATENATE("X2","(m",K2875,")")</f>
        <v>X2(m360)</v>
      </c>
      <c r="Q2876" s="59">
        <f t="shared" ref="Q2876" si="5057">(($L$3*($I$4-($B$4*Q2875+$D$4*N2877+$E$4*N2878+$F$4*N2879+$G$4*N2880))/$C$4))+((1-$L$3)*N2876)</f>
        <v>9.8018140334537782E-5</v>
      </c>
      <c r="S2876" s="129">
        <f t="shared" si="5055"/>
        <v>3.5783507808114061E-2</v>
      </c>
    </row>
    <row r="2877" spans="1:22" x14ac:dyDescent="0.2">
      <c r="N2877" s="125">
        <f t="shared" si="4981"/>
        <v>-9.4809288731425808E-4</v>
      </c>
      <c r="P2877" s="127" t="str">
        <f t="shared" ref="P2877" si="5058">CONCATENATE("X3","(m",K2875,")")</f>
        <v>X3(m360)</v>
      </c>
      <c r="Q2877" s="59">
        <f t="shared" ref="Q2877" si="5059">(($L$3*($I$5-($B$5*Q2875+$C$5*Q2876+$E$5*N2878+$F$5*N2879+$G$5*N2880))/$D$5))+((1-$L$3)*N2877)</f>
        <v>-9.4843091163410046E-4</v>
      </c>
      <c r="S2877" s="129">
        <f t="shared" si="5055"/>
        <v>3.564037355762411E-2</v>
      </c>
    </row>
    <row r="2878" spans="1:22" x14ac:dyDescent="0.2">
      <c r="N2878" s="125">
        <f t="shared" si="4981"/>
        <v>0.24402615850021225</v>
      </c>
      <c r="P2878" s="127" t="str">
        <f t="shared" ref="P2878" si="5060">CONCATENATE("X4","(m",K2875,")")</f>
        <v>X4(m360)</v>
      </c>
      <c r="Q2878" s="59">
        <f t="shared" ref="Q2878" si="5061">(($L$3*($I$6-($B$6*Q2875+$C$6*Q2876+$D$6*Q2877+$F$6*N2879+$G$6*N2880))/$E$6))+((1-$L$3)*N2878)</f>
        <v>0.24411231819791573</v>
      </c>
      <c r="S2878" s="129">
        <f t="shared" si="5055"/>
        <v>3.5295104458278943E-2</v>
      </c>
    </row>
    <row r="2879" spans="1:22" x14ac:dyDescent="0.2">
      <c r="N2879" s="125">
        <f t="shared" si="4981"/>
        <v>-9.8000643344903619E-5</v>
      </c>
      <c r="P2879" s="127" t="str">
        <f t="shared" ref="P2879" si="5062">CONCATENATE("X5","(m",K2875,")")</f>
        <v>X5(m360)</v>
      </c>
      <c r="Q2879" s="59">
        <f t="shared" ref="Q2879" si="5063">(($L$3*($I$7-($B$7*Q2875+$C$7*Q2876+$D$7*Q2877+$E$7*Q2878+$G$7*N2880))/$F$7))+((1-$L$3)*N2879)</f>
        <v>-9.8035557341834948E-5</v>
      </c>
      <c r="S2879" s="129">
        <f t="shared" si="5055"/>
        <v>3.5613605795689909E-2</v>
      </c>
    </row>
    <row r="2880" spans="1:22" ht="15.75" x14ac:dyDescent="0.25">
      <c r="K2880" s="1"/>
      <c r="N2880" s="126">
        <f t="shared" si="4981"/>
        <v>-9.5421394322050071E-4</v>
      </c>
      <c r="P2880" s="127" t="str">
        <f t="shared" ref="P2880" si="5064">CONCATENATE("X6","(m",K2875,")")</f>
        <v>X6(m360)</v>
      </c>
      <c r="Q2880" s="59">
        <f t="shared" ref="Q2880" si="5065">(($L$3*($I$8-($B$8*Q2875+$C$8*Q2876+$D$8*Q2877+$E$8*Q2878+$F$8*Q2879))/$G$8))+((1-$L$3)*N2880)</f>
        <v>-9.5455042236167978E-4</v>
      </c>
      <c r="R2880" s="1"/>
      <c r="S2880" s="129">
        <f t="shared" si="5055"/>
        <v>3.5250012288149599E-2</v>
      </c>
      <c r="T2880" s="1"/>
      <c r="U2880" s="1"/>
    </row>
    <row r="2881" spans="1:22" x14ac:dyDescent="0.2">
      <c r="A2881" s="131"/>
      <c r="B2881" s="131"/>
      <c r="C2881" s="131"/>
      <c r="D2881" s="131"/>
      <c r="E2881" s="131"/>
      <c r="F2881" s="131"/>
      <c r="G2881" s="131"/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</row>
    <row r="2882" spans="1:22" ht="15.75" x14ac:dyDescent="0.25">
      <c r="K2882" s="127" t="s">
        <v>226</v>
      </c>
      <c r="N2882" s="117" t="s">
        <v>588</v>
      </c>
      <c r="S2882" s="112" t="s">
        <v>210</v>
      </c>
      <c r="T2882" s="112" t="s">
        <v>228</v>
      </c>
    </row>
    <row r="2883" spans="1:22" x14ac:dyDescent="0.2">
      <c r="K2883" s="127">
        <v>361</v>
      </c>
      <c r="N2883" s="124">
        <f t="shared" ref="N2883" si="5066">Q2875</f>
        <v>0.2429002616410173</v>
      </c>
      <c r="P2883" s="127" t="str">
        <f t="shared" ref="P2883" si="5067">CONCATENATE("X1","(m",K2883,")")</f>
        <v>X1(m361)</v>
      </c>
      <c r="Q2883" s="59">
        <f t="shared" ref="Q2883" si="5068">(($L$3*($I$3-($C$3*N2884+$D$3*N2885+$E$3*N2886+$F$3*N2887+$G$3*N2888))/$B$3))+((1-$L$3)*N2883)</f>
        <v>0.24298602748502829</v>
      </c>
      <c r="S2883" s="129">
        <f t="shared" ref="S2883:S2888" si="5069">ABS((Q2883-N2883)/Q2883)*100</f>
        <v>3.5296615570322099E-2</v>
      </c>
      <c r="T2883" s="133">
        <f t="shared" si="4999"/>
        <v>3.5444540386004184E-2</v>
      </c>
      <c r="U2883" s="127" t="s">
        <v>229</v>
      </c>
    </row>
    <row r="2884" spans="1:22" x14ac:dyDescent="0.2">
      <c r="N2884" s="125">
        <f t="shared" si="4981"/>
        <v>9.8018140334537782E-5</v>
      </c>
      <c r="P2884" s="127" t="str">
        <f t="shared" ref="P2884" si="5070">CONCATENATE("X2","(m",K2883,")")</f>
        <v>X2(m361)</v>
      </c>
      <c r="Q2884" s="59">
        <f t="shared" ref="Q2884" si="5071">(($L$3*($I$4-($B$4*Q2883+$D$4*N2885+$E$4*N2886+$F$4*N2887+$G$4*N2888))/$C$4))+((1-$L$3)*N2884)</f>
        <v>9.8052894732410858E-5</v>
      </c>
      <c r="S2884" s="129">
        <f t="shared" si="5069"/>
        <v>3.5444540386004184E-2</v>
      </c>
    </row>
    <row r="2885" spans="1:22" x14ac:dyDescent="0.2">
      <c r="N2885" s="125">
        <f t="shared" si="4981"/>
        <v>-9.4843091163410046E-4</v>
      </c>
      <c r="P2885" s="127" t="str">
        <f t="shared" ref="P2885" si="5072">CONCATENATE("X3","(m",K2883,")")</f>
        <v>X3(m361)</v>
      </c>
      <c r="Q2885" s="59">
        <f t="shared" ref="Q2885" si="5073">(($L$3*($I$5-($B$5*Q2883+$C$5*Q2884+$E$5*N2886+$F$5*N2887+$G$5*N2888))/$D$5))+((1-$L$3)*N2885)</f>
        <v>-9.4876585265994586E-4</v>
      </c>
      <c r="S2885" s="129">
        <f t="shared" si="5069"/>
        <v>3.5302812059094822E-2</v>
      </c>
    </row>
    <row r="2886" spans="1:22" x14ac:dyDescent="0.2">
      <c r="N2886" s="125">
        <f t="shared" si="4981"/>
        <v>0.24411231819791573</v>
      </c>
      <c r="P2886" s="127" t="str">
        <f t="shared" ref="P2886" si="5074">CONCATENATE("X4","(m",K2883,")")</f>
        <v>X4(m361)</v>
      </c>
      <c r="Q2886" s="59">
        <f t="shared" ref="Q2886" si="5075">(($L$3*($I$6-($B$6*Q2883+$C$6*Q2884+$D$6*Q2885+$F$6*N2887+$G$6*N2888))/$E$6))+((1-$L$3)*N2886)</f>
        <v>0.24419769198862043</v>
      </c>
      <c r="S2886" s="129">
        <f t="shared" si="5069"/>
        <v>3.4960932680999403E-2</v>
      </c>
    </row>
    <row r="2887" spans="1:22" x14ac:dyDescent="0.2">
      <c r="N2887" s="125">
        <f t="shared" si="4981"/>
        <v>-9.8035557341834948E-5</v>
      </c>
      <c r="P2887" s="127" t="str">
        <f t="shared" ref="P2887" si="5076">CONCATENATE("X5","(m",K2883,")")</f>
        <v>X5(m361)</v>
      </c>
      <c r="Q2887" s="59">
        <f t="shared" ref="Q2887" si="5077">(($L$3*($I$7-($B$7*Q2883+$C$7*Q2884+$D$7*Q2885+$E$7*Q2886+$G$7*N2888))/$F$7))+((1-$L$3)*N2887)</f>
        <v>-9.8070152870209941E-5</v>
      </c>
      <c r="S2887" s="129">
        <f t="shared" si="5069"/>
        <v>3.527630717653514E-2</v>
      </c>
    </row>
    <row r="2888" spans="1:22" ht="15.75" x14ac:dyDescent="0.25">
      <c r="K2888" s="1"/>
      <c r="N2888" s="126">
        <f t="shared" si="4981"/>
        <v>-9.5455042236167978E-4</v>
      </c>
      <c r="P2888" s="127" t="str">
        <f t="shared" ref="P2888" si="5078">CONCATENATE("X6","(m",K2883,")")</f>
        <v>X6(m361)</v>
      </c>
      <c r="Q2888" s="59">
        <f t="shared" ref="Q2888" si="5079">(($L$3*($I$8-($B$8*Q2883+$C$8*Q2884+$D$8*Q2885+$E$8*Q2886+$F$8*Q2887))/$G$8))+((1-$L$3)*N2888)</f>
        <v>-9.5488383230323275E-4</v>
      </c>
      <c r="R2888" s="1"/>
      <c r="S2888" s="129">
        <f t="shared" si="5069"/>
        <v>3.4916283036100997E-2</v>
      </c>
      <c r="T2888" s="1"/>
      <c r="U2888" s="1"/>
    </row>
    <row r="2889" spans="1:22" x14ac:dyDescent="0.2">
      <c r="A2889" s="131"/>
      <c r="B2889" s="131"/>
      <c r="C2889" s="131"/>
      <c r="D2889" s="131"/>
      <c r="E2889" s="131"/>
      <c r="F2889" s="131"/>
      <c r="G2889" s="131"/>
      <c r="H2889" s="131"/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</row>
    <row r="2890" spans="1:22" ht="15.75" x14ac:dyDescent="0.25">
      <c r="K2890" s="127" t="s">
        <v>226</v>
      </c>
      <c r="N2890" s="117" t="s">
        <v>589</v>
      </c>
      <c r="S2890" s="112" t="s">
        <v>210</v>
      </c>
      <c r="T2890" s="112" t="s">
        <v>228</v>
      </c>
    </row>
    <row r="2891" spans="1:22" x14ac:dyDescent="0.2">
      <c r="K2891" s="127">
        <v>362</v>
      </c>
      <c r="N2891" s="124">
        <f t="shared" ref="N2891" si="5080">Q2883</f>
        <v>0.24298602748502829</v>
      </c>
      <c r="P2891" s="127" t="str">
        <f t="shared" ref="P2891" si="5081">CONCATENATE("X1","(m",K2891,")")</f>
        <v>X1(m362)</v>
      </c>
      <c r="Q2891" s="59">
        <f t="shared" ref="Q2891" si="5082">(($L$3*($I$3-($C$3*N2892+$D$3*N2893+$E$3*N2894+$F$3*N2895+$G$3*N2896))/$B$3))+((1-$L$3)*N2891)</f>
        <v>0.24307101101458298</v>
      </c>
      <c r="S2891" s="129">
        <f t="shared" ref="S2891:S2896" si="5083">ABS((Q2891-N2891)/Q2891)*100</f>
        <v>3.4962428962617025E-2</v>
      </c>
      <c r="T2891" s="133">
        <f t="shared" si="4999"/>
        <v>3.510890179046057E-2</v>
      </c>
      <c r="U2891" s="127" t="s">
        <v>229</v>
      </c>
    </row>
    <row r="2892" spans="1:22" x14ac:dyDescent="0.2">
      <c r="N2892" s="125">
        <f t="shared" si="4981"/>
        <v>9.8052894732410858E-5</v>
      </c>
      <c r="P2892" s="127" t="str">
        <f t="shared" ref="P2892" si="5084">CONCATENATE("X2","(m",K2891,")")</f>
        <v>X2(m362)</v>
      </c>
      <c r="Q2892" s="59">
        <f t="shared" ref="Q2892" si="5085">(($L$3*($I$4-($B$4*Q2891+$D$4*N2893+$E$4*N2894+$F$4*N2895+$G$4*N2896))/$C$4))+((1-$L$3)*N2892)</f>
        <v>9.8087332117512878E-5</v>
      </c>
      <c r="S2892" s="129">
        <f t="shared" si="5083"/>
        <v>3.510890179046057E-2</v>
      </c>
    </row>
    <row r="2893" spans="1:22" x14ac:dyDescent="0.2">
      <c r="N2893" s="125">
        <f t="shared" si="4981"/>
        <v>-9.4876585265994586E-4</v>
      </c>
      <c r="P2893" s="127" t="str">
        <f t="shared" ref="P2893" si="5086">CONCATENATE("X3","(m",K2891,")")</f>
        <v>X3(m362)</v>
      </c>
      <c r="Q2893" s="59">
        <f t="shared" ref="Q2893" si="5087">(($L$3*($I$5-($B$5*Q2891+$C$5*Q2892+$E$5*N2894+$F$5*N2895+$G$5*N2896))/$D$5))+((1-$L$3)*N2893)</f>
        <v>-9.4909773851610752E-4</v>
      </c>
      <c r="S2893" s="129">
        <f t="shared" si="5083"/>
        <v>3.4968564637036147E-2</v>
      </c>
    </row>
    <row r="2894" spans="1:22" x14ac:dyDescent="0.2">
      <c r="N2894" s="125">
        <f t="shared" si="4981"/>
        <v>0.24419769198862043</v>
      </c>
      <c r="P2894" s="127" t="str">
        <f t="shared" ref="P2894" si="5088">CONCATENATE("X4","(m",K2891,")")</f>
        <v>X4(m362)</v>
      </c>
      <c r="Q2894" s="59">
        <f t="shared" ref="Q2894" si="5089">(($L$3*($I$6-($B$6*Q2891+$C$6*Q2892+$D$6*Q2893+$F$6*N2895+$G$6*N2896))/$E$6))+((1-$L$3)*N2894)</f>
        <v>0.24428228704098903</v>
      </c>
      <c r="S2894" s="129">
        <f t="shared" si="5083"/>
        <v>3.4630039448749636E-2</v>
      </c>
    </row>
    <row r="2895" spans="1:22" x14ac:dyDescent="0.2">
      <c r="N2895" s="125">
        <f t="shared" si="4981"/>
        <v>-9.8070152870209941E-5</v>
      </c>
      <c r="P2895" s="127" t="str">
        <f t="shared" ref="P2895" si="5090">CONCATENATE("X5","(m",K2891,")")</f>
        <v>X5(m362)</v>
      </c>
      <c r="Q2895" s="59">
        <f t="shared" ref="Q2895" si="5091">(($L$3*($I$7-($B$7*Q2891+$C$7*Q2892+$D$7*Q2893+$E$7*Q2894+$G$7*N2896))/$F$7))+((1-$L$3)*N2895)</f>
        <v>-9.8104432834944367E-5</v>
      </c>
      <c r="S2895" s="129">
        <f t="shared" si="5083"/>
        <v>3.4942319876718031E-2</v>
      </c>
    </row>
    <row r="2896" spans="1:22" ht="15.75" x14ac:dyDescent="0.25">
      <c r="K2896" s="1"/>
      <c r="N2896" s="126">
        <f t="shared" si="4981"/>
        <v>-9.5488383230323275E-4</v>
      </c>
      <c r="P2896" s="127" t="str">
        <f t="shared" ref="P2896" si="5092">CONCATENATE("X6","(m",K2891,")")</f>
        <v>X6(m362)</v>
      </c>
      <c r="Q2896" s="59">
        <f t="shared" ref="Q2896" si="5093">(($L$3*($I$8-($B$8*Q2891+$C$8*Q2892+$D$8*Q2893+$E$8*Q2894+$F$8*Q2895))/$G$8))+((1-$L$3)*N2896)</f>
        <v>-9.552142010409105E-4</v>
      </c>
      <c r="R2896" s="1"/>
      <c r="S2896" s="129">
        <f t="shared" si="5083"/>
        <v>3.4585827693699035E-2</v>
      </c>
      <c r="T2896" s="1"/>
      <c r="U2896" s="1"/>
    </row>
    <row r="2897" spans="1:22" x14ac:dyDescent="0.2">
      <c r="A2897" s="131"/>
      <c r="B2897" s="131"/>
      <c r="C2897" s="131"/>
      <c r="D2897" s="131"/>
      <c r="E2897" s="131"/>
      <c r="F2897" s="131"/>
      <c r="G2897" s="131"/>
      <c r="H2897" s="131"/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</row>
    <row r="2898" spans="1:22" ht="15.75" x14ac:dyDescent="0.25">
      <c r="K2898" s="127" t="s">
        <v>226</v>
      </c>
      <c r="N2898" s="117" t="s">
        <v>590</v>
      </c>
      <c r="S2898" s="112" t="s">
        <v>210</v>
      </c>
      <c r="T2898" s="112" t="s">
        <v>228</v>
      </c>
    </row>
    <row r="2899" spans="1:22" x14ac:dyDescent="0.2">
      <c r="K2899" s="127">
        <v>363</v>
      </c>
      <c r="N2899" s="124">
        <f t="shared" ref="N2899:N2960" si="5094">Q2891</f>
        <v>0.24307101101458298</v>
      </c>
      <c r="P2899" s="127" t="str">
        <f t="shared" ref="P2899" si="5095">CONCATENATE("X1","(m",K2899,")")</f>
        <v>X1(m363)</v>
      </c>
      <c r="Q2899" s="59">
        <f t="shared" ref="Q2899" si="5096">(($L$3*($I$3-($C$3*N2900+$D$3*N2901+$E$3*N2902+$F$3*N2903+$G$3*N2904))/$B$3))+((1-$L$3)*N2899)</f>
        <v>0.2431552193655746</v>
      </c>
      <c r="S2899" s="129">
        <f t="shared" ref="S2899:S2904" si="5097">ABS((Q2899-N2899)/Q2899)*100</f>
        <v>3.4631521055290562E-2</v>
      </c>
      <c r="T2899" s="133">
        <f t="shared" si="4999"/>
        <v>3.477655710981737E-2</v>
      </c>
      <c r="U2899" s="127" t="s">
        <v>229</v>
      </c>
    </row>
    <row r="2900" spans="1:22" x14ac:dyDescent="0.2">
      <c r="N2900" s="125">
        <f t="shared" si="5094"/>
        <v>9.8087332117512878E-5</v>
      </c>
      <c r="P2900" s="127" t="str">
        <f t="shared" ref="P2900" si="5098">CONCATENATE("X2","(m",K2899,")")</f>
        <v>X2(m363)</v>
      </c>
      <c r="Q2900" s="59">
        <f t="shared" ref="Q2900" si="5099">(($L$3*($I$4-($B$4*Q2899+$D$4*N2901+$E$4*N2902+$F$4*N2903+$G$4*N2904))/$C$4))+((1-$L$3)*N2900)</f>
        <v>9.8121455381480603E-5</v>
      </c>
      <c r="S2900" s="129">
        <f t="shared" si="5097"/>
        <v>3.477655710981737E-2</v>
      </c>
    </row>
    <row r="2901" spans="1:22" x14ac:dyDescent="0.2">
      <c r="N2901" s="125">
        <f t="shared" si="5094"/>
        <v>-9.4909773851610752E-4</v>
      </c>
      <c r="P2901" s="127" t="str">
        <f t="shared" ref="P2901" si="5100">CONCATENATE("X3","(m",K2899,")")</f>
        <v>X3(m363)</v>
      </c>
      <c r="Q2901" s="59">
        <f t="shared" ref="Q2901" si="5101">(($L$3*($I$5-($B$5*Q2899+$C$5*Q2900+$E$5*N2902+$F$5*N2903+$G$5*N2904))/$D$5))+((1-$L$3)*N2901)</f>
        <v>-9.4942659707036229E-4</v>
      </c>
      <c r="S2901" s="129">
        <f t="shared" si="5097"/>
        <v>3.46375965524384E-2</v>
      </c>
    </row>
    <row r="2902" spans="1:22" x14ac:dyDescent="0.2">
      <c r="N2902" s="125">
        <f t="shared" si="5094"/>
        <v>0.24428228704098903</v>
      </c>
      <c r="P2902" s="127" t="str">
        <f t="shared" ref="P2902" si="5102">CONCATENATE("X4","(m",K2899,")")</f>
        <v>X4(m363)</v>
      </c>
      <c r="Q2902" s="59">
        <f t="shared" ref="Q2902" si="5103">(($L$3*($I$6-($B$6*Q2899+$C$6*Q2900+$D$6*Q2901+$F$6*N2903+$G$6*N2904))/$E$6))+((1-$L$3)*N2902)</f>
        <v>0.2443661104582952</v>
      </c>
      <c r="S2902" s="129">
        <f t="shared" si="5097"/>
        <v>3.4302390437432703E-2</v>
      </c>
    </row>
    <row r="2903" spans="1:22" x14ac:dyDescent="0.2">
      <c r="N2903" s="125">
        <f t="shared" si="5094"/>
        <v>-9.8104432834944367E-5</v>
      </c>
      <c r="P2903" s="127" t="str">
        <f t="shared" ref="P2903" si="5104">CONCATENATE("X5","(m",K2899,")")</f>
        <v>X5(m363)</v>
      </c>
      <c r="Q2903" s="59">
        <f t="shared" ref="Q2903" si="5105">(($L$3*($I$7-($B$7*Q2899+$C$7*Q2900+$D$7*Q2901+$E$7*Q2902+$G$7*N2904))/$F$7))+((1-$L$3)*N2903)</f>
        <v>-9.81384001144568E-5</v>
      </c>
      <c r="S2903" s="129">
        <f t="shared" si="5097"/>
        <v>3.4611609189488676E-2</v>
      </c>
    </row>
    <row r="2904" spans="1:22" ht="15.75" x14ac:dyDescent="0.25">
      <c r="K2904" s="1"/>
      <c r="N2904" s="126">
        <f t="shared" si="5094"/>
        <v>-9.552142010409105E-4</v>
      </c>
      <c r="P2904" s="127" t="str">
        <f t="shared" ref="P2904" si="5106">CONCATENATE("X6","(m",K2899,")")</f>
        <v>X6(m363)</v>
      </c>
      <c r="Q2904" s="59">
        <f t="shared" ref="Q2904" si="5107">(($L$3*($I$8-($B$8*Q2899+$C$8*Q2900+$D$8*Q2901+$E$8*Q2902+$F$8*Q2903))/$G$8))+((1-$L$3)*N2904)</f>
        <v>-9.5554155631510115E-4</v>
      </c>
      <c r="R2904" s="1"/>
      <c r="S2904" s="129">
        <f t="shared" si="5097"/>
        <v>3.4258611990989549E-2</v>
      </c>
      <c r="T2904" s="1"/>
      <c r="U2904" s="1"/>
    </row>
    <row r="2905" spans="1:22" x14ac:dyDescent="0.2">
      <c r="A2905" s="131"/>
      <c r="B2905" s="131"/>
      <c r="C2905" s="131"/>
      <c r="D2905" s="131"/>
      <c r="E2905" s="131"/>
      <c r="F2905" s="131"/>
      <c r="G2905" s="131"/>
      <c r="H2905" s="131"/>
      <c r="I2905" s="131"/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</row>
    <row r="2906" spans="1:22" ht="15.75" x14ac:dyDescent="0.25">
      <c r="K2906" s="127" t="s">
        <v>226</v>
      </c>
      <c r="N2906" s="117" t="s">
        <v>591</v>
      </c>
      <c r="S2906" s="112" t="s">
        <v>210</v>
      </c>
      <c r="T2906" s="112" t="s">
        <v>228</v>
      </c>
    </row>
    <row r="2907" spans="1:22" x14ac:dyDescent="0.2">
      <c r="K2907" s="127">
        <v>364</v>
      </c>
      <c r="N2907" s="124">
        <f t="shared" ref="N2907" si="5108">Q2899</f>
        <v>0.2431552193655746</v>
      </c>
      <c r="P2907" s="127" t="str">
        <f t="shared" ref="P2907" si="5109">CONCATENATE("X1","(m",K2907,")")</f>
        <v>X1(m364)</v>
      </c>
      <c r="Q2907" s="59">
        <f t="shared" ref="Q2907" si="5110">(($L$3*($I$3-($C$3*N2908+$D$3*N2909+$E$3*N2910+$F$3*N2911+$G$3*N2912))/$B$3))+((1-$L$3)*N2907)</f>
        <v>0.24323865960880631</v>
      </c>
      <c r="S2907" s="129">
        <f t="shared" ref="S2907:S2912" si="5111">ABS((Q2907-N2907)/Q2907)*100</f>
        <v>3.4303857522442062E-2</v>
      </c>
      <c r="T2907" s="133">
        <f t="shared" ref="T2907:T2963" si="5112">MAX(S2907:S2910)</f>
        <v>3.44474718406904E-2</v>
      </c>
      <c r="U2907" s="127" t="s">
        <v>229</v>
      </c>
    </row>
    <row r="2908" spans="1:22" x14ac:dyDescent="0.2">
      <c r="N2908" s="125">
        <f t="shared" si="5094"/>
        <v>9.8121455381480603E-5</v>
      </c>
      <c r="P2908" s="127" t="str">
        <f t="shared" ref="P2908" si="5113">CONCATENATE("X2","(m",K2907,")")</f>
        <v>X2(m364)</v>
      </c>
      <c r="Q2908" s="59">
        <f t="shared" ref="Q2908" si="5114">(($L$3*($I$4-($B$4*Q2907+$D$4*N2909+$E$4*N2910+$F$4*N2911+$G$4*N2912))/$C$4))+((1-$L$3)*N2908)</f>
        <v>9.8155267389574781E-5</v>
      </c>
      <c r="S2908" s="129">
        <f t="shared" si="5111"/>
        <v>3.44474718406904E-2</v>
      </c>
    </row>
    <row r="2909" spans="1:22" x14ac:dyDescent="0.2">
      <c r="N2909" s="125">
        <f t="shared" si="5094"/>
        <v>-9.4942659707036229E-4</v>
      </c>
      <c r="P2909" s="127" t="str">
        <f t="shared" ref="P2909" si="5115">CONCATENATE("X3","(m",K2907,")")</f>
        <v>X3(m364)</v>
      </c>
      <c r="Q2909" s="59">
        <f t="shared" ref="Q2909" si="5116">(($L$3*($I$5-($B$5*Q2907+$C$5*Q2908+$E$5*N2910+$F$5*N2911+$G$5*N2912))/$D$5))+((1-$L$3)*N2909)</f>
        <v>-9.4975245593629067E-4</v>
      </c>
      <c r="S2909" s="129">
        <f t="shared" si="5111"/>
        <v>3.4309873471939235E-2</v>
      </c>
    </row>
    <row r="2910" spans="1:22" x14ac:dyDescent="0.2">
      <c r="N2910" s="125">
        <f t="shared" si="5094"/>
        <v>0.2443661104582952</v>
      </c>
      <c r="P2910" s="127" t="str">
        <f t="shared" ref="P2910" si="5117">CONCATENATE("X4","(m",K2907,")")</f>
        <v>X4(m364)</v>
      </c>
      <c r="Q2910" s="59">
        <f t="shared" ref="Q2910" si="5118">(($L$3*($I$6-($B$6*Q2907+$C$6*Q2908+$D$6*Q2909+$F$6*N2911+$G$6*N2912))/$E$6))+((1-$L$3)*N2910)</f>
        <v>0.24444916927901991</v>
      </c>
      <c r="S2910" s="129">
        <f t="shared" si="5111"/>
        <v>3.3977951722921236E-2</v>
      </c>
    </row>
    <row r="2911" spans="1:22" x14ac:dyDescent="0.2">
      <c r="N2911" s="125">
        <f t="shared" si="5094"/>
        <v>-9.81384001144568E-5</v>
      </c>
      <c r="P2911" s="127" t="str">
        <f t="shared" ref="P2911" si="5119">CONCATENATE("X5","(m",K2907,")")</f>
        <v>X5(m364)</v>
      </c>
      <c r="Q2911" s="59">
        <f t="shared" ref="Q2911" si="5120">(($L$3*($I$7-($B$7*Q2907+$C$7*Q2908+$D$7*Q2909+$E$7*Q2910+$G$7*N2912))/$F$7))+((1-$L$3)*N2911)</f>
        <v>-9.8172057560910297E-5</v>
      </c>
      <c r="S2911" s="129">
        <f t="shared" si="5111"/>
        <v>3.4284140813301014E-2</v>
      </c>
    </row>
    <row r="2912" spans="1:22" ht="15.75" x14ac:dyDescent="0.25">
      <c r="K2912" s="1"/>
      <c r="N2912" s="126">
        <f t="shared" si="5094"/>
        <v>-9.5554155631510115E-4</v>
      </c>
      <c r="P2912" s="127" t="str">
        <f t="shared" ref="P2912" si="5121">CONCATENATE("X6","(m",K2907,")")</f>
        <v>X6(m364)</v>
      </c>
      <c r="Q2912" s="59">
        <f t="shared" ref="Q2912" si="5122">(($L$3*($I$8-($B$8*Q2907+$C$8*Q2908+$D$8*Q2909+$E$8*Q2910+$F$8*Q2911))/$G$8))+((1-$L$3)*N2912)</f>
        <v>-9.5586592561315716E-4</v>
      </c>
      <c r="R2912" s="1"/>
      <c r="S2912" s="129">
        <f t="shared" si="5111"/>
        <v>3.3934602057075734E-2</v>
      </c>
      <c r="T2912" s="1"/>
      <c r="U2912" s="1"/>
    </row>
    <row r="2913" spans="1:22" x14ac:dyDescent="0.2">
      <c r="A2913" s="131"/>
      <c r="B2913" s="131"/>
      <c r="C2913" s="131"/>
      <c r="D2913" s="131"/>
      <c r="E2913" s="131"/>
      <c r="F2913" s="131"/>
      <c r="G2913" s="131"/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</row>
    <row r="2914" spans="1:22" ht="15.75" x14ac:dyDescent="0.25">
      <c r="K2914" s="127" t="s">
        <v>226</v>
      </c>
      <c r="N2914" s="117" t="s">
        <v>592</v>
      </c>
      <c r="S2914" s="112" t="s">
        <v>210</v>
      </c>
      <c r="T2914" s="112" t="s">
        <v>228</v>
      </c>
    </row>
    <row r="2915" spans="1:22" x14ac:dyDescent="0.2">
      <c r="K2915" s="127">
        <v>365</v>
      </c>
      <c r="N2915" s="124">
        <f t="shared" ref="N2915" si="5123">Q2907</f>
        <v>0.24323865960880631</v>
      </c>
      <c r="P2915" s="127" t="str">
        <f t="shared" ref="P2915" si="5124">CONCATENATE("X1","(m",K2915,")")</f>
        <v>X1(m365)</v>
      </c>
      <c r="Q2915" s="59">
        <f t="shared" ref="Q2915" si="5125">(($L$3*($I$3-($C$3*N2916+$D$3*N2917+$E$3*N2918+$F$3*N2919+$G$3*N2920))/$B$3))+((1-$L$3)*N2915)</f>
        <v>0.24332133875058473</v>
      </c>
      <c r="S2915" s="129">
        <f t="shared" ref="S2915:S2920" si="5126">ABS((Q2915-N2915)/Q2915)*100</f>
        <v>3.3979404438167396E-2</v>
      </c>
      <c r="T2915" s="133">
        <f t="shared" si="5112"/>
        <v>3.4121611882004972E-2</v>
      </c>
      <c r="U2915" s="127" t="s">
        <v>229</v>
      </c>
    </row>
    <row r="2916" spans="1:22" x14ac:dyDescent="0.2">
      <c r="N2916" s="125">
        <f t="shared" si="5094"/>
        <v>9.8155267389574781E-5</v>
      </c>
      <c r="P2916" s="127" t="str">
        <f t="shared" ref="P2916" si="5127">CONCATENATE("X2","(m",K2915,")")</f>
        <v>X2(m365)</v>
      </c>
      <c r="Q2916" s="59">
        <f t="shared" ref="Q2916" si="5128">(($L$3*($I$4-($B$4*Q2915+$D$4*N2917+$E$4*N2918+$F$4*N2919+$G$4*N2920))/$C$4))+((1-$L$3)*N2916)</f>
        <v>9.8188770980920601E-5</v>
      </c>
      <c r="S2916" s="129">
        <f t="shared" si="5126"/>
        <v>3.4121611882004972E-2</v>
      </c>
    </row>
    <row r="2917" spans="1:22" x14ac:dyDescent="0.2">
      <c r="N2917" s="125">
        <f t="shared" si="5094"/>
        <v>-9.4975245593629067E-4</v>
      </c>
      <c r="P2917" s="127" t="str">
        <f t="shared" ref="P2917" si="5129">CONCATENATE("X3","(m",K2915,")")</f>
        <v>X3(m365)</v>
      </c>
      <c r="Q2917" s="59">
        <f t="shared" ref="Q2917" si="5130">(($L$3*($I$5-($B$5*Q2915+$C$5*Q2916+$E$5*N2918+$F$5*N2919+$G$5*N2920))/$D$5))+((1-$L$3)*N2917)</f>
        <v>-9.5007534247559561E-4</v>
      </c>
      <c r="S2917" s="129">
        <f t="shared" si="5126"/>
        <v>3.3985361462344717E-2</v>
      </c>
    </row>
    <row r="2918" spans="1:22" x14ac:dyDescent="0.2">
      <c r="N2918" s="125">
        <f t="shared" si="5094"/>
        <v>0.24444916927901991</v>
      </c>
      <c r="P2918" s="127" t="str">
        <f t="shared" ref="P2918" si="5131">CONCATENATE("X4","(m",K2915,")")</f>
        <v>X4(m365)</v>
      </c>
      <c r="Q2918" s="59">
        <f t="shared" ref="Q2918" si="5132">(($L$3*($I$6-($B$6*Q2915+$C$6*Q2916+$D$6*Q2917+$F$6*N2919+$G$6*N2920))/$E$6))+((1-$L$3)*N2918)</f>
        <v>0.24453147047744261</v>
      </c>
      <c r="S2918" s="129">
        <f t="shared" si="5126"/>
        <v>3.3656689775761951E-2</v>
      </c>
    </row>
    <row r="2919" spans="1:22" x14ac:dyDescent="0.2">
      <c r="N2919" s="125">
        <f t="shared" si="5094"/>
        <v>-9.8172057560910297E-5</v>
      </c>
      <c r="P2919" s="127" t="str">
        <f t="shared" ref="P2919" si="5133">CONCATENATE("X5","(m",K2915,")")</f>
        <v>X5(m365)</v>
      </c>
      <c r="Q2919" s="59">
        <f t="shared" ref="Q2919" si="5134">(($L$3*($I$7-($B$7*Q2915+$C$7*Q2916+$D$7*Q2917+$E$7*Q2918+$G$7*N2920))/$F$7))+((1-$L$3)*N2919)</f>
        <v>-9.8205408000451796E-5</v>
      </c>
      <c r="S2919" s="129">
        <f t="shared" si="5126"/>
        <v>3.3959880846221098E-2</v>
      </c>
    </row>
    <row r="2920" spans="1:22" ht="15.75" x14ac:dyDescent="0.25">
      <c r="K2920" s="1"/>
      <c r="N2920" s="126">
        <f t="shared" si="5094"/>
        <v>-9.5586592561315716E-4</v>
      </c>
      <c r="P2920" s="127" t="str">
        <f t="shared" ref="P2920" si="5135">CONCATENATE("X6","(m",K2915,")")</f>
        <v>X6(m365)</v>
      </c>
      <c r="Q2920" s="59">
        <f t="shared" ref="Q2920" si="5136">(($L$3*($I$8-($B$8*Q2915+$C$8*Q2916+$D$8*Q2917+$E$8*Q2918+$F$8*Q2919))/$G$8))+((1-$L$3)*N2920)</f>
        <v>-9.5618733617170641E-4</v>
      </c>
      <c r="R2920" s="1"/>
      <c r="S2920" s="129">
        <f t="shared" si="5126"/>
        <v>3.3613764415253676E-2</v>
      </c>
      <c r="T2920" s="1"/>
      <c r="U2920" s="1"/>
    </row>
    <row r="2921" spans="1:22" x14ac:dyDescent="0.2">
      <c r="A2921" s="131"/>
      <c r="B2921" s="131"/>
      <c r="C2921" s="131"/>
      <c r="D2921" s="131"/>
      <c r="E2921" s="131"/>
      <c r="F2921" s="131"/>
      <c r="G2921" s="131"/>
      <c r="H2921" s="131"/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</row>
    <row r="2922" spans="1:22" ht="15.75" x14ac:dyDescent="0.25">
      <c r="K2922" s="127" t="s">
        <v>226</v>
      </c>
      <c r="N2922" s="117" t="s">
        <v>593</v>
      </c>
      <c r="S2922" s="112" t="s">
        <v>210</v>
      </c>
      <c r="T2922" s="112" t="s">
        <v>228</v>
      </c>
    </row>
    <row r="2923" spans="1:22" x14ac:dyDescent="0.2">
      <c r="K2923" s="127">
        <v>366</v>
      </c>
      <c r="N2923" s="124">
        <f t="shared" ref="N2923" si="5137">Q2915</f>
        <v>0.24332133875058473</v>
      </c>
      <c r="P2923" s="127" t="str">
        <f t="shared" ref="P2923" si="5138">CONCATENATE("X1","(m",K2923,")")</f>
        <v>X1(m366)</v>
      </c>
      <c r="Q2923" s="59">
        <f t="shared" ref="Q2923" si="5139">(($L$3*($I$3-($C$3*N2924+$D$3*N2925+$E$3*N2926+$F$3*N2927+$G$3*N2928))/$B$3))+((1-$L$3)*N2923)</f>
        <v>0.24340326373330845</v>
      </c>
      <c r="S2923" s="129">
        <f t="shared" ref="S2923:S2928" si="5140">ABS((Q2923-N2923)/Q2923)*100</f>
        <v>3.3658128271230714E-2</v>
      </c>
      <c r="T2923" s="133">
        <f t="shared" si="5112"/>
        <v>3.3798943529783652E-2</v>
      </c>
      <c r="U2923" s="127" t="s">
        <v>229</v>
      </c>
    </row>
    <row r="2924" spans="1:22" x14ac:dyDescent="0.2">
      <c r="N2924" s="125">
        <f t="shared" si="5094"/>
        <v>9.8188770980920601E-5</v>
      </c>
      <c r="P2924" s="127" t="str">
        <f t="shared" ref="P2924" si="5141">CONCATENATE("X2","(m",K2923,")")</f>
        <v>X2(m366)</v>
      </c>
      <c r="Q2924" s="59">
        <f t="shared" ref="Q2924" si="5142">(($L$3*($I$4-($B$4*Q2923+$D$4*N2925+$E$4*N2926+$F$4*N2927+$G$4*N2928))/$C$4))+((1-$L$3)*N2924)</f>
        <v>9.8221968968746189E-5</v>
      </c>
      <c r="S2924" s="129">
        <f t="shared" si="5140"/>
        <v>3.3798943529783652E-2</v>
      </c>
    </row>
    <row r="2925" spans="1:22" x14ac:dyDescent="0.2">
      <c r="N2925" s="125">
        <f t="shared" si="5094"/>
        <v>-9.5007534247559561E-4</v>
      </c>
      <c r="P2925" s="127" t="str">
        <f t="shared" ref="P2925" si="5143">CONCATENATE("X3","(m",K2923,")")</f>
        <v>X3(m366)</v>
      </c>
      <c r="Q2925" s="59">
        <f t="shared" ref="Q2925" si="5144">(($L$3*($I$5-($B$5*Q2923+$C$5*Q2924+$E$5*N2926+$F$5*N2927+$G$5*N2928))/$D$5))+((1-$L$3)*N2925)</f>
        <v>-9.5039528380039999E-4</v>
      </c>
      <c r="S2925" s="129">
        <f t="shared" si="5140"/>
        <v>3.3664026985173311E-2</v>
      </c>
    </row>
    <row r="2926" spans="1:22" x14ac:dyDescent="0.2">
      <c r="N2926" s="125">
        <f t="shared" si="5094"/>
        <v>0.24453147047744261</v>
      </c>
      <c r="P2926" s="127" t="str">
        <f t="shared" ref="P2926" si="5145">CONCATENATE("X4","(m",K2923,")")</f>
        <v>X4(m366)</v>
      </c>
      <c r="Q2926" s="59">
        <f t="shared" ref="Q2926" si="5146">(($L$3*($I$6-($B$6*Q2923+$C$6*Q2924+$D$6*Q2925+$F$6*N2927+$G$6*N2928))/$E$6))+((1-$L$3)*N2926)</f>
        <v>0.24461302096422666</v>
      </c>
      <c r="S2926" s="129">
        <f t="shared" si="5140"/>
        <v>3.3338571455674725E-2</v>
      </c>
    </row>
    <row r="2927" spans="1:22" x14ac:dyDescent="0.2">
      <c r="N2927" s="125">
        <f t="shared" si="5094"/>
        <v>-9.8205408000451796E-5</v>
      </c>
      <c r="P2927" s="127" t="str">
        <f t="shared" ref="P2927" si="5147">CONCATENATE("X5","(m",K2923,")")</f>
        <v>X5(m366)</v>
      </c>
      <c r="Q2927" s="59">
        <f t="shared" ref="Q2927" si="5148">(($L$3*($I$7-($B$7*Q2923+$C$7*Q2924+$D$7*Q2925+$E$7*Q2926+$G$7*N2928))/$F$7))+((1-$L$3)*N2927)</f>
        <v>-9.8238454233449591E-5</v>
      </c>
      <c r="S2927" s="129">
        <f t="shared" si="5140"/>
        <v>3.363879578079005E-2</v>
      </c>
    </row>
    <row r="2928" spans="1:22" ht="15.75" x14ac:dyDescent="0.25">
      <c r="K2928" s="1"/>
      <c r="N2928" s="126">
        <f t="shared" si="5094"/>
        <v>-9.5618733617170641E-4</v>
      </c>
      <c r="P2928" s="127" t="str">
        <f t="shared" ref="P2928" si="5149">CONCATENATE("X6","(m",K2923,")")</f>
        <v>X6(m366)</v>
      </c>
      <c r="Q2928" s="59">
        <f t="shared" ref="Q2928" si="5150">(($L$3*($I$8-($B$8*Q2923+$C$8*Q2924+$D$8*Q2925+$E$8*Q2926+$F$8*Q2927))/$G$8))+((1-$L$3)*N2928)</f>
        <v>-9.5650581497893575E-4</v>
      </c>
      <c r="R2928" s="1"/>
      <c r="S2928" s="129">
        <f t="shared" si="5140"/>
        <v>3.3296065977012193E-2</v>
      </c>
      <c r="T2928" s="1"/>
      <c r="U2928" s="1"/>
    </row>
    <row r="2929" spans="1:22" x14ac:dyDescent="0.2">
      <c r="A2929" s="131"/>
      <c r="B2929" s="131"/>
      <c r="C2929" s="131"/>
      <c r="D2929" s="131"/>
      <c r="E2929" s="131"/>
      <c r="F2929" s="131"/>
      <c r="G2929" s="131"/>
      <c r="H2929" s="131"/>
      <c r="I2929" s="131"/>
      <c r="J2929" s="131"/>
      <c r="K2929" s="131"/>
      <c r="L2929" s="131"/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</row>
    <row r="2930" spans="1:22" ht="15.75" x14ac:dyDescent="0.25">
      <c r="K2930" s="127" t="s">
        <v>226</v>
      </c>
      <c r="N2930" s="117" t="s">
        <v>594</v>
      </c>
      <c r="S2930" s="112" t="s">
        <v>210</v>
      </c>
      <c r="T2930" s="112" t="s">
        <v>228</v>
      </c>
    </row>
    <row r="2931" spans="1:22" x14ac:dyDescent="0.2">
      <c r="K2931" s="127">
        <v>367</v>
      </c>
      <c r="N2931" s="124">
        <f t="shared" ref="N2931" si="5151">Q2923</f>
        <v>0.24340326373330845</v>
      </c>
      <c r="P2931" s="127" t="str">
        <f t="shared" ref="P2931" si="5152">CONCATENATE("X1","(m",K2931,")")</f>
        <v>X1(m367)</v>
      </c>
      <c r="Q2931" s="59">
        <f t="shared" ref="Q2931" si="5153">(($L$3*($I$3-($C$3*N2932+$D$3*N2933+$E$3*N2934+$F$3*N2935+$G$3*N2936))/$B$3))+((1-$L$3)*N2931)</f>
        <v>0.24348444143605075</v>
      </c>
      <c r="S2931" s="129">
        <f t="shared" ref="S2931:S2936" si="5154">ABS((Q2931-N2931)/Q2931)*100</f>
        <v>3.3339995879620637E-2</v>
      </c>
      <c r="T2931" s="133">
        <f t="shared" si="5112"/>
        <v>3.3479433471518528E-2</v>
      </c>
      <c r="U2931" s="127" t="s">
        <v>229</v>
      </c>
    </row>
    <row r="2932" spans="1:22" x14ac:dyDescent="0.2">
      <c r="N2932" s="125">
        <f t="shared" si="5094"/>
        <v>9.8221968968746189E-5</v>
      </c>
      <c r="P2932" s="127" t="str">
        <f t="shared" ref="P2932" si="5155">CONCATENATE("X2","(m",K2931,")")</f>
        <v>X2(m367)</v>
      </c>
      <c r="Q2932" s="59">
        <f t="shared" ref="Q2932" si="5156">(($L$3*($I$4-($B$4*Q2931+$D$4*N2933+$E$4*N2934+$F$4*N2935+$G$4*N2936))/$C$4))+((1-$L$3)*N2932)</f>
        <v>9.8254864140618679E-5</v>
      </c>
      <c r="S2932" s="129">
        <f t="shared" si="5154"/>
        <v>3.3479433471518528E-2</v>
      </c>
    </row>
    <row r="2933" spans="1:22" x14ac:dyDescent="0.2">
      <c r="N2933" s="125">
        <f t="shared" si="5094"/>
        <v>-9.5039528380039999E-4</v>
      </c>
      <c r="P2933" s="127" t="str">
        <f t="shared" ref="P2933" si="5157">CONCATENATE("X3","(m",K2931,")")</f>
        <v>X3(m367)</v>
      </c>
      <c r="Q2933" s="59">
        <f t="shared" ref="Q2933" si="5158">(($L$3*($I$5-($B$5*Q2931+$C$5*Q2932+$E$5*N2934+$F$5*N2935+$G$5*N2936))/$D$5))+((1-$L$3)*N2933)</f>
        <v>-9.5071230677552267E-4</v>
      </c>
      <c r="S2933" s="129">
        <f t="shared" si="5154"/>
        <v>3.3345836891278423E-2</v>
      </c>
    </row>
    <row r="2934" spans="1:22" x14ac:dyDescent="0.2">
      <c r="N2934" s="125">
        <f t="shared" si="5094"/>
        <v>0.24461302096422666</v>
      </c>
      <c r="P2934" s="127" t="str">
        <f t="shared" ref="P2934" si="5159">CONCATENATE("X4","(m",K2931,")")</f>
        <v>X4(m367)</v>
      </c>
      <c r="Q2934" s="59">
        <f t="shared" ref="Q2934" si="5160">(($L$3*($I$6-($B$6*Q2931+$C$6*Q2932+$D$6*Q2933+$F$6*N2935+$G$6*N2936))/$E$6))+((1-$L$3)*N2934)</f>
        <v>0.2446938275869997</v>
      </c>
      <c r="S2934" s="129">
        <f t="shared" si="5154"/>
        <v>3.3023564006457735E-2</v>
      </c>
    </row>
    <row r="2935" spans="1:22" x14ac:dyDescent="0.2">
      <c r="N2935" s="125">
        <f t="shared" si="5094"/>
        <v>-9.8238454233449591E-5</v>
      </c>
      <c r="P2935" s="127" t="str">
        <f t="shared" ref="P2935" si="5161">CONCATENATE("X5","(m",K2931,")")</f>
        <v>X5(m367)</v>
      </c>
      <c r="Q2935" s="59">
        <f t="shared" ref="Q2935" si="5162">(($L$3*($I$7-($B$7*Q2931+$C$7*Q2932+$D$7*Q2933+$E$7*Q2934+$G$7*N2936))/$F$7))+((1-$L$3)*N2935)</f>
        <v>-9.8271199034728255E-5</v>
      </c>
      <c r="S2935" s="129">
        <f t="shared" si="5154"/>
        <v>3.332085249829167E-2</v>
      </c>
    </row>
    <row r="2936" spans="1:22" ht="15.75" x14ac:dyDescent="0.25">
      <c r="K2936" s="1"/>
      <c r="N2936" s="126">
        <f t="shared" si="5094"/>
        <v>-9.5650581497893575E-4</v>
      </c>
      <c r="P2936" s="127" t="str">
        <f t="shared" ref="P2936" si="5163">CONCATENATE("X6","(m",K2931,")")</f>
        <v>X6(m367)</v>
      </c>
      <c r="Q2936" s="59">
        <f t="shared" ref="Q2936" si="5164">(($L$3*($I$8-($B$8*Q2931+$C$8*Q2932+$D$8*Q2933+$E$8*Q2934+$F$8*Q2935))/$G$8))+((1-$L$3)*N2936)</f>
        <v>-9.5682138877685962E-4</v>
      </c>
      <c r="R2936" s="1"/>
      <c r="S2936" s="129">
        <f t="shared" si="5154"/>
        <v>3.2981474037413694E-2</v>
      </c>
      <c r="T2936" s="1"/>
      <c r="U2936" s="1"/>
    </row>
    <row r="2937" spans="1:22" x14ac:dyDescent="0.2">
      <c r="A2937" s="131"/>
      <c r="B2937" s="131"/>
      <c r="C2937" s="131"/>
      <c r="D2937" s="131"/>
      <c r="E2937" s="131"/>
      <c r="F2937" s="131"/>
      <c r="G2937" s="131"/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</row>
    <row r="2938" spans="1:22" ht="15.75" x14ac:dyDescent="0.25">
      <c r="K2938" s="127" t="s">
        <v>226</v>
      </c>
      <c r="N2938" s="117" t="s">
        <v>595</v>
      </c>
      <c r="S2938" s="112" t="s">
        <v>210</v>
      </c>
      <c r="T2938" s="112" t="s">
        <v>228</v>
      </c>
    </row>
    <row r="2939" spans="1:22" x14ac:dyDescent="0.2">
      <c r="K2939" s="127">
        <v>368</v>
      </c>
      <c r="N2939" s="124">
        <f t="shared" ref="N2939" si="5165">Q2931</f>
        <v>0.24348444143605075</v>
      </c>
      <c r="P2939" s="127" t="str">
        <f t="shared" ref="P2939" si="5166">CONCATENATE("X1","(m",K2939,")")</f>
        <v>X1(m368)</v>
      </c>
      <c r="Q2939" s="59">
        <f t="shared" ref="Q2939" si="5167">(($L$3*($I$3-($C$3*N2940+$D$3*N2941+$E$3*N2942+$F$3*N2943+$G$3*N2944))/$B$3))+((1-$L$3)*N2939)</f>
        <v>0.2435648786751374</v>
      </c>
      <c r="S2939" s="129">
        <f t="shared" ref="S2939:S2944" si="5168">ABS((Q2939-N2939)/Q2939)*100</f>
        <v>3.3024974505434214E-2</v>
      </c>
      <c r="T2939" s="133">
        <f t="shared" si="5112"/>
        <v>3.3163048781175361E-2</v>
      </c>
      <c r="U2939" s="127" t="s">
        <v>229</v>
      </c>
    </row>
    <row r="2940" spans="1:22" x14ac:dyDescent="0.2">
      <c r="N2940" s="125">
        <f t="shared" si="5094"/>
        <v>9.8254864140618679E-5</v>
      </c>
      <c r="P2940" s="127" t="str">
        <f t="shared" ref="P2940" si="5169">CONCATENATE("X2","(m",K2939,")")</f>
        <v>X2(m368)</v>
      </c>
      <c r="Q2940" s="59">
        <f t="shared" ref="Q2940" si="5170">(($L$3*($I$4-($B$4*Q2939+$D$4*N2941+$E$4*N2942+$F$4*N2943+$G$4*N2944))/$C$4))+((1-$L$3)*N2940)</f>
        <v>9.8287459258678412E-5</v>
      </c>
      <c r="S2940" s="129">
        <f t="shared" si="5168"/>
        <v>3.3163048781175361E-2</v>
      </c>
    </row>
    <row r="2941" spans="1:22" x14ac:dyDescent="0.2">
      <c r="N2941" s="125">
        <f t="shared" si="5094"/>
        <v>-9.5071230677552267E-4</v>
      </c>
      <c r="P2941" s="127" t="str">
        <f t="shared" ref="P2941" si="5171">CONCATENATE("X3","(m",K2939,")")</f>
        <v>X3(m368)</v>
      </c>
      <c r="Q2941" s="59">
        <f t="shared" ref="Q2941" si="5172">(($L$3*($I$5-($B$5*Q2939+$C$5*Q2940+$E$5*N2942+$F$5*N2943+$G$5*N2944))/$D$5))+((1-$L$3)*N2941)</f>
        <v>-9.5102643802073513E-4</v>
      </c>
      <c r="S2941" s="129">
        <f t="shared" si="5168"/>
        <v>3.3030758415741733E-2</v>
      </c>
    </row>
    <row r="2942" spans="1:22" x14ac:dyDescent="0.2">
      <c r="N2942" s="125">
        <f t="shared" si="5094"/>
        <v>0.2446938275869997</v>
      </c>
      <c r="P2942" s="127" t="str">
        <f t="shared" ref="P2942" si="5173">CONCATENATE("X4","(m",K2939,")")</f>
        <v>X4(m368)</v>
      </c>
      <c r="Q2942" s="59">
        <f t="shared" ref="Q2942" si="5174">(($L$3*($I$6-($B$6*Q2939+$C$6*Q2940+$D$6*Q2941+$F$6*N2943+$G$6*N2944))/$E$6))+((1-$L$3)*N2942)</f>
        <v>0.24477389713092873</v>
      </c>
      <c r="S2942" s="129">
        <f t="shared" si="5168"/>
        <v>3.2711635050775026E-2</v>
      </c>
    </row>
    <row r="2943" spans="1:22" x14ac:dyDescent="0.2">
      <c r="N2943" s="125">
        <f t="shared" si="5094"/>
        <v>-9.8271199034728255E-5</v>
      </c>
      <c r="P2943" s="127" t="str">
        <f t="shared" ref="P2943" si="5175">CONCATENATE("X5","(m",K2939,")")</f>
        <v>X5(m368)</v>
      </c>
      <c r="Q2943" s="59">
        <f t="shared" ref="Q2943" si="5176">(($L$3*($I$7-($B$7*Q2939+$C$7*Q2940+$D$7*Q2941+$E$7*Q2942+$G$7*N2944))/$F$7))+((1-$L$3)*N2943)</f>
        <v>-9.8303645153801839E-5</v>
      </c>
      <c r="S2943" s="129">
        <f t="shared" si="5168"/>
        <v>3.300601826394086E-2</v>
      </c>
    </row>
    <row r="2944" spans="1:22" ht="15.75" x14ac:dyDescent="0.25">
      <c r="K2944" s="1"/>
      <c r="N2944" s="126">
        <f t="shared" si="5094"/>
        <v>-9.5682138877685962E-4</v>
      </c>
      <c r="P2944" s="127" t="str">
        <f t="shared" ref="P2944" si="5177">CONCATENATE("X6","(m",K2939,")")</f>
        <v>X6(m368)</v>
      </c>
      <c r="Q2944" s="59">
        <f t="shared" ref="Q2944" si="5178">(($L$3*($I$8-($B$8*Q2939+$C$8*Q2940+$D$8*Q2941+$E$8*Q2942+$F$8*Q2943))/$G$8))+((1-$L$3)*N2944)</f>
        <v>-9.5713408406356514E-4</v>
      </c>
      <c r="R2944" s="1"/>
      <c r="S2944" s="129">
        <f t="shared" si="5168"/>
        <v>3.2669956269654216E-2</v>
      </c>
      <c r="T2944" s="1"/>
      <c r="U2944" s="1"/>
    </row>
    <row r="2945" spans="1:22" x14ac:dyDescent="0.2">
      <c r="A2945" s="131"/>
      <c r="B2945" s="131"/>
      <c r="C2945" s="131"/>
      <c r="D2945" s="131"/>
      <c r="E2945" s="131"/>
      <c r="F2945" s="131"/>
      <c r="G2945" s="131"/>
      <c r="H2945" s="131"/>
      <c r="I2945" s="131"/>
      <c r="J2945" s="131"/>
      <c r="K2945" s="131"/>
      <c r="L2945" s="131"/>
      <c r="M2945" s="131"/>
      <c r="N2945" s="131"/>
      <c r="O2945" s="131"/>
      <c r="P2945" s="131"/>
      <c r="Q2945" s="131"/>
      <c r="R2945" s="131"/>
      <c r="S2945" s="131"/>
      <c r="T2945" s="131"/>
      <c r="U2945" s="131"/>
      <c r="V2945" s="131"/>
    </row>
    <row r="2946" spans="1:22" ht="15.75" x14ac:dyDescent="0.25">
      <c r="K2946" s="127" t="s">
        <v>226</v>
      </c>
      <c r="N2946" s="117" t="s">
        <v>596</v>
      </c>
      <c r="S2946" s="112" t="s">
        <v>210</v>
      </c>
      <c r="T2946" s="112" t="s">
        <v>228</v>
      </c>
    </row>
    <row r="2947" spans="1:22" x14ac:dyDescent="0.2">
      <c r="K2947" s="127">
        <v>369</v>
      </c>
      <c r="N2947" s="124">
        <f t="shared" ref="N2947" si="5179">Q2939</f>
        <v>0.2435648786751374</v>
      </c>
      <c r="P2947" s="127" t="str">
        <f t="shared" ref="P2947" si="5180">CONCATENATE("X1","(m",K2947,")")</f>
        <v>X1(m369)</v>
      </c>
      <c r="Q2947" s="59">
        <f t="shared" ref="Q2947" si="5181">(($L$3*($I$3-($C$3*N2948+$D$3*N2949+$E$3*N2950+$F$3*N2951+$G$3*N2952))/$B$3))+((1-$L$3)*N2947)</f>
        <v>0.24364458220471893</v>
      </c>
      <c r="S2947" s="129">
        <f t="shared" ref="S2947:S2952" si="5182">ABS((Q2947-N2947)/Q2947)*100</f>
        <v>3.2713031769597098E-2</v>
      </c>
      <c r="T2947" s="133">
        <f t="shared" si="5112"/>
        <v>3.2849756913834738E-2</v>
      </c>
      <c r="U2947" s="127" t="s">
        <v>229</v>
      </c>
    </row>
    <row r="2948" spans="1:22" x14ac:dyDescent="0.2">
      <c r="N2948" s="125">
        <f t="shared" si="5094"/>
        <v>9.8287459258678412E-5</v>
      </c>
      <c r="P2948" s="127" t="str">
        <f t="shared" ref="P2948" si="5183">CONCATENATE("X2","(m",K2947,")")</f>
        <v>X2(m369)</v>
      </c>
      <c r="Q2948" s="59">
        <f t="shared" ref="Q2948" si="5184">(($L$3*($I$4-($B$4*Q2947+$D$4*N2949+$E$4*N2950+$F$4*N2951+$G$4*N2952))/$C$4))+((1-$L$3)*N2948)</f>
        <v>9.8319757059870853E-5</v>
      </c>
      <c r="S2948" s="129">
        <f t="shared" si="5182"/>
        <v>3.2849756913834738E-2</v>
      </c>
    </row>
    <row r="2949" spans="1:22" x14ac:dyDescent="0.2">
      <c r="N2949" s="125">
        <f t="shared" si="5094"/>
        <v>-9.5102643802073513E-4</v>
      </c>
      <c r="P2949" s="127" t="str">
        <f t="shared" ref="P2949" si="5185">CONCATENATE("X3","(m",K2947,")")</f>
        <v>X3(m369)</v>
      </c>
      <c r="Q2949" s="59">
        <f t="shared" ref="Q2949" si="5186">(($L$3*($I$5-($B$5*Q2947+$C$5*Q2948+$E$5*N2950+$F$5*N2951+$G$5*N2952))/$D$5))+((1-$L$3)*N2949)</f>
        <v>-9.5133770391299529E-4</v>
      </c>
      <c r="S2949" s="129">
        <f t="shared" si="5182"/>
        <v>3.2718759172465813E-2</v>
      </c>
    </row>
    <row r="2950" spans="1:22" x14ac:dyDescent="0.2">
      <c r="N2950" s="125">
        <f t="shared" si="5094"/>
        <v>0.24477389713092873</v>
      </c>
      <c r="P2950" s="127" t="str">
        <f t="shared" ref="P2950" si="5187">CONCATENATE("X4","(m",K2947,")")</f>
        <v>X4(m369)</v>
      </c>
      <c r="Q2950" s="59">
        <f t="shared" ref="Q2950" si="5188">(($L$3*($I$6-($B$6*Q2947+$C$6*Q2948+$D$6*Q2949+$F$6*N2951+$G$6*N2952))/$E$6))+((1-$L$3)*N2950)</f>
        <v>0.24485323631928962</v>
      </c>
      <c r="S2950" s="129">
        <f t="shared" si="5182"/>
        <v>3.2402752584995614E-2</v>
      </c>
    </row>
    <row r="2951" spans="1:22" x14ac:dyDescent="0.2">
      <c r="N2951" s="125">
        <f t="shared" si="5094"/>
        <v>-9.8303645153801839E-5</v>
      </c>
      <c r="P2951" s="127" t="str">
        <f t="shared" ref="P2951" si="5189">CONCATENATE("X5","(m",K2947,")")</f>
        <v>X5(m369)</v>
      </c>
      <c r="Q2951" s="59">
        <f t="shared" ref="Q2951" si="5190">(($L$3*($I$7-($B$7*Q2947+$C$7*Q2948+$D$7*Q2949+$E$7*Q2950+$G$7*N2952))/$F$7))+((1-$L$3)*N2951)</f>
        <v>-9.8335795315104626E-5</v>
      </c>
      <c r="S2951" s="129">
        <f t="shared" si="5182"/>
        <v>3.2694260721404945E-2</v>
      </c>
    </row>
    <row r="2952" spans="1:22" ht="15.75" x14ac:dyDescent="0.25">
      <c r="K2952" s="1"/>
      <c r="N2952" s="126">
        <f t="shared" si="5094"/>
        <v>-9.5713408406356514E-4</v>
      </c>
      <c r="P2952" s="127" t="str">
        <f t="shared" ref="P2952" si="5191">CONCATENATE("X6","(m",K2947,")")</f>
        <v>X6(m369)</v>
      </c>
      <c r="Q2952" s="59">
        <f t="shared" ref="Q2952" si="5192">(($L$3*($I$8-($B$8*Q2947+$C$8*Q2948+$D$8*Q2949+$E$8*Q2950+$F$8*Q2951))/$G$8))+((1-$L$3)*N2952)</f>
        <v>-9.5744392709543611E-4</v>
      </c>
      <c r="R2952" s="1"/>
      <c r="S2952" s="129">
        <f t="shared" si="5182"/>
        <v>3.2361480719913183E-2</v>
      </c>
      <c r="T2952" s="1"/>
      <c r="U2952" s="1"/>
    </row>
    <row r="2953" spans="1:22" x14ac:dyDescent="0.2">
      <c r="A2953" s="131"/>
      <c r="B2953" s="131"/>
      <c r="C2953" s="131"/>
      <c r="D2953" s="131"/>
      <c r="E2953" s="131"/>
      <c r="F2953" s="131"/>
      <c r="G2953" s="131"/>
      <c r="H2953" s="131"/>
      <c r="I2953" s="131"/>
      <c r="J2953" s="131"/>
      <c r="K2953" s="131"/>
      <c r="L2953" s="131"/>
      <c r="M2953" s="131"/>
      <c r="N2953" s="131"/>
      <c r="O2953" s="131"/>
      <c r="P2953" s="131"/>
      <c r="Q2953" s="131"/>
      <c r="R2953" s="131"/>
      <c r="S2953" s="131"/>
      <c r="T2953" s="131"/>
      <c r="U2953" s="131"/>
      <c r="V2953" s="131"/>
    </row>
    <row r="2954" spans="1:22" ht="15.75" x14ac:dyDescent="0.25">
      <c r="K2954" s="127" t="s">
        <v>226</v>
      </c>
      <c r="N2954" s="117" t="s">
        <v>597</v>
      </c>
      <c r="S2954" s="112" t="s">
        <v>210</v>
      </c>
      <c r="T2954" s="112" t="s">
        <v>228</v>
      </c>
    </row>
    <row r="2955" spans="1:22" x14ac:dyDescent="0.2">
      <c r="K2955" s="127">
        <v>370</v>
      </c>
      <c r="N2955" s="124">
        <f t="shared" ref="N2955" si="5193">Q2947</f>
        <v>0.24364458220471893</v>
      </c>
      <c r="P2955" s="127" t="str">
        <f t="shared" ref="P2955" si="5194">CONCATENATE("X1","(m",K2955,")")</f>
        <v>X1(m370)</v>
      </c>
      <c r="Q2955" s="59">
        <f t="shared" ref="Q2955" si="5195">(($L$3*($I$3-($C$3*N2956+$D$3*N2957+$E$3*N2958+$F$3*N2959+$G$3*N2960))/$B$3))+((1-$L$3)*N2955)</f>
        <v>0.24372355871733786</v>
      </c>
      <c r="S2955" s="129">
        <f t="shared" ref="S2955:S2960" si="5196">ABS((Q2955-N2955)/Q2955)*100</f>
        <v>3.2404135666885665E-2</v>
      </c>
      <c r="T2955" s="133">
        <f t="shared" si="5112"/>
        <v>3.2539525700507062E-2</v>
      </c>
      <c r="U2955" s="127" t="s">
        <v>229</v>
      </c>
    </row>
    <row r="2956" spans="1:22" x14ac:dyDescent="0.2">
      <c r="N2956" s="125">
        <f t="shared" si="5094"/>
        <v>9.8319757059870853E-5</v>
      </c>
      <c r="P2956" s="127" t="str">
        <f t="shared" ref="P2956" si="5197">CONCATENATE("X2","(m",K2955,")")</f>
        <v>X2(m370)</v>
      </c>
      <c r="Q2956" s="59">
        <f t="shared" ref="Q2956" si="5198">(($L$3*($I$4-($B$4*Q2955+$D$4*N2957+$E$4*N2958+$F$4*N2959+$G$4*N2960))/$C$4))+((1-$L$3)*N2956)</f>
        <v>9.8351760256176312E-5</v>
      </c>
      <c r="S2956" s="129">
        <f t="shared" si="5196"/>
        <v>3.2539525700507062E-2</v>
      </c>
    </row>
    <row r="2957" spans="1:22" x14ac:dyDescent="0.2">
      <c r="N2957" s="125">
        <f t="shared" si="5094"/>
        <v>-9.5133770391299529E-4</v>
      </c>
      <c r="P2957" s="127" t="str">
        <f t="shared" ref="P2957" si="5199">CONCATENATE("X3","(m",K2955,")")</f>
        <v>X3(m370)</v>
      </c>
      <c r="Q2957" s="59">
        <f t="shared" ref="Q2957" si="5200">(($L$3*($I$5-($B$5*Q2955+$C$5*Q2956+$E$5*N2958+$F$5*N2959+$G$5*N2960))/$D$5))+((1-$L$3)*N2957)</f>
        <v>-9.5164613058866445E-4</v>
      </c>
      <c r="S2957" s="129">
        <f t="shared" si="5196"/>
        <v>3.2409807149467854E-2</v>
      </c>
    </row>
    <row r="2958" spans="1:22" x14ac:dyDescent="0.2">
      <c r="N2958" s="125">
        <f t="shared" si="5094"/>
        <v>0.24485323631928962</v>
      </c>
      <c r="P2958" s="127" t="str">
        <f t="shared" ref="P2958" si="5201">CONCATENATE("X4","(m",K2955,")")</f>
        <v>X4(m370)</v>
      </c>
      <c r="Q2958" s="59">
        <f t="shared" ref="Q2958" si="5202">(($L$3*($I$6-($B$6*Q2955+$C$6*Q2956+$D$6*Q2957+$F$6*N2959+$G$6*N2960))/$E$6))+((1-$L$3)*N2958)</f>
        <v>0.24493185181403196</v>
      </c>
      <c r="S2958" s="129">
        <f t="shared" si="5196"/>
        <v>3.2096884974366045E-2</v>
      </c>
    </row>
    <row r="2959" spans="1:22" x14ac:dyDescent="0.2">
      <c r="N2959" s="125">
        <f t="shared" si="5094"/>
        <v>-9.8335795315104626E-5</v>
      </c>
      <c r="P2959" s="127" t="str">
        <f t="shared" ref="P2959" si="5203">CONCATENATE("X5","(m",K2955,")")</f>
        <v>X5(m370)</v>
      </c>
      <c r="Q2959" s="59">
        <f t="shared" ref="Q2959" si="5204">(($L$3*($I$7-($B$7*Q2955+$C$7*Q2956+$D$7*Q2957+$E$7*Q2958+$G$7*N2960))/$F$7))+((1-$L$3)*N2959)</f>
        <v>-9.8367652218219986E-5</v>
      </c>
      <c r="S2959" s="129">
        <f t="shared" si="5196"/>
        <v>3.2385547887925505E-2</v>
      </c>
    </row>
    <row r="2960" spans="1:22" ht="15.75" x14ac:dyDescent="0.25">
      <c r="K2960" s="1"/>
      <c r="N2960" s="126">
        <f t="shared" si="5094"/>
        <v>-9.5744392709543611E-4</v>
      </c>
      <c r="P2960" s="127" t="str">
        <f t="shared" ref="P2960" si="5205">CONCATENATE("X6","(m",K2955,")")</f>
        <v>X6(m370)</v>
      </c>
      <c r="Q2960" s="59">
        <f t="shared" ref="Q2960" si="5206">(($L$3*($I$8-($B$8*Q2955+$C$8*Q2956+$D$8*Q2957+$E$8*Q2958+$F$8*Q2959))/$G$8))+((1-$L$3)*N2960)</f>
        <v>-9.5775094388935898E-4</v>
      </c>
      <c r="R2960" s="1"/>
      <c r="S2960" s="129">
        <f t="shared" si="5196"/>
        <v>3.2056015802615238E-2</v>
      </c>
      <c r="T2960" s="1"/>
      <c r="U2960" s="1"/>
    </row>
    <row r="2961" spans="1:22" x14ac:dyDescent="0.2">
      <c r="A2961" s="131"/>
      <c r="B2961" s="131"/>
      <c r="C2961" s="131"/>
      <c r="D2961" s="131"/>
      <c r="E2961" s="131"/>
      <c r="F2961" s="131"/>
      <c r="G2961" s="131"/>
      <c r="H2961" s="131"/>
      <c r="I2961" s="131"/>
      <c r="J2961" s="131"/>
      <c r="K2961" s="131"/>
      <c r="L2961" s="131"/>
      <c r="M2961" s="131"/>
      <c r="N2961" s="131"/>
      <c r="O2961" s="131"/>
      <c r="P2961" s="131"/>
      <c r="Q2961" s="131"/>
      <c r="R2961" s="131"/>
      <c r="S2961" s="131"/>
      <c r="T2961" s="131"/>
      <c r="U2961" s="131"/>
      <c r="V2961" s="131"/>
    </row>
    <row r="2962" spans="1:22" ht="15.75" x14ac:dyDescent="0.25">
      <c r="K2962" s="127" t="s">
        <v>226</v>
      </c>
      <c r="N2962" s="117" t="s">
        <v>598</v>
      </c>
      <c r="S2962" s="112" t="s">
        <v>210</v>
      </c>
      <c r="T2962" s="112" t="s">
        <v>228</v>
      </c>
    </row>
    <row r="2963" spans="1:22" x14ac:dyDescent="0.2">
      <c r="K2963" s="127">
        <v>371</v>
      </c>
      <c r="N2963" s="124">
        <f t="shared" ref="N2963:N3024" si="5207">Q2955</f>
        <v>0.24372355871733786</v>
      </c>
      <c r="P2963" s="127" t="str">
        <f t="shared" ref="P2963" si="5208">CONCATENATE("X1","(m",K2963,")")</f>
        <v>X1(m371)</v>
      </c>
      <c r="Q2963" s="59">
        <f t="shared" ref="Q2963" si="5209">(($L$3*($I$3-($C$3*N2964+$D$3*N2965+$E$3*N2966+$F$3*N2967+$G$3*N2968))/$B$3))+((1-$L$3)*N2963)</f>
        <v>0.24380181484449051</v>
      </c>
      <c r="S2963" s="129">
        <f t="shared" ref="S2963:S2968" si="5210">ABS((Q2963-N2963)/Q2963)*100</f>
        <v>3.2098254560805513E-2</v>
      </c>
      <c r="T2963" s="133">
        <f t="shared" si="5112"/>
        <v>3.223232334334028E-2</v>
      </c>
      <c r="U2963" s="127" t="s">
        <v>229</v>
      </c>
    </row>
    <row r="2964" spans="1:22" x14ac:dyDescent="0.2">
      <c r="N2964" s="125">
        <f t="shared" si="5207"/>
        <v>9.8351760256176312E-5</v>
      </c>
      <c r="P2964" s="127" t="str">
        <f t="shared" ref="P2964" si="5211">CONCATENATE("X2","(m",K2963,")")</f>
        <v>X2(m371)</v>
      </c>
      <c r="Q2964" s="59">
        <f t="shared" ref="Q2964" si="5212">(($L$3*($I$4-($B$4*Q2963+$D$4*N2965+$E$4*N2966+$F$4*N2967+$G$4*N2968))/$C$4))+((1-$L$3)*N2964)</f>
        <v>9.8383471534837824E-5</v>
      </c>
      <c r="S2964" s="129">
        <f t="shared" si="5210"/>
        <v>3.223232334334028E-2</v>
      </c>
    </row>
    <row r="2965" spans="1:22" x14ac:dyDescent="0.2">
      <c r="N2965" s="125">
        <f t="shared" si="5207"/>
        <v>-9.5164613058866445E-4</v>
      </c>
      <c r="P2965" s="127" t="str">
        <f t="shared" ref="P2965" si="5213">CONCATENATE("X3","(m",K2963,")")</f>
        <v>X3(m371)</v>
      </c>
      <c r="Q2965" s="59">
        <f t="shared" ref="Q2965" si="5214">(($L$3*($I$5-($B$5*Q2963+$C$5*Q2964+$E$5*N2966+$F$5*N2967+$G$5*N2968))/$D$5))+((1-$L$3)*N2965)</f>
        <v>-9.5195174394570011E-4</v>
      </c>
      <c r="S2965" s="129">
        <f t="shared" si="5210"/>
        <v>3.2103870703459741E-2</v>
      </c>
    </row>
    <row r="2966" spans="1:22" x14ac:dyDescent="0.2">
      <c r="N2966" s="125">
        <f t="shared" si="5207"/>
        <v>0.24493185181403196</v>
      </c>
      <c r="P2966" s="127" t="str">
        <f t="shared" ref="P2966" si="5215">CONCATENATE("X4","(m",K2963,")")</f>
        <v>X4(m371)</v>
      </c>
      <c r="Q2966" s="59">
        <f t="shared" ref="Q2966" si="5216">(($L$3*($I$6-($B$6*Q2963+$C$6*Q2964+$D$6*Q2965+$F$6*N2967+$G$6*N2968))/$E$6))+((1-$L$3)*N2966)</f>
        <v>0.24500975021633803</v>
      </c>
      <c r="S2966" s="129">
        <f t="shared" si="5210"/>
        <v>3.1794000947834827E-2</v>
      </c>
    </row>
    <row r="2967" spans="1:22" x14ac:dyDescent="0.2">
      <c r="N2967" s="125">
        <f t="shared" si="5207"/>
        <v>-9.8367652218219986E-5</v>
      </c>
      <c r="P2967" s="127" t="str">
        <f t="shared" ref="P2967" si="5217">CONCATENATE("X5","(m",K2963,")")</f>
        <v>X5(m371)</v>
      </c>
      <c r="Q2967" s="59">
        <f t="shared" ref="Q2967" si="5218">(($L$3*($I$7-($B$7*Q2963+$C$7*Q2964+$D$7*Q2965+$E$7*Q2966+$G$7*N2968))/$F$7))+((1-$L$3)*N2967)</f>
        <v>-9.839921853810694E-5</v>
      </c>
      <c r="S2967" s="129">
        <f t="shared" si="5210"/>
        <v>3.2079848149129321E-2</v>
      </c>
    </row>
    <row r="2968" spans="1:22" ht="15.75" x14ac:dyDescent="0.25">
      <c r="K2968" s="1"/>
      <c r="N2968" s="126">
        <f t="shared" si="5207"/>
        <v>-9.5775094388935898E-4</v>
      </c>
      <c r="P2968" s="127" t="str">
        <f t="shared" ref="P2968" si="5219">CONCATENATE("X6","(m",K2963,")")</f>
        <v>X6(m371)</v>
      </c>
      <c r="Q2968" s="59">
        <f t="shared" ref="Q2968" si="5220">(($L$3*($I$8-($B$8*Q2963+$C$8*Q2964+$D$8*Q2965+$E$8*Q2966+$F$8*Q2967))/$G$8))+((1-$L$3)*N2968)</f>
        <v>-9.5805516022490591E-4</v>
      </c>
      <c r="R2968" s="1"/>
      <c r="S2968" s="129">
        <f t="shared" si="5210"/>
        <v>3.1753530295219767E-2</v>
      </c>
      <c r="T2968" s="1"/>
      <c r="U2968" s="1"/>
    </row>
    <row r="2969" spans="1:22" x14ac:dyDescent="0.2">
      <c r="A2969" s="131"/>
      <c r="B2969" s="131"/>
      <c r="C2969" s="131"/>
      <c r="D2969" s="131"/>
      <c r="E2969" s="131"/>
      <c r="F2969" s="131"/>
      <c r="G2969" s="131"/>
      <c r="H2969" s="131"/>
      <c r="I2969" s="131"/>
      <c r="J2969" s="131"/>
      <c r="K2969" s="131"/>
      <c r="L2969" s="131"/>
      <c r="M2969" s="131"/>
      <c r="N2969" s="131"/>
      <c r="O2969" s="131"/>
      <c r="P2969" s="131"/>
      <c r="Q2969" s="131"/>
      <c r="R2969" s="131"/>
      <c r="S2969" s="131"/>
      <c r="T2969" s="131"/>
      <c r="U2969" s="131"/>
      <c r="V2969" s="131"/>
    </row>
    <row r="2970" spans="1:22" ht="15.75" x14ac:dyDescent="0.25">
      <c r="K2970" s="127" t="s">
        <v>226</v>
      </c>
      <c r="N2970" s="117" t="s">
        <v>599</v>
      </c>
      <c r="S2970" s="112" t="s">
        <v>210</v>
      </c>
      <c r="T2970" s="112" t="s">
        <v>228</v>
      </c>
    </row>
    <row r="2971" spans="1:22" x14ac:dyDescent="0.2">
      <c r="K2971" s="127">
        <v>372</v>
      </c>
      <c r="N2971" s="124">
        <f t="shared" ref="N2971" si="5221">Q2963</f>
        <v>0.24380181484449051</v>
      </c>
      <c r="P2971" s="127" t="str">
        <f t="shared" ref="P2971" si="5222">CONCATENATE("X1","(m",K2971,")")</f>
        <v>X1(m372)</v>
      </c>
      <c r="Q2971" s="59">
        <f t="shared" ref="Q2971" si="5223">(($L$3*($I$3-($C$3*N2972+$D$3*N2973+$E$3*N2974+$F$3*N2975+$G$3*N2976))/$B$3))+((1-$L$3)*N2971)</f>
        <v>0.24387935715718387</v>
      </c>
      <c r="S2971" s="129">
        <f t="shared" ref="S2971:S2976" si="5224">ABS((Q2971-N2971)/Q2971)*100</f>
        <v>3.1795357178746389E-2</v>
      </c>
      <c r="T2971" s="133">
        <f t="shared" ref="T2971:T3027" si="5225">MAX(S2971:S2974)</f>
        <v>3.1928118410295608E-2</v>
      </c>
      <c r="U2971" s="127" t="s">
        <v>229</v>
      </c>
    </row>
    <row r="2972" spans="1:22" x14ac:dyDescent="0.2">
      <c r="N2972" s="125">
        <f t="shared" si="5207"/>
        <v>9.8383471534837824E-5</v>
      </c>
      <c r="P2972" s="127" t="str">
        <f t="shared" ref="P2972" si="5226">CONCATENATE("X2","(m",K2971,")")</f>
        <v>X2(m372)</v>
      </c>
      <c r="Q2972" s="59">
        <f t="shared" ref="Q2972" si="5227">(($L$3*($I$4-($B$4*Q2971+$D$4*N2973+$E$4*N2974+$F$4*N2975+$G$4*N2976))/$C$4))+((1-$L$3)*N2972)</f>
        <v>9.8414893558586576E-5</v>
      </c>
      <c r="S2972" s="129">
        <f t="shared" si="5224"/>
        <v>3.1928118410295608E-2</v>
      </c>
    </row>
    <row r="2973" spans="1:22" x14ac:dyDescent="0.2">
      <c r="N2973" s="125">
        <f t="shared" si="5207"/>
        <v>-9.5195174394570011E-4</v>
      </c>
      <c r="P2973" s="127" t="str">
        <f t="shared" ref="P2973" si="5228">CONCATENATE("X3","(m",K2971,")")</f>
        <v>X3(m372)</v>
      </c>
      <c r="Q2973" s="59">
        <f t="shared" ref="Q2973" si="5229">(($L$3*($I$5-($B$5*Q2971+$C$5*Q2972+$E$5*N2974+$F$5*N2975+$G$5*N2976))/$D$5))+((1-$L$3)*N2973)</f>
        <v>-9.5225456964583108E-4</v>
      </c>
      <c r="S2973" s="129">
        <f t="shared" si="5224"/>
        <v>3.1800918555172017E-2</v>
      </c>
    </row>
    <row r="2974" spans="1:22" x14ac:dyDescent="0.2">
      <c r="N2974" s="125">
        <f t="shared" si="5207"/>
        <v>0.24500975021633803</v>
      </c>
      <c r="P2974" s="127" t="str">
        <f t="shared" ref="P2974" si="5230">CONCATENATE("X4","(m",K2971,")")</f>
        <v>X4(m372)</v>
      </c>
      <c r="Q2974" s="59">
        <f t="shared" ref="Q2974" si="5231">(($L$3*($I$6-($B$6*Q2971+$C$6*Q2972+$D$6*Q2973+$F$6*N2975+$G$6*N2976))/$E$6))+((1-$L$3)*N2974)</f>
        <v>0.24508693806717752</v>
      </c>
      <c r="S2974" s="129">
        <f t="shared" si="5224"/>
        <v>3.1494069593513627E-2</v>
      </c>
    </row>
    <row r="2975" spans="1:22" x14ac:dyDescent="0.2">
      <c r="N2975" s="125">
        <f t="shared" si="5207"/>
        <v>-9.839921853810694E-5</v>
      </c>
      <c r="P2975" s="127" t="str">
        <f t="shared" ref="P2975" si="5232">CONCATENATE("X5","(m",K2971,")")</f>
        <v>X5(m372)</v>
      </c>
      <c r="Q2975" s="59">
        <f t="shared" ref="Q2975" si="5233">(($L$3*($I$7-($B$7*Q2971+$C$7*Q2972+$D$7*Q2973+$E$7*Q2974+$G$7*N2976))/$F$7))+((1-$L$3)*N2975)</f>
        <v>-9.8430496925324854E-5</v>
      </c>
      <c r="S2975" s="129">
        <f t="shared" si="5224"/>
        <v>3.1777130254298874E-2</v>
      </c>
    </row>
    <row r="2976" spans="1:22" ht="15.75" x14ac:dyDescent="0.25">
      <c r="K2976" s="1"/>
      <c r="N2976" s="126">
        <f t="shared" si="5207"/>
        <v>-9.5805516022490591E-4</v>
      </c>
      <c r="P2976" s="127" t="str">
        <f t="shared" ref="P2976" si="5234">CONCATENATE("X6","(m",K2971,")")</f>
        <v>X6(m372)</v>
      </c>
      <c r="Q2976" s="59">
        <f t="shared" ref="Q2976" si="5235">(($L$3*($I$8-($B$8*Q2971+$C$8*Q2972+$D$8*Q2973+$E$8*Q2974+$F$8*Q2975))/$G$8))+((1-$L$3)*N2976)</f>
        <v>-9.583566016465009E-4</v>
      </c>
      <c r="R2976" s="1"/>
      <c r="S2976" s="129">
        <f t="shared" si="5224"/>
        <v>3.1453993333702891E-2</v>
      </c>
      <c r="T2976" s="1"/>
      <c r="U2976" s="1"/>
    </row>
    <row r="2977" spans="1:22" x14ac:dyDescent="0.2">
      <c r="A2977" s="131"/>
      <c r="B2977" s="131"/>
      <c r="C2977" s="131"/>
      <c r="D2977" s="131"/>
      <c r="E2977" s="131"/>
      <c r="F2977" s="131"/>
      <c r="G2977" s="131"/>
      <c r="H2977" s="131"/>
      <c r="I2977" s="131"/>
      <c r="J2977" s="131"/>
      <c r="K2977" s="131"/>
      <c r="L2977" s="131"/>
      <c r="M2977" s="131"/>
      <c r="N2977" s="131"/>
      <c r="O2977" s="131"/>
      <c r="P2977" s="131"/>
      <c r="Q2977" s="131"/>
      <c r="R2977" s="131"/>
      <c r="S2977" s="131"/>
      <c r="T2977" s="131"/>
      <c r="U2977" s="131"/>
      <c r="V2977" s="131"/>
    </row>
    <row r="2978" spans="1:22" ht="15.75" x14ac:dyDescent="0.25">
      <c r="K2978" s="127" t="s">
        <v>226</v>
      </c>
      <c r="N2978" s="117" t="s">
        <v>600</v>
      </c>
      <c r="S2978" s="112" t="s">
        <v>210</v>
      </c>
      <c r="T2978" s="112" t="s">
        <v>228</v>
      </c>
    </row>
    <row r="2979" spans="1:22" x14ac:dyDescent="0.2">
      <c r="K2979" s="127">
        <v>373</v>
      </c>
      <c r="N2979" s="124">
        <f t="shared" ref="N2979" si="5236">Q2971</f>
        <v>0.24387935715718387</v>
      </c>
      <c r="P2979" s="127" t="str">
        <f t="shared" ref="P2979" si="5237">CONCATENATE("X1","(m",K2979,")")</f>
        <v>X1(m373)</v>
      </c>
      <c r="Q2979" s="59">
        <f t="shared" ref="Q2979" si="5238">(($L$3*($I$3-($C$3*N2980+$D$3*N2981+$E$3*N2982+$F$3*N2983+$G$3*N2984))/$B$3))+((1-$L$3)*N2979)</f>
        <v>0.24395619216648745</v>
      </c>
      <c r="S2979" s="129">
        <f t="shared" ref="S2979:S2984" si="5239">ABS((Q2979-N2979)/Q2979)*100</f>
        <v>3.1495412607172965E-2</v>
      </c>
      <c r="T2979" s="133">
        <f t="shared" si="5225"/>
        <v>3.1626879830709193E-2</v>
      </c>
      <c r="U2979" s="127" t="s">
        <v>229</v>
      </c>
    </row>
    <row r="2980" spans="1:22" x14ac:dyDescent="0.2">
      <c r="N2980" s="125">
        <f t="shared" si="5207"/>
        <v>9.8414893558586576E-5</v>
      </c>
      <c r="P2980" s="127" t="str">
        <f t="shared" ref="P2980" si="5240">CONCATENATE("X2","(m",K2979,")")</f>
        <v>X2(m373)</v>
      </c>
      <c r="Q2980" s="59">
        <f t="shared" ref="Q2980" si="5241">(($L$3*($I$4-($B$4*Q2979+$D$4*N2981+$E$4*N2982+$F$4*N2983+$G$4*N2984))/$C$4))+((1-$L$3)*N2980)</f>
        <v>9.8446028965865716E-5</v>
      </c>
      <c r="S2980" s="129">
        <f t="shared" si="5239"/>
        <v>3.1626879830709193E-2</v>
      </c>
    </row>
    <row r="2981" spans="1:22" x14ac:dyDescent="0.2">
      <c r="N2981" s="125">
        <f t="shared" si="5207"/>
        <v>-9.5225456964583108E-4</v>
      </c>
      <c r="P2981" s="127" t="str">
        <f t="shared" ref="P2981" si="5242">CONCATENATE("X3","(m",K2979,")")</f>
        <v>X3(m373)</v>
      </c>
      <c r="Q2981" s="59">
        <f t="shared" ref="Q2981" si="5243">(($L$3*($I$5-($B$5*Q2979+$C$5*Q2980+$E$5*N2982+$F$5*N2983+$G$5*N2984))/$D$5))+((1-$L$3)*N2981)</f>
        <v>-9.5255463311671193E-4</v>
      </c>
      <c r="S2981" s="129">
        <f t="shared" si="5239"/>
        <v>3.1500919784417505E-2</v>
      </c>
    </row>
    <row r="2982" spans="1:22" x14ac:dyDescent="0.2">
      <c r="N2982" s="125">
        <f t="shared" si="5207"/>
        <v>0.24508693806717752</v>
      </c>
      <c r="P2982" s="127" t="str">
        <f t="shared" ref="P2982" si="5244">CONCATENATE("X4","(m",K2979,")")</f>
        <v>X4(m373)</v>
      </c>
      <c r="Q2982" s="59">
        <f t="shared" ref="Q2982" si="5245">(($L$3*($I$6-($B$6*Q2979+$C$6*Q2980+$D$6*Q2981+$F$6*N2983+$G$6*N2984))/$E$6))+((1-$L$3)*N2982)</f>
        <v>0.24516342184785644</v>
      </c>
      <c r="S2982" s="129">
        <f t="shared" si="5239"/>
        <v>3.1197060353640678E-2</v>
      </c>
    </row>
    <row r="2983" spans="1:22" x14ac:dyDescent="0.2">
      <c r="N2983" s="125">
        <f t="shared" si="5207"/>
        <v>-9.8430496925324854E-5</v>
      </c>
      <c r="P2983" s="127" t="str">
        <f t="shared" ref="P2983" si="5246">CONCATENATE("X5","(m",K2979,")")</f>
        <v>X5(m373)</v>
      </c>
      <c r="Q2983" s="59">
        <f t="shared" ref="Q2983" si="5247">(($L$3*($I$7-($B$7*Q2979+$C$7*Q2980+$D$7*Q2981+$E$7*Q2982+$G$7*N2984))/$F$7))+((1-$L$3)*N2983)</f>
        <v>-9.8461490006255899E-5</v>
      </c>
      <c r="S2983" s="129">
        <f t="shared" si="5239"/>
        <v>3.1477363311357101E-2</v>
      </c>
    </row>
    <row r="2984" spans="1:22" ht="15.75" x14ac:dyDescent="0.25">
      <c r="K2984" s="1"/>
      <c r="N2984" s="126">
        <f t="shared" si="5207"/>
        <v>-9.583566016465009E-4</v>
      </c>
      <c r="P2984" s="127" t="str">
        <f t="shared" ref="P2984" si="5248">CONCATENATE("X6","(m",K2979,")")</f>
        <v>X6(m373)</v>
      </c>
      <c r="Q2984" s="59">
        <f t="shared" ref="Q2984" si="5249">(($L$3*($I$8-($B$8*Q2979+$C$8*Q2980+$D$8*Q2981+$E$8*Q2982+$F$8*Q2983))/$G$8))+((1-$L$3)*N2984)</f>
        <v>-9.5865529346556423E-4</v>
      </c>
      <c r="R2984" s="1"/>
      <c r="S2984" s="129">
        <f t="shared" si="5239"/>
        <v>3.1157374407598658E-2</v>
      </c>
      <c r="T2984" s="1"/>
      <c r="U2984" s="1"/>
    </row>
    <row r="2985" spans="1:22" x14ac:dyDescent="0.2">
      <c r="A2985" s="131"/>
      <c r="B2985" s="131"/>
      <c r="C2985" s="131"/>
      <c r="D2985" s="131"/>
      <c r="E2985" s="131"/>
      <c r="F2985" s="131"/>
      <c r="G2985" s="131"/>
      <c r="H2985" s="131"/>
      <c r="I2985" s="131"/>
      <c r="J2985" s="131"/>
      <c r="K2985" s="131"/>
      <c r="L2985" s="131"/>
      <c r="M2985" s="131"/>
      <c r="N2985" s="131"/>
      <c r="O2985" s="131"/>
      <c r="P2985" s="131"/>
      <c r="Q2985" s="131"/>
      <c r="R2985" s="131"/>
      <c r="S2985" s="131"/>
      <c r="T2985" s="131"/>
      <c r="U2985" s="131"/>
      <c r="V2985" s="131"/>
    </row>
    <row r="2986" spans="1:22" ht="15.75" x14ac:dyDescent="0.25">
      <c r="K2986" s="127" t="s">
        <v>226</v>
      </c>
      <c r="N2986" s="117" t="s">
        <v>601</v>
      </c>
      <c r="S2986" s="112" t="s">
        <v>210</v>
      </c>
      <c r="T2986" s="112" t="s">
        <v>228</v>
      </c>
    </row>
    <row r="2987" spans="1:22" x14ac:dyDescent="0.2">
      <c r="K2987" s="127">
        <v>374</v>
      </c>
      <c r="N2987" s="124">
        <f t="shared" ref="N2987" si="5250">Q2979</f>
        <v>0.24395619216648745</v>
      </c>
      <c r="P2987" s="127" t="str">
        <f t="shared" ref="P2987" si="5251">CONCATENATE("X1","(m",K2987,")")</f>
        <v>X1(m374)</v>
      </c>
      <c r="Q2987" s="59">
        <f t="shared" ref="Q2987" si="5252">(($L$3*($I$3-($C$3*N2988+$D$3*N2989+$E$3*N2990+$F$3*N2991+$G$3*N2992))/$B$3))+((1-$L$3)*N2987)</f>
        <v>0.24403232632407995</v>
      </c>
      <c r="S2987" s="129">
        <f t="shared" ref="S2987:S2992" si="5253">ABS((Q2987-N2987)/Q2987)*100</f>
        <v>3.119839028678207E-2</v>
      </c>
      <c r="T2987" s="133">
        <f t="shared" si="5225"/>
        <v>3.1328576890099102E-2</v>
      </c>
      <c r="U2987" s="127" t="s">
        <v>229</v>
      </c>
    </row>
    <row r="2988" spans="1:22" x14ac:dyDescent="0.2">
      <c r="N2988" s="125">
        <f t="shared" si="5207"/>
        <v>9.8446028965865716E-5</v>
      </c>
      <c r="P2988" s="127" t="str">
        <f t="shared" ref="P2988" si="5254">CONCATENATE("X2","(m",K2987,")")</f>
        <v>X2(m374)</v>
      </c>
      <c r="Q2988" s="59">
        <f t="shared" ref="Q2988" si="5255">(($L$3*($I$4-($B$4*Q2987+$D$4*N2989+$E$4*N2990+$F$4*N2991+$G$4*N2992))/$C$4))+((1-$L$3)*N2988)</f>
        <v>9.8476880371051732E-5</v>
      </c>
      <c r="S2988" s="129">
        <f t="shared" si="5253"/>
        <v>3.1328576890099102E-2</v>
      </c>
    </row>
    <row r="2989" spans="1:22" x14ac:dyDescent="0.2">
      <c r="N2989" s="125">
        <f t="shared" si="5207"/>
        <v>-9.5255463311671193E-4</v>
      </c>
      <c r="P2989" s="127" t="str">
        <f t="shared" ref="P2989" si="5256">CONCATENATE("X3","(m",K2987,")")</f>
        <v>X3(m374)</v>
      </c>
      <c r="Q2989" s="59">
        <f t="shared" ref="Q2989" si="5257">(($L$3*($I$5-($B$5*Q2987+$C$5*Q2988+$E$5*N2990+$F$5*N2991+$G$5*N2992))/$D$5))+((1-$L$3)*N2989)</f>
        <v>-9.5285195955405958E-4</v>
      </c>
      <c r="S2989" s="129">
        <f t="shared" si="5253"/>
        <v>3.1203843825519755E-2</v>
      </c>
    </row>
    <row r="2990" spans="1:22" x14ac:dyDescent="0.2">
      <c r="N2990" s="125">
        <f t="shared" si="5207"/>
        <v>0.24516342184785644</v>
      </c>
      <c r="P2990" s="127" t="str">
        <f t="shared" ref="P2990" si="5258">CONCATENATE("X4","(m",K2987,")")</f>
        <v>X4(m374)</v>
      </c>
      <c r="Q2990" s="59">
        <f t="shared" ref="Q2990" si="5259">(($L$3*($I$6-($B$6*Q2987+$C$6*Q2988+$D$6*Q2989+$F$6*N2991+$G$6*N2992))/$E$6))+((1-$L$3)*N2990)</f>
        <v>0.24523920798056151</v>
      </c>
      <c r="S2990" s="129">
        <f t="shared" si="5253"/>
        <v>3.0902943020053541E-2</v>
      </c>
    </row>
    <row r="2991" spans="1:22" x14ac:dyDescent="0.2">
      <c r="N2991" s="125">
        <f t="shared" si="5207"/>
        <v>-9.8461490006255899E-5</v>
      </c>
      <c r="P2991" s="127" t="str">
        <f t="shared" ref="P2991" si="5260">CONCATENATE("X5","(m",K2987,")")</f>
        <v>X5(m374)</v>
      </c>
      <c r="Q2991" s="59">
        <f t="shared" ref="Q2991" si="5261">(($L$3*($I$7-($B$7*Q2987+$C$7*Q2988+$D$7*Q2989+$E$7*Q2990+$G$7*N2992))/$F$7))+((1-$L$3)*N2991)</f>
        <v>-9.8492200383325823E-5</v>
      </c>
      <c r="S2991" s="129">
        <f t="shared" si="5253"/>
        <v>3.1180516782446415E-2</v>
      </c>
    </row>
    <row r="2992" spans="1:22" ht="15.75" x14ac:dyDescent="0.25">
      <c r="K2992" s="1"/>
      <c r="N2992" s="126">
        <f t="shared" si="5207"/>
        <v>-9.5865529346556423E-4</v>
      </c>
      <c r="P2992" s="127" t="str">
        <f t="shared" ref="P2992" si="5262">CONCATENATE("X6","(m",K2987,")")</f>
        <v>X6(m374)</v>
      </c>
      <c r="Q2992" s="59">
        <f t="shared" ref="Q2992" si="5263">(($L$3*($I$8-($B$8*Q2987+$C$8*Q2988+$D$8*Q2989+$E$8*Q2990+$F$8*Q2991))/$G$8))+((1-$L$3)*N2992)</f>
        <v>-9.5895126076263695E-4</v>
      </c>
      <c r="R2992" s="1"/>
      <c r="S2992" s="129">
        <f t="shared" si="5253"/>
        <v>3.0863643355277592E-2</v>
      </c>
      <c r="T2992" s="1"/>
      <c r="U2992" s="1"/>
    </row>
    <row r="2993" spans="1:22" x14ac:dyDescent="0.2">
      <c r="A2993" s="131"/>
      <c r="B2993" s="131"/>
      <c r="C2993" s="131"/>
      <c r="D2993" s="131"/>
      <c r="E2993" s="131"/>
      <c r="F2993" s="131"/>
      <c r="G2993" s="131"/>
      <c r="H2993" s="131"/>
      <c r="I2993" s="131"/>
      <c r="J2993" s="131"/>
      <c r="K2993" s="131"/>
      <c r="L2993" s="131"/>
      <c r="M2993" s="131"/>
      <c r="N2993" s="131"/>
      <c r="O2993" s="131"/>
      <c r="P2993" s="131"/>
      <c r="Q2993" s="131"/>
      <c r="R2993" s="131"/>
      <c r="S2993" s="131"/>
      <c r="T2993" s="131"/>
      <c r="U2993" s="131"/>
      <c r="V2993" s="131"/>
    </row>
    <row r="2994" spans="1:22" ht="15.75" x14ac:dyDescent="0.25">
      <c r="K2994" s="127" t="s">
        <v>226</v>
      </c>
      <c r="N2994" s="117" t="s">
        <v>602</v>
      </c>
      <c r="S2994" s="112" t="s">
        <v>210</v>
      </c>
      <c r="T2994" s="112" t="s">
        <v>228</v>
      </c>
    </row>
    <row r="2995" spans="1:22" x14ac:dyDescent="0.2">
      <c r="K2995" s="127">
        <v>375</v>
      </c>
      <c r="N2995" s="124">
        <f t="shared" ref="N2995" si="5264">Q2987</f>
        <v>0.24403232632407995</v>
      </c>
      <c r="P2995" s="127" t="str">
        <f t="shared" ref="P2995" si="5265">CONCATENATE("X1","(m",K2995,")")</f>
        <v>X1(m375)</v>
      </c>
      <c r="Q2995" s="59">
        <f t="shared" ref="Q2995" si="5266">(($L$3*($I$3-($C$3*N2996+$D$3*N2997+$E$3*N2998+$F$3*N2999+$G$3*N3000))/$B$3))+((1-$L$3)*N2995)</f>
        <v>0.24410776602279091</v>
      </c>
      <c r="S2995" s="129">
        <f t="shared" ref="S2995:S3000" si="5267">ABS((Q2995-N2995)/Q2995)*100</f>
        <v>3.0904260007818565E-2</v>
      </c>
      <c r="T2995" s="133">
        <f t="shared" si="5225"/>
        <v>3.1033179225676361E-2</v>
      </c>
      <c r="U2995" s="127" t="s">
        <v>229</v>
      </c>
    </row>
    <row r="2996" spans="1:22" x14ac:dyDescent="0.2">
      <c r="N2996" s="125">
        <f t="shared" si="5207"/>
        <v>9.8476880371051732E-5</v>
      </c>
      <c r="P2996" s="127" t="str">
        <f t="shared" ref="P2996" si="5268">CONCATENATE("X2","(m",K2995,")")</f>
        <v>X2(m375)</v>
      </c>
      <c r="Q2996" s="59">
        <f t="shared" ref="Q2996" si="5269">(($L$3*($I$4-($B$4*Q2995+$D$4*N2997+$E$4*N2998+$F$4*N2999+$G$4*N3000))/$C$4))+((1-$L$3)*N2996)</f>
        <v>9.8507450364674045E-5</v>
      </c>
      <c r="S2996" s="129">
        <f t="shared" si="5267"/>
        <v>3.1033179225676361E-2</v>
      </c>
    </row>
    <row r="2997" spans="1:22" x14ac:dyDescent="0.2">
      <c r="N2997" s="125">
        <f t="shared" si="5207"/>
        <v>-9.5285195955405958E-4</v>
      </c>
      <c r="P2997" s="127" t="str">
        <f t="shared" ref="P2997" si="5270">CONCATENATE("X3","(m",K2995,")")</f>
        <v>X3(m375)</v>
      </c>
      <c r="Q2997" s="59">
        <f t="shared" ref="Q2997" si="5271">(($L$3*($I$5-($B$5*Q2995+$C$5*Q2996+$E$5*N2998+$F$5*N2999+$G$5*N3000))/$D$5))+((1-$L$3)*N2997)</f>
        <v>-9.53146573923767E-4</v>
      </c>
      <c r="S2997" s="129">
        <f t="shared" si="5267"/>
        <v>3.0909660462251423E-2</v>
      </c>
    </row>
    <row r="2998" spans="1:22" x14ac:dyDescent="0.2">
      <c r="N2998" s="125">
        <f t="shared" si="5207"/>
        <v>0.24523920798056151</v>
      </c>
      <c r="P2998" s="127" t="str">
        <f t="shared" ref="P2998" si="5272">CONCATENATE("X4","(m",K2995,")")</f>
        <v>X4(m375)</v>
      </c>
      <c r="Q2998" s="59">
        <f t="shared" ref="Q2998" si="5273">(($L$3*($I$6-($B$6*Q2995+$C$6*Q2996+$D$6*Q2997+$F$6*N2999+$G$6*N3000))/$E$6))+((1-$L$3)*N2998)</f>
        <v>0.24531430282889935</v>
      </c>
      <c r="S2998" s="129">
        <f t="shared" si="5267"/>
        <v>3.0611687729524269E-2</v>
      </c>
    </row>
    <row r="2999" spans="1:22" x14ac:dyDescent="0.2">
      <c r="N2999" s="125">
        <f t="shared" si="5207"/>
        <v>-9.8492200383325823E-5</v>
      </c>
      <c r="P2999" s="127" t="str">
        <f t="shared" ref="P2999" si="5274">CONCATENATE("X5","(m",K2995,")")</f>
        <v>X5(m375)</v>
      </c>
      <c r="Q2999" s="59">
        <f t="shared" ref="Q2999" si="5275">(($L$3*($I$7-($B$7*Q2995+$C$7*Q2996+$D$7*Q2997+$E$7*Q2998+$G$7*N3000))/$F$7))+((1-$L$3)*N2999)</f>
        <v>-9.852263063522216E-5</v>
      </c>
      <c r="S2999" s="129">
        <f t="shared" si="5267"/>
        <v>3.0886560478683E-2</v>
      </c>
    </row>
    <row r="3000" spans="1:22" ht="15.75" x14ac:dyDescent="0.25">
      <c r="K3000" s="1"/>
      <c r="N3000" s="126">
        <f t="shared" si="5207"/>
        <v>-9.5895126076263695E-4</v>
      </c>
      <c r="P3000" s="127" t="str">
        <f t="shared" ref="P3000" si="5276">CONCATENATE("X6","(m",K2995,")")</f>
        <v>X6(m375)</v>
      </c>
      <c r="Q3000" s="59">
        <f t="shared" ref="Q3000" si="5277">(($L$3*($I$8-($B$8*Q2995+$C$8*Q2996+$D$8*Q2997+$E$8*Q2998+$F$8*Q2999))/$G$8))+((1-$L$3)*N3000)</f>
        <v>-9.5924452838948792E-4</v>
      </c>
      <c r="R3000" s="1"/>
      <c r="S3000" s="129">
        <f t="shared" si="5267"/>
        <v>3.0572770359539966E-2</v>
      </c>
      <c r="T3000" s="1"/>
      <c r="U3000" s="1"/>
    </row>
    <row r="3001" spans="1:22" x14ac:dyDescent="0.2">
      <c r="A3001" s="131"/>
      <c r="B3001" s="131"/>
      <c r="C3001" s="131"/>
      <c r="D3001" s="131"/>
      <c r="E3001" s="131"/>
      <c r="F3001" s="131"/>
      <c r="G3001" s="131"/>
      <c r="H3001" s="131"/>
      <c r="I3001" s="131"/>
      <c r="J3001" s="131"/>
      <c r="K3001" s="131"/>
      <c r="L3001" s="131"/>
      <c r="M3001" s="131"/>
      <c r="N3001" s="131"/>
      <c r="O3001" s="131"/>
      <c r="P3001" s="131"/>
      <c r="Q3001" s="131"/>
      <c r="R3001" s="131"/>
      <c r="S3001" s="131"/>
      <c r="T3001" s="131"/>
      <c r="U3001" s="131"/>
      <c r="V3001" s="131"/>
    </row>
    <row r="3002" spans="1:22" ht="15.75" x14ac:dyDescent="0.25">
      <c r="K3002" s="127" t="s">
        <v>226</v>
      </c>
      <c r="N3002" s="117" t="s">
        <v>603</v>
      </c>
      <c r="S3002" s="112" t="s">
        <v>210</v>
      </c>
      <c r="T3002" s="112" t="s">
        <v>228</v>
      </c>
    </row>
    <row r="3003" spans="1:22" x14ac:dyDescent="0.2">
      <c r="K3003" s="127">
        <v>376</v>
      </c>
      <c r="N3003" s="124">
        <f t="shared" ref="N3003" si="5278">Q2995</f>
        <v>0.24410776602279091</v>
      </c>
      <c r="P3003" s="127" t="str">
        <f t="shared" ref="P3003" si="5279">CONCATENATE("X1","(m",K3003,")")</f>
        <v>X1(m376)</v>
      </c>
      <c r="Q3003" s="59">
        <f t="shared" ref="Q3003" si="5280">(($L$3*($I$3-($C$3*N3004+$D$3*N3005+$E$3*N3006+$F$3*N3007+$G$3*N3008))/$B$3))+((1-$L$3)*N3003)</f>
        <v>0.24418251759713763</v>
      </c>
      <c r="S3003" s="129">
        <f t="shared" ref="S3003:S3008" si="5281">ABS((Q3003-N3003)/Q3003)*100</f>
        <v>3.0612991905525803E-2</v>
      </c>
      <c r="T3003" s="133">
        <f t="shared" si="5225"/>
        <v>3.0740656821622296E-2</v>
      </c>
      <c r="U3003" s="127" t="s">
        <v>229</v>
      </c>
    </row>
    <row r="3004" spans="1:22" x14ac:dyDescent="0.2">
      <c r="N3004" s="125">
        <f t="shared" si="5207"/>
        <v>9.8507450364674045E-5</v>
      </c>
      <c r="P3004" s="127" t="str">
        <f t="shared" ref="P3004" si="5282">CONCATENATE("X2","(m",K3003,")")</f>
        <v>X2(m376)</v>
      </c>
      <c r="Q3004" s="59">
        <f t="shared" ref="Q3004" si="5283">(($L$3*($I$4-($B$4*Q3003+$D$4*N3005+$E$4*N3006+$F$4*N3007+$G$4*N3008))/$C$4))+((1-$L$3)*N3004)</f>
        <v>9.8537741513632528E-5</v>
      </c>
      <c r="S3004" s="129">
        <f t="shared" si="5281"/>
        <v>3.0740656821622296E-2</v>
      </c>
    </row>
    <row r="3005" spans="1:22" x14ac:dyDescent="0.2">
      <c r="N3005" s="125">
        <f t="shared" si="5207"/>
        <v>-9.53146573923767E-4</v>
      </c>
      <c r="P3005" s="127" t="str">
        <f t="shared" ref="P3005" si="5284">CONCATENATE("X3","(m",K3003,")")</f>
        <v>X3(m376)</v>
      </c>
      <c r="Q3005" s="59">
        <f t="shared" ref="Q3005" si="5285">(($L$3*($I$5-($B$5*Q3003+$C$5*Q3004+$E$5*N3006+$F$5*N3007+$G$5*N3008))/$D$5))+((1-$L$3)*N3005)</f>
        <v>-9.5343850096400035E-4</v>
      </c>
      <c r="S3005" s="129">
        <f t="shared" si="5281"/>
        <v>3.0618339823510657E-2</v>
      </c>
    </row>
    <row r="3006" spans="1:22" x14ac:dyDescent="0.2">
      <c r="N3006" s="125">
        <f t="shared" si="5207"/>
        <v>0.24531430282889935</v>
      </c>
      <c r="P3006" s="127" t="str">
        <f t="shared" ref="P3006" si="5286">CONCATENATE("X4","(m",K3003,")")</f>
        <v>X4(m376)</v>
      </c>
      <c r="Q3006" s="59">
        <f t="shared" ref="Q3006" si="5287">(($L$3*($I$6-($B$6*Q3003+$C$6*Q3004+$D$6*Q3005+$F$6*N3007+$G$6*N3008))/$E$6))+((1-$L$3)*N3006)</f>
        <v>0.24538871269843093</v>
      </c>
      <c r="S3006" s="129">
        <f t="shared" si="5281"/>
        <v>3.0323264959227651E-2</v>
      </c>
    </row>
    <row r="3007" spans="1:22" x14ac:dyDescent="0.2">
      <c r="N3007" s="125">
        <f t="shared" si="5207"/>
        <v>-9.852263063522216E-5</v>
      </c>
      <c r="P3007" s="127" t="str">
        <f t="shared" ref="P3007" si="5288">CONCATENATE("X5","(m",K3003,")")</f>
        <v>X5(m376)</v>
      </c>
      <c r="Q3007" s="59">
        <f t="shared" ref="Q3007" si="5289">(($L$3*($I$7-($B$7*Q3003+$C$7*Q3004+$D$7*Q3005+$E$7*Q3006+$G$7*N3008))/$F$7))+((1-$L$3)*N3007)</f>
        <v>-9.8552783317110924E-5</v>
      </c>
      <c r="S3007" s="129">
        <f t="shared" si="5281"/>
        <v>3.059546455602586E-2</v>
      </c>
    </row>
    <row r="3008" spans="1:22" ht="15.75" x14ac:dyDescent="0.25">
      <c r="K3008" s="1"/>
      <c r="N3008" s="126">
        <f t="shared" si="5207"/>
        <v>-9.5924452838948792E-4</v>
      </c>
      <c r="P3008" s="127" t="str">
        <f t="shared" ref="P3008" si="5290">CONCATENATE("X6","(m",K3003,")")</f>
        <v>X6(m376)</v>
      </c>
      <c r="Q3008" s="59">
        <f t="shared" ref="Q3008" si="5291">(($L$3*($I$8-($B$8*Q3003+$C$8*Q3004+$D$8*Q3005+$E$8*Q3006+$F$8*Q3007))/$G$8))+((1-$L$3)*N3008)</f>
        <v>-9.595351209712008E-4</v>
      </c>
      <c r="R3008" s="1"/>
      <c r="S3008" s="129">
        <f t="shared" si="5281"/>
        <v>3.0284725942991329E-2</v>
      </c>
      <c r="T3008" s="1"/>
      <c r="U3008" s="1"/>
    </row>
    <row r="3009" spans="1:22" x14ac:dyDescent="0.2">
      <c r="A3009" s="131"/>
      <c r="B3009" s="131"/>
      <c r="C3009" s="131"/>
      <c r="D3009" s="131"/>
      <c r="E3009" s="131"/>
      <c r="F3009" s="131"/>
      <c r="G3009" s="131"/>
      <c r="H3009" s="131"/>
      <c r="I3009" s="131"/>
      <c r="J3009" s="131"/>
      <c r="K3009" s="131"/>
      <c r="L3009" s="131"/>
      <c r="M3009" s="131"/>
      <c r="N3009" s="131"/>
      <c r="O3009" s="131"/>
      <c r="P3009" s="131"/>
      <c r="Q3009" s="131"/>
      <c r="R3009" s="131"/>
      <c r="S3009" s="131"/>
      <c r="T3009" s="131"/>
      <c r="U3009" s="131"/>
      <c r="V3009" s="131"/>
    </row>
    <row r="3010" spans="1:22" ht="15.75" x14ac:dyDescent="0.25">
      <c r="K3010" s="127" t="s">
        <v>226</v>
      </c>
      <c r="N3010" s="117" t="s">
        <v>604</v>
      </c>
      <c r="S3010" s="112" t="s">
        <v>210</v>
      </c>
      <c r="T3010" s="112" t="s">
        <v>228</v>
      </c>
    </row>
    <row r="3011" spans="1:22" x14ac:dyDescent="0.2">
      <c r="K3011" s="127">
        <v>377</v>
      </c>
      <c r="N3011" s="124">
        <f t="shared" ref="N3011" si="5292">Q3003</f>
        <v>0.24418251759713763</v>
      </c>
      <c r="P3011" s="127" t="str">
        <f t="shared" ref="P3011" si="5293">CONCATENATE("X1","(m",K3011,")")</f>
        <v>X1(m377)</v>
      </c>
      <c r="Q3011" s="59">
        <f t="shared" ref="Q3011" si="5294">(($L$3*($I$3-($C$3*N3012+$D$3*N3013+$E$3*N3014+$F$3*N3015+$G$3*N3016))/$B$3))+((1-$L$3)*N3011)</f>
        <v>0.24425658732385708</v>
      </c>
      <c r="S3011" s="129">
        <f t="shared" ref="S3011:S3016" si="5295">ABS((Q3011-N3011)/Q3011)*100</f>
        <v>3.0324556455558902E-2</v>
      </c>
      <c r="T3011" s="133">
        <f t="shared" si="5225"/>
        <v>3.0450980004530313E-2</v>
      </c>
      <c r="U3011" s="127" t="s">
        <v>229</v>
      </c>
    </row>
    <row r="3012" spans="1:22" x14ac:dyDescent="0.2">
      <c r="N3012" s="125">
        <f t="shared" si="5207"/>
        <v>9.8537741513632528E-5</v>
      </c>
      <c r="P3012" s="127" t="str">
        <f t="shared" ref="P3012" si="5296">CONCATENATE("X2","(m",K3011,")")</f>
        <v>X2(m377)</v>
      </c>
      <c r="Q3012" s="59">
        <f t="shared" ref="Q3012" si="5297">(($L$3*($I$4-($B$4*Q3011+$D$4*N3013+$E$4*N3014+$F$4*N3015+$G$4*N3016))/$C$4))+((1-$L$3)*N3012)</f>
        <v>9.8567756361413056E-5</v>
      </c>
      <c r="S3012" s="129">
        <f t="shared" si="5295"/>
        <v>3.0450980004530313E-2</v>
      </c>
    </row>
    <row r="3013" spans="1:22" x14ac:dyDescent="0.2">
      <c r="N3013" s="125">
        <f t="shared" si="5207"/>
        <v>-9.5343850096400035E-4</v>
      </c>
      <c r="P3013" s="127" t="str">
        <f t="shared" ref="P3013" si="5298">CONCATENATE("X3","(m",K3011,")")</f>
        <v>X3(m377)</v>
      </c>
      <c r="Q3013" s="59">
        <f t="shared" ref="Q3013" si="5299">(($L$3*($I$5-($B$5*Q3011+$C$5*Q3012+$E$5*N3014+$F$5*N3015+$G$5*N3016))/$D$5))+((1-$L$3)*N3013)</f>
        <v>-9.5372776518727706E-4</v>
      </c>
      <c r="S3013" s="129">
        <f t="shared" si="5295"/>
        <v>3.0329852378777864E-2</v>
      </c>
    </row>
    <row r="3014" spans="1:22" x14ac:dyDescent="0.2">
      <c r="N3014" s="125">
        <f t="shared" si="5207"/>
        <v>0.24538871269843093</v>
      </c>
      <c r="P3014" s="127" t="str">
        <f t="shared" ref="P3014" si="5300">CONCATENATE("X4","(m",K3011,")")</f>
        <v>X4(m377)</v>
      </c>
      <c r="Q3014" s="59">
        <f t="shared" ref="Q3014" si="5301">(($L$3*($I$6-($B$6*Q3011+$C$6*Q3012+$D$6*Q3013+$F$6*N3015+$G$6*N3016))/$E$6))+((1-$L$3)*N3014)</f>
        <v>0.24546244383720098</v>
      </c>
      <c r="S3014" s="129">
        <f t="shared" si="5295"/>
        <v>3.0037645522239465E-2</v>
      </c>
    </row>
    <row r="3015" spans="1:22" x14ac:dyDescent="0.2">
      <c r="N3015" s="125">
        <f t="shared" si="5207"/>
        <v>-9.8552783317110924E-5</v>
      </c>
      <c r="P3015" s="127" t="str">
        <f t="shared" ref="P3015" si="5302">CONCATENATE("X5","(m",K3011,")")</f>
        <v>X5(m377)</v>
      </c>
      <c r="Q3015" s="59">
        <f t="shared" ref="Q3015" si="5303">(($L$3*($I$7-($B$7*Q3011+$C$7*Q3012+$D$7*Q3013+$E$7*Q3014+$G$7*N3016))/$F$7))+((1-$L$3)*N3015)</f>
        <v>-9.8582660960851263E-5</v>
      </c>
      <c r="S3015" s="129">
        <f t="shared" si="5295"/>
        <v>3.0307199510676307E-2</v>
      </c>
    </row>
    <row r="3016" spans="1:22" ht="15.75" x14ac:dyDescent="0.25">
      <c r="K3016" s="1"/>
      <c r="N3016" s="126">
        <f t="shared" si="5207"/>
        <v>-9.595351209712008E-4</v>
      </c>
      <c r="P3016" s="127" t="str">
        <f t="shared" ref="P3016" si="5304">CONCATENATE("X6","(m",K3011,")")</f>
        <v>X6(m377)</v>
      </c>
      <c r="Q3016" s="59">
        <f t="shared" ref="Q3016" si="5305">(($L$3*($I$8-($B$8*Q3011+$C$8*Q3012+$D$8*Q3013+$E$8*Q3014+$F$8*Q3015))/$G$8))+((1-$L$3)*N3016)</f>
        <v>-9.5982306290824063E-4</v>
      </c>
      <c r="R3016" s="1"/>
      <c r="S3016" s="129">
        <f t="shared" si="5295"/>
        <v>2.9999480963436794E-2</v>
      </c>
      <c r="T3016" s="1"/>
      <c r="U3016" s="1"/>
    </row>
    <row r="3017" spans="1:22" x14ac:dyDescent="0.2">
      <c r="A3017" s="131"/>
      <c r="B3017" s="131"/>
      <c r="C3017" s="131"/>
      <c r="D3017" s="131"/>
      <c r="E3017" s="131"/>
      <c r="F3017" s="131"/>
      <c r="G3017" s="131"/>
      <c r="H3017" s="131"/>
      <c r="I3017" s="131"/>
      <c r="J3017" s="131"/>
      <c r="K3017" s="131"/>
      <c r="L3017" s="131"/>
      <c r="M3017" s="131"/>
      <c r="N3017" s="131"/>
      <c r="O3017" s="131"/>
      <c r="P3017" s="131"/>
      <c r="Q3017" s="131"/>
      <c r="R3017" s="131"/>
      <c r="S3017" s="131"/>
      <c r="T3017" s="131"/>
      <c r="U3017" s="131"/>
      <c r="V3017" s="131"/>
    </row>
    <row r="3018" spans="1:22" ht="15.75" x14ac:dyDescent="0.25">
      <c r="K3018" s="127" t="s">
        <v>226</v>
      </c>
      <c r="N3018" s="117" t="s">
        <v>605</v>
      </c>
      <c r="S3018" s="112" t="s">
        <v>210</v>
      </c>
      <c r="T3018" s="112" t="s">
        <v>228</v>
      </c>
    </row>
    <row r="3019" spans="1:22" x14ac:dyDescent="0.2">
      <c r="K3019" s="127">
        <v>378</v>
      </c>
      <c r="N3019" s="124">
        <f t="shared" ref="N3019" si="5306">Q3011</f>
        <v>0.24425658732385708</v>
      </c>
      <c r="P3019" s="127" t="str">
        <f t="shared" ref="P3019" si="5307">CONCATENATE("X1","(m",K3019,")")</f>
        <v>X1(m378)</v>
      </c>
      <c r="Q3019" s="59">
        <f t="shared" ref="Q3019" si="5308">(($L$3*($I$3-($C$3*N3020+$D$3*N3021+$E$3*N3022+$F$3*N3023+$G$3*N3024))/$B$3))+((1-$L$3)*N3019)</f>
        <v>0.24432998142243278</v>
      </c>
      <c r="S3019" s="129">
        <f t="shared" ref="S3019:S3024" si="5309">ABS((Q3019-N3019)/Q3019)*100</f>
        <v>3.0038924469450719E-2</v>
      </c>
      <c r="T3019" s="133">
        <f t="shared" si="5225"/>
        <v>3.0164119438887107E-2</v>
      </c>
      <c r="U3019" s="127" t="s">
        <v>229</v>
      </c>
    </row>
    <row r="3020" spans="1:22" x14ac:dyDescent="0.2">
      <c r="N3020" s="125">
        <f t="shared" si="5207"/>
        <v>9.8567756361413056E-5</v>
      </c>
      <c r="P3020" s="127" t="str">
        <f t="shared" ref="P3020" si="5310">CONCATENATE("X2","(m",K3019,")")</f>
        <v>X2(m378)</v>
      </c>
      <c r="Q3020" s="59">
        <f t="shared" ref="Q3020" si="5311">(($L$3*($I$4-($B$4*Q3019+$D$4*N3021+$E$4*N3022+$F$4*N3023+$G$4*N3024))/$C$4))+((1-$L$3)*N3020)</f>
        <v>9.8597497428301083E-5</v>
      </c>
      <c r="S3020" s="129">
        <f t="shared" si="5309"/>
        <v>3.0164119438887107E-2</v>
      </c>
    </row>
    <row r="3021" spans="1:22" x14ac:dyDescent="0.2">
      <c r="N3021" s="125">
        <f t="shared" si="5207"/>
        <v>-9.5372776518727706E-4</v>
      </c>
      <c r="P3021" s="127" t="str">
        <f t="shared" ref="P3021" si="5312">CONCATENATE("X3","(m",K3019,")")</f>
        <v>X3(m378)</v>
      </c>
      <c r="Q3021" s="59">
        <f t="shared" ref="Q3021" si="5313">(($L$3*($I$5-($B$5*Q3019+$C$5*Q3020+$E$5*N3022+$F$5*N3023+$G$5*N3024))/$D$5))+((1-$L$3)*N3021)</f>
        <v>-9.540143908825223E-4</v>
      </c>
      <c r="S3021" s="129">
        <f t="shared" si="5309"/>
        <v>3.0044168933352558E-2</v>
      </c>
    </row>
    <row r="3022" spans="1:22" x14ac:dyDescent="0.2">
      <c r="N3022" s="125">
        <f t="shared" si="5207"/>
        <v>0.24546244383720098</v>
      </c>
      <c r="P3022" s="127" t="str">
        <f t="shared" ref="P3022" si="5314">CONCATENATE("X4","(m",K3019,")")</f>
        <v>X4(m378)</v>
      </c>
      <c r="Q3022" s="59">
        <f t="shared" ref="Q3022" si="5315">(($L$3*($I$6-($B$6*Q3019+$C$6*Q3020+$D$6*Q3021+$F$6*N3023+$G$6*N3024))/$E$6))+((1-$L$3)*N3022)</f>
        <v>0.24553550243626238</v>
      </c>
      <c r="S3022" s="129">
        <f t="shared" si="5309"/>
        <v>2.9754800563052405E-2</v>
      </c>
    </row>
    <row r="3023" spans="1:22" x14ac:dyDescent="0.2">
      <c r="N3023" s="125">
        <f t="shared" si="5207"/>
        <v>-9.8582660960851263E-5</v>
      </c>
      <c r="P3023" s="127" t="str">
        <f t="shared" ref="P3023" si="5316">CONCATENATE("X5","(m",K3019,")")</f>
        <v>X5(m378)</v>
      </c>
      <c r="Q3023" s="59">
        <f t="shared" ref="Q3023" si="5317">(($L$3*($I$7-($B$7*Q3019+$C$7*Q3020+$D$7*Q3021+$E$7*Q3022+$G$7*N3024))/$F$7))+((1-$L$3)*N3023)</f>
        <v>-9.861226607520783E-5</v>
      </c>
      <c r="S3023" s="129">
        <f t="shared" si="5309"/>
        <v>3.0021736174269162E-2</v>
      </c>
    </row>
    <row r="3024" spans="1:22" ht="15.75" x14ac:dyDescent="0.25">
      <c r="K3024" s="1"/>
      <c r="N3024" s="126">
        <f t="shared" si="5207"/>
        <v>-9.5982306290824063E-4</v>
      </c>
      <c r="P3024" s="127" t="str">
        <f t="shared" ref="P3024" si="5318">CONCATENATE("X6","(m",K3019,")")</f>
        <v>X6(m378)</v>
      </c>
      <c r="Q3024" s="59">
        <f t="shared" ref="Q3024" si="5319">(($L$3*($I$8-($B$8*Q3019+$C$8*Q3020+$D$8*Q3021+$E$8*Q3022+$F$8*Q3023))/$G$8))+((1-$L$3)*N3024)</f>
        <v>-9.60108378378503E-4</v>
      </c>
      <c r="R3024" s="1"/>
      <c r="S3024" s="129">
        <f t="shared" si="5309"/>
        <v>2.9717006609631808E-2</v>
      </c>
      <c r="T3024" s="1"/>
      <c r="U3024" s="1"/>
    </row>
    <row r="3025" spans="1:22" x14ac:dyDescent="0.2">
      <c r="A3025" s="131"/>
      <c r="B3025" s="131"/>
      <c r="C3025" s="131"/>
      <c r="D3025" s="131"/>
      <c r="E3025" s="131"/>
      <c r="F3025" s="131"/>
      <c r="G3025" s="131"/>
      <c r="H3025" s="131"/>
      <c r="I3025" s="131"/>
      <c r="J3025" s="131"/>
      <c r="K3025" s="131"/>
      <c r="L3025" s="131"/>
      <c r="M3025" s="131"/>
      <c r="N3025" s="131"/>
      <c r="O3025" s="131"/>
      <c r="P3025" s="131"/>
      <c r="Q3025" s="131"/>
      <c r="R3025" s="131"/>
      <c r="S3025" s="131"/>
      <c r="T3025" s="131"/>
      <c r="U3025" s="131"/>
      <c r="V3025" s="131"/>
    </row>
    <row r="3026" spans="1:22" ht="15.75" x14ac:dyDescent="0.25">
      <c r="K3026" s="127" t="s">
        <v>226</v>
      </c>
      <c r="N3026" s="117" t="s">
        <v>606</v>
      </c>
      <c r="S3026" s="112" t="s">
        <v>210</v>
      </c>
      <c r="T3026" s="112" t="s">
        <v>228</v>
      </c>
    </row>
    <row r="3027" spans="1:22" x14ac:dyDescent="0.2">
      <c r="K3027" s="127">
        <v>379</v>
      </c>
      <c r="N3027" s="124">
        <f t="shared" ref="N3027:N3088" si="5320">Q3019</f>
        <v>0.24432998142243278</v>
      </c>
      <c r="P3027" s="127" t="str">
        <f t="shared" ref="P3027" si="5321">CONCATENATE("X1","(m",K3027,")")</f>
        <v>X1(m379)</v>
      </c>
      <c r="Q3027" s="59">
        <f t="shared" ref="Q3027" si="5322">(($L$3*($I$3-($C$3*N3028+$D$3*N3029+$E$3*N3030+$F$3*N3031+$G$3*N3032))/$B$3))+((1-$L$3)*N3027)</f>
        <v>0.24440270605561715</v>
      </c>
      <c r="S3027" s="129">
        <f t="shared" ref="S3027:S3032" si="5323">ABS((Q3027-N3027)/Q3027)*100</f>
        <v>2.9756067090277147E-2</v>
      </c>
      <c r="T3027" s="133">
        <f t="shared" si="5225"/>
        <v>2.9880046122523499E-2</v>
      </c>
      <c r="U3027" s="127" t="s">
        <v>229</v>
      </c>
    </row>
    <row r="3028" spans="1:22" x14ac:dyDescent="0.2">
      <c r="N3028" s="125">
        <f t="shared" si="5320"/>
        <v>9.8597497428301083E-5</v>
      </c>
      <c r="P3028" s="127" t="str">
        <f t="shared" ref="P3028" si="5324">CONCATENATE("X2","(m",K3027,")")</f>
        <v>X2(m379)</v>
      </c>
      <c r="Q3028" s="59">
        <f t="shared" ref="Q3028" si="5325">(($L$3*($I$4-($B$4*Q3027+$D$4*N3029+$E$4*N3030+$F$4*N3031+$G$4*N3032))/$C$4))+((1-$L$3)*N3028)</f>
        <v>9.8626967211593153E-5</v>
      </c>
      <c r="S3028" s="129">
        <f t="shared" si="5323"/>
        <v>2.9880046122523499E-2</v>
      </c>
    </row>
    <row r="3029" spans="1:22" x14ac:dyDescent="0.2">
      <c r="N3029" s="125">
        <f t="shared" si="5320"/>
        <v>-9.540143908825223E-4</v>
      </c>
      <c r="P3029" s="127" t="str">
        <f t="shared" ref="P3029" si="5326">CONCATENATE("X3","(m",K3027,")")</f>
        <v>X3(m379)</v>
      </c>
      <c r="Q3029" s="59">
        <f t="shared" ref="Q3029" si="5327">(($L$3*($I$5-($B$5*Q3027+$C$5*Q3028+$E$5*N3030+$F$5*N3031+$G$5*N3032))/$D$5))+((1-$L$3)*N3029)</f>
        <v>-9.5429840211710981E-4</v>
      </c>
      <c r="S3029" s="129">
        <f t="shared" si="5323"/>
        <v>2.9761260624289729E-2</v>
      </c>
    </row>
    <row r="3030" spans="1:22" x14ac:dyDescent="0.2">
      <c r="N3030" s="125">
        <f t="shared" si="5320"/>
        <v>0.24553550243626238</v>
      </c>
      <c r="P3030" s="127" t="str">
        <f t="shared" ref="P3030" si="5328">CONCATENATE("X4","(m",K3027,")")</f>
        <v>X4(m379)</v>
      </c>
      <c r="Q3030" s="59">
        <f t="shared" ref="Q3030" si="5329">(($L$3*($I$6-($B$6*Q3027+$C$6*Q3028+$D$6*Q3029+$F$6*N3031+$G$6*N3032))/$E$6))+((1-$L$3)*N3030)</f>
        <v>0.24560789463019636</v>
      </c>
      <c r="S3030" s="129">
        <f t="shared" si="5323"/>
        <v>2.9474701553459003E-2</v>
      </c>
    </row>
    <row r="3031" spans="1:22" x14ac:dyDescent="0.2">
      <c r="N3031" s="125">
        <f t="shared" si="5320"/>
        <v>-9.861226607520783E-5</v>
      </c>
      <c r="P3031" s="127" t="str">
        <f t="shared" ref="P3031" si="5330">CONCATENATE("X5","(m",K3027,")")</f>
        <v>X5(m379)</v>
      </c>
      <c r="Q3031" s="59">
        <f t="shared" ref="Q3031" si="5331">(($L$3*($I$7-($B$7*Q3027+$C$7*Q3028+$D$7*Q3029+$E$7*Q3030+$G$7*N3032))/$F$7))+((1-$L$3)*N3031)</f>
        <v>-9.8641601146061525E-5</v>
      </c>
      <c r="S3031" s="129">
        <f t="shared" si="5323"/>
        <v>2.9739045709789119E-2</v>
      </c>
    </row>
    <row r="3032" spans="1:22" ht="15.75" x14ac:dyDescent="0.25">
      <c r="K3032" s="1"/>
      <c r="N3032" s="126">
        <f t="shared" si="5320"/>
        <v>-9.60108378378503E-4</v>
      </c>
      <c r="P3032" s="127" t="str">
        <f t="shared" ref="P3032" si="5332">CONCATENATE("X6","(m",K3027,")")</f>
        <v>X6(m379)</v>
      </c>
      <c r="Q3032" s="59">
        <f t="shared" ref="Q3032" si="5333">(($L$3*($I$8-($B$8*Q3027+$C$8*Q3028+$D$8*Q3029+$E$8*Q3030+$F$8*Q3031))/$G$8))+((1-$L$3)*N3032)</f>
        <v>-9.6039109133934494E-4</v>
      </c>
      <c r="R3032" s="1"/>
      <c r="S3032" s="129">
        <f t="shared" si="5323"/>
        <v>2.9437274397003912E-2</v>
      </c>
      <c r="T3032" s="1"/>
      <c r="U3032" s="1"/>
    </row>
    <row r="3033" spans="1:22" x14ac:dyDescent="0.2">
      <c r="A3033" s="131"/>
      <c r="B3033" s="131"/>
      <c r="C3033" s="131"/>
      <c r="D3033" s="131"/>
      <c r="E3033" s="131"/>
      <c r="F3033" s="131"/>
      <c r="G3033" s="131"/>
      <c r="H3033" s="131"/>
      <c r="I3033" s="131"/>
      <c r="J3033" s="131"/>
      <c r="K3033" s="131"/>
      <c r="L3033" s="131"/>
      <c r="M3033" s="131"/>
      <c r="N3033" s="131"/>
      <c r="O3033" s="131"/>
      <c r="P3033" s="131"/>
      <c r="Q3033" s="131"/>
      <c r="R3033" s="131"/>
      <c r="S3033" s="131"/>
      <c r="T3033" s="131"/>
      <c r="U3033" s="131"/>
      <c r="V3033" s="131"/>
    </row>
    <row r="3034" spans="1:22" ht="15.75" x14ac:dyDescent="0.25">
      <c r="K3034" s="127" t="s">
        <v>226</v>
      </c>
      <c r="N3034" s="117" t="s">
        <v>607</v>
      </c>
      <c r="S3034" s="112" t="s">
        <v>210</v>
      </c>
      <c r="T3034" s="112" t="s">
        <v>228</v>
      </c>
    </row>
    <row r="3035" spans="1:22" x14ac:dyDescent="0.2">
      <c r="K3035" s="127">
        <v>380</v>
      </c>
      <c r="N3035" s="124">
        <f t="shared" ref="N3035" si="5334">Q3027</f>
        <v>0.24440270605561715</v>
      </c>
      <c r="P3035" s="127" t="str">
        <f t="shared" ref="P3035" si="5335">CONCATENATE("X1","(m",K3035,")")</f>
        <v>X1(m380)</v>
      </c>
      <c r="Q3035" s="59">
        <f t="shared" ref="Q3035" si="5336">(($L$3*($I$3-($C$3*N3036+$D$3*N3037+$E$3*N3038+$F$3*N3039+$G$3*N3040))/$B$3))+((1-$L$3)*N3035)</f>
        <v>0.24447476732994894</v>
      </c>
      <c r="S3035" s="129">
        <f t="shared" ref="S3035:S3040" si="5337">ABS((Q3035-N3035)/Q3035)*100</f>
        <v>2.9475955788327249E-2</v>
      </c>
      <c r="T3035" s="133">
        <f t="shared" ref="T3035:T3091" si="5338">MAX(S3035:S3038)</f>
        <v>2.9598731382500947E-2</v>
      </c>
      <c r="U3035" s="127" t="s">
        <v>229</v>
      </c>
    </row>
    <row r="3036" spans="1:22" x14ac:dyDescent="0.2">
      <c r="N3036" s="125">
        <f t="shared" si="5320"/>
        <v>9.8626967211593153E-5</v>
      </c>
      <c r="P3036" s="127" t="str">
        <f t="shared" ref="P3036" si="5339">CONCATENATE("X2","(m",K3035,")")</f>
        <v>X2(m380)</v>
      </c>
      <c r="Q3036" s="59">
        <f t="shared" ref="Q3036" si="5340">(($L$3*($I$4-($B$4*Q3035+$D$4*N3037+$E$4*N3038+$F$4*N3039+$G$4*N3040))/$C$4))+((1-$L$3)*N3036)</f>
        <v>9.8656168185806738E-5</v>
      </c>
      <c r="S3036" s="129">
        <f t="shared" si="5337"/>
        <v>2.9598731382500947E-2</v>
      </c>
    </row>
    <row r="3037" spans="1:22" x14ac:dyDescent="0.2">
      <c r="N3037" s="125">
        <f t="shared" si="5320"/>
        <v>-9.5429840211710981E-4</v>
      </c>
      <c r="P3037" s="127" t="str">
        <f t="shared" ref="P3037" si="5341">CONCATENATE("X3","(m",K3035,")")</f>
        <v>X3(m380)</v>
      </c>
      <c r="Q3037" s="59">
        <f t="shared" ref="Q3037" si="5342">(($L$3*($I$5-($B$5*Q3035+$C$5*Q3036+$E$5*N3038+$F$5*N3039+$G$5*N3040))/$D$5))+((1-$L$3)*N3037)</f>
        <v>-9.5457982273888234E-4</v>
      </c>
      <c r="S3037" s="129">
        <f t="shared" si="5337"/>
        <v>2.9481098915863663E-2</v>
      </c>
    </row>
    <row r="3038" spans="1:22" x14ac:dyDescent="0.2">
      <c r="N3038" s="125">
        <f t="shared" si="5320"/>
        <v>0.24560789463019636</v>
      </c>
      <c r="P3038" s="127" t="str">
        <f t="shared" ref="P3038" si="5343">CONCATENATE("X4","(m",K3035,")")</f>
        <v>X4(m380)</v>
      </c>
      <c r="Q3038" s="59">
        <f t="shared" ref="Q3038" si="5344">(($L$3*($I$6-($B$6*Q3035+$C$6*Q3036+$D$6*Q3037+$F$6*N3039+$G$6*N3040))/$E$6))+((1-$L$3)*N3038)</f>
        <v>0.24567962649762753</v>
      </c>
      <c r="S3038" s="129">
        <f t="shared" si="5337"/>
        <v>2.9197320288121931E-2</v>
      </c>
    </row>
    <row r="3039" spans="1:22" x14ac:dyDescent="0.2">
      <c r="N3039" s="125">
        <f t="shared" si="5320"/>
        <v>-9.8641601146061525E-5</v>
      </c>
      <c r="P3039" s="127" t="str">
        <f t="shared" ref="P3039" si="5345">CONCATENATE("X5","(m",K3035,")")</f>
        <v>X5(m380)</v>
      </c>
      <c r="Q3039" s="59">
        <f t="shared" ref="Q3039" si="5346">(($L$3*($I$7-($B$7*Q3035+$C$7*Q3036+$D$7*Q3037+$E$7*Q3038+$G$7*N3040))/$F$7))+((1-$L$3)*N3039)</f>
        <v>-9.8670668636618311E-5</v>
      </c>
      <c r="S3039" s="129">
        <f t="shared" si="5337"/>
        <v>2.94590996072348E-2</v>
      </c>
    </row>
    <row r="3040" spans="1:22" ht="15.75" x14ac:dyDescent="0.25">
      <c r="K3040" s="1"/>
      <c r="N3040" s="126">
        <f t="shared" si="5320"/>
        <v>-9.6039109133934494E-4</v>
      </c>
      <c r="P3040" s="127" t="str">
        <f t="shared" ref="P3040" si="5347">CONCATENATE("X6","(m",K3035,")")</f>
        <v>X6(m380)</v>
      </c>
      <c r="Q3040" s="59">
        <f t="shared" ref="Q3040" si="5348">(($L$3*($I$8-($B$8*Q3035+$C$8*Q3036+$D$8*Q3037+$E$8*Q3038+$F$8*Q3039))/$G$8))+((1-$L$3)*N3040)</f>
        <v>-9.6067122552959572E-4</v>
      </c>
      <c r="R3040" s="1"/>
      <c r="S3040" s="129">
        <f t="shared" si="5337"/>
        <v>2.9160256163220516E-2</v>
      </c>
      <c r="T3040" s="1"/>
      <c r="U3040" s="1"/>
    </row>
    <row r="3041" spans="1:22" x14ac:dyDescent="0.2">
      <c r="A3041" s="131"/>
      <c r="B3041" s="131"/>
      <c r="C3041" s="131"/>
      <c r="D3041" s="131"/>
      <c r="E3041" s="131"/>
      <c r="F3041" s="131"/>
      <c r="G3041" s="131"/>
      <c r="H3041" s="131"/>
      <c r="I3041" s="131"/>
      <c r="J3041" s="131"/>
      <c r="K3041" s="131"/>
      <c r="L3041" s="131"/>
      <c r="M3041" s="131"/>
      <c r="N3041" s="131"/>
      <c r="O3041" s="131"/>
      <c r="P3041" s="131"/>
      <c r="Q3041" s="131"/>
      <c r="R3041" s="131"/>
      <c r="S3041" s="131"/>
      <c r="T3041" s="131"/>
      <c r="U3041" s="131"/>
      <c r="V3041" s="131"/>
    </row>
    <row r="3042" spans="1:22" ht="15.75" x14ac:dyDescent="0.25">
      <c r="K3042" s="127" t="s">
        <v>226</v>
      </c>
      <c r="N3042" s="117" t="s">
        <v>608</v>
      </c>
      <c r="S3042" s="112" t="s">
        <v>210</v>
      </c>
      <c r="T3042" s="112" t="s">
        <v>228</v>
      </c>
    </row>
    <row r="3043" spans="1:22" x14ac:dyDescent="0.2">
      <c r="K3043" s="127">
        <v>381</v>
      </c>
      <c r="N3043" s="124">
        <f t="shared" ref="N3043" si="5349">Q3035</f>
        <v>0.24447476732994894</v>
      </c>
      <c r="P3043" s="127" t="str">
        <f t="shared" ref="P3043" si="5350">CONCATENATE("X1","(m",K3043,")")</f>
        <v>X1(m381)</v>
      </c>
      <c r="Q3043" s="59">
        <f t="shared" ref="Q3043" si="5351">(($L$3*($I$3-($C$3*N3044+$D$3*N3045+$E$3*N3046+$F$3*N3047+$G$3*N3048))/$B$3))+((1-$L$3)*N3043)</f>
        <v>0.24454617129626613</v>
      </c>
      <c r="S3043" s="129">
        <f t="shared" ref="S3043:S3048" si="5352">ABS((Q3043-N3043)/Q3043)*100</f>
        <v>2.9198562356834098E-2</v>
      </c>
      <c r="T3043" s="133">
        <f t="shared" si="5338"/>
        <v>2.9320146870594307E-2</v>
      </c>
      <c r="U3043" s="127" t="s">
        <v>229</v>
      </c>
    </row>
    <row r="3044" spans="1:22" x14ac:dyDescent="0.2">
      <c r="N3044" s="125">
        <f t="shared" si="5320"/>
        <v>9.8656168185806738E-5</v>
      </c>
      <c r="P3044" s="127" t="str">
        <f t="shared" ref="P3044" si="5353">CONCATENATE("X2","(m",K3043,")")</f>
        <v>X2(m381)</v>
      </c>
      <c r="Q3044" s="59">
        <f t="shared" ref="Q3044" si="5354">(($L$3*($I$4-($B$4*Q3043+$D$4*N3045+$E$4*N3046+$F$4*N3047+$G$4*N3048))/$C$4))+((1-$L$3)*N3044)</f>
        <v>9.8685102802887942E-5</v>
      </c>
      <c r="S3044" s="129">
        <f t="shared" si="5352"/>
        <v>2.9320146870594307E-2</v>
      </c>
    </row>
    <row r="3045" spans="1:22" x14ac:dyDescent="0.2">
      <c r="N3045" s="125">
        <f t="shared" si="5320"/>
        <v>-9.5457982273888234E-4</v>
      </c>
      <c r="P3045" s="127" t="str">
        <f t="shared" ref="P3045" si="5355">CONCATENATE("X3","(m",K3043,")")</f>
        <v>X3(m381)</v>
      </c>
      <c r="Q3045" s="59">
        <f t="shared" ref="Q3045" si="5356">(($L$3*($I$5-($B$5*Q3043+$C$5*Q3044+$E$5*N3046+$F$5*N3047+$G$5*N3048))/$D$5))+((1-$L$3)*N3045)</f>
        <v>-9.5485867637815438E-4</v>
      </c>
      <c r="S3045" s="129">
        <f t="shared" si="5352"/>
        <v>2.920365559537666E-2</v>
      </c>
    </row>
    <row r="3046" spans="1:22" x14ac:dyDescent="0.2">
      <c r="N3046" s="125">
        <f t="shared" si="5320"/>
        <v>0.24567962649762753</v>
      </c>
      <c r="P3046" s="127" t="str">
        <f t="shared" ref="P3046" si="5357">CONCATENATE("X4","(m",K3043,")")</f>
        <v>X4(m381)</v>
      </c>
      <c r="Q3046" s="59">
        <f t="shared" ref="Q3046" si="5358">(($L$3*($I$6-($B$6*Q3043+$C$6*Q3044+$D$6*Q3045+$F$6*N3047+$G$6*N3048))/$E$6))+((1-$L$3)*N3046)</f>
        <v>0.24575070406173416</v>
      </c>
      <c r="S3046" s="129">
        <f t="shared" si="5352"/>
        <v>2.8922628880351086E-2</v>
      </c>
    </row>
    <row r="3047" spans="1:22" x14ac:dyDescent="0.2">
      <c r="N3047" s="125">
        <f t="shared" si="5320"/>
        <v>-9.8670668636618311E-5</v>
      </c>
      <c r="P3047" s="127" t="str">
        <f t="shared" ref="P3047" si="5359">CONCATENATE("X5","(m",K3043,")")</f>
        <v>X5(m381)</v>
      </c>
      <c r="Q3047" s="59">
        <f t="shared" ref="Q3047" si="5360">(($L$3*($I$7-($B$7*Q3043+$C$7*Q3044+$D$7*Q3045+$E$7*Q3046+$G$7*N3048))/$F$7))+((1-$L$3)*N3047)</f>
        <v>-9.8699470987615917E-5</v>
      </c>
      <c r="S3047" s="129">
        <f t="shared" si="5352"/>
        <v>2.9181869679139823E-2</v>
      </c>
    </row>
    <row r="3048" spans="1:22" ht="15.75" x14ac:dyDescent="0.25">
      <c r="K3048" s="1"/>
      <c r="N3048" s="126">
        <f t="shared" si="5320"/>
        <v>-9.6067122552959572E-4</v>
      </c>
      <c r="P3048" s="127" t="str">
        <f t="shared" ref="P3048" si="5361">CONCATENATE("X6","(m",K3043,")")</f>
        <v>X6(m381)</v>
      </c>
      <c r="Q3048" s="59">
        <f t="shared" ref="Q3048" si="5362">(($L$3*($I$8-($B$8*Q3043+$C$8*Q3044+$D$8*Q3045+$E$8*Q3046+$F$8*Q3047))/$G$8))+((1-$L$3)*N3048)</f>
        <v>-9.60948804471551E-4</v>
      </c>
      <c r="R3048" s="1"/>
      <c r="S3048" s="129">
        <f t="shared" si="5352"/>
        <v>2.8885924064177424E-2</v>
      </c>
      <c r="T3048" s="1"/>
      <c r="U3048" s="1"/>
    </row>
    <row r="3049" spans="1:22" x14ac:dyDescent="0.2">
      <c r="A3049" s="131"/>
      <c r="B3049" s="131"/>
      <c r="C3049" s="131"/>
      <c r="D3049" s="131"/>
      <c r="E3049" s="131"/>
      <c r="F3049" s="131"/>
      <c r="G3049" s="131"/>
      <c r="H3049" s="131"/>
      <c r="I3049" s="131"/>
      <c r="J3049" s="131"/>
      <c r="K3049" s="131"/>
      <c r="L3049" s="131"/>
      <c r="M3049" s="131"/>
      <c r="N3049" s="131"/>
      <c r="O3049" s="131"/>
      <c r="P3049" s="131"/>
      <c r="Q3049" s="131"/>
      <c r="R3049" s="131"/>
      <c r="S3049" s="131"/>
      <c r="T3049" s="131"/>
      <c r="U3049" s="131"/>
      <c r="V3049" s="131"/>
    </row>
    <row r="3050" spans="1:22" ht="15.75" x14ac:dyDescent="0.25">
      <c r="K3050" s="127" t="s">
        <v>226</v>
      </c>
      <c r="N3050" s="117" t="s">
        <v>609</v>
      </c>
      <c r="S3050" s="112" t="s">
        <v>210</v>
      </c>
      <c r="T3050" s="112" t="s">
        <v>228</v>
      </c>
    </row>
    <row r="3051" spans="1:22" x14ac:dyDescent="0.2">
      <c r="K3051" s="127">
        <v>382</v>
      </c>
      <c r="N3051" s="124">
        <f t="shared" ref="N3051" si="5363">Q3043</f>
        <v>0.24454617129626613</v>
      </c>
      <c r="P3051" s="127" t="str">
        <f t="shared" ref="P3051" si="5364">CONCATENATE("X1","(m",K3051,")")</f>
        <v>X1(m382)</v>
      </c>
      <c r="Q3051" s="59">
        <f t="shared" ref="Q3051" si="5365">(($L$3*($I$3-($C$3*N3052+$D$3*N3053+$E$3*N3054+$F$3*N3055+$G$3*N3056))/$B$3))+((1-$L$3)*N3051)</f>
        <v>0.24461692395021381</v>
      </c>
      <c r="S3051" s="129">
        <f t="shared" ref="S3051:S3056" si="5366">ABS((Q3051-N3051)/Q3051)*100</f>
        <v>2.892385890768585E-2</v>
      </c>
      <c r="T3051" s="133">
        <f t="shared" si="5338"/>
        <v>2.9044264559208079E-2</v>
      </c>
      <c r="U3051" s="127" t="s">
        <v>229</v>
      </c>
    </row>
    <row r="3052" spans="1:22" x14ac:dyDescent="0.2">
      <c r="N3052" s="125">
        <f t="shared" si="5320"/>
        <v>9.8685102802887942E-5</v>
      </c>
      <c r="P3052" s="127" t="str">
        <f t="shared" ref="P3052" si="5367">CONCATENATE("X2","(m",K3051,")")</f>
        <v>X2(m382)</v>
      </c>
      <c r="Q3052" s="59">
        <f t="shared" ref="Q3052" si="5368">(($L$3*($I$4-($B$4*Q3051+$D$4*N3053+$E$4*N3054+$F$4*N3055+$G$4*N3056))/$C$4))+((1-$L$3)*N3052)</f>
        <v>9.8713773492417457E-5</v>
      </c>
      <c r="S3052" s="129">
        <f t="shared" si="5366"/>
        <v>2.9044264559208079E-2</v>
      </c>
    </row>
    <row r="3053" spans="1:22" x14ac:dyDescent="0.2">
      <c r="N3053" s="125">
        <f t="shared" si="5320"/>
        <v>-9.5485867637815438E-4</v>
      </c>
      <c r="P3053" s="127" t="str">
        <f t="shared" ref="P3053" si="5369">CONCATENATE("X3","(m",K3051,")")</f>
        <v>X3(m382)</v>
      </c>
      <c r="Q3053" s="59">
        <f t="shared" ref="Q3053" si="5370">(($L$3*($I$5-($B$5*Q3051+$C$5*Q3052+$E$5*N3054+$F$5*N3055+$G$5*N3056))/$D$5))+((1-$L$3)*N3053)</f>
        <v>-9.5513498644969608E-4</v>
      </c>
      <c r="S3053" s="129">
        <f t="shared" si="5366"/>
        <v>2.8928902768891093E-2</v>
      </c>
    </row>
    <row r="3054" spans="1:22" x14ac:dyDescent="0.2">
      <c r="N3054" s="125">
        <f t="shared" si="5320"/>
        <v>0.24575070406173416</v>
      </c>
      <c r="P3054" s="127" t="str">
        <f t="shared" ref="P3054" si="5371">CONCATENATE("X4","(m",K3051,")")</f>
        <v>X4(m382)</v>
      </c>
      <c r="Q3054" s="59">
        <f t="shared" ref="Q3054" si="5372">(($L$3*($I$6-($B$6*Q3051+$C$6*Q3052+$D$6*Q3053+$F$6*N3055+$G$6*N3056))/$E$6))+((1-$L$3)*N3054)</f>
        <v>0.245821133290754</v>
      </c>
      <c r="S3054" s="129">
        <f t="shared" si="5366"/>
        <v>2.8650599758052064E-2</v>
      </c>
    </row>
    <row r="3055" spans="1:22" x14ac:dyDescent="0.2">
      <c r="N3055" s="125">
        <f t="shared" si="5320"/>
        <v>-9.8699470987615917E-5</v>
      </c>
      <c r="P3055" s="127" t="str">
        <f t="shared" ref="P3055" si="5373">CONCATENATE("X5","(m",K3051,")")</f>
        <v>X5(m382)</v>
      </c>
      <c r="Q3055" s="59">
        <f t="shared" ref="Q3055" si="5374">(($L$3*($I$7-($B$7*Q3051+$C$7*Q3052+$D$7*Q3053+$E$7*Q3054+$G$7*N3056))/$F$7))+((1-$L$3)*N3055)</f>
        <v>-9.8728010617528945E-5</v>
      </c>
      <c r="S3055" s="129">
        <f t="shared" si="5366"/>
        <v>2.8907328056664135E-2</v>
      </c>
    </row>
    <row r="3056" spans="1:22" ht="15.75" x14ac:dyDescent="0.25">
      <c r="K3056" s="1"/>
      <c r="N3056" s="126">
        <f t="shared" si="5320"/>
        <v>-9.60948804471551E-4</v>
      </c>
      <c r="P3056" s="127" t="str">
        <f t="shared" ref="P3056" si="5375">CONCATENATE("X6","(m",K3051,")")</f>
        <v>X6(m382)</v>
      </c>
      <c r="Q3056" s="59">
        <f t="shared" ref="Q3056" si="5376">(($L$3*($I$8-($B$8*Q3051+$C$8*Q3052+$D$8*Q3053+$E$8*Q3054+$F$8*Q3055))/$G$8))+((1-$L$3)*N3056)</f>
        <v>-9.6122385147294682E-4</v>
      </c>
      <c r="R3056" s="1"/>
      <c r="S3056" s="129">
        <f t="shared" si="5366"/>
        <v>2.8614250569661933E-2</v>
      </c>
      <c r="T3056" s="1"/>
      <c r="U3056" s="1"/>
    </row>
    <row r="3057" spans="1:22" x14ac:dyDescent="0.2">
      <c r="A3057" s="131"/>
      <c r="B3057" s="131"/>
      <c r="C3057" s="131"/>
      <c r="D3057" s="131"/>
      <c r="E3057" s="131"/>
      <c r="F3057" s="131"/>
      <c r="G3057" s="131"/>
      <c r="H3057" s="131"/>
      <c r="I3057" s="131"/>
      <c r="J3057" s="131"/>
      <c r="K3057" s="131"/>
      <c r="L3057" s="131"/>
      <c r="M3057" s="131"/>
      <c r="N3057" s="131"/>
      <c r="O3057" s="131"/>
      <c r="P3057" s="131"/>
      <c r="Q3057" s="131"/>
      <c r="R3057" s="131"/>
      <c r="S3057" s="131"/>
      <c r="T3057" s="131"/>
      <c r="U3057" s="131"/>
      <c r="V3057" s="131"/>
    </row>
    <row r="3058" spans="1:22" ht="15.75" x14ac:dyDescent="0.25">
      <c r="K3058" s="127" t="s">
        <v>226</v>
      </c>
      <c r="N3058" s="117" t="s">
        <v>610</v>
      </c>
      <c r="S3058" s="112" t="s">
        <v>210</v>
      </c>
      <c r="T3058" s="112" t="s">
        <v>228</v>
      </c>
    </row>
    <row r="3059" spans="1:22" x14ac:dyDescent="0.2">
      <c r="K3059" s="127">
        <v>383</v>
      </c>
      <c r="N3059" s="124">
        <f t="shared" ref="N3059" si="5377">Q3051</f>
        <v>0.24461692395021381</v>
      </c>
      <c r="P3059" s="127" t="str">
        <f t="shared" ref="P3059" si="5378">CONCATENATE("X1","(m",K3059,")")</f>
        <v>X1(m383)</v>
      </c>
      <c r="Q3059" s="59">
        <f t="shared" ref="Q3059" si="5379">(($L$3*($I$3-($C$3*N3060+$D$3*N3061+$E$3*N3062+$F$3*N3063+$G$3*N3064))/$B$3))+((1-$L$3)*N3059)</f>
        <v>0.24468703123274768</v>
      </c>
      <c r="S3059" s="129">
        <f t="shared" ref="S3059:S3064" si="5380">ABS((Q3059-N3059)/Q3059)*100</f>
        <v>2.8651817867365707E-2</v>
      </c>
      <c r="T3059" s="133">
        <f t="shared" si="5338"/>
        <v>2.8771056737010792E-2</v>
      </c>
      <c r="U3059" s="127" t="s">
        <v>229</v>
      </c>
    </row>
    <row r="3060" spans="1:22" x14ac:dyDescent="0.2">
      <c r="N3060" s="125">
        <f t="shared" si="5320"/>
        <v>9.8713773492417457E-5</v>
      </c>
      <c r="P3060" s="127" t="str">
        <f t="shared" ref="P3060" si="5381">CONCATENATE("X2","(m",K3059,")")</f>
        <v>X2(m383)</v>
      </c>
      <c r="Q3060" s="59">
        <f t="shared" ref="Q3060" si="5382">(($L$3*($I$4-($B$4*Q3059+$D$4*N3061+$E$4*N3062+$F$4*N3063+$G$4*N3064))/$C$4))+((1-$L$3)*N3060)</f>
        <v>9.874218266181445E-5</v>
      </c>
      <c r="S3060" s="129">
        <f t="shared" si="5380"/>
        <v>2.8771056737010792E-2</v>
      </c>
    </row>
    <row r="3061" spans="1:22" x14ac:dyDescent="0.2">
      <c r="N3061" s="125">
        <f t="shared" si="5320"/>
        <v>-9.5513498644969608E-4</v>
      </c>
      <c r="P3061" s="127" t="str">
        <f t="shared" ref="P3061" si="5383">CONCATENATE("X3","(m",K3059,")")</f>
        <v>X3(m383)</v>
      </c>
      <c r="Q3061" s="59">
        <f t="shared" ref="Q3061" si="5384">(($L$3*($I$5-($B$5*Q3059+$C$5*Q3060+$E$5*N3062+$F$5*N3063+$G$5*N3064))/$D$5))+((1-$L$3)*N3061)</f>
        <v>-9.5540877615469947E-4</v>
      </c>
      <c r="S3061" s="129">
        <f t="shared" si="5380"/>
        <v>2.8656812857144998E-2</v>
      </c>
    </row>
    <row r="3062" spans="1:22" x14ac:dyDescent="0.2">
      <c r="N3062" s="125">
        <f t="shared" si="5320"/>
        <v>0.245821133290754</v>
      </c>
      <c r="P3062" s="127" t="str">
        <f t="shared" ref="P3062" si="5385">CONCATENATE("X4","(m",K3059,")")</f>
        <v>X4(m383)</v>
      </c>
      <c r="Q3062" s="59">
        <f t="shared" ref="Q3062" si="5386">(($L$3*($I$6-($B$6*Q3059+$C$6*Q3060+$D$6*Q3061+$F$6*N3063+$G$6*N3064))/$E$6))+((1-$L$3)*N3062)</f>
        <v>0.24589092009848545</v>
      </c>
      <c r="S3062" s="129">
        <f t="shared" si="5380"/>
        <v>2.8381205659607944E-2</v>
      </c>
    </row>
    <row r="3063" spans="1:22" x14ac:dyDescent="0.2">
      <c r="N3063" s="125">
        <f t="shared" si="5320"/>
        <v>-9.8728010617528945E-5</v>
      </c>
      <c r="P3063" s="127" t="str">
        <f t="shared" ref="P3063" si="5387">CONCATENATE("X5","(m",K3059,")")</f>
        <v>X5(m383)</v>
      </c>
      <c r="Q3063" s="59">
        <f t="shared" ref="Q3063" si="5388">(($L$3*($I$7-($B$7*Q3059+$C$7*Q3060+$D$7*Q3061+$E$7*Q3062+$G$7*N3064))/$F$7))+((1-$L$3)*N3063)</f>
        <v>-9.8756289922771759E-5</v>
      </c>
      <c r="S3063" s="129">
        <f t="shared" si="5380"/>
        <v>2.8635447185114498E-2</v>
      </c>
    </row>
    <row r="3064" spans="1:22" ht="15.75" x14ac:dyDescent="0.25">
      <c r="K3064" s="1"/>
      <c r="N3064" s="126">
        <f t="shared" si="5320"/>
        <v>-9.6122385147294682E-4</v>
      </c>
      <c r="P3064" s="127" t="str">
        <f t="shared" ref="P3064" si="5389">CONCATENATE("X6","(m",K3059,")")</f>
        <v>X6(m383)</v>
      </c>
      <c r="Q3064" s="59">
        <f t="shared" ref="Q3064" si="5390">(($L$3*($I$8-($B$8*Q3059+$C$8*Q3060+$D$8*Q3061+$E$8*Q3062+$F$8*Q3063))/$G$8))+((1-$L$3)*N3064)</f>
        <v>-9.6149638962891761E-4</v>
      </c>
      <c r="R3064" s="1"/>
      <c r="S3064" s="129">
        <f t="shared" si="5380"/>
        <v>2.834520845949089E-2</v>
      </c>
      <c r="T3064" s="1"/>
      <c r="U3064" s="1"/>
    </row>
    <row r="3065" spans="1:22" x14ac:dyDescent="0.2">
      <c r="A3065" s="131"/>
      <c r="B3065" s="131"/>
      <c r="C3065" s="131"/>
      <c r="D3065" s="131"/>
      <c r="E3065" s="131"/>
      <c r="F3065" s="131"/>
      <c r="G3065" s="131"/>
      <c r="H3065" s="131"/>
      <c r="I3065" s="131"/>
      <c r="J3065" s="131"/>
      <c r="K3065" s="131"/>
      <c r="L3065" s="131"/>
      <c r="M3065" s="131"/>
      <c r="N3065" s="131"/>
      <c r="O3065" s="131"/>
      <c r="P3065" s="131"/>
      <c r="Q3065" s="131"/>
      <c r="R3065" s="131"/>
      <c r="S3065" s="131"/>
      <c r="T3065" s="131"/>
      <c r="U3065" s="131"/>
      <c r="V3065" s="131"/>
    </row>
    <row r="3066" spans="1:22" ht="15.75" x14ac:dyDescent="0.25">
      <c r="K3066" s="127" t="s">
        <v>226</v>
      </c>
      <c r="N3066" s="117" t="s">
        <v>611</v>
      </c>
      <c r="S3066" s="112" t="s">
        <v>210</v>
      </c>
      <c r="T3066" s="112" t="s">
        <v>228</v>
      </c>
    </row>
    <row r="3067" spans="1:22" x14ac:dyDescent="0.2">
      <c r="K3067" s="127">
        <v>384</v>
      </c>
      <c r="N3067" s="124">
        <f t="shared" ref="N3067" si="5391">Q3059</f>
        <v>0.24468703123274768</v>
      </c>
      <c r="P3067" s="127" t="str">
        <f t="shared" ref="P3067" si="5392">CONCATENATE("X1","(m",K3067,")")</f>
        <v>X1(m384)</v>
      </c>
      <c r="Q3067" s="59">
        <f t="shared" ref="Q3067" si="5393">(($L$3*($I$3-($C$3*N3068+$D$3*N3069+$E$3*N3070+$F$3*N3071+$G$3*N3072))/$B$3))+((1-$L$3)*N3067)</f>
        <v>0.24475649903063296</v>
      </c>
      <c r="S3067" s="129">
        <f t="shared" ref="S3067:S3072" si="5394">ABS((Q3067-N3067)/Q3067)*100</f>
        <v>2.8382411972881248E-2</v>
      </c>
      <c r="T3067" s="133">
        <f t="shared" si="5338"/>
        <v>2.8500496005055397E-2</v>
      </c>
      <c r="U3067" s="127" t="s">
        <v>229</v>
      </c>
    </row>
    <row r="3068" spans="1:22" x14ac:dyDescent="0.2">
      <c r="N3068" s="125">
        <f t="shared" si="5320"/>
        <v>9.874218266181445E-5</v>
      </c>
      <c r="P3068" s="127" t="str">
        <f t="shared" ref="P3068" si="5395">CONCATENATE("X2","(m",K3067,")")</f>
        <v>X2(m384)</v>
      </c>
      <c r="Q3068" s="59">
        <f t="shared" ref="Q3068" si="5396">(($L$3*($I$4-($B$4*Q3067+$D$4*N3069+$E$4*N3070+$F$4*N3071+$G$4*N3072))/$C$4))+((1-$L$3)*N3068)</f>
        <v>9.8770332696538807E-5</v>
      </c>
      <c r="S3068" s="129">
        <f t="shared" si="5394"/>
        <v>2.8500496005055397E-2</v>
      </c>
    </row>
    <row r="3069" spans="1:22" x14ac:dyDescent="0.2">
      <c r="N3069" s="125">
        <f t="shared" si="5320"/>
        <v>-9.5540877615469947E-4</v>
      </c>
      <c r="P3069" s="127" t="str">
        <f t="shared" ref="P3069" si="5397">CONCATENATE("X3","(m",K3067,")")</f>
        <v>X3(m384)</v>
      </c>
      <c r="Q3069" s="59">
        <f t="shared" ref="Q3069" si="5398">(($L$3*($I$5-($B$5*Q3067+$C$5*Q3068+$E$5*N3070+$F$5*N3071+$G$5*N3072))/$D$5))+((1-$L$3)*N3069)</f>
        <v>-9.556800684827262E-4</v>
      </c>
      <c r="S3069" s="129">
        <f t="shared" si="5394"/>
        <v>2.8387358591400434E-2</v>
      </c>
    </row>
    <row r="3070" spans="1:22" x14ac:dyDescent="0.2">
      <c r="N3070" s="125">
        <f t="shared" si="5320"/>
        <v>0.24589092009848545</v>
      </c>
      <c r="P3070" s="127" t="str">
        <f t="shared" ref="P3070" si="5399">CONCATENATE("X4","(m",K3067,")")</f>
        <v>X4(m384)</v>
      </c>
      <c r="Q3070" s="59">
        <f t="shared" ref="Q3070" si="5400">(($L$3*($I$6-($B$6*Q3067+$C$6*Q3068+$D$6*Q3069+$F$6*N3071+$G$6*N3072))/$E$6))+((1-$L$3)*N3070)</f>
        <v>0.24596007034478418</v>
      </c>
      <c r="S3070" s="129">
        <f t="shared" si="5394"/>
        <v>2.8114419629896588E-2</v>
      </c>
    </row>
    <row r="3071" spans="1:22" x14ac:dyDescent="0.2">
      <c r="N3071" s="125">
        <f t="shared" si="5320"/>
        <v>-9.8756289922771759E-5</v>
      </c>
      <c r="P3071" s="127" t="str">
        <f t="shared" ref="P3071" si="5401">CONCATENATE("X5","(m",K3067,")")</f>
        <v>X5(m384)</v>
      </c>
      <c r="Q3071" s="59">
        <f t="shared" ref="Q3071" si="5402">(($L$3*($I$7-($B$7*Q3067+$C$7*Q3068+$D$7*Q3069+$E$7*Q3070+$G$7*N3072))/$F$7))+((1-$L$3)*N3071)</f>
        <v>-9.8784311277899786E-5</v>
      </c>
      <c r="S3071" s="129">
        <f t="shared" si="5394"/>
        <v>2.8366199820129109E-2</v>
      </c>
    </row>
    <row r="3072" spans="1:22" ht="15.75" x14ac:dyDescent="0.25">
      <c r="K3072" s="1"/>
      <c r="N3072" s="126">
        <f t="shared" si="5320"/>
        <v>-9.6149638962891761E-4</v>
      </c>
      <c r="P3072" s="127" t="str">
        <f t="shared" ref="P3072" si="5403">CONCATENATE("X6","(m",K3067,")")</f>
        <v>X6(m384)</v>
      </c>
      <c r="Q3072" s="59">
        <f t="shared" ref="Q3072" si="5404">(($L$3*($I$8-($B$8*Q3067+$C$8*Q3068+$D$8*Q3069+$E$8*Q3070+$F$8*Q3071))/$G$8))+((1-$L$3)*N3072)</f>
        <v>-9.6176644182393591E-4</v>
      </c>
      <c r="R3072" s="1"/>
      <c r="S3072" s="129">
        <f t="shared" si="5394"/>
        <v>2.8078770819468059E-2</v>
      </c>
      <c r="T3072" s="1"/>
      <c r="U3072" s="1"/>
    </row>
    <row r="3073" spans="1:22" x14ac:dyDescent="0.2">
      <c r="A3073" s="131"/>
      <c r="B3073" s="131"/>
      <c r="C3073" s="131"/>
      <c r="D3073" s="131"/>
      <c r="E3073" s="131"/>
      <c r="F3073" s="131"/>
      <c r="G3073" s="131"/>
      <c r="H3073" s="131"/>
      <c r="I3073" s="131"/>
      <c r="J3073" s="131"/>
      <c r="K3073" s="131"/>
      <c r="L3073" s="131"/>
      <c r="M3073" s="131"/>
      <c r="N3073" s="131"/>
      <c r="O3073" s="131"/>
      <c r="P3073" s="131"/>
      <c r="Q3073" s="131"/>
      <c r="R3073" s="131"/>
      <c r="S3073" s="131"/>
      <c r="T3073" s="131"/>
      <c r="U3073" s="131"/>
      <c r="V3073" s="131"/>
    </row>
    <row r="3074" spans="1:22" ht="15.75" x14ac:dyDescent="0.25">
      <c r="K3074" s="127" t="s">
        <v>226</v>
      </c>
      <c r="N3074" s="117" t="s">
        <v>612</v>
      </c>
      <c r="S3074" s="112" t="s">
        <v>210</v>
      </c>
      <c r="T3074" s="112" t="s">
        <v>228</v>
      </c>
    </row>
    <row r="3075" spans="1:22" x14ac:dyDescent="0.2">
      <c r="K3075" s="127">
        <v>385</v>
      </c>
      <c r="N3075" s="124">
        <f t="shared" ref="N3075" si="5405">Q3067</f>
        <v>0.24475649903063296</v>
      </c>
      <c r="P3075" s="127" t="str">
        <f t="shared" ref="P3075" si="5406">CONCATENATE("X1","(m",K3075,")")</f>
        <v>X1(m385)</v>
      </c>
      <c r="Q3075" s="59">
        <f t="shared" ref="Q3075" si="5407">(($L$3*($I$3-($C$3*N3076+$D$3*N3077+$E$3*N3078+$F$3*N3079+$G$3*N3080))/$B$3))+((1-$L$3)*N3075)</f>
        <v>0.24482533317693861</v>
      </c>
      <c r="S3075" s="129">
        <f t="shared" ref="S3075:S3080" si="5408">ABS((Q3075-N3075)/Q3075)*100</f>
        <v>2.8115614267705091E-2</v>
      </c>
      <c r="T3075" s="133">
        <f t="shared" si="5338"/>
        <v>2.8232555272615846E-2</v>
      </c>
      <c r="U3075" s="127" t="s">
        <v>229</v>
      </c>
    </row>
    <row r="3076" spans="1:22" x14ac:dyDescent="0.2">
      <c r="N3076" s="125">
        <f t="shared" si="5320"/>
        <v>9.8770332696538807E-5</v>
      </c>
      <c r="P3076" s="127" t="str">
        <f t="shared" ref="P3076" si="5409">CONCATENATE("X2","(m",K3075,")")</f>
        <v>X2(m385)</v>
      </c>
      <c r="Q3076" s="59">
        <f t="shared" ref="Q3076" si="5410">(($L$3*($I$4-($B$4*Q3075+$D$4*N3077+$E$4*N3078+$F$4*N3079+$G$4*N3080))/$C$4))+((1-$L$3)*N3076)</f>
        <v>9.879822596029141E-5</v>
      </c>
      <c r="S3076" s="129">
        <f t="shared" si="5408"/>
        <v>2.8232555272615846E-2</v>
      </c>
    </row>
    <row r="3077" spans="1:22" x14ac:dyDescent="0.2">
      <c r="N3077" s="125">
        <f t="shared" si="5320"/>
        <v>-9.556800684827262E-4</v>
      </c>
      <c r="P3077" s="127" t="str">
        <f t="shared" ref="P3077" si="5411">CONCATENATE("X3","(m",K3075,")")</f>
        <v>X3(m385)</v>
      </c>
      <c r="Q3077" s="59">
        <f t="shared" ref="Q3077" si="5412">(($L$3*($I$5-($B$5*Q3075+$C$5*Q3076+$E$5*N3078+$F$5*N3079+$G$5*N3080))/$D$5))+((1-$L$3)*N3077)</f>
        <v>-9.5594888621363837E-4</v>
      </c>
      <c r="S3077" s="129">
        <f t="shared" si="5408"/>
        <v>2.8120513009530012E-2</v>
      </c>
    </row>
    <row r="3078" spans="1:22" x14ac:dyDescent="0.2">
      <c r="N3078" s="125">
        <f t="shared" si="5320"/>
        <v>0.24596007034478418</v>
      </c>
      <c r="P3078" s="127" t="str">
        <f t="shared" ref="P3078" si="5413">CONCATENATE("X4","(m",K3075,")")</f>
        <v>X4(m385)</v>
      </c>
      <c r="Q3078" s="59">
        <f t="shared" ref="Q3078" si="5414">(($L$3*($I$6-($B$6*Q3075+$C$6*Q3076+$D$6*Q3077+$F$6*N3079+$G$6*N3080))/$E$6))+((1-$L$3)*N3078)</f>
        <v>0.24602858983605486</v>
      </c>
      <c r="S3078" s="129">
        <f t="shared" si="5408"/>
        <v>2.7850215016205632E-2</v>
      </c>
    </row>
    <row r="3079" spans="1:22" x14ac:dyDescent="0.2">
      <c r="N3079" s="125">
        <f t="shared" si="5320"/>
        <v>-9.8784311277899786E-5</v>
      </c>
      <c r="P3079" s="127" t="str">
        <f t="shared" ref="P3079" si="5415">CONCATENATE("X5","(m",K3075,")")</f>
        <v>X5(m385)</v>
      </c>
      <c r="Q3079" s="59">
        <f t="shared" ref="Q3079" si="5416">(($L$3*($I$7-($B$7*Q3075+$C$7*Q3076+$D$7*Q3077+$E$7*Q3078+$G$7*N3080))/$F$7))+((1-$L$3)*N3079)</f>
        <v>-9.8812077035808968E-5</v>
      </c>
      <c r="S3079" s="129">
        <f t="shared" si="5408"/>
        <v>2.8099559023660084E-2</v>
      </c>
    </row>
    <row r="3080" spans="1:22" ht="15.75" x14ac:dyDescent="0.25">
      <c r="K3080" s="1"/>
      <c r="N3080" s="126">
        <f t="shared" si="5320"/>
        <v>-9.6176644182393591E-4</v>
      </c>
      <c r="P3080" s="127" t="str">
        <f t="shared" ref="P3080" si="5417">CONCATENATE("X6","(m",K3075,")")</f>
        <v>X6(m385)</v>
      </c>
      <c r="Q3080" s="59">
        <f t="shared" ref="Q3080" si="5418">(($L$3*($I$8-($B$8*Q3075+$C$8*Q3076+$D$8*Q3077+$E$8*Q3078+$F$8*Q3079))/$G$8))+((1-$L$3)*N3080)</f>
        <v>-9.620340307337316E-4</v>
      </c>
      <c r="R3080" s="1"/>
      <c r="S3080" s="129">
        <f t="shared" si="5408"/>
        <v>2.7814911037149156E-2</v>
      </c>
      <c r="T3080" s="1"/>
      <c r="U3080" s="1"/>
    </row>
    <row r="3081" spans="1:22" x14ac:dyDescent="0.2">
      <c r="A3081" s="131"/>
      <c r="B3081" s="131"/>
      <c r="C3081" s="131"/>
      <c r="D3081" s="131"/>
      <c r="E3081" s="131"/>
      <c r="F3081" s="131"/>
      <c r="G3081" s="131"/>
      <c r="H3081" s="131"/>
      <c r="I3081" s="131"/>
      <c r="J3081" s="131"/>
      <c r="K3081" s="131"/>
      <c r="L3081" s="131"/>
      <c r="M3081" s="131"/>
      <c r="N3081" s="131"/>
      <c r="O3081" s="131"/>
      <c r="P3081" s="131"/>
      <c r="Q3081" s="131"/>
      <c r="R3081" s="131"/>
      <c r="S3081" s="131"/>
      <c r="T3081" s="131"/>
      <c r="U3081" s="131"/>
      <c r="V3081" s="131"/>
    </row>
    <row r="3082" spans="1:22" ht="15.75" x14ac:dyDescent="0.25">
      <c r="K3082" s="127" t="s">
        <v>226</v>
      </c>
      <c r="N3082" s="117" t="s">
        <v>613</v>
      </c>
      <c r="S3082" s="112" t="s">
        <v>210</v>
      </c>
      <c r="T3082" s="112" t="s">
        <v>228</v>
      </c>
    </row>
    <row r="3083" spans="1:22" x14ac:dyDescent="0.2">
      <c r="K3083" s="127">
        <v>386</v>
      </c>
      <c r="N3083" s="124">
        <f t="shared" ref="N3083" si="5419">Q3075</f>
        <v>0.24482533317693861</v>
      </c>
      <c r="P3083" s="127" t="str">
        <f t="shared" ref="P3083" si="5420">CONCATENATE("X1","(m",K3083,")")</f>
        <v>X1(m386)</v>
      </c>
      <c r="Q3083" s="59">
        <f t="shared" ref="Q3083" si="5421">(($L$3*($I$3-($C$3*N3084+$D$3*N3085+$E$3*N3086+$F$3*N3087+$G$3*N3088))/$B$3))+((1-$L$3)*N3083)</f>
        <v>0.24489353945152723</v>
      </c>
      <c r="S3083" s="129">
        <f t="shared" ref="S3083:S3088" si="5422">ABS((Q3083-N3083)/Q3083)*100</f>
        <v>2.7851398097873171E-2</v>
      </c>
      <c r="T3083" s="133">
        <f t="shared" si="5338"/>
        <v>2.7967207753191965E-2</v>
      </c>
      <c r="U3083" s="127" t="s">
        <v>229</v>
      </c>
    </row>
    <row r="3084" spans="1:22" x14ac:dyDescent="0.2">
      <c r="N3084" s="125">
        <f t="shared" si="5320"/>
        <v>9.879822596029141E-5</v>
      </c>
      <c r="P3084" s="127" t="str">
        <f t="shared" ref="P3084" si="5423">CONCATENATE("X2","(m",K3083,")")</f>
        <v>X2(m386)</v>
      </c>
      <c r="Q3084" s="59">
        <f t="shared" ref="Q3084" si="5424">(($L$3*($I$4-($B$4*Q3083+$D$4*N3085+$E$4*N3086+$F$4*N3087+$G$4*N3088))/$C$4))+((1-$L$3)*N3084)</f>
        <v>9.8825864795212576E-5</v>
      </c>
      <c r="S3084" s="129">
        <f t="shared" si="5422"/>
        <v>2.7967207753191965E-2</v>
      </c>
    </row>
    <row r="3085" spans="1:22" x14ac:dyDescent="0.2">
      <c r="N3085" s="125">
        <f t="shared" si="5320"/>
        <v>-9.5594888621363837E-4</v>
      </c>
      <c r="P3085" s="127" t="str">
        <f t="shared" ref="P3085" si="5425">CONCATENATE("X3","(m",K3083,")")</f>
        <v>X3(m386)</v>
      </c>
      <c r="Q3085" s="59">
        <f t="shared" ref="Q3085" si="5426">(($L$3*($I$5-($B$5*Q3083+$C$5*Q3084+$E$5*N3086+$F$5*N3087+$G$5*N3088))/$D$5))+((1-$L$3)*N3085)</f>
        <v>-9.5621525191951168E-4</v>
      </c>
      <c r="S3085" s="129">
        <f t="shared" si="5422"/>
        <v>2.7856249452056857E-2</v>
      </c>
    </row>
    <row r="3086" spans="1:22" x14ac:dyDescent="0.2">
      <c r="N3086" s="125">
        <f t="shared" si="5320"/>
        <v>0.24602858983605486</v>
      </c>
      <c r="P3086" s="127" t="str">
        <f t="shared" ref="P3086" si="5427">CONCATENATE("X4","(m",K3083,")")</f>
        <v>X4(m386)</v>
      </c>
      <c r="Q3086" s="59">
        <f t="shared" ref="Q3086" si="5428">(($L$3*($I$6-($B$6*Q3083+$C$6*Q3084+$D$6*Q3085+$F$6*N3087+$G$6*N3088))/$E$6))+((1-$L$3)*N3086)</f>
        <v>0.24609648432573925</v>
      </c>
      <c r="S3086" s="129">
        <f t="shared" si="5422"/>
        <v>2.758856546464206E-2</v>
      </c>
    </row>
    <row r="3087" spans="1:22" x14ac:dyDescent="0.2">
      <c r="N3087" s="125">
        <f t="shared" si="5320"/>
        <v>-9.8812077035808968E-5</v>
      </c>
      <c r="P3087" s="127" t="str">
        <f t="shared" ref="P3087" si="5429">CONCATENATE("X5","(m",K3083,")")</f>
        <v>X5(m386)</v>
      </c>
      <c r="Q3087" s="59">
        <f t="shared" ref="Q3087" si="5430">(($L$3*($I$7-($B$7*Q3083+$C$7*Q3084+$D$7*Q3085+$E$7*Q3086+$G$7*N3088))/$F$7))+((1-$L$3)*N3087)</f>
        <v>-9.8839589527933218E-5</v>
      </c>
      <c r="S3087" s="129">
        <f t="shared" si="5422"/>
        <v>2.7835498159849426E-2</v>
      </c>
    </row>
    <row r="3088" spans="1:22" ht="15.75" x14ac:dyDescent="0.25">
      <c r="K3088" s="1"/>
      <c r="N3088" s="126">
        <f t="shared" si="5320"/>
        <v>-9.620340307337316E-4</v>
      </c>
      <c r="P3088" s="127" t="str">
        <f t="shared" ref="P3088" si="5431">CONCATENATE("X6","(m",K3083,")")</f>
        <v>X6(m386)</v>
      </c>
      <c r="Q3088" s="59">
        <f t="shared" ref="Q3088" si="5432">(($L$3*($I$8-($B$8*Q3083+$C$8*Q3084+$D$8*Q3085+$E$8*Q3086+$F$8*Q3087))/$G$8))+((1-$L$3)*N3088)</f>
        <v>-9.6229917882719894E-4</v>
      </c>
      <c r="R3088" s="1"/>
      <c r="S3088" s="129">
        <f t="shared" si="5422"/>
        <v>2.7553602798506674E-2</v>
      </c>
      <c r="T3088" s="1"/>
      <c r="U3088" s="1"/>
    </row>
    <row r="3089" spans="1:22" x14ac:dyDescent="0.2">
      <c r="A3089" s="131"/>
      <c r="B3089" s="131"/>
      <c r="C3089" s="131"/>
      <c r="D3089" s="131"/>
      <c r="E3089" s="131"/>
      <c r="F3089" s="131"/>
      <c r="G3089" s="131"/>
      <c r="H3089" s="131"/>
      <c r="I3089" s="131"/>
      <c r="J3089" s="131"/>
      <c r="K3089" s="131"/>
      <c r="L3089" s="131"/>
      <c r="M3089" s="131"/>
      <c r="N3089" s="131"/>
      <c r="O3089" s="131"/>
      <c r="P3089" s="131"/>
      <c r="Q3089" s="131"/>
      <c r="R3089" s="131"/>
      <c r="S3089" s="131"/>
      <c r="T3089" s="131"/>
      <c r="U3089" s="131"/>
      <c r="V3089" s="131"/>
    </row>
    <row r="3090" spans="1:22" ht="15.75" x14ac:dyDescent="0.25">
      <c r="K3090" s="127" t="s">
        <v>226</v>
      </c>
      <c r="N3090" s="117" t="s">
        <v>614</v>
      </c>
      <c r="S3090" s="112" t="s">
        <v>210</v>
      </c>
      <c r="T3090" s="112" t="s">
        <v>228</v>
      </c>
    </row>
    <row r="3091" spans="1:22" x14ac:dyDescent="0.2">
      <c r="K3091" s="127">
        <v>387</v>
      </c>
      <c r="N3091" s="124">
        <f t="shared" ref="N3091:N3152" si="5433">Q3083</f>
        <v>0.24489353945152723</v>
      </c>
      <c r="P3091" s="127" t="str">
        <f t="shared" ref="P3091" si="5434">CONCATENATE("X1","(m",K3091,")")</f>
        <v>X1(m387)</v>
      </c>
      <c r="Q3091" s="59">
        <f t="shared" ref="Q3091" si="5435">(($L$3*($I$3-($C$3*N3092+$D$3*N3093+$E$3*N3094+$F$3*N3095+$G$3*N3096))/$B$3))+((1-$L$3)*N3091)</f>
        <v>0.24496112358154026</v>
      </c>
      <c r="S3091" s="129">
        <f t="shared" ref="S3091:S3096" si="5436">ABS((Q3091-N3091)/Q3091)*100</f>
        <v>2.758973710803575E-2</v>
      </c>
      <c r="T3091" s="133">
        <f t="shared" si="5338"/>
        <v>2.7704426960736349E-2</v>
      </c>
      <c r="U3091" s="127" t="s">
        <v>229</v>
      </c>
    </row>
    <row r="3092" spans="1:22" x14ac:dyDescent="0.2">
      <c r="N3092" s="125">
        <f t="shared" si="5433"/>
        <v>9.8825864795212576E-5</v>
      </c>
      <c r="P3092" s="127" t="str">
        <f t="shared" ref="P3092" si="5437">CONCATENATE("X2","(m",K3091,")")</f>
        <v>X2(m387)</v>
      </c>
      <c r="Q3092" s="59">
        <f t="shared" ref="Q3092" si="5438">(($L$3*($I$4-($B$4*Q3091+$D$4*N3093+$E$4*N3094+$F$4*N3095+$G$4*N3096))/$C$4))+((1-$L$3)*N3092)</f>
        <v>9.8853251522078823E-5</v>
      </c>
      <c r="S3092" s="129">
        <f t="shared" si="5436"/>
        <v>2.7704426960736349E-2</v>
      </c>
    </row>
    <row r="3093" spans="1:22" x14ac:dyDescent="0.2">
      <c r="N3093" s="125">
        <f t="shared" si="5433"/>
        <v>-9.5621525191951168E-4</v>
      </c>
      <c r="P3093" s="127" t="str">
        <f t="shared" ref="P3093" si="5439">CONCATENATE("X3","(m",K3091,")")</f>
        <v>X3(m387)</v>
      </c>
      <c r="Q3093" s="59">
        <f t="shared" ref="Q3093" si="5440">(($L$3*($I$5-($B$5*Q3091+$C$5*Q3092+$E$5*N3094+$F$5*N3095+$G$5*N3096))/$D$5))+((1-$L$3)*N3093)</f>
        <v>-9.5647918796652981E-4</v>
      </c>
      <c r="S3093" s="129">
        <f t="shared" si="5436"/>
        <v>2.7594541558113351E-2</v>
      </c>
    </row>
    <row r="3094" spans="1:22" x14ac:dyDescent="0.2">
      <c r="N3094" s="125">
        <f t="shared" si="5433"/>
        <v>0.24609648432573925</v>
      </c>
      <c r="P3094" s="127" t="str">
        <f t="shared" ref="P3094" si="5441">CONCATENATE("X4","(m",K3091,")")</f>
        <v>X4(m387)</v>
      </c>
      <c r="Q3094" s="59">
        <f t="shared" ref="Q3094" si="5442">(($L$3*($I$6-($B$6*Q3091+$C$6*Q3092+$D$6*Q3093+$F$6*N3095+$G$6*N3096))/$E$6))+((1-$L$3)*N3094)</f>
        <v>0.2461637595147988</v>
      </c>
      <c r="S3094" s="129">
        <f t="shared" si="5436"/>
        <v>2.7329444915918624E-2</v>
      </c>
    </row>
    <row r="3095" spans="1:22" x14ac:dyDescent="0.2">
      <c r="N3095" s="125">
        <f t="shared" si="5433"/>
        <v>-9.8839589527933218E-5</v>
      </c>
      <c r="P3095" s="127" t="str">
        <f t="shared" ref="P3095" si="5443">CONCATENATE("X5","(m",K3091,")")</f>
        <v>X5(m387)</v>
      </c>
      <c r="Q3095" s="59">
        <f t="shared" ref="Q3095" si="5444">(($L$3*($I$7-($B$7*Q3091+$C$7*Q3092+$D$7*Q3093+$E$7*Q3094+$G$7*N3096))/$F$7))+((1-$L$3)*N3095)</f>
        <v>-9.8866851064440288E-5</v>
      </c>
      <c r="S3095" s="129">
        <f t="shared" si="5436"/>
        <v>2.7573990891346073E-2</v>
      </c>
    </row>
    <row r="3096" spans="1:22" ht="15.75" x14ac:dyDescent="0.25">
      <c r="K3096" s="1"/>
      <c r="N3096" s="126">
        <f t="shared" si="5433"/>
        <v>-9.6229917882719894E-4</v>
      </c>
      <c r="P3096" s="127" t="str">
        <f t="shared" ref="P3096" si="5445">CONCATENATE("X6","(m",K3091,")")</f>
        <v>X6(m387)</v>
      </c>
      <c r="Q3096" s="59">
        <f t="shared" ref="Q3096" si="5446">(($L$3*($I$8-($B$8*Q3091+$C$8*Q3092+$D$8*Q3093+$E$8*Q3094+$F$8*Q3095))/$G$8))+((1-$L$3)*N3096)</f>
        <v>-9.6256190836828143E-4</v>
      </c>
      <c r="R3096" s="1"/>
      <c r="S3096" s="129">
        <f t="shared" si="5436"/>
        <v>2.729482008361131E-2</v>
      </c>
      <c r="T3096" s="1"/>
      <c r="U3096" s="1"/>
    </row>
    <row r="3097" spans="1:22" x14ac:dyDescent="0.2">
      <c r="A3097" s="131"/>
      <c r="B3097" s="131"/>
      <c r="C3097" s="131"/>
      <c r="D3097" s="131"/>
      <c r="E3097" s="131"/>
      <c r="F3097" s="131"/>
      <c r="G3097" s="131"/>
      <c r="H3097" s="131"/>
      <c r="I3097" s="131"/>
      <c r="J3097" s="131"/>
      <c r="K3097" s="131"/>
      <c r="L3097" s="131"/>
      <c r="M3097" s="131"/>
      <c r="N3097" s="131"/>
      <c r="O3097" s="131"/>
      <c r="P3097" s="131"/>
      <c r="Q3097" s="131"/>
      <c r="R3097" s="131"/>
      <c r="S3097" s="131"/>
      <c r="T3097" s="131"/>
      <c r="U3097" s="131"/>
      <c r="V3097" s="131"/>
    </row>
    <row r="3098" spans="1:22" ht="15.75" x14ac:dyDescent="0.25">
      <c r="K3098" s="127" t="s">
        <v>226</v>
      </c>
      <c r="N3098" s="117" t="s">
        <v>615</v>
      </c>
      <c r="S3098" s="112" t="s">
        <v>210</v>
      </c>
      <c r="T3098" s="112" t="s">
        <v>228</v>
      </c>
    </row>
    <row r="3099" spans="1:22" x14ac:dyDescent="0.2">
      <c r="K3099" s="127">
        <v>388</v>
      </c>
      <c r="N3099" s="124">
        <f t="shared" ref="N3099" si="5447">Q3091</f>
        <v>0.24496112358154026</v>
      </c>
      <c r="P3099" s="127" t="str">
        <f t="shared" ref="P3099" si="5448">CONCATENATE("X1","(m",K3099,")")</f>
        <v>X1(m388)</v>
      </c>
      <c r="Q3099" s="59">
        <f t="shared" ref="Q3099" si="5449">(($L$3*($I$3-($C$3*N3100+$D$3*N3101+$E$3*N3102+$F$3*N3103+$G$3*N3104))/$B$3))+((1-$L$3)*N3099)</f>
        <v>0.24502809124187896</v>
      </c>
      <c r="S3099" s="129">
        <f t="shared" ref="S3099:S3104" si="5450">ABS((Q3099-N3099)/Q3099)*100</f>
        <v>2.733060523766416E-2</v>
      </c>
      <c r="T3099" s="133">
        <f t="shared" ref="T3099:T3155" si="5451">MAX(S3099:S3102)</f>
        <v>2.7444186705512769E-2</v>
      </c>
      <c r="U3099" s="127" t="s">
        <v>229</v>
      </c>
    </row>
    <row r="3100" spans="1:22" x14ac:dyDescent="0.2">
      <c r="N3100" s="125">
        <f t="shared" si="5433"/>
        <v>9.8853251522078823E-5</v>
      </c>
      <c r="P3100" s="127" t="str">
        <f t="shared" ref="P3100" si="5452">CONCATENATE("X2","(m",K3099,")")</f>
        <v>X2(m388)</v>
      </c>
      <c r="Q3100" s="59">
        <f t="shared" ref="Q3100" si="5453">(($L$3*($I$4-($B$4*Q3099+$D$4*N3101+$E$4*N3102+$F$4*N3103+$G$4*N3104))/$C$4))+((1-$L$3)*N3100)</f>
        <v>9.888038844049757E-5</v>
      </c>
      <c r="S3100" s="129">
        <f t="shared" si="5450"/>
        <v>2.7444186705512769E-2</v>
      </c>
    </row>
    <row r="3101" spans="1:22" x14ac:dyDescent="0.2">
      <c r="N3101" s="125">
        <f t="shared" si="5433"/>
        <v>-9.5647918796652981E-4</v>
      </c>
      <c r="P3101" s="127" t="str">
        <f t="shared" ref="P3101" si="5454">CONCATENATE("X3","(m",K3099,")")</f>
        <v>X3(m388)</v>
      </c>
      <c r="Q3101" s="59">
        <f t="shared" ref="Q3101" si="5455">(($L$3*($I$5-($B$5*Q3099+$C$5*Q3100+$E$5*N3102+$F$5*N3103+$G$5*N3104))/$D$5))+((1-$L$3)*N3101)</f>
        <v>-9.5674071651686318E-4</v>
      </c>
      <c r="S3101" s="129">
        <f t="shared" si="5450"/>
        <v>2.7335363261793769E-2</v>
      </c>
    </row>
    <row r="3102" spans="1:22" x14ac:dyDescent="0.2">
      <c r="N3102" s="125">
        <f t="shared" si="5433"/>
        <v>0.2461637595147988</v>
      </c>
      <c r="P3102" s="127" t="str">
        <f t="shared" ref="P3102" si="5456">CONCATENATE("X4","(m",K3099,")")</f>
        <v>X4(m388)</v>
      </c>
      <c r="Q3102" s="59">
        <f t="shared" ref="Q3102" si="5457">(($L$3*($I$6-($B$6*Q3099+$C$6*Q3100+$D$6*Q3101+$F$6*N3103+$G$6*N3104))/$E$6))+((1-$L$3)*N3102)</f>
        <v>0.24623042105219364</v>
      </c>
      <c r="S3102" s="129">
        <f t="shared" si="5450"/>
        <v>2.7072827601881164E-2</v>
      </c>
    </row>
    <row r="3103" spans="1:22" x14ac:dyDescent="0.2">
      <c r="N3103" s="125">
        <f t="shared" si="5433"/>
        <v>-9.8866851064440288E-5</v>
      </c>
      <c r="P3103" s="127" t="str">
        <f t="shared" ref="P3103" si="5458">CONCATENATE("X5","(m",K3099,")")</f>
        <v>X5(m388)</v>
      </c>
      <c r="Q3103" s="59">
        <f t="shared" ref="Q3103" si="5459">(($L$3*($I$7-($B$7*Q3099+$C$7*Q3100+$D$7*Q3101+$E$7*Q3102+$G$7*N3104))/$F$7))+((1-$L$3)*N3103)</f>
        <v>-9.8893863934425643E-5</v>
      </c>
      <c r="S3103" s="129">
        <f t="shared" si="5450"/>
        <v>2.7315011175281321E-2</v>
      </c>
    </row>
    <row r="3104" spans="1:22" ht="15.75" x14ac:dyDescent="0.25">
      <c r="K3104" s="1"/>
      <c r="N3104" s="126">
        <f t="shared" si="5433"/>
        <v>-9.6256190836828143E-4</v>
      </c>
      <c r="P3104" s="127" t="str">
        <f t="shared" ref="P3104" si="5460">CONCATENATE("X6","(m",K3099,")")</f>
        <v>X6(m388)</v>
      </c>
      <c r="Q3104" s="59">
        <f t="shared" ref="Q3104" si="5461">(($L$3*($I$8-($B$8*Q3099+$C$8*Q3100+$D$8*Q3101+$E$8*Q3102+$F$8*Q3103))/$G$8))+((1-$L$3)*N3104)</f>
        <v>-9.6282224141784134E-4</v>
      </c>
      <c r="R3104" s="1"/>
      <c r="S3104" s="129">
        <f t="shared" si="5450"/>
        <v>2.7038537163053711E-2</v>
      </c>
      <c r="T3104" s="1"/>
      <c r="U3104" s="1"/>
    </row>
    <row r="3105" spans="1:22" x14ac:dyDescent="0.2">
      <c r="A3105" s="131"/>
      <c r="B3105" s="131"/>
      <c r="C3105" s="131"/>
      <c r="D3105" s="131"/>
      <c r="E3105" s="131"/>
      <c r="F3105" s="131"/>
      <c r="G3105" s="131"/>
      <c r="H3105" s="131"/>
      <c r="I3105" s="131"/>
      <c r="J3105" s="131"/>
      <c r="K3105" s="131"/>
      <c r="L3105" s="131"/>
      <c r="M3105" s="131"/>
      <c r="N3105" s="131"/>
      <c r="O3105" s="131"/>
      <c r="P3105" s="131"/>
      <c r="Q3105" s="131"/>
      <c r="R3105" s="131"/>
      <c r="S3105" s="131"/>
      <c r="T3105" s="131"/>
      <c r="U3105" s="131"/>
      <c r="V3105" s="131"/>
    </row>
    <row r="3106" spans="1:22" ht="15.75" x14ac:dyDescent="0.25">
      <c r="K3106" s="127" t="s">
        <v>226</v>
      </c>
      <c r="N3106" s="117" t="s">
        <v>616</v>
      </c>
      <c r="S3106" s="112" t="s">
        <v>210</v>
      </c>
      <c r="T3106" s="112" t="s">
        <v>228</v>
      </c>
    </row>
    <row r="3107" spans="1:22" x14ac:dyDescent="0.2">
      <c r="K3107" s="127">
        <v>389</v>
      </c>
      <c r="N3107" s="124">
        <f t="shared" ref="N3107" si="5462">Q3099</f>
        <v>0.24502809124187896</v>
      </c>
      <c r="P3107" s="127" t="str">
        <f t="shared" ref="P3107" si="5463">CONCATENATE("X1","(m",K3107,")")</f>
        <v>X1(m389)</v>
      </c>
      <c r="Q3107" s="59">
        <f t="shared" ref="Q3107" si="5464">(($L$3*($I$3-($C$3*N3108+$D$3*N3109+$E$3*N3110+$F$3*N3111+$G$3*N3112))/$B$3))+((1-$L$3)*N3107)</f>
        <v>0.2450944480556809</v>
      </c>
      <c r="S3107" s="129">
        <f t="shared" ref="S3107:S3112" si="5465">ABS((Q3107-N3107)/Q3107)*100</f>
        <v>2.7073976717276398E-2</v>
      </c>
      <c r="T3107" s="133">
        <f t="shared" si="5451"/>
        <v>2.7186461090681902E-2</v>
      </c>
      <c r="U3107" s="127" t="s">
        <v>229</v>
      </c>
    </row>
    <row r="3108" spans="1:22" x14ac:dyDescent="0.2">
      <c r="N3108" s="125">
        <f t="shared" si="5433"/>
        <v>9.888038844049757E-5</v>
      </c>
      <c r="P3108" s="127" t="str">
        <f t="shared" ref="P3108" si="5466">CONCATENATE("X2","(m",K3107,")")</f>
        <v>X2(m389)</v>
      </c>
      <c r="Q3108" s="59">
        <f t="shared" ref="Q3108" si="5467">(($L$3*($I$4-($B$4*Q3107+$D$4*N3109+$E$4*N3110+$F$4*N3111+$G$4*N3112))/$C$4))+((1-$L$3)*N3108)</f>
        <v>9.8907277829100431E-5</v>
      </c>
      <c r="S3108" s="129">
        <f t="shared" si="5465"/>
        <v>2.7186461090681902E-2</v>
      </c>
    </row>
    <row r="3109" spans="1:22" x14ac:dyDescent="0.2">
      <c r="N3109" s="125">
        <f t="shared" si="5433"/>
        <v>-9.5674071651686318E-4</v>
      </c>
      <c r="P3109" s="127" t="str">
        <f t="shared" ref="P3109" si="5468">CONCATENATE("X3","(m",K3107,")")</f>
        <v>X3(m389)</v>
      </c>
      <c r="Q3109" s="59">
        <f t="shared" ref="Q3109" si="5469">(($L$3*($I$5-($B$5*Q3107+$C$5*Q3108+$E$5*N3110+$F$5*N3111+$G$5*N3112))/$D$5))+((1-$L$3)*N3109)</f>
        <v>-9.5699985953052948E-4</v>
      </c>
      <c r="S3109" s="129">
        <f t="shared" si="5465"/>
        <v>2.7078688788253698E-2</v>
      </c>
    </row>
    <row r="3110" spans="1:22" x14ac:dyDescent="0.2">
      <c r="N3110" s="125">
        <f t="shared" si="5433"/>
        <v>0.24623042105219364</v>
      </c>
      <c r="P3110" s="127" t="str">
        <f t="shared" ref="P3110" si="5470">CONCATENATE("X4","(m",K3107,")")</f>
        <v>X4(m389)</v>
      </c>
      <c r="Q3110" s="59">
        <f t="shared" ref="Q3110" si="5471">(($L$3*($I$6-($B$6*Q3107+$C$6*Q3108+$D$6*Q3109+$F$6*N3111+$G$6*N3112))/$E$6))+((1-$L$3)*N3110)</f>
        <v>0.24629647453535686</v>
      </c>
      <c r="S3110" s="129">
        <f t="shared" si="5465"/>
        <v>2.6818688041647953E-2</v>
      </c>
    </row>
    <row r="3111" spans="1:22" x14ac:dyDescent="0.2">
      <c r="N3111" s="125">
        <f t="shared" si="5433"/>
        <v>-9.8893863934425643E-5</v>
      </c>
      <c r="P3111" s="127" t="str">
        <f t="shared" ref="P3111" si="5472">CONCATENATE("X5","(m",K3107,")")</f>
        <v>X5(m389)</v>
      </c>
      <c r="Q3111" s="59">
        <f t="shared" ref="Q3111" si="5473">(($L$3*($I$7-($B$7*Q3107+$C$7*Q3108+$D$7*Q3109+$E$7*Q3110+$G$7*N3112))/$F$7))+((1-$L$3)*N3111)</f>
        <v>-9.8920630406104795E-5</v>
      </c>
      <c r="S3111" s="129">
        <f t="shared" si="5465"/>
        <v>2.7058533259710704E-2</v>
      </c>
    </row>
    <row r="3112" spans="1:22" ht="15.75" x14ac:dyDescent="0.25">
      <c r="K3112" s="1"/>
      <c r="N3112" s="126">
        <f t="shared" si="5433"/>
        <v>-9.6282224141784134E-4</v>
      </c>
      <c r="P3112" s="127" t="str">
        <f t="shared" ref="P3112" si="5474">CONCATENATE("X6","(m",K3107,")")</f>
        <v>X6(m389)</v>
      </c>
      <c r="Q3112" s="59">
        <f t="shared" ref="Q3112" si="5475">(($L$3*($I$8-($B$8*Q3107+$C$8*Q3108+$D$8*Q3109+$E$8*Q3110+$F$8*Q3111))/$G$8))+((1-$L$3)*N3112)</f>
        <v>-9.6308019983551289E-4</v>
      </c>
      <c r="R3112" s="1"/>
      <c r="S3112" s="129">
        <f t="shared" si="5465"/>
        <v>2.6784728594316323E-2</v>
      </c>
      <c r="T3112" s="1"/>
      <c r="U3112" s="1"/>
    </row>
    <row r="3113" spans="1:22" x14ac:dyDescent="0.2">
      <c r="A3113" s="131"/>
      <c r="B3113" s="131"/>
      <c r="C3113" s="131"/>
      <c r="D3113" s="131"/>
      <c r="E3113" s="131"/>
      <c r="F3113" s="131"/>
      <c r="G3113" s="131"/>
      <c r="H3113" s="131"/>
      <c r="I3113" s="131"/>
      <c r="J3113" s="131"/>
      <c r="K3113" s="131"/>
      <c r="L3113" s="131"/>
      <c r="M3113" s="131"/>
      <c r="N3113" s="131"/>
      <c r="O3113" s="131"/>
      <c r="P3113" s="131"/>
      <c r="Q3113" s="131"/>
      <c r="R3113" s="131"/>
      <c r="S3113" s="131"/>
      <c r="T3113" s="131"/>
      <c r="U3113" s="131"/>
      <c r="V3113" s="131"/>
    </row>
    <row r="3114" spans="1:22" ht="15.75" x14ac:dyDescent="0.25">
      <c r="K3114" s="127" t="s">
        <v>226</v>
      </c>
      <c r="N3114" s="117" t="s">
        <v>617</v>
      </c>
      <c r="S3114" s="112" t="s">
        <v>210</v>
      </c>
      <c r="T3114" s="112" t="s">
        <v>228</v>
      </c>
    </row>
    <row r="3115" spans="1:22" x14ac:dyDescent="0.2">
      <c r="K3115" s="127">
        <v>390</v>
      </c>
      <c r="N3115" s="124">
        <f t="shared" ref="N3115" si="5476">Q3107</f>
        <v>0.2450944480556809</v>
      </c>
      <c r="P3115" s="127" t="str">
        <f t="shared" ref="P3115" si="5477">CONCATENATE("X1","(m",K3115,")")</f>
        <v>X1(m390)</v>
      </c>
      <c r="Q3115" s="59">
        <f t="shared" ref="Q3115" si="5478">(($L$3*($I$3-($C$3*N3116+$D$3*N3117+$E$3*N3118+$F$3*N3119+$G$3*N3120))/$B$3))+((1-$L$3)*N3115)</f>
        <v>0.24516019959479207</v>
      </c>
      <c r="S3115" s="129">
        <f t="shared" ref="S3115:S3120" si="5479">ABS((Q3115-N3115)/Q3115)*100</f>
        <v>2.6819826064692069E-2</v>
      </c>
      <c r="T3115" s="133">
        <f t="shared" si="5451"/>
        <v>2.6931224508187999E-2</v>
      </c>
      <c r="U3115" s="127" t="s">
        <v>229</v>
      </c>
    </row>
    <row r="3116" spans="1:22" x14ac:dyDescent="0.2">
      <c r="N3116" s="125">
        <f t="shared" si="5433"/>
        <v>9.8907277829100431E-5</v>
      </c>
      <c r="P3116" s="127" t="str">
        <f t="shared" ref="P3116" si="5480">CONCATENATE("X2","(m",K3115,")")</f>
        <v>X2(m390)</v>
      </c>
      <c r="Q3116" s="59">
        <f t="shared" ref="Q3116" si="5481">(($L$3*($I$4-($B$4*Q3115+$D$4*N3117+$E$4*N3118+$F$4*N3119+$G$4*N3120))/$C$4))+((1-$L$3)*N3116)</f>
        <v>9.8933921945734392E-5</v>
      </c>
      <c r="S3116" s="129">
        <f t="shared" si="5479"/>
        <v>2.6931224508187999E-2</v>
      </c>
    </row>
    <row r="3117" spans="1:22" x14ac:dyDescent="0.2">
      <c r="N3117" s="125">
        <f t="shared" si="5433"/>
        <v>-9.5699985953052948E-4</v>
      </c>
      <c r="P3117" s="127" t="str">
        <f t="shared" ref="P3117" si="5482">CONCATENATE("X3","(m",K3115,")")</f>
        <v>X3(m390)</v>
      </c>
      <c r="Q3117" s="59">
        <f t="shared" ref="Q3117" si="5483">(($L$3*($I$5-($B$5*Q3115+$C$5*Q3116+$E$5*N3118+$F$5*N3119+$G$5*N3120))/$D$5))+((1-$L$3)*N3117)</f>
        <v>-9.5725663876723797E-4</v>
      </c>
      <c r="S3117" s="129">
        <f t="shared" si="5479"/>
        <v>2.6824492650076803E-2</v>
      </c>
    </row>
    <row r="3118" spans="1:22" x14ac:dyDescent="0.2">
      <c r="N3118" s="125">
        <f t="shared" si="5433"/>
        <v>0.24629647453535686</v>
      </c>
      <c r="P3118" s="127" t="str">
        <f t="shared" ref="P3118" si="5484">CONCATENATE("X4","(m",K3115,")")</f>
        <v>X4(m390)</v>
      </c>
      <c r="Q3118" s="59">
        <f t="shared" ref="Q3118" si="5485">(($L$3*($I$6-($B$6*Q3115+$C$6*Q3116+$D$6*Q3117+$F$6*N3119+$G$6*N3120))/$E$6))+((1-$L$3)*N3118)</f>
        <v>0.2463619255106643</v>
      </c>
      <c r="S3118" s="129">
        <f t="shared" si="5479"/>
        <v>2.6567001037912982E-2</v>
      </c>
    </row>
    <row r="3119" spans="1:22" x14ac:dyDescent="0.2">
      <c r="N3119" s="125">
        <f t="shared" si="5433"/>
        <v>-9.8920630406104795E-5</v>
      </c>
      <c r="P3119" s="127" t="str">
        <f t="shared" ref="P3119" si="5486">CONCATENATE("X5","(m",K3115,")")</f>
        <v>X5(m390)</v>
      </c>
      <c r="Q3119" s="59">
        <f t="shared" ref="Q3119" si="5487">(($L$3*($I$7-($B$7*Q3115+$C$7*Q3116+$D$7*Q3117+$E$7*Q3118+$G$7*N3120))/$F$7))+((1-$L$3)*N3119)</f>
        <v>-9.8947152727003624E-5</v>
      </c>
      <c r="S3119" s="129">
        <f t="shared" si="5479"/>
        <v>2.6804531679657899E-2</v>
      </c>
    </row>
    <row r="3120" spans="1:22" ht="15.75" x14ac:dyDescent="0.25">
      <c r="K3120" s="1"/>
      <c r="N3120" s="126">
        <f t="shared" si="5433"/>
        <v>-9.6308019983551289E-4</v>
      </c>
      <c r="P3120" s="127" t="str">
        <f t="shared" ref="P3120" si="5488">CONCATENATE("X6","(m",K3115,")")</f>
        <v>X6(m390)</v>
      </c>
      <c r="Q3120" s="59">
        <f t="shared" ref="Q3120" si="5489">(($L$3*($I$8-($B$8*Q3115+$C$8*Q3116+$D$8*Q3117+$E$8*Q3118+$F$8*Q3119))/$G$8))+((1-$L$3)*N3120)</f>
        <v>-9.6333580528153693E-4</v>
      </c>
      <c r="R3120" s="1"/>
      <c r="S3120" s="129">
        <f t="shared" si="5479"/>
        <v>2.6533369217948573E-2</v>
      </c>
      <c r="T3120" s="1"/>
      <c r="U3120" s="1"/>
    </row>
    <row r="3121" spans="1:22" x14ac:dyDescent="0.2">
      <c r="A3121" s="131"/>
      <c r="B3121" s="131"/>
      <c r="C3121" s="131"/>
      <c r="D3121" s="131"/>
      <c r="E3121" s="131"/>
      <c r="F3121" s="131"/>
      <c r="G3121" s="131"/>
      <c r="H3121" s="131"/>
      <c r="I3121" s="131"/>
      <c r="J3121" s="131"/>
      <c r="K3121" s="131"/>
      <c r="L3121" s="131"/>
      <c r="M3121" s="131"/>
      <c r="N3121" s="131"/>
      <c r="O3121" s="131"/>
      <c r="P3121" s="131"/>
      <c r="Q3121" s="131"/>
      <c r="R3121" s="131"/>
      <c r="S3121" s="131"/>
      <c r="T3121" s="131"/>
      <c r="U3121" s="131"/>
      <c r="V3121" s="131"/>
    </row>
    <row r="3122" spans="1:22" ht="15.75" x14ac:dyDescent="0.25">
      <c r="K3122" s="127" t="s">
        <v>226</v>
      </c>
      <c r="N3122" s="117" t="s">
        <v>618</v>
      </c>
      <c r="S3122" s="112" t="s">
        <v>210</v>
      </c>
      <c r="T3122" s="112" t="s">
        <v>228</v>
      </c>
    </row>
    <row r="3123" spans="1:22" x14ac:dyDescent="0.2">
      <c r="K3123" s="127">
        <v>391</v>
      </c>
      <c r="N3123" s="124">
        <f t="shared" ref="N3123" si="5490">Q3115</f>
        <v>0.24516019959479207</v>
      </c>
      <c r="P3123" s="127" t="str">
        <f t="shared" ref="P3123" si="5491">CONCATENATE("X1","(m",K3123,")")</f>
        <v>X1(m391)</v>
      </c>
      <c r="Q3123" s="59">
        <f t="shared" ref="Q3123" si="5492">(($L$3*($I$3-($C$3*N3124+$D$3*N3125+$E$3*N3126+$F$3*N3127+$G$3*N3128))/$B$3))+((1-$L$3)*N3123)</f>
        <v>0.24522535138023477</v>
      </c>
      <c r="S3123" s="129">
        <f t="shared" ref="S3123:S3128" si="5493">ABS((Q3123-N3123)/Q3123)*100</f>
        <v>2.656812808137244E-2</v>
      </c>
      <c r="T3123" s="133">
        <f t="shared" si="5451"/>
        <v>2.6678451635275005E-2</v>
      </c>
      <c r="U3123" s="127" t="s">
        <v>229</v>
      </c>
    </row>
    <row r="3124" spans="1:22" x14ac:dyDescent="0.2">
      <c r="N3124" s="125">
        <f t="shared" si="5433"/>
        <v>9.8933921945734392E-5</v>
      </c>
      <c r="P3124" s="127" t="str">
        <f t="shared" ref="P3124" si="5494">CONCATENATE("X2","(m",K3123,")")</f>
        <v>X2(m391)</v>
      </c>
      <c r="Q3124" s="59">
        <f t="shared" ref="Q3124" si="5495">(($L$3*($I$4-($B$4*Q3123+$D$4*N3125+$E$4*N3126+$F$4*N3127+$G$4*N3128))/$C$4))+((1-$L$3)*N3124)</f>
        <v>9.8960323027651436E-5</v>
      </c>
      <c r="S3124" s="129">
        <f t="shared" si="5493"/>
        <v>2.6678451635275005E-2</v>
      </c>
    </row>
    <row r="3125" spans="1:22" x14ac:dyDescent="0.2">
      <c r="N3125" s="125">
        <f t="shared" si="5433"/>
        <v>-9.5725663876723797E-4</v>
      </c>
      <c r="P3125" s="127" t="str">
        <f t="shared" ref="P3125" si="5496">CONCATENATE("X3","(m",K3123,")")</f>
        <v>X3(m391)</v>
      </c>
      <c r="Q3125" s="59">
        <f t="shared" ref="Q3125" si="5497">(($L$3*($I$5-($B$5*Q3123+$C$5*Q3124+$E$5*N3126+$F$5*N3127+$G$5*N3128))/$D$5))+((1-$L$3)*N3125)</f>
        <v>-9.5751107578821628E-4</v>
      </c>
      <c r="S3125" s="129">
        <f t="shared" si="5493"/>
        <v>2.657274964353408E-2</v>
      </c>
    </row>
    <row r="3126" spans="1:22" x14ac:dyDescent="0.2">
      <c r="N3126" s="125">
        <f t="shared" si="5433"/>
        <v>0.2463619255106643</v>
      </c>
      <c r="P3126" s="127" t="str">
        <f t="shared" ref="P3126" si="5498">CONCATENATE("X4","(m",K3123,")")</f>
        <v>X4(m391)</v>
      </c>
      <c r="Q3126" s="59">
        <f t="shared" ref="Q3126" si="5499">(($L$3*($I$6-($B$6*Q3123+$C$6*Q3124+$D$6*Q3125+$F$6*N3127+$G$6*N3128))/$E$6))+((1-$L$3)*N3126)</f>
        <v>0.24642677947390071</v>
      </c>
      <c r="S3126" s="129">
        <f t="shared" si="5493"/>
        <v>2.6317741673558513E-2</v>
      </c>
    </row>
    <row r="3127" spans="1:22" x14ac:dyDescent="0.2">
      <c r="N3127" s="125">
        <f t="shared" si="5433"/>
        <v>-9.8947152727003624E-5</v>
      </c>
      <c r="P3127" s="127" t="str">
        <f t="shared" ref="P3127" si="5500">CONCATENATE("X5","(m",K3123,")")</f>
        <v>X5(m391)</v>
      </c>
      <c r="Q3127" s="59">
        <f t="shared" ref="Q3127" si="5501">(($L$3*($I$7-($B$7*Q3123+$C$7*Q3124+$D$7*Q3125+$E$7*Q3126+$G$7*N3128))/$F$7))+((1-$L$3)*N3127)</f>
        <v>-9.8973433124147227E-5</v>
      </c>
      <c r="S3127" s="129">
        <f t="shared" si="5493"/>
        <v>2.6552981253705366E-2</v>
      </c>
    </row>
    <row r="3128" spans="1:22" ht="15.75" x14ac:dyDescent="0.25">
      <c r="K3128" s="1"/>
      <c r="N3128" s="126">
        <f t="shared" si="5433"/>
        <v>-9.6333580528153693E-4</v>
      </c>
      <c r="P3128" s="127" t="str">
        <f t="shared" ref="P3128" si="5502">CONCATENATE("X6","(m",K3123,")")</f>
        <v>X6(m391)</v>
      </c>
      <c r="Q3128" s="59">
        <f t="shared" ref="Q3128" si="5503">(($L$3*($I$8-($B$8*Q3123+$C$8*Q3124+$D$8*Q3125+$E$8*Q3126+$F$8*Q3127))/$G$8))+((1-$L$3)*N3128)</f>
        <v>-9.6358907921858053E-4</v>
      </c>
      <c r="R3128" s="1"/>
      <c r="S3128" s="129">
        <f t="shared" si="5493"/>
        <v>2.6284434154129836E-2</v>
      </c>
      <c r="T3128" s="1"/>
      <c r="U3128" s="1"/>
    </row>
    <row r="3129" spans="1:22" x14ac:dyDescent="0.2">
      <c r="A3129" s="131"/>
      <c r="B3129" s="131"/>
      <c r="C3129" s="131"/>
      <c r="D3129" s="131"/>
      <c r="E3129" s="131"/>
      <c r="F3129" s="131"/>
      <c r="G3129" s="131"/>
      <c r="H3129" s="131"/>
      <c r="I3129" s="131"/>
      <c r="J3129" s="131"/>
      <c r="K3129" s="131"/>
      <c r="L3129" s="131"/>
      <c r="M3129" s="131"/>
      <c r="N3129" s="131"/>
      <c r="O3129" s="131"/>
      <c r="P3129" s="131"/>
      <c r="Q3129" s="131"/>
      <c r="R3129" s="131"/>
      <c r="S3129" s="131"/>
      <c r="T3129" s="131"/>
      <c r="U3129" s="131"/>
      <c r="V3129" s="131"/>
    </row>
    <row r="3130" spans="1:22" ht="15.75" x14ac:dyDescent="0.25">
      <c r="K3130" s="127" t="s">
        <v>226</v>
      </c>
      <c r="N3130" s="117" t="s">
        <v>619</v>
      </c>
      <c r="S3130" s="112" t="s">
        <v>210</v>
      </c>
      <c r="T3130" s="112" t="s">
        <v>228</v>
      </c>
    </row>
    <row r="3131" spans="1:22" x14ac:dyDescent="0.2">
      <c r="K3131" s="127">
        <v>392</v>
      </c>
      <c r="N3131" s="124">
        <f t="shared" ref="N3131" si="5504">Q3123</f>
        <v>0.24522535138023477</v>
      </c>
      <c r="P3131" s="127" t="str">
        <f t="shared" ref="P3131" si="5505">CONCATENATE("X1","(m",K3131,")")</f>
        <v>X1(m392)</v>
      </c>
      <c r="Q3131" s="59">
        <f t="shared" ref="Q3131" si="5506">(($L$3*($I$3-($C$3*N3132+$D$3*N3133+$E$3*N3134+$F$3*N3135+$G$3*N3136))/$B$3))+((1-$L$3)*N3131)</f>
        <v>0.24528990888267135</v>
      </c>
      <c r="S3131" s="129">
        <f t="shared" ref="S3131:S3136" si="5507">ABS((Q3131-N3131)/Q3131)*100</f>
        <v>2.6318857848923884E-2</v>
      </c>
      <c r="T3131" s="133">
        <f t="shared" si="5451"/>
        <v>2.6428117430918521E-2</v>
      </c>
      <c r="U3131" s="127" t="s">
        <v>229</v>
      </c>
    </row>
    <row r="3132" spans="1:22" x14ac:dyDescent="0.2">
      <c r="N3132" s="125">
        <f t="shared" si="5433"/>
        <v>9.8960323027651436E-5</v>
      </c>
      <c r="P3132" s="127" t="str">
        <f t="shared" ref="P3132" si="5508">CONCATENATE("X2","(m",K3131,")")</f>
        <v>X2(m392)</v>
      </c>
      <c r="Q3132" s="59">
        <f t="shared" ref="Q3132" si="5509">(($L$3*($I$4-($B$4*Q3131+$D$4*N3133+$E$4*N3134+$F$4*N3135+$G$4*N3136))/$C$4))+((1-$L$3)*N3132)</f>
        <v>9.8986483291696502E-5</v>
      </c>
      <c r="S3132" s="129">
        <f t="shared" si="5507"/>
        <v>2.6428117430918521E-2</v>
      </c>
    </row>
    <row r="3133" spans="1:22" x14ac:dyDescent="0.2">
      <c r="N3133" s="125">
        <f t="shared" si="5433"/>
        <v>-9.5751107578821628E-4</v>
      </c>
      <c r="P3133" s="127" t="str">
        <f t="shared" ref="P3133" si="5510">CONCATENATE("X3","(m",K3131,")")</f>
        <v>X3(m392)</v>
      </c>
      <c r="Q3133" s="59">
        <f t="shared" ref="Q3133" si="5511">(($L$3*($I$5-($B$5*Q3131+$C$5*Q3132+$E$5*N3134+$F$5*N3135+$G$5*N3136))/$D$5))+((1-$L$3)*N3133)</f>
        <v>-9.5776319195802092E-4</v>
      </c>
      <c r="S3133" s="129">
        <f t="shared" si="5507"/>
        <v>2.6323434845018059E-2</v>
      </c>
    </row>
    <row r="3134" spans="1:22" x14ac:dyDescent="0.2">
      <c r="N3134" s="125">
        <f t="shared" si="5433"/>
        <v>0.24642677947390071</v>
      </c>
      <c r="P3134" s="127" t="str">
        <f t="shared" ref="P3134" si="5512">CONCATENATE("X4","(m",K3131,")")</f>
        <v>X4(m392)</v>
      </c>
      <c r="Q3134" s="59">
        <f t="shared" ref="Q3134" si="5513">(($L$3*($I$6-($B$6*Q3131+$C$6*Q3132+$D$6*Q3133+$F$6*N3135+$G$6*N3136))/$E$6))+((1-$L$3)*N3134)</f>
        <v>0.24649104187072071</v>
      </c>
      <c r="S3134" s="129">
        <f t="shared" si="5507"/>
        <v>2.6070885307753762E-2</v>
      </c>
    </row>
    <row r="3135" spans="1:22" x14ac:dyDescent="0.2">
      <c r="N3135" s="125">
        <f t="shared" si="5433"/>
        <v>-9.8973433124147227E-5</v>
      </c>
      <c r="P3135" s="127" t="str">
        <f t="shared" ref="P3135" si="5514">CONCATENATE("X5","(m",K3131,")")</f>
        <v>X5(m392)</v>
      </c>
      <c r="Q3135" s="59">
        <f t="shared" ref="Q3135" si="5515">(($L$3*($I$7-($B$7*Q3131+$C$7*Q3132+$D$7*Q3133+$E$7*Q3134+$G$7*N3136))/$F$7))+((1-$L$3)*N3135)</f>
        <v>-9.8999473804246819E-5</v>
      </c>
      <c r="S3135" s="129">
        <f t="shared" si="5507"/>
        <v>2.6303857080171786E-2</v>
      </c>
    </row>
    <row r="3136" spans="1:22" ht="15.75" x14ac:dyDescent="0.25">
      <c r="K3136" s="1"/>
      <c r="N3136" s="126">
        <f t="shared" si="5433"/>
        <v>-9.6358907921858053E-4</v>
      </c>
      <c r="P3136" s="127" t="str">
        <f t="shared" ref="P3136" si="5516">CONCATENATE("X6","(m",K3131,")")</f>
        <v>X6(m392)</v>
      </c>
      <c r="Q3136" s="59">
        <f t="shared" ref="Q3136" si="5517">(($L$3*($I$8-($B$8*Q3131+$C$8*Q3132+$D$8*Q3133+$E$8*Q3134+$F$8*Q3135))/$G$8))+((1-$L$3)*N3136)</f>
        <v>-9.6384004291353827E-4</v>
      </c>
      <c r="R3136" s="1"/>
      <c r="S3136" s="129">
        <f t="shared" si="5507"/>
        <v>2.6037898798966581E-2</v>
      </c>
      <c r="T3136" s="1"/>
      <c r="U3136" s="1"/>
    </row>
    <row r="3137" spans="1:22" x14ac:dyDescent="0.2">
      <c r="A3137" s="131"/>
      <c r="B3137" s="131"/>
      <c r="C3137" s="131"/>
      <c r="D3137" s="131"/>
      <c r="E3137" s="131"/>
      <c r="F3137" s="131"/>
      <c r="G3137" s="131"/>
      <c r="H3137" s="131"/>
      <c r="I3137" s="131"/>
      <c r="J3137" s="131"/>
      <c r="K3137" s="131"/>
      <c r="L3137" s="131"/>
      <c r="M3137" s="131"/>
      <c r="N3137" s="131"/>
      <c r="O3137" s="131"/>
      <c r="P3137" s="131"/>
      <c r="Q3137" s="131"/>
      <c r="R3137" s="131"/>
      <c r="S3137" s="131"/>
      <c r="T3137" s="131"/>
      <c r="U3137" s="131"/>
      <c r="V3137" s="131"/>
    </row>
    <row r="3138" spans="1:22" ht="15.75" x14ac:dyDescent="0.25">
      <c r="K3138" s="127" t="s">
        <v>226</v>
      </c>
      <c r="N3138" s="117" t="s">
        <v>620</v>
      </c>
      <c r="S3138" s="112" t="s">
        <v>210</v>
      </c>
      <c r="T3138" s="112" t="s">
        <v>228</v>
      </c>
    </row>
    <row r="3139" spans="1:22" x14ac:dyDescent="0.2">
      <c r="K3139" s="127">
        <v>393</v>
      </c>
      <c r="N3139" s="124">
        <f t="shared" ref="N3139" si="5518">Q3131</f>
        <v>0.24528990888267135</v>
      </c>
      <c r="P3139" s="127" t="str">
        <f t="shared" ref="P3139" si="5519">CONCATENATE("X1","(m",K3139,")")</f>
        <v>X1(m393)</v>
      </c>
      <c r="Q3139" s="59">
        <f t="shared" ref="Q3139" si="5520">(($L$3*($I$3-($C$3*N3140+$D$3*N3141+$E$3*N3142+$F$3*N3143+$G$3*N3144))/$B$3))+((1-$L$3)*N3139)</f>
        <v>0.24535387752286325</v>
      </c>
      <c r="S3139" s="129">
        <f t="shared" ref="S3139:S3144" si="5521">ABS((Q3139-N3139)/Q3139)*100</f>
        <v>2.6071990725288686E-2</v>
      </c>
      <c r="T3139" s="133">
        <f t="shared" si="5451"/>
        <v>2.6180197131940364E-2</v>
      </c>
      <c r="U3139" s="127" t="s">
        <v>229</v>
      </c>
    </row>
    <row r="3140" spans="1:22" x14ac:dyDescent="0.2">
      <c r="N3140" s="125">
        <f t="shared" si="5433"/>
        <v>9.8986483291696502E-5</v>
      </c>
      <c r="P3140" s="127" t="str">
        <f t="shared" ref="P3140" si="5522">CONCATENATE("X2","(m",K3139,")")</f>
        <v>X2(m393)</v>
      </c>
      <c r="Q3140" s="59">
        <f t="shared" ref="Q3140" si="5523">(($L$3*($I$4-($B$4*Q3139+$D$4*N3141+$E$4*N3142+$F$4*N3143+$G$4*N3144))/$C$4))+((1-$L$3)*N3140)</f>
        <v>9.9012404934493428E-5</v>
      </c>
      <c r="S3140" s="129">
        <f t="shared" si="5521"/>
        <v>2.6180197131940364E-2</v>
      </c>
    </row>
    <row r="3141" spans="1:22" x14ac:dyDescent="0.2">
      <c r="N3141" s="125">
        <f t="shared" si="5433"/>
        <v>-9.5776319195802092E-4</v>
      </c>
      <c r="P3141" s="127" t="str">
        <f t="shared" ref="P3141" si="5524">CONCATENATE("X3","(m",K3139,")")</f>
        <v>X3(m393)</v>
      </c>
      <c r="Q3141" s="59">
        <f t="shared" ref="Q3141" si="5525">(($L$3*($I$5-($B$5*Q3139+$C$5*Q3140+$E$5*N3142+$F$5*N3143+$G$5*N3144))/$D$5))+((1-$L$3)*N3141)</f>
        <v>-9.5801300844633138E-4</v>
      </c>
      <c r="S3141" s="129">
        <f t="shared" si="5521"/>
        <v>2.6076523607503791E-2</v>
      </c>
    </row>
    <row r="3142" spans="1:22" x14ac:dyDescent="0.2">
      <c r="N3142" s="125">
        <f t="shared" si="5433"/>
        <v>0.24649104187072071</v>
      </c>
      <c r="P3142" s="127" t="str">
        <f t="shared" ref="P3142" si="5526">CONCATENATE("X4","(m",K3139,")")</f>
        <v>X4(m393)</v>
      </c>
      <c r="Q3142" s="59">
        <f t="shared" ref="Q3142" si="5527">(($L$3*($I$6-($B$6*Q3139+$C$6*Q3140+$D$6*Q3141+$F$6*N3143+$G$6*N3144))/$E$6))+((1-$L$3)*N3142)</f>
        <v>0.24655471809710641</v>
      </c>
      <c r="S3142" s="129">
        <f t="shared" si="5521"/>
        <v>2.5826407572789326E-2</v>
      </c>
    </row>
    <row r="3143" spans="1:22" x14ac:dyDescent="0.2">
      <c r="N3143" s="125">
        <f t="shared" si="5433"/>
        <v>-9.8999473804246819E-5</v>
      </c>
      <c r="P3143" s="127" t="str">
        <f t="shared" ref="P3143" si="5528">CONCATENATE("X5","(m",K3139,")")</f>
        <v>X5(m393)</v>
      </c>
      <c r="Q3143" s="59">
        <f t="shared" ref="Q3143" si="5529">(($L$3*($I$7-($B$7*Q3139+$C$7*Q3140+$D$7*Q3141+$E$7*Q3142+$G$7*N3144))/$F$7))+((1-$L$3)*N3143)</f>
        <v>-9.9025276953885072E-5</v>
      </c>
      <c r="S3143" s="129">
        <f t="shared" si="5521"/>
        <v>2.6057134533711102E-2</v>
      </c>
    </row>
    <row r="3144" spans="1:22" ht="15.75" x14ac:dyDescent="0.25">
      <c r="K3144" s="1"/>
      <c r="N3144" s="126">
        <f t="shared" si="5433"/>
        <v>-9.6384004291353827E-4</v>
      </c>
      <c r="P3144" s="127" t="str">
        <f t="shared" ref="P3144" si="5530">CONCATENATE("X6","(m",K3139,")")</f>
        <v>X6(m393)</v>
      </c>
      <c r="Q3144" s="59">
        <f t="shared" ref="Q3144" si="5531">(($L$3*($I$8-($B$8*Q3139+$C$8*Q3140+$D$8*Q3141+$E$8*Q3142+$F$8*Q3143))/$G$8))+((1-$L$3)*N3144)</f>
        <v>-9.6408871743931888E-4</v>
      </c>
      <c r="R3144" s="1"/>
      <c r="S3144" s="129">
        <f t="shared" si="5521"/>
        <v>2.5793738821164237E-2</v>
      </c>
      <c r="T3144" s="1"/>
      <c r="U3144" s="1"/>
    </row>
    <row r="3145" spans="1:22" x14ac:dyDescent="0.2">
      <c r="A3145" s="131"/>
      <c r="B3145" s="131"/>
      <c r="C3145" s="131"/>
      <c r="D3145" s="131"/>
      <c r="E3145" s="131"/>
      <c r="F3145" s="131"/>
      <c r="G3145" s="131"/>
      <c r="H3145" s="131"/>
      <c r="I3145" s="131"/>
      <c r="J3145" s="131"/>
      <c r="K3145" s="131"/>
      <c r="L3145" s="131"/>
      <c r="M3145" s="131"/>
      <c r="N3145" s="131"/>
      <c r="O3145" s="131"/>
      <c r="P3145" s="131"/>
      <c r="Q3145" s="131"/>
      <c r="R3145" s="131"/>
      <c r="S3145" s="131"/>
      <c r="T3145" s="131"/>
      <c r="U3145" s="131"/>
      <c r="V3145" s="131"/>
    </row>
    <row r="3146" spans="1:22" ht="15.75" x14ac:dyDescent="0.25">
      <c r="K3146" s="127" t="s">
        <v>226</v>
      </c>
      <c r="N3146" s="117" t="s">
        <v>621</v>
      </c>
      <c r="S3146" s="112" t="s">
        <v>210</v>
      </c>
      <c r="T3146" s="112" t="s">
        <v>228</v>
      </c>
    </row>
    <row r="3147" spans="1:22" x14ac:dyDescent="0.2">
      <c r="K3147" s="127">
        <v>394</v>
      </c>
      <c r="N3147" s="124">
        <f t="shared" ref="N3147" si="5532">Q3139</f>
        <v>0.24535387752286325</v>
      </c>
      <c r="P3147" s="127" t="str">
        <f t="shared" ref="P3147" si="5533">CONCATENATE("X1","(m",K3147,")")</f>
        <v>X1(m394)</v>
      </c>
      <c r="Q3147" s="59">
        <f t="shared" ref="Q3147" si="5534">(($L$3*($I$3-($C$3*N3148+$D$3*N3149+$E$3*N3150+$F$3*N3151+$G$3*N3152))/$B$3))+((1-$L$3)*N3147)</f>
        <v>0.24541726267212643</v>
      </c>
      <c r="S3147" s="129">
        <f t="shared" ref="S3147:S3152" si="5535">ABS((Q3147-N3147)/Q3147)*100</f>
        <v>2.5827502341538962E-2</v>
      </c>
      <c r="T3147" s="133">
        <f t="shared" si="5451"/>
        <v>2.5934666249913783E-2</v>
      </c>
      <c r="U3147" s="127" t="s">
        <v>229</v>
      </c>
    </row>
    <row r="3148" spans="1:22" x14ac:dyDescent="0.2">
      <c r="N3148" s="125">
        <f t="shared" si="5433"/>
        <v>9.9012404934493428E-5</v>
      </c>
      <c r="P3148" s="127" t="str">
        <f t="shared" ref="P3148" si="5536">CONCATENATE("X2","(m",K3147,")")</f>
        <v>X2(m394)</v>
      </c>
      <c r="Q3148" s="59">
        <f t="shared" ref="Q3148" si="5537">(($L$3*($I$4-($B$4*Q3147+$D$4*N3149+$E$4*N3150+$F$4*N3151+$G$4*N3152))/$C$4))+((1-$L$3)*N3148)</f>
        <v>9.9038090132629614E-5</v>
      </c>
      <c r="S3148" s="129">
        <f t="shared" si="5535"/>
        <v>2.5934666249913783E-2</v>
      </c>
    </row>
    <row r="3149" spans="1:22" x14ac:dyDescent="0.2">
      <c r="N3149" s="125">
        <f t="shared" si="5433"/>
        <v>-9.5801300844633138E-4</v>
      </c>
      <c r="P3149" s="127" t="str">
        <f t="shared" ref="P3149" si="5538">CONCATENATE("X3","(m",K3147,")")</f>
        <v>X3(m394)</v>
      </c>
      <c r="Q3149" s="59">
        <f t="shared" ref="Q3149" si="5539">(($L$3*($I$5-($B$5*Q3147+$C$5*Q3148+$E$5*N3150+$F$5*N3151+$G$5*N3152))/$D$5))+((1-$L$3)*N3149)</f>
        <v>-9.5826054622972752E-4</v>
      </c>
      <c r="S3149" s="129">
        <f t="shared" si="5535"/>
        <v>2.5831991557001853E-2</v>
      </c>
    </row>
    <row r="3150" spans="1:22" x14ac:dyDescent="0.2">
      <c r="N3150" s="125">
        <f t="shared" si="5433"/>
        <v>0.24655471809710641</v>
      </c>
      <c r="P3150" s="127" t="str">
        <f t="shared" ref="P3150" si="5540">CONCATENATE("X4","(m",K3147,")")</f>
        <v>X4(m394)</v>
      </c>
      <c r="Q3150" s="59">
        <f t="shared" ref="Q3150" si="5541">(($L$3*($I$6-($B$6*Q3147+$C$6*Q3148+$D$6*Q3149+$F$6*N3151+$G$6*N3152))/$E$6))+((1-$L$3)*N3150)</f>
        <v>0.24661781349982045</v>
      </c>
      <c r="S3150" s="129">
        <f t="shared" si="5535"/>
        <v>2.5584284370475014E-2</v>
      </c>
    </row>
    <row r="3151" spans="1:22" x14ac:dyDescent="0.2">
      <c r="N3151" s="125">
        <f t="shared" si="5433"/>
        <v>-9.9025276953885072E-5</v>
      </c>
      <c r="P3151" s="127" t="str">
        <f t="shared" ref="P3151" si="5542">CONCATENATE("X5","(m",K3147,")")</f>
        <v>X5(m394)</v>
      </c>
      <c r="Q3151" s="59">
        <f t="shared" ref="Q3151" si="5543">(($L$3*($I$7-($B$7*Q3147+$C$7*Q3148+$D$7*Q3149+$E$7*Q3150+$G$7*N3152))/$F$7))+((1-$L$3)*N3151)</f>
        <v>-9.9050844739699762E-5</v>
      </c>
      <c r="S3151" s="129">
        <f t="shared" si="5535"/>
        <v>2.5812789261798145E-2</v>
      </c>
    </row>
    <row r="3152" spans="1:22" ht="15.75" x14ac:dyDescent="0.25">
      <c r="K3152" s="1"/>
      <c r="N3152" s="126">
        <f t="shared" si="5433"/>
        <v>-9.6408871743931888E-4</v>
      </c>
      <c r="P3152" s="127" t="str">
        <f t="shared" ref="P3152" si="5544">CONCATENATE("X6","(m",K3147,")")</f>
        <v>X6(m394)</v>
      </c>
      <c r="Q3152" s="59">
        <f t="shared" ref="Q3152" si="5545">(($L$3*($I$8-($B$8*Q3147+$C$8*Q3148+$D$8*Q3149+$E$8*Q3150+$F$8*Q3151))/$G$8))+((1-$L$3)*N3152)</f>
        <v>-9.6433512367661374E-4</v>
      </c>
      <c r="R3152" s="1"/>
      <c r="S3152" s="129">
        <f t="shared" si="5535"/>
        <v>2.5551930158409321E-2</v>
      </c>
      <c r="T3152" s="1"/>
      <c r="U3152" s="1"/>
    </row>
    <row r="3153" spans="1:22" x14ac:dyDescent="0.2">
      <c r="A3153" s="131"/>
      <c r="B3153" s="131"/>
      <c r="C3153" s="131"/>
      <c r="D3153" s="131"/>
      <c r="E3153" s="131"/>
      <c r="F3153" s="131"/>
      <c r="G3153" s="131"/>
      <c r="H3153" s="131"/>
      <c r="I3153" s="131"/>
      <c r="J3153" s="131"/>
      <c r="K3153" s="131"/>
      <c r="L3153" s="131"/>
      <c r="M3153" s="131"/>
      <c r="N3153" s="131"/>
      <c r="O3153" s="131"/>
      <c r="P3153" s="131"/>
      <c r="Q3153" s="131"/>
      <c r="R3153" s="131"/>
      <c r="S3153" s="131"/>
      <c r="T3153" s="131"/>
      <c r="U3153" s="131"/>
      <c r="V3153" s="131"/>
    </row>
    <row r="3154" spans="1:22" ht="15.75" x14ac:dyDescent="0.25">
      <c r="K3154" s="127" t="s">
        <v>226</v>
      </c>
      <c r="N3154" s="117" t="s">
        <v>622</v>
      </c>
      <c r="S3154" s="112" t="s">
        <v>210</v>
      </c>
      <c r="T3154" s="112" t="s">
        <v>228</v>
      </c>
    </row>
    <row r="3155" spans="1:22" x14ac:dyDescent="0.2">
      <c r="K3155" s="127">
        <v>395</v>
      </c>
      <c r="N3155" s="124">
        <f t="shared" ref="N3155:N3216" si="5546">Q3147</f>
        <v>0.24541726267212643</v>
      </c>
      <c r="P3155" s="127" t="str">
        <f t="shared" ref="P3155" si="5547">CONCATENATE("X1","(m",K3155,")")</f>
        <v>X1(m395)</v>
      </c>
      <c r="Q3155" s="59">
        <f t="shared" ref="Q3155" si="5548">(($L$3*($I$3-($C$3*N3156+$D$3*N3157+$E$3*N3158+$F$3*N3159+$G$3*N3160))/$B$3))+((1-$L$3)*N3155)</f>
        <v>0.24548006965278235</v>
      </c>
      <c r="S3155" s="129">
        <f t="shared" ref="S3155:S3160" si="5549">ABS((Q3155-N3155)/Q3155)*100</f>
        <v>2.5585368598254464E-2</v>
      </c>
      <c r="T3155" s="133">
        <f t="shared" si="5451"/>
        <v>2.5691500567311554E-2</v>
      </c>
      <c r="U3155" s="127" t="s">
        <v>229</v>
      </c>
    </row>
    <row r="3156" spans="1:22" x14ac:dyDescent="0.2">
      <c r="N3156" s="125">
        <f t="shared" si="5546"/>
        <v>9.9038090132629614E-5</v>
      </c>
      <c r="P3156" s="127" t="str">
        <f t="shared" ref="P3156" si="5550">CONCATENATE("X2","(m",K3155,")")</f>
        <v>X2(m395)</v>
      </c>
      <c r="Q3156" s="59">
        <f t="shared" ref="Q3156" si="5551">(($L$3*($I$4-($B$4*Q3155+$D$4*N3157+$E$4*N3158+$F$4*N3159+$G$4*N3160))/$C$4))+((1-$L$3)*N3156)</f>
        <v>9.9063541042838634E-5</v>
      </c>
      <c r="S3156" s="129">
        <f t="shared" si="5549"/>
        <v>2.5691500567311554E-2</v>
      </c>
    </row>
    <row r="3157" spans="1:22" x14ac:dyDescent="0.2">
      <c r="N3157" s="125">
        <f t="shared" si="5546"/>
        <v>-9.5826054622972752E-4</v>
      </c>
      <c r="P3157" s="127" t="str">
        <f t="shared" ref="P3157" si="5552">CONCATENATE("X3","(m",K3155,")")</f>
        <v>X3(m395)</v>
      </c>
      <c r="Q3157" s="59">
        <f t="shared" ref="Q3157" si="5553">(($L$3*($I$5-($B$5*Q3155+$C$5*Q3156+$E$5*N3158+$F$5*N3159+$G$5*N3160))/$D$5))+((1-$L$3)*N3157)</f>
        <v>-9.5850582609345082E-4</v>
      </c>
      <c r="S3157" s="129">
        <f t="shared" si="5549"/>
        <v>2.5589814589127211E-2</v>
      </c>
    </row>
    <row r="3158" spans="1:22" x14ac:dyDescent="0.2">
      <c r="N3158" s="125">
        <f t="shared" si="5546"/>
        <v>0.24661781349982045</v>
      </c>
      <c r="P3158" s="127" t="str">
        <f t="shared" ref="P3158" si="5554">CONCATENATE("X4","(m",K3155,")")</f>
        <v>X4(m395)</v>
      </c>
      <c r="Q3158" s="59">
        <f t="shared" ref="Q3158" si="5555">(($L$3*($I$6-($B$6*Q3155+$C$6*Q3156+$D$6*Q3157+$F$6*N3159+$G$6*N3160))/$E$6))+((1-$L$3)*N3158)</f>
        <v>0.24668033337685477</v>
      </c>
      <c r="S3158" s="129">
        <f t="shared" si="5549"/>
        <v>2.5344491868674924E-2</v>
      </c>
    </row>
    <row r="3159" spans="1:22" x14ac:dyDescent="0.2">
      <c r="N3159" s="125">
        <f t="shared" si="5546"/>
        <v>-9.9050844739699762E-5</v>
      </c>
      <c r="P3159" s="127" t="str">
        <f t="shared" ref="P3159" si="5556">CONCATENATE("X5","(m",K3155,")")</f>
        <v>X5(m395)</v>
      </c>
      <c r="Q3159" s="59">
        <f t="shared" ref="Q3159" si="5557">(($L$3*($I$7-($B$7*Q3155+$C$7*Q3156+$D$7*Q3157+$E$7*Q3158+$G$7*N3160))/$F$7))+((1-$L$3)*N3159)</f>
        <v>-9.9076179308565525E-5</v>
      </c>
      <c r="S3159" s="129">
        <f t="shared" si="5549"/>
        <v>2.5570797181086614E-2</v>
      </c>
    </row>
    <row r="3160" spans="1:22" ht="15.75" x14ac:dyDescent="0.25">
      <c r="K3160" s="1"/>
      <c r="N3160" s="126">
        <f t="shared" si="5546"/>
        <v>-9.6433512367661374E-4</v>
      </c>
      <c r="P3160" s="127" t="str">
        <f t="shared" ref="P3160" si="5558">CONCATENATE("X6","(m",K3155,")")</f>
        <v>X6(m395)</v>
      </c>
      <c r="Q3160" s="59">
        <f t="shared" ref="Q3160" si="5559">(($L$3*($I$8-($B$8*Q3155+$C$8*Q3156+$D$8*Q3157+$E$8*Q3158+$F$8*Q3159))/$G$8))+((1-$L$3)*N3160)</f>
        <v>-9.6457928231565091E-4</v>
      </c>
      <c r="R3160" s="1"/>
      <c r="S3160" s="129">
        <f t="shared" si="5549"/>
        <v>2.5312449014147101E-2</v>
      </c>
      <c r="T3160" s="1"/>
      <c r="U3160" s="1"/>
    </row>
    <row r="3161" spans="1:22" x14ac:dyDescent="0.2">
      <c r="A3161" s="131"/>
      <c r="B3161" s="131"/>
      <c r="C3161" s="131"/>
      <c r="D3161" s="131"/>
      <c r="E3161" s="131"/>
      <c r="F3161" s="131"/>
      <c r="G3161" s="131"/>
      <c r="H3161" s="131"/>
      <c r="I3161" s="131"/>
      <c r="J3161" s="131"/>
      <c r="K3161" s="131"/>
      <c r="L3161" s="131"/>
      <c r="M3161" s="131"/>
      <c r="N3161" s="131"/>
      <c r="O3161" s="131"/>
      <c r="P3161" s="131"/>
      <c r="Q3161" s="131"/>
      <c r="R3161" s="131"/>
      <c r="S3161" s="131"/>
      <c r="T3161" s="131"/>
      <c r="U3161" s="131"/>
      <c r="V3161" s="131"/>
    </row>
    <row r="3162" spans="1:22" ht="15.75" x14ac:dyDescent="0.25">
      <c r="K3162" s="127" t="s">
        <v>226</v>
      </c>
      <c r="N3162" s="117" t="s">
        <v>623</v>
      </c>
      <c r="S3162" s="112" t="s">
        <v>210</v>
      </c>
      <c r="T3162" s="112" t="s">
        <v>228</v>
      </c>
    </row>
    <row r="3163" spans="1:22" x14ac:dyDescent="0.2">
      <c r="K3163" s="127">
        <v>396</v>
      </c>
      <c r="N3163" s="124">
        <f t="shared" ref="N3163" si="5560">Q3155</f>
        <v>0.24548006965278235</v>
      </c>
      <c r="P3163" s="127" t="str">
        <f t="shared" ref="P3163" si="5561">CONCATENATE("X1","(m",K3163,")")</f>
        <v>X1(m396)</v>
      </c>
      <c r="Q3163" s="59">
        <f t="shared" ref="Q3163" si="5562">(($L$3*($I$3-($C$3*N3164+$D$3*N3165+$E$3*N3166+$F$3*N3167+$G$3*N3168))/$B$3))+((1-$L$3)*N3163)</f>
        <v>0.24554230373860475</v>
      </c>
      <c r="S3163" s="129">
        <f t="shared" ref="S3163:S3168" si="5563">ABS((Q3163-N3163)/Q3163)*100</f>
        <v>2.5345565662139909E-2</v>
      </c>
      <c r="T3163" s="133">
        <f t="shared" ref="T3163:T3219" si="5564">MAX(S3163:S3166)</f>
        <v>2.5450676134306165E-2</v>
      </c>
      <c r="U3163" s="127" t="s">
        <v>229</v>
      </c>
    </row>
    <row r="3164" spans="1:22" x14ac:dyDescent="0.2">
      <c r="N3164" s="125">
        <f t="shared" si="5546"/>
        <v>9.9063541042838634E-5</v>
      </c>
      <c r="P3164" s="127" t="str">
        <f t="shared" ref="P3164" si="5565">CONCATENATE("X2","(m",K3163,")")</f>
        <v>X2(m396)</v>
      </c>
      <c r="Q3164" s="59">
        <f t="shared" ref="Q3164" si="5566">(($L$3*($I$4-($B$4*Q3163+$D$4*N3165+$E$4*N3166+$F$4*N3167+$G$4*N3168))/$C$4))+((1-$L$3)*N3164)</f>
        <v>9.9088759802181387E-5</v>
      </c>
      <c r="S3164" s="129">
        <f t="shared" si="5563"/>
        <v>2.5450676134306165E-2</v>
      </c>
    </row>
    <row r="3165" spans="1:22" x14ac:dyDescent="0.2">
      <c r="N3165" s="125">
        <f t="shared" si="5546"/>
        <v>-9.5850582609345082E-4</v>
      </c>
      <c r="P3165" s="127" t="str">
        <f t="shared" ref="P3165" si="5567">CONCATENATE("X3","(m",K3163,")")</f>
        <v>X3(m396)</v>
      </c>
      <c r="Q3165" s="59">
        <f t="shared" ref="Q3165" si="5568">(($L$3*($I$5-($B$5*Q3163+$C$5*Q3164+$E$5*N3166+$F$5*N3167+$G$5*N3168))/$D$5))+((1-$L$3)*N3165)</f>
        <v>-9.5874886863315037E-4</v>
      </c>
      <c r="S3165" s="129">
        <f t="shared" si="5563"/>
        <v>2.5349968865783005E-2</v>
      </c>
    </row>
    <row r="3166" spans="1:22" x14ac:dyDescent="0.2">
      <c r="N3166" s="125">
        <f t="shared" si="5546"/>
        <v>0.24668033337685477</v>
      </c>
      <c r="P3166" s="127" t="str">
        <f t="shared" ref="P3166" si="5569">CONCATENATE("X4","(m",K3163,")")</f>
        <v>X4(m396)</v>
      </c>
      <c r="Q3166" s="59">
        <f t="shared" ref="Q3166" si="5570">(($L$3*($I$6-($B$6*Q3163+$C$6*Q3164+$D$6*Q3165+$F$6*N3167+$G$6*N3168))/$E$6))+((1-$L$3)*N3166)</f>
        <v>0.24674228297787565</v>
      </c>
      <c r="S3166" s="129">
        <f t="shared" si="5563"/>
        <v>2.5107006498125133E-2</v>
      </c>
    </row>
    <row r="3167" spans="1:22" x14ac:dyDescent="0.2">
      <c r="N3167" s="125">
        <f t="shared" si="5546"/>
        <v>-9.9076179308565525E-5</v>
      </c>
      <c r="P3167" s="127" t="str">
        <f t="shared" ref="P3167" si="5571">CONCATENATE("X5","(m",K3163,")")</f>
        <v>X5(m396)</v>
      </c>
      <c r="Q3167" s="59">
        <f t="shared" ref="Q3167" si="5572">(($L$3*($I$7-($B$7*Q3163+$C$7*Q3164+$D$7*Q3165+$E$7*Q3166+$G$7*N3168))/$F$7))+((1-$L$3)*N3167)</f>
        <v>-9.9101282787774383E-5</v>
      </c>
      <c r="S3167" s="129">
        <f t="shared" si="5563"/>
        <v>2.5331134474432155E-2</v>
      </c>
    </row>
    <row r="3168" spans="1:22" ht="15.75" x14ac:dyDescent="0.25">
      <c r="K3168" s="1"/>
      <c r="N3168" s="126">
        <f t="shared" si="5546"/>
        <v>-9.6457928231565091E-4</v>
      </c>
      <c r="P3168" s="127" t="str">
        <f t="shared" ref="P3168" si="5573">CONCATENATE("X6","(m",K3163,")")</f>
        <v>X6(m396)</v>
      </c>
      <c r="Q3168" s="59">
        <f t="shared" ref="Q3168" si="5574">(($L$3*($I$8-($B$8*Q3163+$C$8*Q3164+$D$8*Q3165+$E$8*Q3166+$F$8*Q3167))/$G$8))+((1-$L$3)*N3168)</f>
        <v>-9.6482121385793227E-4</v>
      </c>
      <c r="R3168" s="1"/>
      <c r="S3168" s="129">
        <f t="shared" si="5563"/>
        <v>2.5075271854146756E-2</v>
      </c>
      <c r="T3168" s="1"/>
      <c r="U3168" s="1"/>
    </row>
    <row r="3169" spans="1:22" x14ac:dyDescent="0.2">
      <c r="A3169" s="131"/>
      <c r="B3169" s="131"/>
      <c r="C3169" s="131"/>
      <c r="D3169" s="131"/>
      <c r="E3169" s="131"/>
      <c r="F3169" s="131"/>
      <c r="G3169" s="131"/>
      <c r="H3169" s="131"/>
      <c r="I3169" s="131"/>
      <c r="J3169" s="131"/>
      <c r="K3169" s="131"/>
      <c r="L3169" s="131"/>
      <c r="M3169" s="131"/>
      <c r="N3169" s="131"/>
      <c r="O3169" s="131"/>
      <c r="P3169" s="131"/>
      <c r="Q3169" s="131"/>
      <c r="R3169" s="131"/>
      <c r="S3169" s="131"/>
      <c r="T3169" s="131"/>
      <c r="U3169" s="131"/>
      <c r="V3169" s="131"/>
    </row>
    <row r="3170" spans="1:22" ht="15.75" x14ac:dyDescent="0.25">
      <c r="K3170" s="127" t="s">
        <v>226</v>
      </c>
      <c r="N3170" s="117" t="s">
        <v>624</v>
      </c>
      <c r="S3170" s="112" t="s">
        <v>210</v>
      </c>
      <c r="T3170" s="112" t="s">
        <v>228</v>
      </c>
    </row>
    <row r="3171" spans="1:22" x14ac:dyDescent="0.2">
      <c r="K3171" s="127">
        <v>397</v>
      </c>
      <c r="N3171" s="124">
        <f t="shared" ref="N3171" si="5575">Q3163</f>
        <v>0.24554230373860475</v>
      </c>
      <c r="P3171" s="127" t="str">
        <f t="shared" ref="P3171" si="5576">CONCATENATE("X1","(m",K3171,")")</f>
        <v>X1(m397)</v>
      </c>
      <c r="Q3171" s="59">
        <f t="shared" ref="Q3171" si="5577">(($L$3*($I$3-($C$3*N3172+$D$3*N3173+$E$3*N3174+$F$3*N3175+$G$3*N3176))/$B$3))+((1-$L$3)*N3171)</f>
        <v>0.24560397015526264</v>
      </c>
      <c r="S3171" s="129">
        <f t="shared" ref="S3171:S3176" si="5578">ABS((Q3171-N3171)/Q3171)*100</f>
        <v>2.5108069962756378E-2</v>
      </c>
      <c r="T3171" s="133">
        <f t="shared" si="5564"/>
        <v>2.5212169265317923E-2</v>
      </c>
      <c r="U3171" s="127" t="s">
        <v>229</v>
      </c>
    </row>
    <row r="3172" spans="1:22" x14ac:dyDescent="0.2">
      <c r="N3172" s="125">
        <f t="shared" si="5546"/>
        <v>9.9088759802181387E-5</v>
      </c>
      <c r="P3172" s="127" t="str">
        <f t="shared" ref="P3172" si="5579">CONCATENATE("X2","(m",K3171,")")</f>
        <v>X2(m397)</v>
      </c>
      <c r="Q3172" s="59">
        <f t="shared" ref="Q3172" si="5580">(($L$3*($I$4-($B$4*Q3171+$D$4*N3173+$E$4*N3174+$F$4*N3175+$G$4*N3176))/$C$4))+((1-$L$3)*N3172)</f>
        <v>9.9113748528225525E-5</v>
      </c>
      <c r="S3172" s="129">
        <f t="shared" si="5578"/>
        <v>2.5212169265317923E-2</v>
      </c>
    </row>
    <row r="3173" spans="1:22" x14ac:dyDescent="0.2">
      <c r="N3173" s="125">
        <f t="shared" si="5546"/>
        <v>-9.5874886863315037E-4</v>
      </c>
      <c r="P3173" s="127" t="str">
        <f t="shared" ref="P3173" si="5581">CONCATENATE("X3","(m",K3171,")")</f>
        <v>X3(m397)</v>
      </c>
      <c r="Q3173" s="59">
        <f t="shared" ref="Q3173" si="5582">(($L$3*($I$5-($B$5*Q3171+$C$5*Q3172+$E$5*N3174+$F$5*N3175+$G$5*N3176))/$D$5))+((1-$L$3)*N3173)</f>
        <v>-9.5898969425661144E-4</v>
      </c>
      <c r="S3173" s="129">
        <f t="shared" si="5578"/>
        <v>2.5112430811653125E-2</v>
      </c>
    </row>
    <row r="3174" spans="1:22" x14ac:dyDescent="0.2">
      <c r="N3174" s="125">
        <f t="shared" si="5546"/>
        <v>0.24674228297787565</v>
      </c>
      <c r="P3174" s="127" t="str">
        <f t="shared" ref="P3174" si="5583">CONCATENATE("X4","(m",K3171,")")</f>
        <v>X4(m397)</v>
      </c>
      <c r="Q3174" s="59">
        <f t="shared" ref="Q3174" si="5584">(($L$3*($I$6-($B$6*Q3171+$C$6*Q3172+$D$6*Q3173+$F$6*N3175+$G$6*N3176))/$E$6))+((1-$L$3)*N3174)</f>
        <v>0.24680366750466451</v>
      </c>
      <c r="S3174" s="129">
        <f t="shared" si="5578"/>
        <v>2.4871804949049246E-2</v>
      </c>
    </row>
    <row r="3175" spans="1:22" x14ac:dyDescent="0.2">
      <c r="N3175" s="125">
        <f t="shared" si="5546"/>
        <v>-9.9101282787774383E-5</v>
      </c>
      <c r="P3175" s="127" t="str">
        <f t="shared" ref="P3175" si="5585">CONCATENATE("X5","(m",K3171,")")</f>
        <v>X5(m397)</v>
      </c>
      <c r="Q3175" s="59">
        <f t="shared" ref="Q3175" si="5586">(($L$3*($I$7-($B$7*Q3171+$C$7*Q3172+$D$7*Q3173+$E$7*Q3174+$G$7*N3176))/$F$7))+((1-$L$3)*N3175)</f>
        <v>-9.9126157285214163E-5</v>
      </c>
      <c r="S3175" s="129">
        <f t="shared" si="5578"/>
        <v>2.5093777587088514E-2</v>
      </c>
    </row>
    <row r="3176" spans="1:22" ht="15.75" x14ac:dyDescent="0.25">
      <c r="K3176" s="1"/>
      <c r="N3176" s="126">
        <f t="shared" si="5546"/>
        <v>-9.6482121385793227E-4</v>
      </c>
      <c r="P3176" s="127" t="str">
        <f t="shared" ref="P3176" si="5587">CONCATENATE("X6","(m",K3171,")")</f>
        <v>X6(m397)</v>
      </c>
      <c r="Q3176" s="59">
        <f t="shared" ref="Q3176" si="5588">(($L$3*($I$8-($B$8*Q3171+$C$8*Q3172+$D$8*Q3173+$E$8*Q3174+$F$8*Q3175))/$G$8))+((1-$L$3)*N3176)</f>
        <v>-9.6506093861795528E-4</v>
      </c>
      <c r="R3176" s="1"/>
      <c r="S3176" s="129">
        <f t="shared" si="5578"/>
        <v>2.4840375403269381E-2</v>
      </c>
      <c r="T3176" s="1"/>
      <c r="U3176" s="1"/>
    </row>
    <row r="3177" spans="1:22" x14ac:dyDescent="0.2">
      <c r="A3177" s="131"/>
      <c r="B3177" s="131"/>
      <c r="C3177" s="131"/>
      <c r="D3177" s="131"/>
      <c r="E3177" s="131"/>
      <c r="F3177" s="131"/>
      <c r="G3177" s="131"/>
      <c r="H3177" s="131"/>
      <c r="I3177" s="131"/>
      <c r="J3177" s="131"/>
      <c r="K3177" s="131"/>
      <c r="L3177" s="131"/>
      <c r="M3177" s="131"/>
      <c r="N3177" s="131"/>
      <c r="O3177" s="131"/>
      <c r="P3177" s="131"/>
      <c r="Q3177" s="131"/>
      <c r="R3177" s="131"/>
      <c r="S3177" s="131"/>
      <c r="T3177" s="131"/>
      <c r="U3177" s="131"/>
      <c r="V3177" s="131"/>
    </row>
    <row r="3178" spans="1:22" ht="15.75" x14ac:dyDescent="0.25">
      <c r="K3178" s="127" t="s">
        <v>226</v>
      </c>
      <c r="N3178" s="117" t="s">
        <v>625</v>
      </c>
      <c r="S3178" s="112" t="s">
        <v>210</v>
      </c>
      <c r="T3178" s="112" t="s">
        <v>228</v>
      </c>
    </row>
    <row r="3179" spans="1:22" x14ac:dyDescent="0.2">
      <c r="K3179" s="127">
        <v>398</v>
      </c>
      <c r="N3179" s="124">
        <f t="shared" ref="N3179" si="5589">Q3171</f>
        <v>0.24560397015526264</v>
      </c>
      <c r="P3179" s="127" t="str">
        <f t="shared" ref="P3179" si="5590">CONCATENATE("X1","(m",K3179,")")</f>
        <v>X1(m398)</v>
      </c>
      <c r="Q3179" s="59">
        <f t="shared" ref="Q3179" si="5591">(($L$3*($I$3-($C$3*N3180+$D$3*N3181+$E$3*N3182+$F$3*N3183+$G$3*N3184))/$B$3))+((1-$L$3)*N3179)</f>
        <v>0.24566507408075899</v>
      </c>
      <c r="S3179" s="129">
        <f t="shared" ref="S3179:S3184" si="5592">ABS((Q3179-N3179)/Q3179)*100</f>
        <v>2.4872858189140045E-2</v>
      </c>
      <c r="T3179" s="133">
        <f t="shared" si="5564"/>
        <v>2.4975956535843807E-2</v>
      </c>
      <c r="U3179" s="127" t="s">
        <v>229</v>
      </c>
    </row>
    <row r="3180" spans="1:22" x14ac:dyDescent="0.2">
      <c r="N3180" s="125">
        <f t="shared" si="5546"/>
        <v>9.9113748528225525E-5</v>
      </c>
      <c r="P3180" s="127" t="str">
        <f t="shared" ref="P3180" si="5593">CONCATENATE("X2","(m",K3179,")")</f>
        <v>X2(m398)</v>
      </c>
      <c r="Q3180" s="59">
        <f t="shared" ref="Q3180" si="5594">(($L$3*($I$4-($B$4*Q3179+$D$4*N3181+$E$4*N3182+$F$4*N3183+$G$4*N3184))/$C$4))+((1-$L$3)*N3180)</f>
        <v>9.9138509319223378E-5</v>
      </c>
      <c r="S3180" s="129">
        <f t="shared" si="5592"/>
        <v>2.4975956535843807E-2</v>
      </c>
    </row>
    <row r="3181" spans="1:22" x14ac:dyDescent="0.2">
      <c r="N3181" s="125">
        <f t="shared" si="5546"/>
        <v>-9.5898969425661144E-4</v>
      </c>
      <c r="P3181" s="127" t="str">
        <f t="shared" ref="P3181" si="5595">CONCATENATE("X3","(m",K3179,")")</f>
        <v>X3(m398)</v>
      </c>
      <c r="Q3181" s="59">
        <f t="shared" ref="Q3181" si="5596">(($L$3*($I$5-($B$5*Q3179+$C$5*Q3180+$E$5*N3182+$F$5*N3183+$G$5*N3184))/$D$5))+((1-$L$3)*N3181)</f>
        <v>-9.5922832318546928E-4</v>
      </c>
      <c r="S3181" s="129">
        <f t="shared" si="5592"/>
        <v>2.4877177111011919E-2</v>
      </c>
    </row>
    <row r="3182" spans="1:22" x14ac:dyDescent="0.2">
      <c r="N3182" s="125">
        <f t="shared" si="5546"/>
        <v>0.24680366750466451</v>
      </c>
      <c r="P3182" s="127" t="str">
        <f t="shared" ref="P3182" si="5597">CONCATENATE("X4","(m",K3179,")")</f>
        <v>X4(m398)</v>
      </c>
      <c r="Q3182" s="59">
        <f t="shared" ref="Q3182" si="5598">(($L$3*($I$6-($B$6*Q3179+$C$6*Q3180+$D$6*Q3181+$F$6*N3183+$G$6*N3184))/$E$6))+((1-$L$3)*N3182)</f>
        <v>0.24686449211155453</v>
      </c>
      <c r="S3182" s="129">
        <f t="shared" si="5592"/>
        <v>2.4638864167852687E-2</v>
      </c>
    </row>
    <row r="3183" spans="1:22" x14ac:dyDescent="0.2">
      <c r="N3183" s="125">
        <f t="shared" si="5546"/>
        <v>-9.9126157285214163E-5</v>
      </c>
      <c r="P3183" s="127" t="str">
        <f t="shared" ref="P3183" si="5599">CONCATENATE("X5","(m",K3179,")")</f>
        <v>X5(m398)</v>
      </c>
      <c r="Q3183" s="59">
        <f t="shared" ref="Q3183" si="5600">(($L$3*($I$7-($B$7*Q3179+$C$7*Q3180+$D$7*Q3181+$E$7*Q3182+$G$7*N3184))/$F$7))+((1-$L$3)*N3183)</f>
        <v>-9.9150804889545569E-5</v>
      </c>
      <c r="S3183" s="129">
        <f t="shared" si="5592"/>
        <v>2.4858703223703989E-2</v>
      </c>
    </row>
    <row r="3184" spans="1:22" ht="15.75" x14ac:dyDescent="0.25">
      <c r="K3184" s="1"/>
      <c r="N3184" s="126">
        <f t="shared" si="5546"/>
        <v>-9.6506093861795528E-4</v>
      </c>
      <c r="P3184" s="127" t="str">
        <f t="shared" ref="P3184" si="5601">CONCATENATE("X6","(m",K3179,")")</f>
        <v>X6(m398)</v>
      </c>
      <c r="Q3184" s="59">
        <f t="shared" ref="Q3184" si="5602">(($L$3*($I$8-($B$8*Q3179+$C$8*Q3180+$D$8*Q3181+$E$8*Q3182+$F$8*Q3183))/$G$8))+((1-$L$3)*N3184)</f>
        <v>-9.6529847672491753E-4</v>
      </c>
      <c r="R3184" s="1"/>
      <c r="S3184" s="129">
        <f t="shared" si="5592"/>
        <v>2.4607736642056021E-2</v>
      </c>
      <c r="T3184" s="1"/>
      <c r="U3184" s="1"/>
    </row>
    <row r="3185" spans="1:22" x14ac:dyDescent="0.2">
      <c r="A3185" s="131"/>
      <c r="B3185" s="131"/>
      <c r="C3185" s="131"/>
      <c r="D3185" s="131"/>
      <c r="E3185" s="131"/>
      <c r="F3185" s="131"/>
      <c r="G3185" s="131"/>
      <c r="H3185" s="131"/>
      <c r="I3185" s="131"/>
      <c r="J3185" s="131"/>
      <c r="K3185" s="131"/>
      <c r="L3185" s="131"/>
      <c r="M3185" s="131"/>
      <c r="N3185" s="131"/>
      <c r="O3185" s="131"/>
      <c r="P3185" s="131"/>
      <c r="Q3185" s="131"/>
      <c r="R3185" s="131"/>
      <c r="S3185" s="131"/>
      <c r="T3185" s="131"/>
      <c r="U3185" s="131"/>
      <c r="V3185" s="131"/>
    </row>
    <row r="3186" spans="1:22" ht="15.75" x14ac:dyDescent="0.25">
      <c r="K3186" s="127" t="s">
        <v>226</v>
      </c>
      <c r="N3186" s="117" t="s">
        <v>626</v>
      </c>
      <c r="S3186" s="112" t="s">
        <v>210</v>
      </c>
      <c r="T3186" s="112" t="s">
        <v>228</v>
      </c>
    </row>
    <row r="3187" spans="1:22" x14ac:dyDescent="0.2">
      <c r="K3187" s="127">
        <v>399</v>
      </c>
      <c r="N3187" s="124">
        <f t="shared" ref="N3187" si="5603">Q3179</f>
        <v>0.24566507408075899</v>
      </c>
      <c r="P3187" s="127" t="str">
        <f t="shared" ref="P3187" si="5604">CONCATENATE("X1","(m",K3187,")")</f>
        <v>X1(m399)</v>
      </c>
      <c r="Q3187" s="59">
        <f t="shared" ref="Q3187" si="5605">(($L$3*($I$3-($C$3*N3188+$D$3*N3189+$E$3*N3190+$F$3*N3191+$G$3*N3192))/$B$3))+((1-$L$3)*N3187)</f>
        <v>0.24572562064586548</v>
      </c>
      <c r="S3187" s="129">
        <f t="shared" ref="S3187:S3192" si="5606">ABS((Q3187-N3187)/Q3187)*100</f>
        <v>2.4639907286567592E-2</v>
      </c>
      <c r="T3187" s="133">
        <f t="shared" si="5564"/>
        <v>2.4742014778800774E-2</v>
      </c>
      <c r="U3187" s="127" t="s">
        <v>229</v>
      </c>
    </row>
    <row r="3188" spans="1:22" x14ac:dyDescent="0.2">
      <c r="N3188" s="125">
        <f t="shared" si="5546"/>
        <v>9.9138509319223378E-5</v>
      </c>
      <c r="P3188" s="127" t="str">
        <f t="shared" ref="P3188" si="5607">CONCATENATE("X2","(m",K3187,")")</f>
        <v>X2(m399)</v>
      </c>
      <c r="Q3188" s="59">
        <f t="shared" ref="Q3188" si="5608">(($L$3*($I$4-($B$4*Q3187+$D$4*N3189+$E$4*N3190+$F$4*N3191+$G$4*N3192))/$C$4))+((1-$L$3)*N3188)</f>
        <v>9.9163044254287883E-5</v>
      </c>
      <c r="S3188" s="129">
        <f t="shared" si="5606"/>
        <v>2.4742014778800774E-2</v>
      </c>
    </row>
    <row r="3189" spans="1:22" x14ac:dyDescent="0.2">
      <c r="N3189" s="125">
        <f t="shared" si="5546"/>
        <v>-9.5922832318546928E-4</v>
      </c>
      <c r="P3189" s="127" t="str">
        <f t="shared" ref="P3189" si="5609">CONCATENATE("X3","(m",K3187,")")</f>
        <v>X3(m399)</v>
      </c>
      <c r="Q3189" s="59">
        <f t="shared" ref="Q3189" si="5610">(($L$3*($I$5-($B$5*Q3187+$C$5*Q3188+$E$5*N3190+$F$5*N3191+$G$5*N3192))/$D$5))+((1-$L$3)*N3189)</f>
        <v>-9.5946477545690706E-4</v>
      </c>
      <c r="S3189" s="129">
        <f t="shared" si="5606"/>
        <v>2.4644184704454349E-2</v>
      </c>
    </row>
    <row r="3190" spans="1:22" x14ac:dyDescent="0.2">
      <c r="N3190" s="125">
        <f t="shared" si="5546"/>
        <v>0.24686449211155453</v>
      </c>
      <c r="P3190" s="127" t="str">
        <f t="shared" ref="P3190" si="5611">CONCATENATE("X4","(m",K3187,")")</f>
        <v>X4(m399)</v>
      </c>
      <c r="Q3190" s="59">
        <f t="shared" ref="Q3190" si="5612">(($L$3*($I$6-($B$6*Q3187+$C$6*Q3188+$D$6*Q3189+$F$6*N3191+$G$6*N3192))/$E$6))+((1-$L$3)*N3190)</f>
        <v>0.24692476190586368</v>
      </c>
      <c r="S3190" s="129">
        <f t="shared" si="5606"/>
        <v>2.440816135407467E-2</v>
      </c>
    </row>
    <row r="3191" spans="1:22" x14ac:dyDescent="0.2">
      <c r="N3191" s="125">
        <f t="shared" si="5546"/>
        <v>-9.9150804889545569E-5</v>
      </c>
      <c r="P3191" s="127" t="str">
        <f t="shared" ref="P3191" si="5613">CONCATENATE("X5","(m",K3187,")")</f>
        <v>X5(m399)</v>
      </c>
      <c r="Q3191" s="59">
        <f t="shared" ref="Q3191" si="5614">(($L$3*($I$7-($B$7*Q3187+$C$7*Q3188+$D$7*Q3189+$E$7*Q3190+$G$7*N3192))/$F$7))+((1-$L$3)*N3191)</f>
        <v>-9.917522767037753E-5</v>
      </c>
      <c r="S3191" s="129">
        <f t="shared" si="5606"/>
        <v>2.4625888344954789E-2</v>
      </c>
    </row>
    <row r="3192" spans="1:22" ht="15.75" x14ac:dyDescent="0.25">
      <c r="K3192" s="1"/>
      <c r="N3192" s="126">
        <f t="shared" si="5546"/>
        <v>-9.6529847672491753E-4</v>
      </c>
      <c r="P3192" s="127" t="str">
        <f t="shared" ref="P3192" si="5615">CONCATENATE("X6","(m",K3187,")")</f>
        <v>X6(m399)</v>
      </c>
      <c r="Q3192" s="59">
        <f t="shared" ref="Q3192" si="5616">(($L$3*($I$8-($B$8*Q3187+$C$8*Q3188+$D$8*Q3189+$E$8*Q3190+$F$8*Q3191))/$G$8))+((1-$L$3)*N3192)</f>
        <v>-9.6553384812440835E-4</v>
      </c>
      <c r="R3192" s="1"/>
      <c r="S3192" s="129">
        <f t="shared" si="5606"/>
        <v>2.4377332803820272E-2</v>
      </c>
      <c r="T3192" s="1"/>
      <c r="U3192" s="1"/>
    </row>
    <row r="3193" spans="1:22" x14ac:dyDescent="0.2">
      <c r="A3193" s="131"/>
      <c r="B3193" s="131"/>
      <c r="C3193" s="131"/>
      <c r="D3193" s="131"/>
      <c r="E3193" s="131"/>
      <c r="F3193" s="131"/>
      <c r="G3193" s="131"/>
      <c r="H3193" s="131"/>
      <c r="I3193" s="131"/>
      <c r="J3193" s="131"/>
      <c r="K3193" s="131"/>
      <c r="L3193" s="131"/>
      <c r="M3193" s="131"/>
      <c r="N3193" s="131"/>
      <c r="O3193" s="131"/>
      <c r="P3193" s="131"/>
      <c r="Q3193" s="131"/>
      <c r="R3193" s="131"/>
      <c r="S3193" s="131"/>
      <c r="T3193" s="131"/>
      <c r="U3193" s="131"/>
      <c r="V3193" s="131"/>
    </row>
    <row r="3194" spans="1:22" ht="15.75" x14ac:dyDescent="0.25">
      <c r="K3194" s="127" t="s">
        <v>226</v>
      </c>
      <c r="N3194" s="117" t="s">
        <v>627</v>
      </c>
      <c r="S3194" s="112" t="s">
        <v>210</v>
      </c>
      <c r="T3194" s="112" t="s">
        <v>228</v>
      </c>
    </row>
    <row r="3195" spans="1:22" x14ac:dyDescent="0.2">
      <c r="K3195" s="127">
        <v>400</v>
      </c>
      <c r="N3195" s="124">
        <f t="shared" ref="N3195" si="5617">Q3187</f>
        <v>0.24572562064586548</v>
      </c>
      <c r="P3195" s="127" t="str">
        <f t="shared" ref="P3195" si="5618">CONCATENATE("X1","(m",K3195,")")</f>
        <v>X1(m400)</v>
      </c>
      <c r="Q3195" s="59">
        <f t="shared" ref="Q3195" si="5619">(($L$3*($I$3-($C$3*N3196+$D$3*N3197+$E$3*N3198+$F$3*N3199+$G$3*N3200))/$B$3))+((1-$L$3)*N3195)</f>
        <v>0.2457856149345535</v>
      </c>
      <c r="S3195" s="129">
        <f t="shared" ref="S3195:S3200" si="5620">ABS((Q3195-N3195)/Q3195)*100</f>
        <v>2.4409194453467321E-2</v>
      </c>
      <c r="T3195" s="133">
        <f t="shared" si="5564"/>
        <v>2.4510321081777149E-2</v>
      </c>
      <c r="U3195" s="127" t="s">
        <v>229</v>
      </c>
    </row>
    <row r="3196" spans="1:22" x14ac:dyDescent="0.2">
      <c r="N3196" s="125">
        <f t="shared" si="5546"/>
        <v>9.9163044254287883E-5</v>
      </c>
      <c r="P3196" s="127" t="str">
        <f t="shared" ref="P3196" si="5621">CONCATENATE("X2","(m",K3195,")")</f>
        <v>X2(m400)</v>
      </c>
      <c r="Q3196" s="59">
        <f t="shared" ref="Q3196" si="5622">(($L$3*($I$4-($B$4*Q3195+$D$4*N3197+$E$4*N3198+$F$4*N3199+$G$4*N3200))/$C$4))+((1-$L$3)*N3196)</f>
        <v>9.9187355393567369E-5</v>
      </c>
      <c r="S3196" s="129">
        <f t="shared" si="5620"/>
        <v>2.4510321081777149E-2</v>
      </c>
    </row>
    <row r="3197" spans="1:22" x14ac:dyDescent="0.2">
      <c r="N3197" s="125">
        <f t="shared" si="5546"/>
        <v>-9.5946477545690706E-4</v>
      </c>
      <c r="P3197" s="127" t="str">
        <f t="shared" ref="P3197" si="5623">CONCATENATE("X3","(m",K3195,")")</f>
        <v>X3(m400)</v>
      </c>
      <c r="Q3197" s="59">
        <f t="shared" ref="Q3197" si="5624">(($L$3*($I$5-($B$5*Q3195+$C$5*Q3196+$E$5*N3198+$F$5*N3199+$G$5*N3200))/$D$5))+((1-$L$3)*N3197)</f>
        <v>-9.5969907092533922E-4</v>
      </c>
      <c r="S3197" s="129">
        <f t="shared" si="5620"/>
        <v>2.4413430785783258E-2</v>
      </c>
    </row>
    <row r="3198" spans="1:22" x14ac:dyDescent="0.2">
      <c r="N3198" s="125">
        <f t="shared" si="5546"/>
        <v>0.24692476190586368</v>
      </c>
      <c r="P3198" s="127" t="str">
        <f t="shared" ref="P3198" si="5625">CONCATENATE("X4","(m",K3195,")")</f>
        <v>X4(m400)</v>
      </c>
      <c r="Q3198" s="59">
        <f t="shared" ref="Q3198" si="5626">(($L$3*($I$6-($B$6*Q3195+$C$6*Q3196+$D$6*Q3197+$F$6*N3199+$G$6*N3200))/$E$6))+((1-$L$3)*N3198)</f>
        <v>0.24698448194832334</v>
      </c>
      <c r="S3198" s="129">
        <f t="shared" si="5620"/>
        <v>2.4179673957068791E-2</v>
      </c>
    </row>
    <row r="3199" spans="1:22" x14ac:dyDescent="0.2">
      <c r="N3199" s="125">
        <f t="shared" si="5546"/>
        <v>-9.917522767037753E-5</v>
      </c>
      <c r="P3199" s="127" t="str">
        <f t="shared" ref="P3199" si="5627">CONCATENATE("X5","(m",K3195,")")</f>
        <v>X5(m400)</v>
      </c>
      <c r="Q3199" s="59">
        <f t="shared" ref="Q3199" si="5628">(($L$3*($I$7-($B$7*Q3195+$C$7*Q3196+$D$7*Q3197+$E$7*Q3198+$G$7*N3200))/$F$7))+((1-$L$3)*N3199)</f>
        <v>-9.919942767844108E-5</v>
      </c>
      <c r="S3199" s="129">
        <f t="shared" si="5620"/>
        <v>2.4395310164484537E-2</v>
      </c>
    </row>
    <row r="3200" spans="1:22" ht="15.75" x14ac:dyDescent="0.25">
      <c r="K3200" s="1"/>
      <c r="N3200" s="126">
        <f t="shared" si="5546"/>
        <v>-9.6553384812440835E-4</v>
      </c>
      <c r="P3200" s="127" t="str">
        <f t="shared" ref="P3200" si="5629">CONCATENATE("X6","(m",K3195,")")</f>
        <v>X6(m400)</v>
      </c>
      <c r="Q3200" s="59">
        <f t="shared" ref="Q3200" si="5630">(($L$3*($I$8-($B$8*Q3195+$C$8*Q3196+$D$8*Q3197+$E$8*Q3198+$F$8*Q3199))/$G$8))+((1-$L$3)*N3200)</f>
        <v>-9.6576707258008341E-4</v>
      </c>
      <c r="R3200" s="1"/>
      <c r="S3200" s="129">
        <f t="shared" si="5620"/>
        <v>2.4149141371323558E-2</v>
      </c>
      <c r="T3200" s="1"/>
      <c r="U3200" s="1"/>
    </row>
    <row r="3201" spans="1:22" x14ac:dyDescent="0.2">
      <c r="A3201" s="131"/>
      <c r="B3201" s="131"/>
      <c r="C3201" s="131"/>
      <c r="D3201" s="131"/>
      <c r="E3201" s="131"/>
      <c r="F3201" s="131"/>
      <c r="G3201" s="131"/>
      <c r="H3201" s="131"/>
      <c r="I3201" s="131"/>
      <c r="J3201" s="131"/>
      <c r="K3201" s="131"/>
      <c r="L3201" s="131"/>
      <c r="M3201" s="131"/>
      <c r="N3201" s="131"/>
      <c r="O3201" s="131"/>
      <c r="P3201" s="131"/>
      <c r="Q3201" s="131"/>
      <c r="R3201" s="131"/>
      <c r="S3201" s="131"/>
      <c r="T3201" s="131"/>
      <c r="U3201" s="131"/>
      <c r="V3201" s="131"/>
    </row>
    <row r="3202" spans="1:22" ht="15.75" x14ac:dyDescent="0.25">
      <c r="K3202" s="127" t="s">
        <v>226</v>
      </c>
      <c r="N3202" s="117" t="s">
        <v>628</v>
      </c>
      <c r="S3202" s="112" t="s">
        <v>210</v>
      </c>
      <c r="T3202" s="112" t="s">
        <v>228</v>
      </c>
    </row>
    <row r="3203" spans="1:22" x14ac:dyDescent="0.2">
      <c r="K3203" s="127">
        <v>401</v>
      </c>
      <c r="N3203" s="124">
        <f t="shared" ref="N3203" si="5631">Q3195</f>
        <v>0.2457856149345535</v>
      </c>
      <c r="P3203" s="127" t="str">
        <f t="shared" ref="P3203" si="5632">CONCATENATE("X1","(m",K3203,")")</f>
        <v>X1(m401)</v>
      </c>
      <c r="Q3203" s="59">
        <f t="shared" ref="Q3203" si="5633">(($L$3*($I$3-($C$3*N3204+$D$3*N3205+$E$3*N3206+$F$3*N3207+$G$3*N3208))/$B$3))+((1-$L$3)*N3203)</f>
        <v>0.24584506198442072</v>
      </c>
      <c r="S3203" s="129">
        <f t="shared" ref="S3203:S3208" si="5634">ABS((Q3203-N3203)/Q3203)*100</f>
        <v>2.4180697138012439E-2</v>
      </c>
      <c r="T3203" s="133">
        <f t="shared" si="5564"/>
        <v>2.4280852783687489E-2</v>
      </c>
      <c r="U3203" s="127" t="s">
        <v>229</v>
      </c>
    </row>
    <row r="3204" spans="1:22" x14ac:dyDescent="0.2">
      <c r="N3204" s="125">
        <f t="shared" si="5546"/>
        <v>9.9187355393567369E-5</v>
      </c>
      <c r="P3204" s="127" t="str">
        <f t="shared" ref="P3204" si="5635">CONCATENATE("X2","(m",K3203,")")</f>
        <v>X2(m401)</v>
      </c>
      <c r="Q3204" s="59">
        <f t="shared" ref="Q3204" si="5636">(($L$3*($I$4-($B$4*Q3203+$D$4*N3205+$E$4*N3206+$F$4*N3207+$G$4*N3208))/$C$4))+((1-$L$3)*N3204)</f>
        <v>9.9211444778418587E-5</v>
      </c>
      <c r="S3204" s="129">
        <f t="shared" si="5634"/>
        <v>2.4280852783687489E-2</v>
      </c>
    </row>
    <row r="3205" spans="1:22" x14ac:dyDescent="0.2">
      <c r="N3205" s="125">
        <f t="shared" si="5546"/>
        <v>-9.5969907092533922E-4</v>
      </c>
      <c r="P3205" s="127" t="str">
        <f t="shared" ref="P3205" si="5637">CONCATENATE("X3","(m",K3203,")")</f>
        <v>X3(m401)</v>
      </c>
      <c r="Q3205" s="59">
        <f t="shared" ref="Q3205" si="5638">(($L$3*($I$5-($B$5*Q3203+$C$5*Q3204+$E$5*N3206+$F$5*N3207+$G$5*N3208))/$D$5))+((1-$L$3)*N3205)</f>
        <v>-9.599312292640766E-4</v>
      </c>
      <c r="S3205" s="129">
        <f t="shared" si="5634"/>
        <v>2.4184892798556127E-2</v>
      </c>
    </row>
    <row r="3206" spans="1:22" x14ac:dyDescent="0.2">
      <c r="N3206" s="125">
        <f t="shared" si="5546"/>
        <v>0.24698448194832334</v>
      </c>
      <c r="P3206" s="127" t="str">
        <f t="shared" ref="P3206" si="5639">CONCATENATE("X4","(m",K3203,")")</f>
        <v>X4(m401)</v>
      </c>
      <c r="Q3206" s="59">
        <f t="shared" ref="Q3206" si="5640">(($L$3*($I$6-($B$6*Q3203+$C$6*Q3204+$D$6*Q3205+$F$6*N3207+$G$6*N3208))/$E$6))+((1-$L$3)*N3206)</f>
        <v>0.24704365725350344</v>
      </c>
      <c r="S3206" s="129">
        <f t="shared" si="5634"/>
        <v>2.3953379673041116E-2</v>
      </c>
    </row>
    <row r="3207" spans="1:22" x14ac:dyDescent="0.2">
      <c r="N3207" s="125">
        <f t="shared" si="5546"/>
        <v>-9.919942767844108E-5</v>
      </c>
      <c r="P3207" s="127" t="str">
        <f t="shared" ref="P3207" si="5641">CONCATENATE("X5","(m",K3203,")")</f>
        <v>X5(m401)</v>
      </c>
      <c r="Q3207" s="59">
        <f t="shared" ref="Q3207" si="5642">(($L$3*($I$7-($B$7*Q3203+$C$7*Q3204+$D$7*Q3205+$E$7*Q3206+$G$7*N3208))/$F$7))+((1-$L$3)*N3207)</f>
        <v>-9.9223406945761372E-5</v>
      </c>
      <c r="S3207" s="129">
        <f t="shared" si="5634"/>
        <v>2.4166946145479734E-2</v>
      </c>
    </row>
    <row r="3208" spans="1:22" ht="15.75" x14ac:dyDescent="0.25">
      <c r="K3208" s="1"/>
      <c r="N3208" s="126">
        <f t="shared" si="5546"/>
        <v>-9.6576707258008341E-4</v>
      </c>
      <c r="P3208" s="127" t="str">
        <f t="shared" ref="P3208" si="5643">CONCATENATE("X6","(m",K3203,")")</f>
        <v>X6(m401)</v>
      </c>
      <c r="Q3208" s="59">
        <f t="shared" ref="Q3208" si="5644">(($L$3*($I$8-($B$8*Q3203+$C$8*Q3204+$D$8*Q3205+$E$8*Q3206+$F$8*Q3207))/$G$8))+((1-$L$3)*N3208)</f>
        <v>-9.6599816967532341E-4</v>
      </c>
      <c r="R3208" s="1"/>
      <c r="S3208" s="129">
        <f t="shared" si="5634"/>
        <v>2.3923140073616796E-2</v>
      </c>
      <c r="T3208" s="1"/>
      <c r="U3208" s="1"/>
    </row>
    <row r="3209" spans="1:22" x14ac:dyDescent="0.2">
      <c r="A3209" s="131"/>
      <c r="B3209" s="131"/>
      <c r="C3209" s="131"/>
      <c r="D3209" s="131"/>
      <c r="E3209" s="131"/>
      <c r="F3209" s="131"/>
      <c r="G3209" s="131"/>
      <c r="H3209" s="131"/>
      <c r="I3209" s="131"/>
      <c r="J3209" s="131"/>
      <c r="K3209" s="131"/>
      <c r="L3209" s="131"/>
      <c r="M3209" s="131"/>
      <c r="N3209" s="131"/>
      <c r="O3209" s="131"/>
      <c r="P3209" s="131"/>
      <c r="Q3209" s="131"/>
      <c r="R3209" s="131"/>
      <c r="S3209" s="131"/>
      <c r="T3209" s="131"/>
      <c r="U3209" s="131"/>
      <c r="V3209" s="131"/>
    </row>
    <row r="3210" spans="1:22" ht="15.75" x14ac:dyDescent="0.25">
      <c r="K3210" s="127" t="s">
        <v>226</v>
      </c>
      <c r="N3210" s="117" t="s">
        <v>629</v>
      </c>
      <c r="S3210" s="112" t="s">
        <v>210</v>
      </c>
      <c r="T3210" s="112" t="s">
        <v>228</v>
      </c>
    </row>
    <row r="3211" spans="1:22" x14ac:dyDescent="0.2">
      <c r="K3211" s="127">
        <v>402</v>
      </c>
      <c r="N3211" s="124">
        <f t="shared" ref="N3211" si="5645">Q3203</f>
        <v>0.24584506198442072</v>
      </c>
      <c r="P3211" s="127" t="str">
        <f t="shared" ref="P3211" si="5646">CONCATENATE("X1","(m",K3211,")")</f>
        <v>X1(m402)</v>
      </c>
      <c r="Q3211" s="59">
        <f t="shared" ref="Q3211" si="5647">(($L$3*($I$3-($C$3*N3212+$D$3*N3213+$E$3*N3214+$F$3*N3215+$G$3*N3216))/$B$3))+((1-$L$3)*N3211)</f>
        <v>0.24590396678711449</v>
      </c>
      <c r="S3211" s="129">
        <f t="shared" ref="S3211:S3216" si="5648">ABS((Q3211-N3211)/Q3211)*100</f>
        <v>2.3954393035378118E-2</v>
      </c>
      <c r="T3211" s="133">
        <f t="shared" si="5564"/>
        <v>2.405358747136398E-2</v>
      </c>
      <c r="U3211" s="127" t="s">
        <v>229</v>
      </c>
    </row>
    <row r="3212" spans="1:22" x14ac:dyDescent="0.2">
      <c r="N3212" s="125">
        <f t="shared" si="5546"/>
        <v>9.9211444778418587E-5</v>
      </c>
      <c r="P3212" s="127" t="str">
        <f t="shared" ref="P3212" si="5649">CONCATENATE("X2","(m",K3211,")")</f>
        <v>X2(m402)</v>
      </c>
      <c r="Q3212" s="59">
        <f t="shared" ref="Q3212" si="5650">(($L$3*($I$4-($B$4*Q3211+$D$4*N3213+$E$4*N3214+$F$4*N3215+$G$4*N3216))/$C$4))+((1-$L$3)*N3212)</f>
        <v>9.9235314431577869E-5</v>
      </c>
      <c r="S3212" s="129">
        <f t="shared" si="5648"/>
        <v>2.405358747136398E-2</v>
      </c>
    </row>
    <row r="3213" spans="1:22" x14ac:dyDescent="0.2">
      <c r="N3213" s="125">
        <f t="shared" si="5546"/>
        <v>-9.599312292640766E-4</v>
      </c>
      <c r="P3213" s="127" t="str">
        <f t="shared" ref="P3213" si="5651">CONCATENATE("X3","(m",K3211,")")</f>
        <v>X3(m402)</v>
      </c>
      <c r="Q3213" s="59">
        <f t="shared" ref="Q3213" si="5652">(($L$3*($I$5-($B$5*Q3211+$C$5*Q3212+$E$5*N3214+$F$5*N3215+$G$5*N3216))/$D$5))+((1-$L$3)*N3213)</f>
        <v>-9.6016126996698102E-4</v>
      </c>
      <c r="S3213" s="129">
        <f t="shared" si="5648"/>
        <v>2.3958548433465354E-2</v>
      </c>
    </row>
    <row r="3214" spans="1:22" x14ac:dyDescent="0.2">
      <c r="N3214" s="125">
        <f t="shared" si="5546"/>
        <v>0.24704365725350344</v>
      </c>
      <c r="P3214" s="127" t="str">
        <f t="shared" ref="P3214" si="5653">CONCATENATE("X4","(m",K3211,")")</f>
        <v>X4(m402)</v>
      </c>
      <c r="Q3214" s="59">
        <f t="shared" ref="Q3214" si="5654">(($L$3*($I$6-($B$6*Q3211+$C$6*Q3212+$D$6*Q3213+$F$6*N3215+$G$6*N3216))/$E$6))+((1-$L$3)*N3214)</f>
        <v>0.24710229279023335</v>
      </c>
      <c r="S3214" s="129">
        <f t="shared" si="5648"/>
        <v>2.372925644186066E-2</v>
      </c>
    </row>
    <row r="3215" spans="1:22" x14ac:dyDescent="0.2">
      <c r="N3215" s="125">
        <f t="shared" si="5546"/>
        <v>-9.9223406945761372E-5</v>
      </c>
      <c r="P3215" s="127" t="str">
        <f t="shared" ref="P3215" si="5655">CONCATENATE("X5","(m",K3211,")")</f>
        <v>X5(m402)</v>
      </c>
      <c r="Q3215" s="59">
        <f t="shared" ref="Q3215" si="5656">(($L$3*($I$7-($B$7*Q3211+$C$7*Q3212+$D$7*Q3213+$E$7*Q3214+$G$7*N3216))/$F$7))+((1-$L$3)*N3215)</f>
        <v>-9.9247167485828531E-5</v>
      </c>
      <c r="S3215" s="129">
        <f t="shared" si="5648"/>
        <v>2.3940773997959752E-2</v>
      </c>
    </row>
    <row r="3216" spans="1:22" ht="15.75" x14ac:dyDescent="0.25">
      <c r="K3216" s="1"/>
      <c r="N3216" s="126">
        <f t="shared" si="5546"/>
        <v>-9.6599816967532341E-4</v>
      </c>
      <c r="P3216" s="127" t="str">
        <f t="shared" ref="P3216" si="5657">CONCATENATE("X6","(m",K3211,")")</f>
        <v>X6(m402)</v>
      </c>
      <c r="Q3216" s="59">
        <f t="shared" ref="Q3216" si="5658">(($L$3*($I$8-($B$8*Q3211+$C$8*Q3212+$D$8*Q3213+$E$8*Q3214+$F$8*Q3215))/$G$8))+((1-$L$3)*N3216)</f>
        <v>-9.6622715881487862E-4</v>
      </c>
      <c r="R3216" s="1"/>
      <c r="S3216" s="129">
        <f t="shared" si="5648"/>
        <v>2.3699306883081191E-2</v>
      </c>
      <c r="T3216" s="1"/>
      <c r="U3216" s="1"/>
    </row>
    <row r="3217" spans="1:22" x14ac:dyDescent="0.2">
      <c r="A3217" s="131"/>
      <c r="B3217" s="131"/>
      <c r="C3217" s="131"/>
      <c r="D3217" s="131"/>
      <c r="E3217" s="131"/>
      <c r="F3217" s="131"/>
      <c r="G3217" s="131"/>
      <c r="H3217" s="131"/>
      <c r="I3217" s="131"/>
      <c r="J3217" s="131"/>
      <c r="K3217" s="131"/>
      <c r="L3217" s="131"/>
      <c r="M3217" s="131"/>
      <c r="N3217" s="131"/>
      <c r="O3217" s="131"/>
      <c r="P3217" s="131"/>
      <c r="Q3217" s="131"/>
      <c r="R3217" s="131"/>
      <c r="S3217" s="131"/>
      <c r="T3217" s="131"/>
      <c r="U3217" s="131"/>
      <c r="V3217" s="131"/>
    </row>
    <row r="3218" spans="1:22" ht="15.75" x14ac:dyDescent="0.25">
      <c r="K3218" s="127" t="s">
        <v>226</v>
      </c>
      <c r="N3218" s="117" t="s">
        <v>630</v>
      </c>
      <c r="S3218" s="112" t="s">
        <v>210</v>
      </c>
      <c r="T3218" s="112" t="s">
        <v>228</v>
      </c>
    </row>
    <row r="3219" spans="1:22" x14ac:dyDescent="0.2">
      <c r="K3219" s="127">
        <v>403</v>
      </c>
      <c r="N3219" s="124">
        <f t="shared" ref="N3219:N3280" si="5659">Q3211</f>
        <v>0.24590396678711449</v>
      </c>
      <c r="P3219" s="127" t="str">
        <f t="shared" ref="P3219" si="5660">CONCATENATE("X1","(m",K3219,")")</f>
        <v>X1(m403)</v>
      </c>
      <c r="Q3219" s="59">
        <f t="shared" ref="Q3219" si="5661">(($L$3*($I$3-($C$3*N3220+$D$3*N3221+$E$3*N3222+$F$3*N3223+$G$3*N3224))/$B$3))+((1-$L$3)*N3219)</f>
        <v>0.24596233428875061</v>
      </c>
      <c r="S3219" s="129">
        <f t="shared" ref="S3219:S3224" si="5662">ABS((Q3219-N3219)/Q3219)*100</f>
        <v>2.3730260084295619E-2</v>
      </c>
      <c r="T3219" s="133">
        <f t="shared" si="5564"/>
        <v>2.3828502976971172E-2</v>
      </c>
      <c r="U3219" s="127" t="s">
        <v>229</v>
      </c>
    </row>
    <row r="3220" spans="1:22" x14ac:dyDescent="0.2">
      <c r="N3220" s="125">
        <f t="shared" si="5659"/>
        <v>9.9235314431577869E-5</v>
      </c>
      <c r="P3220" s="127" t="str">
        <f t="shared" ref="P3220" si="5663">CONCATENATE("X2","(m",K3219,")")</f>
        <v>X2(m403)</v>
      </c>
      <c r="Q3220" s="59">
        <f t="shared" ref="Q3220" si="5664">(($L$3*($I$4-($B$4*Q3219+$D$4*N3221+$E$4*N3222+$F$4*N3223+$G$4*N3224))/$C$4))+((1-$L$3)*N3220)</f>
        <v>9.9258966357331237E-5</v>
      </c>
      <c r="S3220" s="129">
        <f t="shared" si="5662"/>
        <v>2.3828502976971172E-2</v>
      </c>
    </row>
    <row r="3221" spans="1:22" x14ac:dyDescent="0.2">
      <c r="N3221" s="125">
        <f t="shared" si="5659"/>
        <v>-9.6016126996698102E-4</v>
      </c>
      <c r="P3221" s="127" t="str">
        <f t="shared" ref="P3221" si="5665">CONCATENATE("X3","(m",K3219,")")</f>
        <v>X3(m403)</v>
      </c>
      <c r="Q3221" s="59">
        <f t="shared" ref="Q3221" si="5666">(($L$3*($I$5-($B$5*Q3219+$C$5*Q3220+$E$5*N3222+$F$5*N3223+$G$5*N3224))/$D$5))+((1-$L$3)*N3221)</f>
        <v>-9.603892123500995E-4</v>
      </c>
      <c r="S3221" s="129">
        <f t="shared" si="5662"/>
        <v>2.373437562472153E-2</v>
      </c>
    </row>
    <row r="3222" spans="1:22" x14ac:dyDescent="0.2">
      <c r="N3222" s="125">
        <f t="shared" si="5659"/>
        <v>0.24710229279023335</v>
      </c>
      <c r="P3222" s="127" t="str">
        <f t="shared" ref="P3222" si="5667">CONCATENATE("X4","(m",K3219,")")</f>
        <v>X4(m403)</v>
      </c>
      <c r="Q3222" s="59">
        <f t="shared" ref="Q3222" si="5668">(($L$3*($I$6-($B$6*Q3219+$C$6*Q3220+$D$6*Q3221+$F$6*N3223+$G$6*N3224))/$E$6))+((1-$L$3)*N3222)</f>
        <v>0.24716039348201921</v>
      </c>
      <c r="S3222" s="129">
        <f t="shared" si="5662"/>
        <v>2.3507282444136014E-2</v>
      </c>
    </row>
    <row r="3223" spans="1:22" x14ac:dyDescent="0.2">
      <c r="N3223" s="125">
        <f t="shared" si="5659"/>
        <v>-9.9247167485828531E-5</v>
      </c>
      <c r="P3223" s="127" t="str">
        <f t="shared" ref="P3223" si="5669">CONCATENATE("X5","(m",K3219,")")</f>
        <v>X5(m403)</v>
      </c>
      <c r="Q3223" s="59">
        <f t="shared" ref="Q3223" si="5670">(($L$3*($I$7-($B$7*Q3219+$C$7*Q3220+$D$7*Q3221+$E$7*Q3222+$G$7*N3224))/$F$7))+((1-$L$3)*N3223)</f>
        <v>-9.9270711293766457E-5</v>
      </c>
      <c r="S3223" s="129">
        <f t="shared" si="5662"/>
        <v>2.3716771675237114E-2</v>
      </c>
    </row>
    <row r="3224" spans="1:22" ht="15.75" x14ac:dyDescent="0.25">
      <c r="K3224" s="1"/>
      <c r="N3224" s="126">
        <f t="shared" si="5659"/>
        <v>-9.6622715881487862E-4</v>
      </c>
      <c r="P3224" s="127" t="str">
        <f t="shared" ref="P3224" si="5671">CONCATENATE("X6","(m",K3219,")")</f>
        <v>X6(m403)</v>
      </c>
      <c r="Q3224" s="59">
        <f t="shared" ref="Q3224" si="5672">(($L$3*($I$8-($B$8*Q3219+$C$8*Q3220+$D$8*Q3221+$E$8*Q3222+$F$8*Q3223))/$G$8))+((1-$L$3)*N3224)</f>
        <v>-9.664540592264993E-4</v>
      </c>
      <c r="R3224" s="1"/>
      <c r="S3224" s="129">
        <f t="shared" si="5662"/>
        <v>2.3477620012510223E-2</v>
      </c>
      <c r="T3224" s="1"/>
      <c r="U3224" s="1"/>
    </row>
    <row r="3225" spans="1:22" x14ac:dyDescent="0.2">
      <c r="A3225" s="131"/>
      <c r="B3225" s="131"/>
      <c r="C3225" s="131"/>
      <c r="D3225" s="131"/>
      <c r="E3225" s="131"/>
      <c r="F3225" s="131"/>
      <c r="G3225" s="131"/>
      <c r="H3225" s="131"/>
      <c r="I3225" s="131"/>
      <c r="J3225" s="131"/>
      <c r="K3225" s="131"/>
      <c r="L3225" s="131"/>
      <c r="M3225" s="131"/>
      <c r="N3225" s="131"/>
      <c r="O3225" s="131"/>
      <c r="P3225" s="131"/>
      <c r="Q3225" s="131"/>
      <c r="R3225" s="131"/>
      <c r="S3225" s="131"/>
      <c r="T3225" s="131"/>
      <c r="U3225" s="131"/>
      <c r="V3225" s="131"/>
    </row>
    <row r="3226" spans="1:22" ht="15.75" x14ac:dyDescent="0.25">
      <c r="K3226" s="127" t="s">
        <v>226</v>
      </c>
      <c r="N3226" s="117" t="s">
        <v>631</v>
      </c>
      <c r="S3226" s="112" t="s">
        <v>210</v>
      </c>
      <c r="T3226" s="112" t="s">
        <v>228</v>
      </c>
    </row>
    <row r="3227" spans="1:22" x14ac:dyDescent="0.2">
      <c r="K3227" s="127">
        <v>404</v>
      </c>
      <c r="N3227" s="124">
        <f t="shared" ref="N3227" si="5673">Q3219</f>
        <v>0.24596233428875061</v>
      </c>
      <c r="P3227" s="127" t="str">
        <f t="shared" ref="P3227" si="5674">CONCATENATE("X1","(m",K3227,")")</f>
        <v>X1(m404)</v>
      </c>
      <c r="Q3227" s="59">
        <f t="shared" ref="Q3227" si="5675">(($L$3*($I$3-($C$3*N3228+$D$3*N3229+$E$3*N3230+$F$3*N3231+$G$3*N3232))/$B$3))+((1-$L$3)*N3227)</f>
        <v>0.24602016939032892</v>
      </c>
      <c r="S3227" s="129">
        <f t="shared" ref="S3227:S3232" si="5676">ABS((Q3227-N3227)/Q3227)*100</f>
        <v>2.3508276464336467E-2</v>
      </c>
      <c r="T3227" s="133">
        <f t="shared" ref="T3227:T3283" si="5677">MAX(S3227:S3230)</f>
        <v>2.3605577374536019E-2</v>
      </c>
      <c r="U3227" s="127" t="s">
        <v>229</v>
      </c>
    </row>
    <row r="3228" spans="1:22" x14ac:dyDescent="0.2">
      <c r="N3228" s="125">
        <f t="shared" si="5659"/>
        <v>9.9258966357331237E-5</v>
      </c>
      <c r="P3228" s="127" t="str">
        <f t="shared" ref="P3228" si="5678">CONCATENATE("X2","(m",K3227,")")</f>
        <v>X2(m404)</v>
      </c>
      <c r="Q3228" s="59">
        <f t="shared" ref="Q3228" si="5679">(($L$3*($I$4-($B$4*Q3227+$D$4*N3229+$E$4*N3230+$F$4*N3231+$G$4*N3232))/$C$4))+((1-$L$3)*N3228)</f>
        <v>9.9282402541682512E-5</v>
      </c>
      <c r="S3228" s="129">
        <f t="shared" si="5676"/>
        <v>2.3605577374536019E-2</v>
      </c>
    </row>
    <row r="3229" spans="1:22" x14ac:dyDescent="0.2">
      <c r="N3229" s="125">
        <f t="shared" si="5659"/>
        <v>-9.603892123500995E-4</v>
      </c>
      <c r="P3229" s="127" t="str">
        <f t="shared" ref="P3229" si="5680">CONCATENATE("X3","(m",K3227,")")</f>
        <v>X3(m404)</v>
      </c>
      <c r="Q3229" s="59">
        <f t="shared" ref="Q3229" si="5681">(($L$3*($I$5-($B$5*Q3227+$C$5*Q3228+$E$5*N3230+$F$5*N3231+$G$5*N3232))/$D$5))+((1-$L$3)*N3229)</f>
        <v>-9.6061507555328808E-4</v>
      </c>
      <c r="S3229" s="129">
        <f t="shared" si="5676"/>
        <v>2.351235254750601E-2</v>
      </c>
    </row>
    <row r="3230" spans="1:22" x14ac:dyDescent="0.2">
      <c r="N3230" s="125">
        <f t="shared" si="5659"/>
        <v>0.24716039348201921</v>
      </c>
      <c r="P3230" s="127" t="str">
        <f t="shared" ref="P3230" si="5682">CONCATENATE("X4","(m",K3227,")")</f>
        <v>X4(m404)</v>
      </c>
      <c r="Q3230" s="59">
        <f t="shared" ref="Q3230" si="5683">(($L$3*($I$6-($B$6*Q3227+$C$6*Q3228+$D$6*Q3229+$F$6*N3231+$G$6*N3232))/$E$6))+((1-$L$3)*N3230)</f>
        <v>0.24721796420745742</v>
      </c>
      <c r="S3230" s="129">
        <f t="shared" si="5676"/>
        <v>2.3287436098254077E-2</v>
      </c>
    </row>
    <row r="3231" spans="1:22" x14ac:dyDescent="0.2">
      <c r="N3231" s="125">
        <f t="shared" si="5659"/>
        <v>-9.9270711293766457E-5</v>
      </c>
      <c r="P3231" s="127" t="str">
        <f t="shared" ref="P3231" si="5684">CONCATENATE("X5","(m",K3227,")")</f>
        <v>X5(m404)</v>
      </c>
      <c r="Q3231" s="59">
        <f t="shared" ref="Q3231" si="5685">(($L$3*($I$7-($B$7*Q3227+$C$7*Q3228+$D$7*Q3229+$E$7*Q3230+$G$7*N3232))/$F$7))+((1-$L$3)*N3231)</f>
        <v>-9.9294040346500611E-5</v>
      </c>
      <c r="S3231" s="129">
        <f t="shared" si="5676"/>
        <v>2.3494917371418535E-2</v>
      </c>
    </row>
    <row r="3232" spans="1:22" ht="15.75" x14ac:dyDescent="0.25">
      <c r="K3232" s="1"/>
      <c r="N3232" s="126">
        <f t="shared" si="5659"/>
        <v>-9.664540592264993E-4</v>
      </c>
      <c r="P3232" s="127" t="str">
        <f t="shared" ref="P3232" si="5686">CONCATENATE("X6","(m",K3227,")")</f>
        <v>X6(m404)</v>
      </c>
      <c r="Q3232" s="59">
        <f t="shared" ref="Q3232" si="5687">(($L$3*($I$8-($B$8*Q3227+$C$8*Q3228+$D$8*Q3229+$E$8*Q3230+$F$8*Q3231))/$G$8))+((1-$L$3)*N3232)</f>
        <v>-9.6667888996254919E-4</v>
      </c>
      <c r="R3232" s="1"/>
      <c r="S3232" s="129">
        <f t="shared" si="5676"/>
        <v>2.3258057911929454E-2</v>
      </c>
      <c r="T3232" s="1"/>
      <c r="U3232" s="1"/>
    </row>
    <row r="3233" spans="1:22" x14ac:dyDescent="0.2">
      <c r="A3233" s="131"/>
      <c r="B3233" s="131"/>
      <c r="C3233" s="131"/>
      <c r="D3233" s="131"/>
      <c r="E3233" s="131"/>
      <c r="F3233" s="131"/>
      <c r="G3233" s="131"/>
      <c r="H3233" s="131"/>
      <c r="I3233" s="131"/>
      <c r="J3233" s="131"/>
      <c r="K3233" s="131"/>
      <c r="L3233" s="131"/>
      <c r="M3233" s="131"/>
      <c r="N3233" s="131"/>
      <c r="O3233" s="131"/>
      <c r="P3233" s="131"/>
      <c r="Q3233" s="131"/>
      <c r="R3233" s="131"/>
      <c r="S3233" s="131"/>
      <c r="T3233" s="131"/>
      <c r="U3233" s="131"/>
      <c r="V3233" s="131"/>
    </row>
    <row r="3234" spans="1:22" ht="15.75" x14ac:dyDescent="0.25">
      <c r="K3234" s="127" t="s">
        <v>226</v>
      </c>
      <c r="N3234" s="117" t="s">
        <v>632</v>
      </c>
      <c r="S3234" s="112" t="s">
        <v>210</v>
      </c>
      <c r="T3234" s="112" t="s">
        <v>228</v>
      </c>
    </row>
    <row r="3235" spans="1:22" x14ac:dyDescent="0.2">
      <c r="K3235" s="127">
        <v>405</v>
      </c>
      <c r="N3235" s="124">
        <f t="shared" ref="N3235" si="5688">Q3227</f>
        <v>0.24602016939032892</v>
      </c>
      <c r="P3235" s="127" t="str">
        <f t="shared" ref="P3235" si="5689">CONCATENATE("X1","(m",K3235,")")</f>
        <v>X1(m405)</v>
      </c>
      <c r="Q3235" s="59">
        <f t="shared" ref="Q3235" si="5690">(($L$3*($I$3-($C$3*N3236+$D$3*N3237+$E$3*N3238+$F$3*N3239+$G$3*N3240))/$B$3))+((1-$L$3)*N3235)</f>
        <v>0.24607747694814475</v>
      </c>
      <c r="S3235" s="129">
        <f t="shared" ref="S3235:S3240" si="5691">ABS((Q3235-N3235)/Q3235)*100</f>
        <v>2.3288420592797291E-2</v>
      </c>
      <c r="T3235" s="133">
        <f t="shared" si="5677"/>
        <v>2.3384788977245316E-2</v>
      </c>
      <c r="U3235" s="127" t="s">
        <v>229</v>
      </c>
    </row>
    <row r="3236" spans="1:22" x14ac:dyDescent="0.2">
      <c r="N3236" s="125">
        <f t="shared" si="5659"/>
        <v>9.9282402541682512E-5</v>
      </c>
      <c r="P3236" s="127" t="str">
        <f t="shared" ref="P3236" si="5692">CONCATENATE("X2","(m",K3235,")")</f>
        <v>X2(m405)</v>
      </c>
      <c r="Q3236" s="59">
        <f t="shared" ref="Q3236" si="5693">(($L$3*($I$4-($B$4*Q3235+$D$4*N3237+$E$4*N3238+$F$4*N3239+$G$4*N3240))/$C$4))+((1-$L$3)*N3236)</f>
        <v>9.9305624952520193E-5</v>
      </c>
      <c r="S3236" s="129">
        <f t="shared" si="5691"/>
        <v>2.3384788977245316E-2</v>
      </c>
    </row>
    <row r="3237" spans="1:22" x14ac:dyDescent="0.2">
      <c r="N3237" s="125">
        <f t="shared" si="5659"/>
        <v>-9.6061507555328808E-4</v>
      </c>
      <c r="P3237" s="127" t="str">
        <f t="shared" ref="P3237" si="5694">CONCATENATE("X3","(m",K3235,")")</f>
        <v>X3(m405)</v>
      </c>
      <c r="Q3237" s="59">
        <f t="shared" ref="Q3237" si="5695">(($L$3*($I$5-($B$5*Q3235+$C$5*Q3236+$E$5*N3238+$F$5*N3239+$G$5*N3240))/$D$5))+((1-$L$3)*N3237)</f>
        <v>-9.6083887854181904E-4</v>
      </c>
      <c r="S3237" s="129">
        <f t="shared" si="5691"/>
        <v>2.3292457614809223E-2</v>
      </c>
    </row>
    <row r="3238" spans="1:22" x14ac:dyDescent="0.2">
      <c r="N3238" s="125">
        <f t="shared" si="5659"/>
        <v>0.24721796420745742</v>
      </c>
      <c r="P3238" s="127" t="str">
        <f t="shared" ref="P3238" si="5696">CONCATENATE("X4","(m",K3235,")")</f>
        <v>X4(m405)</v>
      </c>
      <c r="Q3238" s="59">
        <f t="shared" ref="Q3238" si="5697">(($L$3*($I$6-($B$6*Q3235+$C$6*Q3236+$D$6*Q3237+$F$6*N3239+$G$6*N3240))/$E$6))+((1-$L$3)*N3238)</f>
        <v>0.24727500980064415</v>
      </c>
      <c r="S3238" s="129">
        <f t="shared" si="5691"/>
        <v>2.306969605732432E-2</v>
      </c>
    </row>
    <row r="3239" spans="1:22" x14ac:dyDescent="0.2">
      <c r="N3239" s="125">
        <f t="shared" si="5659"/>
        <v>-9.9294040346500611E-5</v>
      </c>
      <c r="P3239" s="127" t="str">
        <f t="shared" ref="P3239" si="5698">CONCATENATE("X5","(m",K3235,")")</f>
        <v>X5(m405)</v>
      </c>
      <c r="Q3239" s="59">
        <f t="shared" ref="Q3239" si="5699">(($L$3*($I$7-($B$7*Q3235+$C$7*Q3236+$D$7*Q3237+$E$7*Q3238+$G$7*N3240))/$F$7))+((1-$L$3)*N3239)</f>
        <v>-9.9317156602923918E-5</v>
      </c>
      <c r="S3239" s="129">
        <f t="shared" si="5691"/>
        <v>2.3275189518088824E-2</v>
      </c>
    </row>
    <row r="3240" spans="1:22" ht="15.75" x14ac:dyDescent="0.25">
      <c r="K3240" s="1"/>
      <c r="N3240" s="126">
        <f t="shared" si="5659"/>
        <v>-9.6667888996254919E-4</v>
      </c>
      <c r="P3240" s="127" t="str">
        <f t="shared" ref="P3240" si="5700">CONCATENATE("X6","(m",K3235,")")</f>
        <v>X6(m405)</v>
      </c>
      <c r="Q3240" s="59">
        <f t="shared" ref="Q3240" si="5701">(($L$3*($I$8-($B$8*Q3235+$C$8*Q3236+$D$8*Q3237+$E$8*Q3238+$F$8*Q3239))/$G$8))+((1-$L$3)*N3240)</f>
        <v>-9.6690166990160591E-4</v>
      </c>
      <c r="R3240" s="1"/>
      <c r="S3240" s="129">
        <f t="shared" si="5691"/>
        <v>2.304059926583793E-2</v>
      </c>
      <c r="T3240" s="1"/>
      <c r="U3240" s="1"/>
    </row>
    <row r="3241" spans="1:22" x14ac:dyDescent="0.2">
      <c r="A3241" s="131"/>
      <c r="B3241" s="131"/>
      <c r="C3241" s="131"/>
      <c r="D3241" s="131"/>
      <c r="E3241" s="131"/>
      <c r="F3241" s="131"/>
      <c r="G3241" s="131"/>
      <c r="H3241" s="131"/>
      <c r="I3241" s="131"/>
      <c r="J3241" s="131"/>
      <c r="K3241" s="131"/>
      <c r="L3241" s="131"/>
      <c r="M3241" s="131"/>
      <c r="N3241" s="131"/>
      <c r="O3241" s="131"/>
      <c r="P3241" s="131"/>
      <c r="Q3241" s="131"/>
      <c r="R3241" s="131"/>
      <c r="S3241" s="131"/>
      <c r="T3241" s="131"/>
      <c r="U3241" s="131"/>
      <c r="V3241" s="131"/>
    </row>
    <row r="3242" spans="1:22" ht="15.75" x14ac:dyDescent="0.25">
      <c r="K3242" s="127" t="s">
        <v>226</v>
      </c>
      <c r="N3242" s="117" t="s">
        <v>633</v>
      </c>
      <c r="S3242" s="112" t="s">
        <v>210</v>
      </c>
      <c r="T3242" s="112" t="s">
        <v>228</v>
      </c>
    </row>
    <row r="3243" spans="1:22" x14ac:dyDescent="0.2">
      <c r="K3243" s="127">
        <v>406</v>
      </c>
      <c r="N3243" s="124">
        <f t="shared" ref="N3243" si="5702">Q3235</f>
        <v>0.24607747694814475</v>
      </c>
      <c r="P3243" s="127" t="str">
        <f t="shared" ref="P3243" si="5703">CONCATENATE("X1","(m",K3243,")")</f>
        <v>X1(m406)</v>
      </c>
      <c r="Q3243" s="59">
        <f t="shared" ref="Q3243" si="5704">(($L$3*($I$3-($C$3*N3244+$D$3*N3245+$E$3*N3246+$F$3*N3247+$G$3*N3248))/$B$3))+((1-$L$3)*N3243)</f>
        <v>0.24613426177419648</v>
      </c>
      <c r="S3243" s="129">
        <f t="shared" ref="S3243:S3248" si="5705">ABS((Q3243-N3243)/Q3243)*100</f>
        <v>2.3070671121692751E-2</v>
      </c>
      <c r="T3243" s="133">
        <f t="shared" si="5677"/>
        <v>2.3166116334417189E-2</v>
      </c>
      <c r="U3243" s="127" t="s">
        <v>229</v>
      </c>
    </row>
    <row r="3244" spans="1:22" x14ac:dyDescent="0.2">
      <c r="N3244" s="125">
        <f t="shared" si="5659"/>
        <v>9.9305624952520193E-5</v>
      </c>
      <c r="P3244" s="127" t="str">
        <f t="shared" ref="P3244" si="5706">CONCATENATE("X2","(m",K3243,")")</f>
        <v>X2(m406)</v>
      </c>
      <c r="Q3244" s="59">
        <f t="shared" ref="Q3244" si="5707">(($L$3*($I$4-($B$4*Q3243+$D$4*N3245+$E$4*N3246+$F$4*N3247+$G$4*N3248))/$C$4))+((1-$L$3)*N3244)</f>
        <v>9.9328635539782729E-5</v>
      </c>
      <c r="S3244" s="129">
        <f t="shared" si="5705"/>
        <v>2.3166116334417189E-2</v>
      </c>
    </row>
    <row r="3245" spans="1:22" x14ac:dyDescent="0.2">
      <c r="N3245" s="125">
        <f t="shared" si="5659"/>
        <v>-9.6083887854181904E-4</v>
      </c>
      <c r="P3245" s="127" t="str">
        <f t="shared" ref="P3245" si="5708">CONCATENATE("X3","(m",K3243,")")</f>
        <v>X3(m406)</v>
      </c>
      <c r="Q3245" s="59">
        <f t="shared" ref="Q3245" si="5709">(($L$3*($I$5-($B$5*Q3243+$C$5*Q3244+$E$5*N3246+$F$5*N3247+$G$5*N3248))/$D$5))+((1-$L$3)*N3245)</f>
        <v>-9.6106064010797099E-4</v>
      </c>
      <c r="S3245" s="129">
        <f t="shared" si="5705"/>
        <v>2.3074669474241947E-2</v>
      </c>
    </row>
    <row r="3246" spans="1:22" x14ac:dyDescent="0.2">
      <c r="N3246" s="125">
        <f t="shared" si="5659"/>
        <v>0.24727500980064415</v>
      </c>
      <c r="P3246" s="127" t="str">
        <f t="shared" ref="P3246" si="5710">CONCATENATE("X4","(m",K3243,")")</f>
        <v>X4(m406)</v>
      </c>
      <c r="Q3246" s="59">
        <f t="shared" ref="Q3246" si="5711">(($L$3*($I$6-($B$6*Q3243+$C$6*Q3244+$D$6*Q3245+$F$6*N3247+$G$6*N3248))/$E$6))+((1-$L$3)*N3246)</f>
        <v>0.24733153505158112</v>
      </c>
      <c r="S3246" s="129">
        <f t="shared" si="5705"/>
        <v>2.2854041206342327E-2</v>
      </c>
    </row>
    <row r="3247" spans="1:22" x14ac:dyDescent="0.2">
      <c r="N3247" s="125">
        <f t="shared" si="5659"/>
        <v>-9.9317156602923918E-5</v>
      </c>
      <c r="P3247" s="127" t="str">
        <f t="shared" ref="P3247" si="5712">CONCATENATE("X5","(m",K3243,")")</f>
        <v>X5(m406)</v>
      </c>
      <c r="Q3247" s="59">
        <f t="shared" ref="Q3247" si="5713">(($L$3*($I$7-($B$7*Q3243+$C$7*Q3244+$D$7*Q3245+$E$7*Q3246+$G$7*N3248))/$F$7))+((1-$L$3)*N3247)</f>
        <v>-9.93400620040611E-5</v>
      </c>
      <c r="S3247" s="129">
        <f t="shared" si="5705"/>
        <v>2.3057566781310743E-2</v>
      </c>
    </row>
    <row r="3248" spans="1:22" ht="15.75" x14ac:dyDescent="0.25">
      <c r="K3248" s="1"/>
      <c r="N3248" s="126">
        <f t="shared" si="5659"/>
        <v>-9.6690166990160591E-4</v>
      </c>
      <c r="P3248" s="127" t="str">
        <f t="shared" ref="P3248" si="5714">CONCATENATE("X6","(m",K3243,")")</f>
        <v>X6(m406)</v>
      </c>
      <c r="Q3248" s="59">
        <f t="shared" ref="Q3248" si="5715">(($L$3*($I$8-($B$8*Q3243+$C$8*Q3244+$D$8*Q3245+$E$8*Q3246+$F$8*Q3247))/$G$8))+((1-$L$3)*N3248)</f>
        <v>-9.6712241775004501E-4</v>
      </c>
      <c r="R3248" s="1"/>
      <c r="S3248" s="129">
        <f t="shared" si="5705"/>
        <v>2.2825222990141381E-2</v>
      </c>
      <c r="T3248" s="1"/>
      <c r="U3248" s="1"/>
    </row>
    <row r="3249" spans="1:22" x14ac:dyDescent="0.2">
      <c r="A3249" s="131"/>
      <c r="B3249" s="131"/>
      <c r="C3249" s="131"/>
      <c r="D3249" s="131"/>
      <c r="E3249" s="131"/>
      <c r="F3249" s="131"/>
      <c r="G3249" s="131"/>
      <c r="H3249" s="131"/>
      <c r="I3249" s="131"/>
      <c r="J3249" s="131"/>
      <c r="K3249" s="131"/>
      <c r="L3249" s="131"/>
      <c r="M3249" s="131"/>
      <c r="N3249" s="131"/>
      <c r="O3249" s="131"/>
      <c r="P3249" s="131"/>
      <c r="Q3249" s="131"/>
      <c r="R3249" s="131"/>
      <c r="S3249" s="131"/>
      <c r="T3249" s="131"/>
      <c r="U3249" s="131"/>
      <c r="V3249" s="131"/>
    </row>
    <row r="3250" spans="1:22" ht="15.75" x14ac:dyDescent="0.25">
      <c r="K3250" s="127" t="s">
        <v>226</v>
      </c>
      <c r="N3250" s="117" t="s">
        <v>634</v>
      </c>
      <c r="S3250" s="112" t="s">
        <v>210</v>
      </c>
      <c r="T3250" s="112" t="s">
        <v>228</v>
      </c>
    </row>
    <row r="3251" spans="1:22" x14ac:dyDescent="0.2">
      <c r="K3251" s="127">
        <v>407</v>
      </c>
      <c r="N3251" s="124">
        <f t="shared" ref="N3251" si="5716">Q3243</f>
        <v>0.24613426177419648</v>
      </c>
      <c r="P3251" s="127" t="str">
        <f t="shared" ref="P3251" si="5717">CONCATENATE("X1","(m",K3251,")")</f>
        <v>X1(m407)</v>
      </c>
      <c r="Q3251" s="59">
        <f t="shared" ref="Q3251" si="5718">(($L$3*($I$3-($C$3*N3252+$D$3*N3253+$E$3*N3254+$F$3*N3255+$G$3*N3256))/$B$3))+((1-$L$3)*N3251)</f>
        <v>0.24619052863658994</v>
      </c>
      <c r="S3251" s="129">
        <f t="shared" ref="S3251:S3256" si="5719">ABS((Q3251-N3251)/Q3251)*100</f>
        <v>2.2855006935103849E-2</v>
      </c>
      <c r="T3251" s="133">
        <f t="shared" si="5677"/>
        <v>2.294953822831047E-2</v>
      </c>
      <c r="U3251" s="127" t="s">
        <v>229</v>
      </c>
    </row>
    <row r="3252" spans="1:22" x14ac:dyDescent="0.2">
      <c r="N3252" s="125">
        <f t="shared" si="5659"/>
        <v>9.9328635539782729E-5</v>
      </c>
      <c r="P3252" s="127" t="str">
        <f t="shared" ref="P3252" si="5720">CONCATENATE("X2","(m",K3251,")")</f>
        <v>X2(m407)</v>
      </c>
      <c r="Q3252" s="59">
        <f t="shared" ref="Q3252" si="5721">(($L$3*($I$4-($B$4*Q3251+$D$4*N3253+$E$4*N3254+$F$4*N3255+$G$4*N3256))/$C$4))+((1-$L$3)*N3252)</f>
        <v>9.9351436235621998E-5</v>
      </c>
      <c r="S3252" s="129">
        <f t="shared" si="5719"/>
        <v>2.294953822831047E-2</v>
      </c>
    </row>
    <row r="3253" spans="1:22" x14ac:dyDescent="0.2">
      <c r="N3253" s="125">
        <f t="shared" si="5659"/>
        <v>-9.6106064010797099E-4</v>
      </c>
      <c r="P3253" s="127" t="str">
        <f t="shared" ref="P3253" si="5722">CONCATENATE("X3","(m",K3251,")")</f>
        <v>X3(m407)</v>
      </c>
      <c r="Q3253" s="59">
        <f t="shared" ref="Q3253" si="5723">(($L$3*($I$5-($B$5*Q3251+$C$5*Q3252+$E$5*N3254+$F$5*N3255+$G$5*N3256))/$D$5))+((1-$L$3)*N3253)</f>
        <v>-9.6128037887260962E-4</v>
      </c>
      <c r="S3253" s="129">
        <f t="shared" si="5719"/>
        <v>2.2858967005687236E-2</v>
      </c>
    </row>
    <row r="3254" spans="1:22" x14ac:dyDescent="0.2">
      <c r="N3254" s="125">
        <f t="shared" si="5659"/>
        <v>0.24733153505158112</v>
      </c>
      <c r="P3254" s="127" t="str">
        <f t="shared" ref="P3254" si="5724">CONCATENATE("X4","(m",K3251,")")</f>
        <v>X4(m407)</v>
      </c>
      <c r="Q3254" s="59">
        <f t="shared" ref="Q3254" si="5725">(($L$3*($I$6-($B$6*Q3251+$C$6*Q3252+$D$6*Q3253+$F$6*N3255+$G$6*N3256))/$E$6))+((1-$L$3)*N3254)</f>
        <v>0.2473875447065782</v>
      </c>
      <c r="S3254" s="129">
        <f t="shared" si="5719"/>
        <v>2.2640450659515671E-2</v>
      </c>
    </row>
    <row r="3255" spans="1:22" x14ac:dyDescent="0.2">
      <c r="N3255" s="125">
        <f t="shared" si="5659"/>
        <v>-9.93400620040611E-5</v>
      </c>
      <c r="P3255" s="127" t="str">
        <f t="shared" ref="P3255" si="5726">CONCATENATE("X5","(m",K3251,")")</f>
        <v>X5(m407)</v>
      </c>
      <c r="Q3255" s="59">
        <f t="shared" ref="Q3255" si="5727">(($L$3*($I$7-($B$7*Q3251+$C$7*Q3252+$D$7*Q3253+$E$7*Q3254+$G$7*N3256))/$F$7))+((1-$L$3)*N3255)</f>
        <v>-9.9362758473231909E-5</v>
      </c>
      <c r="S3255" s="129">
        <f t="shared" si="5719"/>
        <v>2.2842028059157839E-2</v>
      </c>
    </row>
    <row r="3256" spans="1:22" ht="15.75" x14ac:dyDescent="0.25">
      <c r="K3256" s="1"/>
      <c r="N3256" s="126">
        <f t="shared" si="5659"/>
        <v>-9.6712241775004501E-4</v>
      </c>
      <c r="P3256" s="127" t="str">
        <f t="shared" ref="P3256" si="5728">CONCATENATE("X6","(m",K3251,")")</f>
        <v>X6(m407)</v>
      </c>
      <c r="Q3256" s="59">
        <f t="shared" ref="Q3256" si="5729">(($L$3*($I$8-($B$8*Q3251+$C$8*Q3252+$D$8*Q3253+$E$8*Q3254+$F$8*Q3255))/$G$8))+((1-$L$3)*N3256)</f>
        <v>-9.6734115204361265E-4</v>
      </c>
      <c r="R3256" s="1"/>
      <c r="S3256" s="129">
        <f t="shared" si="5719"/>
        <v>2.2611908229640099E-2</v>
      </c>
      <c r="T3256" s="1"/>
      <c r="U3256" s="1"/>
    </row>
    <row r="3257" spans="1:22" x14ac:dyDescent="0.2">
      <c r="A3257" s="131"/>
      <c r="B3257" s="131"/>
      <c r="C3257" s="131"/>
      <c r="D3257" s="131"/>
      <c r="E3257" s="131"/>
      <c r="F3257" s="131"/>
      <c r="G3257" s="131"/>
      <c r="H3257" s="131"/>
      <c r="I3257" s="131"/>
      <c r="J3257" s="131"/>
      <c r="K3257" s="131"/>
      <c r="L3257" s="131"/>
      <c r="M3257" s="131"/>
      <c r="N3257" s="131"/>
      <c r="O3257" s="131"/>
      <c r="P3257" s="131"/>
      <c r="Q3257" s="131"/>
      <c r="R3257" s="131"/>
      <c r="S3257" s="131"/>
      <c r="T3257" s="131"/>
      <c r="U3257" s="131"/>
      <c r="V3257" s="131"/>
    </row>
    <row r="3258" spans="1:22" ht="15.75" x14ac:dyDescent="0.25">
      <c r="K3258" s="127" t="s">
        <v>226</v>
      </c>
      <c r="N3258" s="117" t="s">
        <v>635</v>
      </c>
      <c r="S3258" s="112" t="s">
        <v>210</v>
      </c>
      <c r="T3258" s="112" t="s">
        <v>228</v>
      </c>
    </row>
    <row r="3259" spans="1:22" x14ac:dyDescent="0.2">
      <c r="K3259" s="127">
        <v>408</v>
      </c>
      <c r="N3259" s="124">
        <f t="shared" ref="N3259" si="5730">Q3251</f>
        <v>0.24619052863658994</v>
      </c>
      <c r="P3259" s="127" t="str">
        <f t="shared" ref="P3259" si="5731">CONCATENATE("X1","(m",K3259,")")</f>
        <v>X1(m408)</v>
      </c>
      <c r="Q3259" s="59">
        <f t="shared" ref="Q3259" si="5732">(($L$3*($I$3-($C$3*N3260+$D$3*N3261+$E$3*N3262+$F$3*N3263+$G$3*N3264))/$B$3))+((1-$L$3)*N3259)</f>
        <v>0.24624628225993855</v>
      </c>
      <c r="S3259" s="129">
        <f t="shared" ref="S3259:S3264" si="5733">ABS((Q3259-N3259)/Q3259)*100</f>
        <v>2.2641407146102899E-2</v>
      </c>
      <c r="T3259" s="133">
        <f t="shared" si="5677"/>
        <v>2.2735033671835173E-2</v>
      </c>
      <c r="U3259" s="127" t="s">
        <v>229</v>
      </c>
    </row>
    <row r="3260" spans="1:22" x14ac:dyDescent="0.2">
      <c r="N3260" s="125">
        <f t="shared" si="5659"/>
        <v>9.9351436235621998E-5</v>
      </c>
      <c r="P3260" s="127" t="str">
        <f t="shared" ref="P3260" si="5734">CONCATENATE("X2","(m",K3259,")")</f>
        <v>X2(m408)</v>
      </c>
      <c r="Q3260" s="59">
        <f t="shared" ref="Q3260" si="5735">(($L$3*($I$4-($B$4*Q3259+$D$4*N3261+$E$4*N3262+$F$4*N3263+$G$4*N3264))/$C$4))+((1-$L$3)*N3260)</f>
        <v>9.9374028954565878E-5</v>
      </c>
      <c r="S3260" s="129">
        <f t="shared" si="5733"/>
        <v>2.2735033671835173E-2</v>
      </c>
    </row>
    <row r="3261" spans="1:22" x14ac:dyDescent="0.2">
      <c r="N3261" s="125">
        <f t="shared" si="5659"/>
        <v>-9.6128037887260962E-4</v>
      </c>
      <c r="P3261" s="127" t="str">
        <f t="shared" ref="P3261" si="5736">CONCATENATE("X3","(m",K3259,")")</f>
        <v>X3(m408)</v>
      </c>
      <c r="Q3261" s="59">
        <f t="shared" ref="Q3261" si="5737">(($L$3*($I$5-($B$5*Q3259+$C$5*Q3260+$E$5*N3262+$F$5*N3263+$G$5*N3264))/$D$5))+((1-$L$3)*N3261)</f>
        <v>-9.6149811328674996E-4</v>
      </c>
      <c r="S3261" s="129">
        <f t="shared" si="5733"/>
        <v>2.2645329318021018E-2</v>
      </c>
    </row>
    <row r="3262" spans="1:22" x14ac:dyDescent="0.2">
      <c r="N3262" s="125">
        <f t="shared" si="5659"/>
        <v>0.2473875447065782</v>
      </c>
      <c r="P3262" s="127" t="str">
        <f t="shared" ref="P3262" si="5738">CONCATENATE("X4","(m",K3259,")")</f>
        <v>X4(m408)</v>
      </c>
      <c r="Q3262" s="59">
        <f t="shared" ref="Q3262" si="5739">(($L$3*($I$6-($B$6*Q3259+$C$6*Q3260+$D$6*Q3261+$F$6*N3263+$G$6*N3264))/$E$6))+((1-$L$3)*N3262)</f>
        <v>0.24744304346865165</v>
      </c>
      <c r="S3262" s="129">
        <f t="shared" si="5733"/>
        <v>2.242890375719055E-2</v>
      </c>
    </row>
    <row r="3263" spans="1:22" x14ac:dyDescent="0.2">
      <c r="N3263" s="125">
        <f t="shared" si="5659"/>
        <v>-9.9362758473231909E-5</v>
      </c>
      <c r="P3263" s="127" t="str">
        <f t="shared" ref="P3263" si="5740">CONCATENATE("X5","(m",K3259,")")</f>
        <v>X5(m408)</v>
      </c>
      <c r="Q3263" s="59">
        <f t="shared" ref="Q3263" si="5741">(($L$3*($I$7-($B$7*Q3259+$C$7*Q3260+$D$7*Q3261+$E$7*Q3262+$G$7*N3264))/$F$7))+((1-$L$3)*N3263)</f>
        <v>-9.9385247916212473E-5</v>
      </c>
      <c r="S3263" s="129">
        <f t="shared" si="5733"/>
        <v>2.2628552478456382E-2</v>
      </c>
    </row>
    <row r="3264" spans="1:22" ht="15.75" x14ac:dyDescent="0.25">
      <c r="K3264" s="1"/>
      <c r="N3264" s="126">
        <f t="shared" si="5659"/>
        <v>-9.6734115204361265E-4</v>
      </c>
      <c r="P3264" s="127" t="str">
        <f t="shared" ref="P3264" si="5742">CONCATENATE("X6","(m",K3259,")")</f>
        <v>X6(m408)</v>
      </c>
      <c r="Q3264" s="59">
        <f t="shared" ref="Q3264" si="5743">(($L$3*($I$8-($B$8*Q3259+$C$8*Q3260+$D$8*Q3261+$E$8*Q3262+$F$8*Q3263))/$G$8))+((1-$L$3)*N3264)</f>
        <v>-9.675578911489801E-4</v>
      </c>
      <c r="R3264" s="1"/>
      <c r="S3264" s="129">
        <f t="shared" si="5733"/>
        <v>2.2400634354815169E-2</v>
      </c>
      <c r="T3264" s="1"/>
      <c r="U3264" s="1"/>
    </row>
    <row r="3265" spans="1:22" x14ac:dyDescent="0.2">
      <c r="A3265" s="131"/>
      <c r="B3265" s="131"/>
      <c r="C3265" s="131"/>
      <c r="D3265" s="131"/>
      <c r="E3265" s="131"/>
      <c r="F3265" s="131"/>
      <c r="G3265" s="131"/>
      <c r="H3265" s="131"/>
      <c r="I3265" s="131"/>
      <c r="J3265" s="131"/>
      <c r="K3265" s="131"/>
      <c r="L3265" s="131"/>
      <c r="M3265" s="131"/>
      <c r="N3265" s="131"/>
      <c r="O3265" s="131"/>
      <c r="P3265" s="131"/>
      <c r="Q3265" s="131"/>
      <c r="R3265" s="131"/>
      <c r="S3265" s="131"/>
      <c r="T3265" s="131"/>
      <c r="U3265" s="131"/>
      <c r="V3265" s="131"/>
    </row>
    <row r="3266" spans="1:22" ht="15.75" x14ac:dyDescent="0.25">
      <c r="K3266" s="127" t="s">
        <v>226</v>
      </c>
      <c r="N3266" s="117" t="s">
        <v>636</v>
      </c>
      <c r="S3266" s="112" t="s">
        <v>210</v>
      </c>
      <c r="T3266" s="112" t="s">
        <v>228</v>
      </c>
    </row>
    <row r="3267" spans="1:22" x14ac:dyDescent="0.2">
      <c r="K3267" s="127">
        <v>409</v>
      </c>
      <c r="N3267" s="124">
        <f t="shared" ref="N3267" si="5744">Q3259</f>
        <v>0.24624628225993855</v>
      </c>
      <c r="P3267" s="127" t="str">
        <f t="shared" ref="P3267" si="5745">CONCATENATE("X1","(m",K3267,")")</f>
        <v>X1(m409)</v>
      </c>
      <c r="Q3267" s="59">
        <f t="shared" ref="Q3267" si="5746">(($L$3*($I$3-($C$3*N3268+$D$3*N3269+$E$3*N3270+$F$3*N3271+$G$3*N3272))/$B$3))+((1-$L$3)*N3267)</f>
        <v>0.24630152732576008</v>
      </c>
      <c r="S3267" s="129">
        <f t="shared" ref="S3267:S3272" si="5747">ABS((Q3267-N3267)/Q3267)*100</f>
        <v>2.2429851094044058E-2</v>
      </c>
      <c r="T3267" s="133">
        <f t="shared" si="5677"/>
        <v>2.2522581905185364E-2</v>
      </c>
      <c r="U3267" s="127" t="s">
        <v>229</v>
      </c>
    </row>
    <row r="3268" spans="1:22" x14ac:dyDescent="0.2">
      <c r="N3268" s="125">
        <f t="shared" si="5659"/>
        <v>9.9374028954565878E-5</v>
      </c>
      <c r="P3268" s="127" t="str">
        <f t="shared" ref="P3268" si="5748">CONCATENATE("X2","(m",K3267,")")</f>
        <v>X2(m409)</v>
      </c>
      <c r="Q3268" s="59">
        <f t="shared" ref="Q3268" si="5749">(($L$3*($I$4-($B$4*Q3267+$D$4*N3269+$E$4*N3270+$F$4*N3271+$G$4*N3272))/$C$4))+((1-$L$3)*N3268)</f>
        <v>9.9396415593678783E-5</v>
      </c>
      <c r="S3268" s="129">
        <f t="shared" si="5747"/>
        <v>2.2522581905185364E-2</v>
      </c>
    </row>
    <row r="3269" spans="1:22" x14ac:dyDescent="0.2">
      <c r="N3269" s="125">
        <f t="shared" si="5659"/>
        <v>-9.6149811328674996E-4</v>
      </c>
      <c r="P3269" s="127" t="str">
        <f t="shared" ref="P3269" si="5750">CONCATENATE("X3","(m",K3267,")")</f>
        <v>X3(m409)</v>
      </c>
      <c r="Q3269" s="59">
        <f t="shared" ref="Q3269" si="5751">(($L$3*($I$5-($B$5*Q3267+$C$5*Q3268+$E$5*N3270+$F$5*N3271+$G$5*N3272))/$D$5))+((1-$L$3)*N3269)</f>
        <v>-9.6171386163310547E-4</v>
      </c>
      <c r="S3269" s="129">
        <f t="shared" si="5747"/>
        <v>2.2433735746424186E-2</v>
      </c>
    </row>
    <row r="3270" spans="1:22" x14ac:dyDescent="0.2">
      <c r="N3270" s="125">
        <f t="shared" si="5659"/>
        <v>0.24744304346865165</v>
      </c>
      <c r="P3270" s="127" t="str">
        <f t="shared" ref="P3270" si="5752">CONCATENATE("X4","(m",K3267,")")</f>
        <v>X4(m409)</v>
      </c>
      <c r="Q3270" s="59">
        <f t="shared" ref="Q3270" si="5753">(($L$3*($I$6-($B$6*Q3267+$C$6*Q3268+$D$6*Q3269+$F$6*N3271+$G$6*N3272))/$E$6))+((1-$L$3)*N3270)</f>
        <v>0.247498035997919</v>
      </c>
      <c r="S3270" s="129">
        <f t="shared" si="5747"/>
        <v>2.2219380063209171E-2</v>
      </c>
    </row>
    <row r="3271" spans="1:22" x14ac:dyDescent="0.2">
      <c r="N3271" s="125">
        <f t="shared" si="5659"/>
        <v>-9.9385247916212473E-5</v>
      </c>
      <c r="P3271" s="127" t="str">
        <f t="shared" ref="P3271" si="5754">CONCATENATE("X5","(m",K3267,")")</f>
        <v>X5(m409)</v>
      </c>
      <c r="Q3271" s="59">
        <f t="shared" ref="Q3271" si="5755">(($L$3*($I$7-($B$7*Q3267+$C$7*Q3268+$D$7*Q3269+$E$7*Q3270+$G$7*N3272))/$F$7))+((1-$L$3)*N3271)</f>
        <v>-9.9407532221395338E-5</v>
      </c>
      <c r="S3271" s="129">
        <f t="shared" si="5747"/>
        <v>2.2417119392154856E-2</v>
      </c>
    </row>
    <row r="3272" spans="1:22" ht="15.75" x14ac:dyDescent="0.25">
      <c r="K3272" s="1"/>
      <c r="N3272" s="126">
        <f t="shared" si="5659"/>
        <v>-9.675578911489801E-4</v>
      </c>
      <c r="P3272" s="127" t="str">
        <f t="shared" ref="P3272" si="5756">CONCATENATE("X6","(m",K3267,")")</f>
        <v>X6(m409)</v>
      </c>
      <c r="Q3272" s="59">
        <f t="shared" ref="Q3272" si="5757">(($L$3*($I$8-($B$8*Q3267+$C$8*Q3268+$D$8*Q3269+$E$8*Q3270+$F$8*Q3271))/$G$8))+((1-$L$3)*N3272)</f>
        <v>-9.6777265326528702E-4</v>
      </c>
      <c r="R3272" s="1"/>
      <c r="S3272" s="129">
        <f t="shared" si="5747"/>
        <v>2.2191380959392461E-2</v>
      </c>
      <c r="T3272" s="1"/>
      <c r="U3272" s="1"/>
    </row>
    <row r="3273" spans="1:22" x14ac:dyDescent="0.2">
      <c r="A3273" s="131"/>
      <c r="B3273" s="131"/>
      <c r="C3273" s="131"/>
      <c r="D3273" s="131"/>
      <c r="E3273" s="131"/>
      <c r="F3273" s="131"/>
      <c r="G3273" s="131"/>
      <c r="H3273" s="131"/>
      <c r="I3273" s="131"/>
      <c r="J3273" s="131"/>
      <c r="K3273" s="131"/>
      <c r="L3273" s="131"/>
      <c r="M3273" s="131"/>
      <c r="N3273" s="131"/>
      <c r="O3273" s="131"/>
      <c r="P3273" s="131"/>
      <c r="Q3273" s="131"/>
      <c r="R3273" s="131"/>
      <c r="S3273" s="131"/>
      <c r="T3273" s="131"/>
      <c r="U3273" s="131"/>
      <c r="V3273" s="131"/>
    </row>
    <row r="3274" spans="1:22" ht="15.75" x14ac:dyDescent="0.25">
      <c r="K3274" s="127" t="s">
        <v>226</v>
      </c>
      <c r="N3274" s="117" t="s">
        <v>637</v>
      </c>
      <c r="S3274" s="112" t="s">
        <v>210</v>
      </c>
      <c r="T3274" s="112" t="s">
        <v>228</v>
      </c>
    </row>
    <row r="3275" spans="1:22" x14ac:dyDescent="0.2">
      <c r="K3275" s="127">
        <v>410</v>
      </c>
      <c r="N3275" s="124">
        <f t="shared" ref="N3275" si="5758">Q3267</f>
        <v>0.24630152732576008</v>
      </c>
      <c r="P3275" s="127" t="str">
        <f t="shared" ref="P3275" si="5759">CONCATENATE("X1","(m",K3275,")")</f>
        <v>X1(m410)</v>
      </c>
      <c r="Q3275" s="59">
        <f t="shared" ref="Q3275" si="5760">(($L$3*($I$3-($C$3*N3276+$D$3*N3277+$E$3*N3278+$F$3*N3279+$G$3*N3280))/$B$3))+((1-$L$3)*N3275)</f>
        <v>0.24635626847286982</v>
      </c>
      <c r="S3275" s="129">
        <f t="shared" ref="S3275:S3280" si="5761">ABS((Q3275-N3275)/Q3275)*100</f>
        <v>2.2220318341835296E-2</v>
      </c>
      <c r="T3275" s="133">
        <f t="shared" si="5677"/>
        <v>2.2312162393358381E-2</v>
      </c>
      <c r="U3275" s="127" t="s">
        <v>229</v>
      </c>
    </row>
    <row r="3276" spans="1:22" x14ac:dyDescent="0.2">
      <c r="N3276" s="125">
        <f t="shared" si="5659"/>
        <v>9.9396415593678783E-5</v>
      </c>
      <c r="P3276" s="127" t="str">
        <f t="shared" ref="P3276" si="5762">CONCATENATE("X2","(m",K3275,")")</f>
        <v>X2(m410)</v>
      </c>
      <c r="Q3276" s="59">
        <f t="shared" ref="Q3276" si="5763">(($L$3*($I$4-($B$4*Q3275+$D$4*N3277+$E$4*N3278+$F$4*N3279+$G$4*N3280))/$C$4))+((1-$L$3)*N3276)</f>
        <v>9.9418598032721044E-5</v>
      </c>
      <c r="S3276" s="129">
        <f t="shared" si="5761"/>
        <v>2.2312162393358381E-2</v>
      </c>
    </row>
    <row r="3277" spans="1:22" x14ac:dyDescent="0.2">
      <c r="N3277" s="125">
        <f t="shared" si="5659"/>
        <v>-9.6171386163310547E-4</v>
      </c>
      <c r="P3277" s="127" t="str">
        <f t="shared" ref="P3277" si="5764">CONCATENATE("X3","(m",K3275,")")</f>
        <v>X3(m410)</v>
      </c>
      <c r="Q3277" s="59">
        <f t="shared" ref="Q3277" si="5765">(($L$3*($I$5-($B$5*Q3275+$C$5*Q3276+$E$5*N3278+$F$5*N3279+$G$5*N3280))/$D$5))+((1-$L$3)*N3277)</f>
        <v>-9.61927642027624E-4</v>
      </c>
      <c r="S3277" s="129">
        <f t="shared" si="5761"/>
        <v>2.2224165849721127E-2</v>
      </c>
    </row>
    <row r="3278" spans="1:22" x14ac:dyDescent="0.2">
      <c r="N3278" s="125">
        <f t="shared" si="5659"/>
        <v>0.247498035997919</v>
      </c>
      <c r="P3278" s="127" t="str">
        <f t="shared" ref="P3278" si="5766">CONCATENATE("X4","(m",K3275,")")</f>
        <v>X4(m410)</v>
      </c>
      <c r="Q3278" s="59">
        <f t="shared" ref="Q3278" si="5767">(($L$3*($I$6-($B$6*Q3275+$C$6*Q3276+$D$6*Q3277+$F$6*N3279+$G$6*N3280))/$E$6))+((1-$L$3)*N3278)</f>
        <v>0.24755252691199064</v>
      </c>
      <c r="S3278" s="129">
        <f t="shared" si="5761"/>
        <v>2.2011859362281758E-2</v>
      </c>
    </row>
    <row r="3279" spans="1:22" x14ac:dyDescent="0.2">
      <c r="N3279" s="125">
        <f t="shared" si="5659"/>
        <v>-9.9407532221395338E-5</v>
      </c>
      <c r="P3279" s="127" t="str">
        <f t="shared" ref="P3279" si="5768">CONCATENATE("X5","(m",K3275,")")</f>
        <v>X5(m410)</v>
      </c>
      <c r="Q3279" s="59">
        <f t="shared" ref="Q3279" si="5769">(($L$3*($I$7-($B$7*Q3275+$C$7*Q3276+$D$7*Q3277+$E$7*Q3278+$G$7*N3280))/$F$7))+((1-$L$3)*N3279)</f>
        <v>-9.9429613259948059E-5</v>
      </c>
      <c r="S3279" s="129">
        <f t="shared" si="5761"/>
        <v>2.2207708376569914E-2</v>
      </c>
    </row>
    <row r="3280" spans="1:22" ht="15.75" x14ac:dyDescent="0.25">
      <c r="K3280" s="1"/>
      <c r="N3280" s="126">
        <f t="shared" si="5659"/>
        <v>-9.6777265326528702E-4</v>
      </c>
      <c r="P3280" s="127" t="str">
        <f t="shared" ref="P3280" si="5770">CONCATENATE("X6","(m",K3275,")")</f>
        <v>X6(m410)</v>
      </c>
      <c r="Q3280" s="59">
        <f t="shared" ref="Q3280" si="5771">(($L$3*($I$8-($B$8*Q3275+$C$8*Q3276+$D$8*Q3277+$E$8*Q3278+$F$8*Q3279))/$G$8))+((1-$L$3)*N3280)</f>
        <v>-9.6798545642566949E-4</v>
      </c>
      <c r="R3280" s="1"/>
      <c r="S3280" s="129">
        <f t="shared" si="5761"/>
        <v>2.1984127857484121E-2</v>
      </c>
      <c r="T3280" s="1"/>
      <c r="U3280" s="1"/>
    </row>
    <row r="3281" spans="1:22" x14ac:dyDescent="0.2">
      <c r="A3281" s="131"/>
      <c r="B3281" s="131"/>
      <c r="C3281" s="131"/>
      <c r="D3281" s="131"/>
      <c r="E3281" s="131"/>
      <c r="F3281" s="131"/>
      <c r="G3281" s="131"/>
      <c r="H3281" s="131"/>
      <c r="I3281" s="131"/>
      <c r="J3281" s="131"/>
      <c r="K3281" s="131"/>
      <c r="L3281" s="131"/>
      <c r="M3281" s="131"/>
      <c r="N3281" s="131"/>
      <c r="O3281" s="131"/>
      <c r="P3281" s="131"/>
      <c r="Q3281" s="131"/>
      <c r="R3281" s="131"/>
      <c r="S3281" s="131"/>
      <c r="T3281" s="131"/>
      <c r="U3281" s="131"/>
      <c r="V3281" s="131"/>
    </row>
    <row r="3282" spans="1:22" ht="15.75" x14ac:dyDescent="0.25">
      <c r="K3282" s="127" t="s">
        <v>226</v>
      </c>
      <c r="N3282" s="117" t="s">
        <v>638</v>
      </c>
      <c r="S3282" s="112" t="s">
        <v>210</v>
      </c>
      <c r="T3282" s="112" t="s">
        <v>228</v>
      </c>
    </row>
    <row r="3283" spans="1:22" x14ac:dyDescent="0.2">
      <c r="K3283" s="127">
        <v>411</v>
      </c>
      <c r="N3283" s="124">
        <f t="shared" ref="N3283:N3344" si="5772">Q3275</f>
        <v>0.24635626847286982</v>
      </c>
      <c r="P3283" s="127" t="str">
        <f t="shared" ref="P3283" si="5773">CONCATENATE("X1","(m",K3283,")")</f>
        <v>X1(m411)</v>
      </c>
      <c r="Q3283" s="59">
        <f t="shared" ref="Q3283" si="5774">(($L$3*($I$3-($C$3*N3284+$D$3*N3285+$E$3*N3286+$F$3*N3287+$G$3*N3288))/$B$3))+((1-$L$3)*N3283)</f>
        <v>0.24641051029776997</v>
      </c>
      <c r="S3283" s="129">
        <f t="shared" ref="S3283:S3288" si="5775">ABS((Q3283-N3283)/Q3283)*100</f>
        <v>2.2012788673101295E-2</v>
      </c>
      <c r="T3283" s="133">
        <f t="shared" si="5677"/>
        <v>2.2103754823304785E-2</v>
      </c>
      <c r="U3283" s="127" t="s">
        <v>229</v>
      </c>
    </row>
    <row r="3284" spans="1:22" x14ac:dyDescent="0.2">
      <c r="N3284" s="125">
        <f t="shared" si="5772"/>
        <v>9.9418598032721044E-5</v>
      </c>
      <c r="P3284" s="127" t="str">
        <f t="shared" ref="P3284" si="5776">CONCATENATE("X2","(m",K3283,")")</f>
        <v>X2(m411)</v>
      </c>
      <c r="Q3284" s="59">
        <f t="shared" ref="Q3284" si="5777">(($L$3*($I$4-($B$4*Q3283+$D$4*N3285+$E$4*N3286+$F$4*N3287+$G$4*N3288))/$C$4))+((1-$L$3)*N3284)</f>
        <v>9.9440578134306728E-5</v>
      </c>
      <c r="S3284" s="129">
        <f t="shared" si="5775"/>
        <v>2.2103754823304785E-2</v>
      </c>
    </row>
    <row r="3285" spans="1:22" x14ac:dyDescent="0.2">
      <c r="N3285" s="125">
        <f t="shared" si="5772"/>
        <v>-9.61927642027624E-4</v>
      </c>
      <c r="P3285" s="127" t="str">
        <f t="shared" ref="P3285" si="5778">CONCATENATE("X3","(m",K3283,")")</f>
        <v>X3(m411)</v>
      </c>
      <c r="Q3285" s="59">
        <f t="shared" ref="Q3285" si="5779">(($L$3*($I$5-($B$5*Q3283+$C$5*Q3284+$E$5*N3286+$F$5*N3287+$G$5*N3288))/$D$5))+((1-$L$3)*N3285)</f>
        <v>-9.6213947242100822E-4</v>
      </c>
      <c r="S3285" s="129">
        <f t="shared" si="5775"/>
        <v>2.201659940748512E-2</v>
      </c>
    </row>
    <row r="3286" spans="1:22" x14ac:dyDescent="0.2">
      <c r="N3286" s="125">
        <f t="shared" si="5772"/>
        <v>0.24755252691199064</v>
      </c>
      <c r="P3286" s="127" t="str">
        <f t="shared" ref="P3286" si="5780">CONCATENATE("X4","(m",K3283,")")</f>
        <v>X4(m411)</v>
      </c>
      <c r="Q3286" s="59">
        <f t="shared" ref="Q3286" si="5781">(($L$3*($I$6-($B$6*Q3283+$C$6*Q3284+$D$6*Q3285+$F$6*N3287+$G$6*N3288))/$E$6))+((1-$L$3)*N3286)</f>
        <v>0.24760652078635711</v>
      </c>
      <c r="S3286" s="129">
        <f t="shared" si="5775"/>
        <v>2.180632165703663E-2</v>
      </c>
    </row>
    <row r="3287" spans="1:22" x14ac:dyDescent="0.2">
      <c r="N3287" s="125">
        <f t="shared" si="5772"/>
        <v>-9.9429613259948059E-5</v>
      </c>
      <c r="P3287" s="127" t="str">
        <f t="shared" ref="P3287" si="5782">CONCATENATE("X5","(m",K3283,")")</f>
        <v>X5(m411)</v>
      </c>
      <c r="Q3287" s="59">
        <f t="shared" ref="Q3287" si="5783">(($L$3*($I$7-($B$7*Q3283+$C$7*Q3284+$D$7*Q3285+$E$7*Q3286+$G$7*N3288))/$F$7))+((1-$L$3)*N3287)</f>
        <v>-9.9451492885970326E-5</v>
      </c>
      <c r="S3287" s="129">
        <f t="shared" si="5775"/>
        <v>2.2000299228644743E-2</v>
      </c>
    </row>
    <row r="3288" spans="1:22" ht="15.75" x14ac:dyDescent="0.25">
      <c r="K3288" s="1"/>
      <c r="N3288" s="126">
        <f t="shared" si="5772"/>
        <v>-9.6798545642566949E-4</v>
      </c>
      <c r="P3288" s="127" t="str">
        <f t="shared" ref="P3288" si="5784">CONCATENATE("X6","(m",K3283,")")</f>
        <v>X6(m411)</v>
      </c>
      <c r="Q3288" s="59">
        <f t="shared" ref="Q3288" si="5785">(($L$3*($I$8-($B$8*Q3283+$C$8*Q3284+$D$8*Q3285+$E$8*Q3286+$F$8*Q3287))/$G$8))+((1-$L$3)*N3288)</f>
        <v>-9.6819631849877352E-4</v>
      </c>
      <c r="R3288" s="1"/>
      <c r="S3288" s="129">
        <f t="shared" si="5775"/>
        <v>2.1778855080856606E-2</v>
      </c>
      <c r="T3288" s="1"/>
      <c r="U3288" s="1"/>
    </row>
    <row r="3289" spans="1:22" x14ac:dyDescent="0.2">
      <c r="A3289" s="131"/>
      <c r="B3289" s="131"/>
      <c r="C3289" s="131"/>
      <c r="D3289" s="131"/>
      <c r="E3289" s="131"/>
      <c r="F3289" s="131"/>
      <c r="G3289" s="131"/>
      <c r="H3289" s="131"/>
      <c r="I3289" s="131"/>
      <c r="J3289" s="131"/>
      <c r="K3289" s="131"/>
      <c r="L3289" s="131"/>
      <c r="M3289" s="131"/>
      <c r="N3289" s="131"/>
      <c r="O3289" s="131"/>
      <c r="P3289" s="131"/>
      <c r="Q3289" s="131"/>
      <c r="R3289" s="131"/>
      <c r="S3289" s="131"/>
      <c r="T3289" s="131"/>
      <c r="U3289" s="131"/>
      <c r="V3289" s="131"/>
    </row>
    <row r="3290" spans="1:22" ht="15.75" x14ac:dyDescent="0.25">
      <c r="K3290" s="127" t="s">
        <v>226</v>
      </c>
      <c r="N3290" s="117" t="s">
        <v>639</v>
      </c>
      <c r="S3290" s="112" t="s">
        <v>210</v>
      </c>
      <c r="T3290" s="112" t="s">
        <v>228</v>
      </c>
    </row>
    <row r="3291" spans="1:22" x14ac:dyDescent="0.2">
      <c r="K3291" s="127">
        <v>412</v>
      </c>
      <c r="N3291" s="124">
        <f t="shared" ref="N3291" si="5786">Q3283</f>
        <v>0.24641051029776997</v>
      </c>
      <c r="P3291" s="127" t="str">
        <f t="shared" ref="P3291" si="5787">CONCATENATE("X1","(m",K3291,")")</f>
        <v>X1(m412)</v>
      </c>
      <c r="Q3291" s="59">
        <f t="shared" ref="Q3291" si="5788">(($L$3*($I$3-($C$3*N3292+$D$3*N3293+$E$3*N3294+$F$3*N3295+$G$3*N3296))/$B$3))+((1-$L$3)*N3291)</f>
        <v>0.24646425735503569</v>
      </c>
      <c r="S3291" s="129">
        <f t="shared" ref="S3291:S3296" si="5789">ABS((Q3291-N3291)/Q3291)*100</f>
        <v>2.1807242089585972E-2</v>
      </c>
      <c r="T3291" s="133">
        <f t="shared" ref="T3291:T3347" si="5790">MAX(S3291:S3294)</f>
        <v>2.1897339101226883E-2</v>
      </c>
      <c r="U3291" s="127" t="s">
        <v>229</v>
      </c>
    </row>
    <row r="3292" spans="1:22" x14ac:dyDescent="0.2">
      <c r="N3292" s="125">
        <f t="shared" si="5772"/>
        <v>9.9440578134306728E-5</v>
      </c>
      <c r="P3292" s="127" t="str">
        <f t="shared" ref="P3292" si="5791">CONCATENATE("X2","(m",K3291,")")</f>
        <v>X2(m412)</v>
      </c>
      <c r="Q3292" s="59">
        <f t="shared" ref="Q3292" si="5792">(($L$3*($I$4-($B$4*Q3291+$D$4*N3293+$E$4*N3294+$F$4*N3295+$G$4*N3296))/$C$4))+((1-$L$3)*N3292)</f>
        <v>9.946235774406002E-5</v>
      </c>
      <c r="S3292" s="129">
        <f t="shared" si="5789"/>
        <v>2.1897339101226883E-2</v>
      </c>
    </row>
    <row r="3293" spans="1:22" x14ac:dyDescent="0.2">
      <c r="N3293" s="125">
        <f t="shared" si="5772"/>
        <v>-9.6213947242100822E-4</v>
      </c>
      <c r="P3293" s="127" t="str">
        <f t="shared" ref="P3293" si="5793">CONCATENATE("X3","(m",K3291,")")</f>
        <v>X3(m412)</v>
      </c>
      <c r="Q3293" s="59">
        <f t="shared" ref="Q3293" si="5794">(($L$3*($I$5-($B$5*Q3291+$C$5*Q3292+$E$5*N3294+$F$5*N3295+$G$5*N3296))/$D$5))+((1-$L$3)*N3293)</f>
        <v>-9.6234937060022351E-4</v>
      </c>
      <c r="S3293" s="129">
        <f t="shared" si="5789"/>
        <v>2.1811016417496176E-2</v>
      </c>
    </row>
    <row r="3294" spans="1:22" x14ac:dyDescent="0.2">
      <c r="N3294" s="125">
        <f t="shared" si="5772"/>
        <v>0.24760652078635711</v>
      </c>
      <c r="P3294" s="127" t="str">
        <f t="shared" ref="P3294" si="5795">CONCATENATE("X4","(m",K3291,")")</f>
        <v>X4(m412)</v>
      </c>
      <c r="Q3294" s="59">
        <f t="shared" ref="Q3294" si="5796">(($L$3*($I$6-($B$6*Q3291+$C$6*Q3292+$D$6*Q3293+$F$6*N3295+$G$6*N3296))/$E$6))+((1-$L$3)*N3294)</f>
        <v>0.24766002215477378</v>
      </c>
      <c r="S3294" s="129">
        <f t="shared" si="5789"/>
        <v>2.1602747165723114E-2</v>
      </c>
    </row>
    <row r="3295" spans="1:22" x14ac:dyDescent="0.2">
      <c r="N3295" s="125">
        <f t="shared" si="5772"/>
        <v>-9.9451492885970326E-5</v>
      </c>
      <c r="P3295" s="127" t="str">
        <f t="shared" ref="P3295" si="5797">CONCATENATE("X5","(m",K3291,")")</f>
        <v>X5(m412)</v>
      </c>
      <c r="Q3295" s="59">
        <f t="shared" ref="Q3295" si="5798">(($L$3*($I$7-($B$7*Q3291+$C$7*Q3292+$D$7*Q3293+$E$7*Q3294+$G$7*N3296))/$F$7))+((1-$L$3)*N3295)</f>
        <v>-9.9473172936649607E-5</v>
      </c>
      <c r="S3295" s="129">
        <f t="shared" si="5789"/>
        <v>2.1794871963205762E-2</v>
      </c>
    </row>
    <row r="3296" spans="1:22" ht="15.75" x14ac:dyDescent="0.25">
      <c r="K3296" s="1"/>
      <c r="N3296" s="126">
        <f t="shared" si="5772"/>
        <v>-9.6819631849877352E-4</v>
      </c>
      <c r="P3296" s="127" t="str">
        <f t="shared" ref="P3296" si="5799">CONCATENATE("X6","(m",K3291,")")</f>
        <v>X6(m412)</v>
      </c>
      <c r="Q3296" s="59">
        <f t="shared" ref="Q3296" si="5800">(($L$3*($I$8-($B$8*Q3291+$C$8*Q3292+$D$8*Q3293+$E$8*Q3294+$F$8*Q3295))/$G$8))+((1-$L$3)*N3296)</f>
        <v>-9.6840525719025649E-4</v>
      </c>
      <c r="R3296" s="1"/>
      <c r="S3296" s="129">
        <f t="shared" si="5789"/>
        <v>2.1575542876458739E-2</v>
      </c>
      <c r="T3296" s="1"/>
      <c r="U3296" s="1"/>
    </row>
    <row r="3297" spans="1:22" x14ac:dyDescent="0.2">
      <c r="A3297" s="131"/>
      <c r="B3297" s="131"/>
      <c r="C3297" s="131"/>
      <c r="D3297" s="131"/>
      <c r="E3297" s="131"/>
      <c r="F3297" s="131"/>
      <c r="G3297" s="131"/>
      <c r="H3297" s="131"/>
      <c r="I3297" s="131"/>
      <c r="J3297" s="131"/>
      <c r="K3297" s="131"/>
      <c r="L3297" s="131"/>
      <c r="M3297" s="131"/>
      <c r="N3297" s="131"/>
      <c r="O3297" s="131"/>
      <c r="P3297" s="131"/>
      <c r="Q3297" s="131"/>
      <c r="R3297" s="131"/>
      <c r="S3297" s="131"/>
      <c r="T3297" s="131"/>
      <c r="U3297" s="131"/>
      <c r="V3297" s="131"/>
    </row>
    <row r="3298" spans="1:22" ht="15.75" x14ac:dyDescent="0.25">
      <c r="K3298" s="127" t="s">
        <v>226</v>
      </c>
      <c r="N3298" s="117" t="s">
        <v>640</v>
      </c>
      <c r="S3298" s="112" t="s">
        <v>210</v>
      </c>
      <c r="T3298" s="112" t="s">
        <v>228</v>
      </c>
    </row>
    <row r="3299" spans="1:22" x14ac:dyDescent="0.2">
      <c r="K3299" s="127">
        <v>413</v>
      </c>
      <c r="N3299" s="124">
        <f t="shared" ref="N3299" si="5801">Q3291</f>
        <v>0.24646425735503569</v>
      </c>
      <c r="P3299" s="127" t="str">
        <f t="shared" ref="P3299" si="5802">CONCATENATE("X1","(m",K3299,")")</f>
        <v>X1(m413)</v>
      </c>
      <c r="Q3299" s="59">
        <f t="shared" ref="Q3299" si="5803">(($L$3*($I$3-($C$3*N3300+$D$3*N3301+$E$3*N3302+$F$3*N3303+$G$3*N3304))/$B$3))+((1-$L$3)*N3299)</f>
        <v>0.24651751415769751</v>
      </c>
      <c r="S3299" s="129">
        <f t="shared" ref="S3299:S3304" si="5804">ABS((Q3299-N3299)/Q3299)*100</f>
        <v>2.1603658808501121E-2</v>
      </c>
      <c r="T3299" s="133">
        <f t="shared" si="5790"/>
        <v>2.1692895349984219E-2</v>
      </c>
      <c r="U3299" s="127" t="s">
        <v>229</v>
      </c>
    </row>
    <row r="3300" spans="1:22" x14ac:dyDescent="0.2">
      <c r="N3300" s="125">
        <f t="shared" si="5772"/>
        <v>9.946235774406002E-5</v>
      </c>
      <c r="P3300" s="127" t="str">
        <f t="shared" ref="P3300" si="5805">CONCATENATE("X2","(m",K3299,")")</f>
        <v>X2(m413)</v>
      </c>
      <c r="Q3300" s="59">
        <f t="shared" ref="Q3300" si="5806">(($L$3*($I$4-($B$4*Q3299+$D$4*N3301+$E$4*N3302+$F$4*N3303+$G$4*N3304))/$C$4))+((1-$L$3)*N3300)</f>
        <v>9.9483938690770251E-5</v>
      </c>
      <c r="S3300" s="129">
        <f t="shared" si="5804"/>
        <v>2.1692895349984219E-2</v>
      </c>
    </row>
    <row r="3301" spans="1:22" x14ac:dyDescent="0.2">
      <c r="N3301" s="125">
        <f t="shared" si="5772"/>
        <v>-9.6234937060022351E-4</v>
      </c>
      <c r="P3301" s="127" t="str">
        <f t="shared" ref="P3301" si="5807">CONCATENATE("X3","(m",K3299,")")</f>
        <v>X3(m413)</v>
      </c>
      <c r="Q3301" s="59">
        <f t="shared" ref="Q3301" si="5808">(($L$3*($I$5-($B$5*Q3299+$C$5*Q3300+$E$5*N3302+$F$5*N3303+$G$5*N3304))/$D$5))+((1-$L$3)*N3301)</f>
        <v>-9.6255735418999044E-4</v>
      </c>
      <c r="S3301" s="129">
        <f t="shared" si="5804"/>
        <v>2.1607397092919669E-2</v>
      </c>
    </row>
    <row r="3302" spans="1:22" x14ac:dyDescent="0.2">
      <c r="N3302" s="125">
        <f t="shared" si="5772"/>
        <v>0.24766002215477378</v>
      </c>
      <c r="P3302" s="127" t="str">
        <f t="shared" ref="P3302" si="5809">CONCATENATE("X4","(m",K3299,")")</f>
        <v>X4(m413)</v>
      </c>
      <c r="Q3302" s="59">
        <f t="shared" ref="Q3302" si="5810">(($L$3*($I$6-($B$6*Q3299+$C$6*Q3300+$D$6*Q3301+$F$6*N3303+$G$6*N3304))/$E$6))+((1-$L$3)*N3302)</f>
        <v>0.24771303550964113</v>
      </c>
      <c r="S3302" s="129">
        <f t="shared" si="5804"/>
        <v>2.1401116319243952E-2</v>
      </c>
    </row>
    <row r="3303" spans="1:22" x14ac:dyDescent="0.2">
      <c r="N3303" s="125">
        <f t="shared" si="5772"/>
        <v>-9.9473172936649607E-5</v>
      </c>
      <c r="P3303" s="127" t="str">
        <f t="shared" ref="P3303" si="5811">CONCATENATE("X5","(m",K3299,")")</f>
        <v>X5(m413)</v>
      </c>
      <c r="Q3303" s="59">
        <f t="shared" ref="Q3303" si="5812">(($L$3*($I$7-($B$7*Q3299+$C$7*Q3300+$D$7*Q3301+$E$7*Q3302+$G$7*N3304))/$F$7))+((1-$L$3)*N3303)</f>
        <v>-9.9494655232415397E-5</v>
      </c>
      <c r="S3303" s="129">
        <f t="shared" si="5804"/>
        <v>2.1591406810353351E-2</v>
      </c>
    </row>
    <row r="3304" spans="1:22" ht="15.75" x14ac:dyDescent="0.25">
      <c r="K3304" s="1"/>
      <c r="N3304" s="126">
        <f t="shared" si="5772"/>
        <v>-9.6840525719025649E-4</v>
      </c>
      <c r="P3304" s="127" t="str">
        <f t="shared" ref="P3304" si="5813">CONCATENATE("X6","(m",K3299,")")</f>
        <v>X6(m413)</v>
      </c>
      <c r="Q3304" s="59">
        <f t="shared" ref="Q3304" si="5814">(($L$3*($I$8-($B$8*Q3299+$C$8*Q3300+$D$8*Q3301+$E$8*Q3302+$F$8*Q3303))/$G$8))+((1-$L$3)*N3304)</f>
        <v>-9.6861229004427364E-4</v>
      </c>
      <c r="R3304" s="1"/>
      <c r="S3304" s="129">
        <f t="shared" si="5804"/>
        <v>2.137417170369425E-2</v>
      </c>
      <c r="T3304" s="1"/>
      <c r="U3304" s="1"/>
    </row>
    <row r="3305" spans="1:22" x14ac:dyDescent="0.2">
      <c r="A3305" s="131"/>
      <c r="B3305" s="131"/>
      <c r="C3305" s="131"/>
      <c r="D3305" s="131"/>
      <c r="E3305" s="131"/>
      <c r="F3305" s="131"/>
      <c r="G3305" s="131"/>
      <c r="H3305" s="131"/>
      <c r="I3305" s="131"/>
      <c r="J3305" s="131"/>
      <c r="K3305" s="131"/>
      <c r="L3305" s="131"/>
      <c r="M3305" s="131"/>
      <c r="N3305" s="131"/>
      <c r="O3305" s="131"/>
      <c r="P3305" s="131"/>
      <c r="Q3305" s="131"/>
      <c r="R3305" s="131"/>
      <c r="S3305" s="131"/>
      <c r="T3305" s="131"/>
      <c r="U3305" s="131"/>
      <c r="V3305" s="131"/>
    </row>
    <row r="3306" spans="1:22" ht="15.75" x14ac:dyDescent="0.25">
      <c r="K3306" s="127" t="s">
        <v>226</v>
      </c>
      <c r="N3306" s="117" t="s">
        <v>641</v>
      </c>
      <c r="S3306" s="112" t="s">
        <v>210</v>
      </c>
      <c r="T3306" s="112" t="s">
        <v>228</v>
      </c>
    </row>
    <row r="3307" spans="1:22" x14ac:dyDescent="0.2">
      <c r="K3307" s="127">
        <v>414</v>
      </c>
      <c r="N3307" s="124">
        <f t="shared" ref="N3307" si="5815">Q3299</f>
        <v>0.24651751415769751</v>
      </c>
      <c r="P3307" s="127" t="str">
        <f t="shared" ref="P3307" si="5816">CONCATENATE("X1","(m",K3307,")")</f>
        <v>X1(m414)</v>
      </c>
      <c r="Q3307" s="59">
        <f t="shared" ref="Q3307" si="5817">(($L$3*($I$3-($C$3*N3308+$D$3*N3309+$E$3*N3310+$F$3*N3311+$G$3*N3312))/$B$3))+((1-$L$3)*N3307)</f>
        <v>0.24657028517762031</v>
      </c>
      <c r="S3307" s="129">
        <f t="shared" ref="S3307:S3312" si="5818">ABS((Q3307-N3307)/Q3307)*100</f>
        <v>2.1402019259854577E-2</v>
      </c>
      <c r="T3307" s="133">
        <f t="shared" si="5790"/>
        <v>2.1490403906346697E-2</v>
      </c>
      <c r="U3307" s="127" t="s">
        <v>229</v>
      </c>
    </row>
    <row r="3308" spans="1:22" x14ac:dyDescent="0.2">
      <c r="N3308" s="125">
        <f t="shared" si="5772"/>
        <v>9.9483938690770251E-5</v>
      </c>
      <c r="P3308" s="127" t="str">
        <f t="shared" ref="P3308" si="5819">CONCATENATE("X2","(m",K3307,")")</f>
        <v>X2(m414)</v>
      </c>
      <c r="Q3308" s="59">
        <f t="shared" ref="Q3308" si="5820">(($L$3*($I$4-($B$4*Q3307+$D$4*N3309+$E$4*N3310+$F$4*N3311+$G$4*N3312))/$C$4))+((1-$L$3)*N3308)</f>
        <v>9.9505322786545394E-5</v>
      </c>
      <c r="S3308" s="129">
        <f t="shared" si="5818"/>
        <v>2.1490403906346697E-2</v>
      </c>
    </row>
    <row r="3309" spans="1:22" x14ac:dyDescent="0.2">
      <c r="N3309" s="125">
        <f t="shared" si="5772"/>
        <v>-9.6255735418999044E-4</v>
      </c>
      <c r="P3309" s="127" t="str">
        <f t="shared" ref="P3309" si="5821">CONCATENATE("X3","(m",K3307,")")</f>
        <v>X3(m414)</v>
      </c>
      <c r="Q3309" s="59">
        <f t="shared" ref="Q3309" si="5822">(($L$3*($I$5-($B$5*Q3307+$C$5*Q3308+$E$5*N3310+$F$5*N3311+$G$5*N3312))/$D$5))+((1-$L$3)*N3309)</f>
        <v>-9.6276344065426584E-4</v>
      </c>
      <c r="S3309" s="129">
        <f t="shared" si="5818"/>
        <v>2.1405721859915058E-2</v>
      </c>
    </row>
    <row r="3310" spans="1:22" x14ac:dyDescent="0.2">
      <c r="N3310" s="125">
        <f t="shared" si="5772"/>
        <v>0.24771303550964113</v>
      </c>
      <c r="P3310" s="127" t="str">
        <f t="shared" ref="P3310" si="5823">CONCATENATE("X4","(m",K3307,")")</f>
        <v>X4(m414)</v>
      </c>
      <c r="Q3310" s="59">
        <f t="shared" ref="Q3310" si="5824">(($L$3*($I$6-($B$6*Q3307+$C$6*Q3308+$D$6*Q3309+$F$6*N3311+$G$6*N3312))/$E$6))+((1-$L$3)*N3310)</f>
        <v>0.2477655653023822</v>
      </c>
      <c r="S3310" s="129">
        <f t="shared" si="5818"/>
        <v>2.1201409758839392E-2</v>
      </c>
    </row>
    <row r="3311" spans="1:22" x14ac:dyDescent="0.2">
      <c r="N3311" s="125">
        <f t="shared" si="5772"/>
        <v>-9.9494655232415397E-5</v>
      </c>
      <c r="P3311" s="127" t="str">
        <f t="shared" ref="P3311" si="5825">CONCATENATE("X5","(m",K3307,")")</f>
        <v>X5(m414)</v>
      </c>
      <c r="Q3311" s="59">
        <f t="shared" ref="Q3311" si="5826">(($L$3*($I$7-($B$7*Q3307+$C$7*Q3308+$D$7*Q3309+$E$7*Q3310+$G$7*N3312))/$F$7))+((1-$L$3)*N3311)</f>
        <v>-9.9515941577092199E-5</v>
      </c>
      <c r="S3311" s="129">
        <f t="shared" si="5818"/>
        <v>2.1389884212985936E-2</v>
      </c>
    </row>
    <row r="3312" spans="1:22" ht="15.75" x14ac:dyDescent="0.25">
      <c r="K3312" s="1"/>
      <c r="N3312" s="126">
        <f t="shared" si="5772"/>
        <v>-9.6861229004427364E-4</v>
      </c>
      <c r="P3312" s="127" t="str">
        <f t="shared" ref="P3312" si="5827">CONCATENATE("X6","(m",K3307,")")</f>
        <v>X6(m414)</v>
      </c>
      <c r="Q3312" s="59">
        <f t="shared" ref="Q3312" si="5828">(($L$3*($I$8-($B$8*Q3307+$C$8*Q3308+$D$8*Q3309+$E$8*Q3310+$F$8*Q3311))/$G$8))+((1-$L$3)*N3312)</f>
        <v>-9.6881743444495014E-4</v>
      </c>
      <c r="R3312" s="1"/>
      <c r="S3312" s="129">
        <f t="shared" si="5818"/>
        <v>2.1174722231751989E-2</v>
      </c>
      <c r="T3312" s="1"/>
      <c r="U3312" s="1"/>
    </row>
    <row r="3313" spans="1:22" x14ac:dyDescent="0.2">
      <c r="A3313" s="131"/>
      <c r="B3313" s="131"/>
      <c r="C3313" s="131"/>
      <c r="D3313" s="131"/>
      <c r="E3313" s="131"/>
      <c r="F3313" s="131"/>
      <c r="G3313" s="131"/>
      <c r="H3313" s="131"/>
      <c r="I3313" s="131"/>
      <c r="J3313" s="131"/>
      <c r="K3313" s="131"/>
      <c r="L3313" s="131"/>
      <c r="M3313" s="131"/>
      <c r="N3313" s="131"/>
      <c r="O3313" s="131"/>
      <c r="P3313" s="131"/>
      <c r="Q3313" s="131"/>
      <c r="R3313" s="131"/>
      <c r="S3313" s="131"/>
      <c r="T3313" s="131"/>
      <c r="U3313" s="131"/>
      <c r="V3313" s="131"/>
    </row>
    <row r="3314" spans="1:22" ht="15.75" x14ac:dyDescent="0.25">
      <c r="K3314" s="127" t="s">
        <v>226</v>
      </c>
      <c r="N3314" s="117" t="s">
        <v>642</v>
      </c>
      <c r="S3314" s="112" t="s">
        <v>210</v>
      </c>
      <c r="T3314" s="112" t="s">
        <v>228</v>
      </c>
    </row>
    <row r="3315" spans="1:22" x14ac:dyDescent="0.2">
      <c r="K3315" s="127">
        <v>415</v>
      </c>
      <c r="N3315" s="124">
        <f t="shared" ref="N3315" si="5829">Q3307</f>
        <v>0.24657028517762031</v>
      </c>
      <c r="P3315" s="127" t="str">
        <f t="shared" ref="P3315" si="5830">CONCATENATE("X1","(m",K3315,")")</f>
        <v>X1(m415)</v>
      </c>
      <c r="Q3315" s="59">
        <f t="shared" ref="Q3315" si="5831">(($L$3*($I$3-($C$3*N3316+$D$3*N3317+$E$3*N3318+$F$3*N3319+$G$3*N3320))/$B$3))+((1-$L$3)*N3315)</f>
        <v>0.24662257484587868</v>
      </c>
      <c r="S3315" s="129">
        <f t="shared" ref="S3315:S3320" si="5832">ABS((Q3315-N3315)/Q3315)*100</f>
        <v>2.1202304083903712E-2</v>
      </c>
      <c r="T3315" s="133">
        <f t="shared" si="5790"/>
        <v>2.1289845318476316E-2</v>
      </c>
      <c r="U3315" s="127" t="s">
        <v>229</v>
      </c>
    </row>
    <row r="3316" spans="1:22" x14ac:dyDescent="0.2">
      <c r="N3316" s="125">
        <f t="shared" si="5772"/>
        <v>9.9505322786545394E-5</v>
      </c>
      <c r="P3316" s="127" t="str">
        <f t="shared" ref="P3316" si="5833">CONCATENATE("X2","(m",K3315,")")</f>
        <v>X2(m415)</v>
      </c>
      <c r="Q3316" s="59">
        <f t="shared" ref="Q3316" si="5834">(($L$3*($I$4-($B$4*Q3315+$D$4*N3317+$E$4*N3318+$F$4*N3319+$G$4*N3320))/$C$4))+((1-$L$3)*N3316)</f>
        <v>9.952651182696423E-5</v>
      </c>
      <c r="S3316" s="129">
        <f t="shared" si="5832"/>
        <v>2.1289845318476316E-2</v>
      </c>
    </row>
    <row r="3317" spans="1:22" x14ac:dyDescent="0.2">
      <c r="N3317" s="125">
        <f t="shared" si="5772"/>
        <v>-9.6276344065426584E-4</v>
      </c>
      <c r="P3317" s="127" t="str">
        <f t="shared" ref="P3317" si="5835">CONCATENATE("X3","(m",K3315,")")</f>
        <v>X3(m415)</v>
      </c>
      <c r="Q3317" s="59">
        <f t="shared" ref="Q3317" si="5836">(($L$3*($I$5-($B$5*Q3315+$C$5*Q3316+$E$5*N3318+$F$5*N3319+$G$5*N3320))/$D$5))+((1-$L$3)*N3317)</f>
        <v>-9.6296764729770937E-4</v>
      </c>
      <c r="S3317" s="129">
        <f t="shared" si="5832"/>
        <v>2.1205971354964409E-2</v>
      </c>
    </row>
    <row r="3318" spans="1:22" x14ac:dyDescent="0.2">
      <c r="N3318" s="125">
        <f t="shared" si="5772"/>
        <v>0.2477655653023822</v>
      </c>
      <c r="P3318" s="127" t="str">
        <f t="shared" ref="P3318" si="5837">CONCATENATE("X4","(m",K3315,")")</f>
        <v>X4(m415)</v>
      </c>
      <c r="Q3318" s="59">
        <f t="shared" ref="Q3318" si="5838">(($L$3*($I$6-($B$6*Q3315+$C$6*Q3316+$D$6*Q3317+$F$6*N3319+$G$6*N3320))/$E$6))+((1-$L$3)*N3318)</f>
        <v>0.24781761594381629</v>
      </c>
      <c r="S3318" s="129">
        <f t="shared" si="5832"/>
        <v>2.1003608333436157E-2</v>
      </c>
    </row>
    <row r="3319" spans="1:22" x14ac:dyDescent="0.2">
      <c r="N3319" s="125">
        <f t="shared" si="5772"/>
        <v>-9.9515941577092199E-5</v>
      </c>
      <c r="P3319" s="127" t="str">
        <f t="shared" ref="P3319" si="5839">CONCATENATE("X5","(m",K3315,")")</f>
        <v>X5(m415)</v>
      </c>
      <c r="Q3319" s="59">
        <f t="shared" ref="Q3319" si="5840">(($L$3*($I$7-($B$7*Q3315+$C$7*Q3316+$D$7*Q3317+$E$7*Q3318+$G$7*N3320))/$F$7))+((1-$L$3)*N3319)</f>
        <v>-9.9537033758050858E-5</v>
      </c>
      <c r="S3319" s="129">
        <f t="shared" si="5832"/>
        <v>2.1190284823966711E-2</v>
      </c>
    </row>
    <row r="3320" spans="1:22" ht="15.75" x14ac:dyDescent="0.25">
      <c r="K3320" s="1"/>
      <c r="N3320" s="126">
        <f t="shared" si="5772"/>
        <v>-9.6881743444495014E-4</v>
      </c>
      <c r="P3320" s="127" t="str">
        <f t="shared" ref="P3320" si="5841">CONCATENATE("X6","(m",K3315,")")</f>
        <v>X6(m415)</v>
      </c>
      <c r="Q3320" s="59">
        <f t="shared" ref="Q3320" si="5842">(($L$3*($I$8-($B$8*Q3315+$C$8*Q3316+$D$8*Q3317+$E$8*Q3318+$F$8*Q3319))/$G$8))+((1-$L$3)*N3320)</f>
        <v>-9.6902070761784173E-4</v>
      </c>
      <c r="R3320" s="1"/>
      <c r="S3320" s="129">
        <f t="shared" si="5832"/>
        <v>2.0977175337284118E-2</v>
      </c>
      <c r="T3320" s="1"/>
      <c r="U3320" s="1"/>
    </row>
    <row r="3321" spans="1:22" x14ac:dyDescent="0.2">
      <c r="A3321" s="131"/>
      <c r="B3321" s="131"/>
      <c r="C3321" s="131"/>
      <c r="D3321" s="131"/>
      <c r="E3321" s="131"/>
      <c r="F3321" s="131"/>
      <c r="G3321" s="131"/>
      <c r="H3321" s="131"/>
      <c r="I3321" s="131"/>
      <c r="J3321" s="131"/>
      <c r="K3321" s="131"/>
      <c r="L3321" s="131"/>
      <c r="M3321" s="131"/>
      <c r="N3321" s="131"/>
      <c r="O3321" s="131"/>
      <c r="P3321" s="131"/>
      <c r="Q3321" s="131"/>
      <c r="R3321" s="131"/>
      <c r="S3321" s="131"/>
      <c r="T3321" s="131"/>
      <c r="U3321" s="131"/>
      <c r="V3321" s="131"/>
    </row>
    <row r="3322" spans="1:22" ht="15.75" x14ac:dyDescent="0.25">
      <c r="K3322" s="127" t="s">
        <v>226</v>
      </c>
      <c r="N3322" s="117" t="s">
        <v>643</v>
      </c>
      <c r="S3322" s="112" t="s">
        <v>210</v>
      </c>
      <c r="T3322" s="112" t="s">
        <v>228</v>
      </c>
    </row>
    <row r="3323" spans="1:22" x14ac:dyDescent="0.2">
      <c r="K3323" s="127">
        <v>416</v>
      </c>
      <c r="N3323" s="124">
        <f t="shared" ref="N3323" si="5843">Q3315</f>
        <v>0.24662257484587868</v>
      </c>
      <c r="P3323" s="127" t="str">
        <f t="shared" ref="P3323" si="5844">CONCATENATE("X1","(m",K3323,")")</f>
        <v>X1(m416)</v>
      </c>
      <c r="Q3323" s="59">
        <f t="shared" ref="Q3323" si="5845">(($L$3*($I$3-($C$3*N3324+$D$3*N3325+$E$3*N3326+$F$3*N3327+$G$3*N3328))/$B$3))+((1-$L$3)*N3323)</f>
        <v>0.24667438755312929</v>
      </c>
      <c r="S3323" s="129">
        <f t="shared" ref="S3323:S3328" si="5846">ABS((Q3323-N3323)/Q3323)*100</f>
        <v>2.1004494128699952E-2</v>
      </c>
      <c r="T3323" s="133">
        <f t="shared" si="5790"/>
        <v>2.1091200343446158E-2</v>
      </c>
      <c r="U3323" s="127" t="s">
        <v>229</v>
      </c>
    </row>
    <row r="3324" spans="1:22" x14ac:dyDescent="0.2">
      <c r="N3324" s="125">
        <f t="shared" si="5772"/>
        <v>9.952651182696423E-5</v>
      </c>
      <c r="P3324" s="127" t="str">
        <f t="shared" ref="P3324" si="5847">CONCATENATE("X2","(m",K3323,")")</f>
        <v>X2(m416)</v>
      </c>
      <c r="Q3324" s="59">
        <f t="shared" ref="Q3324" si="5848">(($L$3*($I$4-($B$4*Q3323+$D$4*N3325+$E$4*N3326+$F$4*N3327+$G$4*N3328))/$C$4))+((1-$L$3)*N3324)</f>
        <v>9.9547507591227203E-5</v>
      </c>
      <c r="S3324" s="129">
        <f t="shared" si="5846"/>
        <v>2.1091200343446158E-2</v>
      </c>
    </row>
    <row r="3325" spans="1:22" x14ac:dyDescent="0.2">
      <c r="N3325" s="125">
        <f t="shared" si="5772"/>
        <v>-9.6296764729770937E-4</v>
      </c>
      <c r="P3325" s="127" t="str">
        <f t="shared" ref="P3325" si="5849">CONCATENATE("X3","(m",K3323,")")</f>
        <v>X3(m416)</v>
      </c>
      <c r="Q3325" s="59">
        <f t="shared" ref="Q3325" si="5850">(($L$3*($I$5-($B$5*Q3323+$C$5*Q3324+$E$5*N3326+$F$5*N3327+$G$5*N3328))/$D$5))+((1-$L$3)*N3325)</f>
        <v>-9.6316999126713537E-4</v>
      </c>
      <c r="S3325" s="129">
        <f t="shared" si="5846"/>
        <v>2.1008126422190777E-2</v>
      </c>
    </row>
    <row r="3326" spans="1:22" x14ac:dyDescent="0.2">
      <c r="N3326" s="125">
        <f t="shared" si="5772"/>
        <v>0.24781761594381629</v>
      </c>
      <c r="P3326" s="127" t="str">
        <f t="shared" ref="P3326" si="5851">CONCATENATE("X4","(m",K3323,")")</f>
        <v>X4(m416)</v>
      </c>
      <c r="Q3326" s="59">
        <f t="shared" ref="Q3326" si="5852">(($L$3*($I$6-($B$6*Q3323+$C$6*Q3324+$D$6*Q3325+$F$6*N3327+$G$6*N3328))/$E$6))+((1-$L$3)*N3326)</f>
        <v>0.24786919180452949</v>
      </c>
      <c r="S3326" s="129">
        <f t="shared" si="5846"/>
        <v>2.080769309719871E-2</v>
      </c>
    </row>
    <row r="3327" spans="1:22" x14ac:dyDescent="0.2">
      <c r="N3327" s="125">
        <f t="shared" si="5772"/>
        <v>-9.9537033758050858E-5</v>
      </c>
      <c r="P3327" s="127" t="str">
        <f t="shared" ref="P3327" si="5853">CONCATENATE("X5","(m",K3323,")")</f>
        <v>X5(m416)</v>
      </c>
      <c r="Q3327" s="59">
        <f t="shared" ref="Q3327" si="5854">(($L$3*($I$7-($B$7*Q3323+$C$7*Q3324+$D$7*Q3325+$E$7*Q3326+$G$7*N3328))/$F$7))+((1-$L$3)*N3327)</f>
        <v>-9.9557933546358702E-5</v>
      </c>
      <c r="S3327" s="129">
        <f t="shared" si="5846"/>
        <v>2.0992589503790585E-2</v>
      </c>
    </row>
    <row r="3328" spans="1:22" ht="15.75" x14ac:dyDescent="0.25">
      <c r="K3328" s="1"/>
      <c r="N3328" s="126">
        <f t="shared" si="5772"/>
        <v>-9.6902070761784173E-4</v>
      </c>
      <c r="P3328" s="127" t="str">
        <f t="shared" ref="P3328" si="5855">CONCATENATE("X6","(m",K3323,")")</f>
        <v>X6(m416)</v>
      </c>
      <c r="Q3328" s="59">
        <f t="shared" ref="Q3328" si="5856">(($L$3*($I$8-($B$8*Q3323+$C$8*Q3324+$D$8*Q3325+$E$8*Q3326+$F$8*Q3327))/$G$8))+((1-$L$3)*N3328)</f>
        <v>-9.6922212663138186E-4</v>
      </c>
      <c r="R3328" s="1"/>
      <c r="S3328" s="129">
        <f t="shared" si="5846"/>
        <v>2.0781512101894505E-2</v>
      </c>
      <c r="T3328" s="1"/>
      <c r="U3328" s="1"/>
    </row>
    <row r="3329" spans="1:22" x14ac:dyDescent="0.2">
      <c r="A3329" s="131"/>
      <c r="B3329" s="131"/>
      <c r="C3329" s="131"/>
      <c r="D3329" s="131"/>
      <c r="E3329" s="131"/>
      <c r="F3329" s="131"/>
      <c r="G3329" s="131"/>
      <c r="H3329" s="131"/>
      <c r="I3329" s="131"/>
      <c r="J3329" s="131"/>
      <c r="K3329" s="131"/>
      <c r="L3329" s="131"/>
      <c r="M3329" s="131"/>
      <c r="N3329" s="131"/>
      <c r="O3329" s="131"/>
      <c r="P3329" s="131"/>
      <c r="Q3329" s="131"/>
      <c r="R3329" s="131"/>
      <c r="S3329" s="131"/>
      <c r="T3329" s="131"/>
      <c r="U3329" s="131"/>
      <c r="V3329" s="131"/>
    </row>
    <row r="3330" spans="1:22" ht="15.75" x14ac:dyDescent="0.25">
      <c r="K3330" s="127" t="s">
        <v>226</v>
      </c>
      <c r="N3330" s="117" t="s">
        <v>644</v>
      </c>
      <c r="S3330" s="112" t="s">
        <v>210</v>
      </c>
      <c r="T3330" s="112" t="s">
        <v>228</v>
      </c>
    </row>
    <row r="3331" spans="1:22" x14ac:dyDescent="0.2">
      <c r="K3331" s="127">
        <v>417</v>
      </c>
      <c r="N3331" s="124">
        <f t="shared" ref="N3331" si="5857">Q3323</f>
        <v>0.24667438755312929</v>
      </c>
      <c r="P3331" s="127" t="str">
        <f t="shared" ref="P3331" si="5858">CONCATENATE("X1","(m",K3331,")")</f>
        <v>X1(m417)</v>
      </c>
      <c r="Q3331" s="59">
        <f t="shared" ref="Q3331" si="5859">(($L$3*($I$3-($C$3*N3332+$D$3*N3333+$E$3*N3334+$F$3*N3335+$G$3*N3336))/$B$3))+((1-$L$3)*N3331)</f>
        <v>0.24672572764997927</v>
      </c>
      <c r="S3331" s="129">
        <f t="shared" ref="S3331:S3336" si="5860">ABS((Q3331-N3331)/Q3331)*100</f>
        <v>2.0808570447431254E-2</v>
      </c>
      <c r="T3331" s="133">
        <f t="shared" si="5790"/>
        <v>2.0894449944551169E-2</v>
      </c>
      <c r="U3331" s="127" t="s">
        <v>229</v>
      </c>
    </row>
    <row r="3332" spans="1:22" x14ac:dyDescent="0.2">
      <c r="N3332" s="125">
        <f t="shared" si="5772"/>
        <v>9.9547507591227203E-5</v>
      </c>
      <c r="P3332" s="127" t="str">
        <f t="shared" ref="P3332" si="5861">CONCATENATE("X2","(m",K3331,")")</f>
        <v>X2(m417)</v>
      </c>
      <c r="Q3332" s="59">
        <f t="shared" ref="Q3332" si="5862">(($L$3*($I$4-($B$4*Q3331+$D$4*N3333+$E$4*N3334+$F$4*N3335+$G$4*N3336))/$C$4))+((1-$L$3)*N3332)</f>
        <v>9.9568311842305728E-5</v>
      </c>
      <c r="S3332" s="129">
        <f t="shared" si="5860"/>
        <v>2.0894449944551169E-2</v>
      </c>
    </row>
    <row r="3333" spans="1:22" x14ac:dyDescent="0.2">
      <c r="N3333" s="125">
        <f t="shared" si="5772"/>
        <v>-9.6316999126713537E-4</v>
      </c>
      <c r="P3333" s="127" t="str">
        <f t="shared" ref="P3333" si="5863">CONCATENATE("X3","(m",K3331,")")</f>
        <v>X3(m417)</v>
      </c>
      <c r="Q3333" s="59">
        <f t="shared" ref="Q3333" si="5864">(($L$3*($I$5-($B$5*Q3331+$C$5*Q3332+$E$5*N3334+$F$5*N3335+$G$5*N3336))/$D$5))+((1-$L$3)*N3333)</f>
        <v>-9.6337048955295315E-4</v>
      </c>
      <c r="S3333" s="129">
        <f t="shared" si="5860"/>
        <v>2.0812168111026222E-2</v>
      </c>
    </row>
    <row r="3334" spans="1:22" x14ac:dyDescent="0.2">
      <c r="N3334" s="125">
        <f t="shared" si="5772"/>
        <v>0.24786919180452949</v>
      </c>
      <c r="P3334" s="127" t="str">
        <f t="shared" ref="P3334" si="5865">CONCATENATE("X4","(m",K3331,")")</f>
        <v>X4(m417)</v>
      </c>
      <c r="Q3334" s="59">
        <f t="shared" ref="Q3334" si="5866">(($L$3*($I$6-($B$6*Q3331+$C$6*Q3332+$D$6*Q3333+$F$6*N3335+$G$6*N3336))/$E$6))+((1-$L$3)*N3334)</f>
        <v>0.24792029721524131</v>
      </c>
      <c r="S3334" s="129">
        <f t="shared" si="5860"/>
        <v>2.061364530692391E-2</v>
      </c>
    </row>
    <row r="3335" spans="1:22" x14ac:dyDescent="0.2">
      <c r="N3335" s="125">
        <f t="shared" si="5772"/>
        <v>-9.9557933546358702E-5</v>
      </c>
      <c r="P3335" s="127" t="str">
        <f t="shared" ref="P3335" si="5867">CONCATENATE("X5","(m",K3331,")")</f>
        <v>X5(m417)</v>
      </c>
      <c r="Q3335" s="59">
        <f t="shared" ref="Q3335" si="5868">(($L$3*($I$7-($B$7*Q3331+$C$7*Q3332+$D$7*Q3333+$E$7*Q3334+$G$7*N3336))/$F$7))+((1-$L$3)*N3335)</f>
        <v>-9.957864269692823E-5</v>
      </c>
      <c r="S3335" s="129">
        <f t="shared" si="5860"/>
        <v>2.0796779317988096E-2</v>
      </c>
    </row>
    <row r="3336" spans="1:22" ht="15.75" x14ac:dyDescent="0.25">
      <c r="K3336" s="1"/>
      <c r="N3336" s="126">
        <f t="shared" si="5772"/>
        <v>-9.6922212663138186E-4</v>
      </c>
      <c r="P3336" s="127" t="str">
        <f t="shared" ref="P3336" si="5869">CONCATENATE("X6","(m",K3331,")")</f>
        <v>X6(m417)</v>
      </c>
      <c r="Q3336" s="59">
        <f t="shared" ref="Q3336" si="5870">(($L$3*($I$8-($B$8*Q3331+$C$8*Q3332+$D$8*Q3333+$E$8*Q3334+$F$8*Q3335))/$G$8))+((1-$L$3)*N3336)</f>
        <v>-9.6942170839831314E-4</v>
      </c>
      <c r="R3336" s="1"/>
      <c r="S3336" s="129">
        <f t="shared" si="5860"/>
        <v>2.0587713809403638E-2</v>
      </c>
      <c r="T3336" s="1"/>
      <c r="U3336" s="1"/>
    </row>
    <row r="3337" spans="1:22" x14ac:dyDescent="0.2">
      <c r="A3337" s="131"/>
      <c r="B3337" s="131"/>
      <c r="C3337" s="131"/>
      <c r="D3337" s="131"/>
      <c r="E3337" s="131"/>
      <c r="F3337" s="131"/>
      <c r="G3337" s="131"/>
      <c r="H3337" s="131"/>
      <c r="I3337" s="131"/>
      <c r="J3337" s="131"/>
      <c r="K3337" s="131"/>
      <c r="L3337" s="131"/>
      <c r="M3337" s="131"/>
      <c r="N3337" s="131"/>
      <c r="O3337" s="131"/>
      <c r="P3337" s="131"/>
      <c r="Q3337" s="131"/>
      <c r="R3337" s="131"/>
      <c r="S3337" s="131"/>
      <c r="T3337" s="131"/>
      <c r="U3337" s="131"/>
      <c r="V3337" s="131"/>
    </row>
    <row r="3338" spans="1:22" ht="15.75" x14ac:dyDescent="0.25">
      <c r="K3338" s="127" t="s">
        <v>226</v>
      </c>
      <c r="N3338" s="117" t="s">
        <v>645</v>
      </c>
      <c r="S3338" s="112" t="s">
        <v>210</v>
      </c>
      <c r="T3338" s="112" t="s">
        <v>228</v>
      </c>
    </row>
    <row r="3339" spans="1:22" x14ac:dyDescent="0.2">
      <c r="K3339" s="127">
        <v>418</v>
      </c>
      <c r="N3339" s="124">
        <f t="shared" ref="N3339" si="5871">Q3331</f>
        <v>0.24672572764997927</v>
      </c>
      <c r="P3339" s="127" t="str">
        <f t="shared" ref="P3339" si="5872">CONCATENATE("X1","(m",K3339,")")</f>
        <v>X1(m418)</v>
      </c>
      <c r="Q3339" s="59">
        <f t="shared" ref="Q3339" si="5873">(($L$3*($I$3-($C$3*N3340+$D$3*N3341+$E$3*N3342+$F$3*N3343+$G$3*N3344))/$B$3))+((1-$L$3)*N3339)</f>
        <v>0.24677659944735153</v>
      </c>
      <c r="S3339" s="129">
        <f t="shared" ref="S3339:S3344" si="5874">ABS((Q3339-N3339)/Q3339)*100</f>
        <v>2.0614514296001016E-2</v>
      </c>
      <c r="T3339" s="133">
        <f t="shared" si="5790"/>
        <v>2.0699575288941306E-2</v>
      </c>
      <c r="U3339" s="127" t="s">
        <v>229</v>
      </c>
    </row>
    <row r="3340" spans="1:22" x14ac:dyDescent="0.2">
      <c r="N3340" s="125">
        <f t="shared" si="5772"/>
        <v>9.9568311842305728E-5</v>
      </c>
      <c r="P3340" s="127" t="str">
        <f t="shared" ref="P3340" si="5875">CONCATENATE("X2","(m",K3339,")")</f>
        <v>X2(m418)</v>
      </c>
      <c r="Q3340" s="59">
        <f t="shared" ref="Q3340" si="5876">(($L$3*($I$4-($B$4*Q3339+$D$4*N3341+$E$4*N3342+$F$4*N3343+$G$4*N3344))/$C$4))+((1-$L$3)*N3340)</f>
        <v>9.9588926327090252E-5</v>
      </c>
      <c r="S3340" s="129">
        <f t="shared" si="5874"/>
        <v>2.0699575288941306E-2</v>
      </c>
    </row>
    <row r="3341" spans="1:22" x14ac:dyDescent="0.2">
      <c r="N3341" s="125">
        <f t="shared" si="5772"/>
        <v>-9.6337048955295315E-4</v>
      </c>
      <c r="P3341" s="127" t="str">
        <f t="shared" ref="P3341" si="5877">CONCATENATE("X3","(m",K3339,")")</f>
        <v>X3(m418)</v>
      </c>
      <c r="Q3341" s="59">
        <f t="shared" ref="Q3341" si="5878">(($L$3*($I$5-($B$5*Q3339+$C$5*Q3340+$E$5*N3342+$F$5*N3343+$G$5*N3344))/$D$5))+((1-$L$3)*N3341)</f>
        <v>-9.6356915899059419E-4</v>
      </c>
      <c r="S3341" s="129">
        <f t="shared" si="5874"/>
        <v>2.0618077673755831E-2</v>
      </c>
    </row>
    <row r="3342" spans="1:22" x14ac:dyDescent="0.2">
      <c r="N3342" s="125">
        <f t="shared" si="5772"/>
        <v>0.24792029721524131</v>
      </c>
      <c r="P3342" s="127" t="str">
        <f t="shared" ref="P3342" si="5879">CONCATENATE("X4","(m",K3339,")")</f>
        <v>X4(m418)</v>
      </c>
      <c r="Q3342" s="59">
        <f t="shared" ref="Q3342" si="5880">(($L$3*($I$6-($B$6*Q3339+$C$6*Q3340+$D$6*Q3341+$F$6*N3343+$G$6*N3344))/$E$6))+((1-$L$3)*N3342)</f>
        <v>0.24797093646716861</v>
      </c>
      <c r="S3342" s="129">
        <f t="shared" si="5874"/>
        <v>2.042144641979372E-2</v>
      </c>
    </row>
    <row r="3343" spans="1:22" x14ac:dyDescent="0.2">
      <c r="N3343" s="125">
        <f t="shared" si="5772"/>
        <v>-9.957864269692823E-5</v>
      </c>
      <c r="P3343" s="127" t="str">
        <f t="shared" ref="P3343" si="5881">CONCATENATE("X5","(m",K3339,")")</f>
        <v>X5(m418)</v>
      </c>
      <c r="Q3343" s="59">
        <f t="shared" ref="Q3343" si="5882">(($L$3*($I$7-($B$7*Q3339+$C$7*Q3340+$D$7*Q3341+$E$7*Q3342+$G$7*N3344))/$F$7))+((1-$L$3)*N3343)</f>
        <v>-9.9599162948664496E-5</v>
      </c>
      <c r="S3343" s="129">
        <f t="shared" si="5874"/>
        <v>2.0602835534715237E-2</v>
      </c>
    </row>
    <row r="3344" spans="1:22" ht="15.75" x14ac:dyDescent="0.25">
      <c r="K3344" s="1"/>
      <c r="N3344" s="126">
        <f t="shared" si="5772"/>
        <v>-9.6942170839831314E-4</v>
      </c>
      <c r="P3344" s="127" t="str">
        <f t="shared" ref="P3344" si="5883">CONCATENATE("X6","(m",K3339,")")</f>
        <v>X6(m418)</v>
      </c>
      <c r="Q3344" s="59">
        <f t="shared" ref="Q3344" si="5884">(($L$3*($I$8-($B$8*Q3339+$C$8*Q3340+$D$8*Q3341+$E$8*Q3342+$F$8*Q3343))/$G$8))+((1-$L$3)*N3344)</f>
        <v>-9.6961946967710864E-4</v>
      </c>
      <c r="R3344" s="1"/>
      <c r="S3344" s="129">
        <f t="shared" si="5874"/>
        <v>2.0395761943739647E-2</v>
      </c>
      <c r="T3344" s="1"/>
      <c r="U3344" s="1"/>
    </row>
    <row r="3345" spans="1:22" x14ac:dyDescent="0.2">
      <c r="A3345" s="131"/>
      <c r="B3345" s="131"/>
      <c r="C3345" s="131"/>
      <c r="D3345" s="131"/>
      <c r="E3345" s="131"/>
      <c r="F3345" s="131"/>
      <c r="G3345" s="131"/>
      <c r="H3345" s="131"/>
      <c r="I3345" s="131"/>
      <c r="J3345" s="131"/>
      <c r="K3345" s="131"/>
      <c r="L3345" s="131"/>
      <c r="M3345" s="131"/>
      <c r="N3345" s="131"/>
      <c r="O3345" s="131"/>
      <c r="P3345" s="131"/>
      <c r="Q3345" s="131"/>
      <c r="R3345" s="131"/>
      <c r="S3345" s="131"/>
      <c r="T3345" s="131"/>
      <c r="U3345" s="131"/>
      <c r="V3345" s="131"/>
    </row>
    <row r="3346" spans="1:22" ht="15.75" x14ac:dyDescent="0.25">
      <c r="K3346" s="127" t="s">
        <v>226</v>
      </c>
      <c r="N3346" s="117" t="s">
        <v>646</v>
      </c>
      <c r="S3346" s="112" t="s">
        <v>210</v>
      </c>
      <c r="T3346" s="112" t="s">
        <v>228</v>
      </c>
    </row>
    <row r="3347" spans="1:22" x14ac:dyDescent="0.2">
      <c r="K3347" s="127">
        <v>419</v>
      </c>
      <c r="N3347" s="124">
        <f t="shared" ref="N3347:N3408" si="5885">Q3339</f>
        <v>0.24677659944735153</v>
      </c>
      <c r="P3347" s="127" t="str">
        <f t="shared" ref="P3347" si="5886">CONCATENATE("X1","(m",K3347,")")</f>
        <v>X1(m419)</v>
      </c>
      <c r="Q3347" s="59">
        <f t="shared" ref="Q3347" si="5887">(($L$3*($I$3-($C$3*N3348+$D$3*N3349+$E$3*N3350+$F$3*N3351+$G$3*N3352))/$B$3))+((1-$L$3)*N3347)</f>
        <v>0.24682700721684692</v>
      </c>
      <c r="S3347" s="129">
        <f t="shared" ref="S3347:S3352" si="5888">ABS((Q3347-N3347)/Q3347)*100</f>
        <v>2.0422307130718985E-2</v>
      </c>
      <c r="T3347" s="133">
        <f t="shared" si="5790"/>
        <v>2.0506557745113552E-2</v>
      </c>
      <c r="U3347" s="127" t="s">
        <v>229</v>
      </c>
    </row>
    <row r="3348" spans="1:22" x14ac:dyDescent="0.2">
      <c r="N3348" s="125">
        <f t="shared" si="5885"/>
        <v>9.9588926327090252E-5</v>
      </c>
      <c r="P3348" s="127" t="str">
        <f t="shared" ref="P3348" si="5889">CONCATENATE("X2","(m",K3347,")")</f>
        <v>X2(m419)</v>
      </c>
      <c r="Q3348" s="59">
        <f t="shared" ref="Q3348" si="5890">(($L$3*($I$4-($B$4*Q3347+$D$4*N3349+$E$4*N3350+$F$4*N3351+$G$4*N3352))/$C$4))+((1-$L$3)*N3348)</f>
        <v>9.9609352776536906E-5</v>
      </c>
      <c r="S3348" s="129">
        <f t="shared" si="5888"/>
        <v>2.0506557745113552E-2</v>
      </c>
    </row>
    <row r="3349" spans="1:22" x14ac:dyDescent="0.2">
      <c r="N3349" s="125">
        <f t="shared" si="5885"/>
        <v>-9.6356915899059419E-4</v>
      </c>
      <c r="P3349" s="127" t="str">
        <f t="shared" ref="P3349" si="5891">CONCATENATE("X3","(m",K3347,")")</f>
        <v>X3(m419)</v>
      </c>
      <c r="Q3349" s="59">
        <f t="shared" ref="Q3349" si="5892">(($L$3*($I$5-($B$5*Q3347+$C$5*Q3348+$E$5*N3350+$F$5*N3351+$G$5*N3352))/$D$5))+((1-$L$3)*N3349)</f>
        <v>-9.6376601626192476E-4</v>
      </c>
      <c r="S3349" s="129">
        <f t="shared" si="5888"/>
        <v>2.0425836562915196E-2</v>
      </c>
    </row>
    <row r="3350" spans="1:22" x14ac:dyDescent="0.2">
      <c r="N3350" s="125">
        <f t="shared" si="5885"/>
        <v>0.24797093646716861</v>
      </c>
      <c r="P3350" s="127" t="str">
        <f t="shared" ref="P3350" si="5893">CONCATENATE("X4","(m",K3347,")")</f>
        <v>X4(m419)</v>
      </c>
      <c r="Q3350" s="59">
        <f t="shared" ref="Q3350" si="5894">(($L$3*($I$6-($B$6*Q3347+$C$6*Q3348+$D$6*Q3349+$F$6*N3351+$G$6*N3352))/$E$6))+((1-$L$3)*N3350)</f>
        <v>0.2480211138123859</v>
      </c>
      <c r="S3350" s="129">
        <f t="shared" si="5888"/>
        <v>2.023107809089195E-2</v>
      </c>
    </row>
    <row r="3351" spans="1:22" x14ac:dyDescent="0.2">
      <c r="N3351" s="125">
        <f t="shared" si="5885"/>
        <v>-9.9599162948664496E-5</v>
      </c>
      <c r="P3351" s="127" t="str">
        <f t="shared" ref="P3351" si="5895">CONCATENATE("X5","(m",K3347,")")</f>
        <v>X5(m419)</v>
      </c>
      <c r="Q3351" s="59">
        <f t="shared" ref="Q3351" si="5896">(($L$3*($I$7-($B$7*Q3347+$C$7*Q3348+$D$7*Q3349+$E$7*Q3350+$G$7*N3352))/$F$7))+((1-$L$3)*N3351)</f>
        <v>-9.9619496024611084E-5</v>
      </c>
      <c r="S3351" s="129">
        <f t="shared" si="5888"/>
        <v>2.0410739622256511E-2</v>
      </c>
    </row>
    <row r="3352" spans="1:22" ht="15.75" x14ac:dyDescent="0.25">
      <c r="K3352" s="1"/>
      <c r="N3352" s="126">
        <f t="shared" si="5885"/>
        <v>-9.6961946967710864E-4</v>
      </c>
      <c r="P3352" s="127" t="str">
        <f t="shared" ref="P3352" si="5897">CONCATENATE("X6","(m",K3347,")")</f>
        <v>X6(m419)</v>
      </c>
      <c r="Q3352" s="59">
        <f t="shared" ref="Q3352" si="5898">(($L$3*($I$8-($B$8*Q3347+$C$8*Q3348+$D$8*Q3349+$E$8*Q3350+$F$8*Q3351))/$G$8))+((1-$L$3)*N3352)</f>
        <v>-9.6981542707337825E-4</v>
      </c>
      <c r="R3352" s="1"/>
      <c r="S3352" s="129">
        <f t="shared" si="5888"/>
        <v>2.0205638186325158E-2</v>
      </c>
      <c r="T3352" s="1"/>
      <c r="U3352" s="1"/>
    </row>
    <row r="3353" spans="1:22" x14ac:dyDescent="0.2">
      <c r="A3353" s="131"/>
      <c r="B3353" s="131"/>
      <c r="C3353" s="131"/>
      <c r="D3353" s="131"/>
      <c r="E3353" s="131"/>
      <c r="F3353" s="131"/>
      <c r="G3353" s="131"/>
      <c r="H3353" s="131"/>
      <c r="I3353" s="131"/>
      <c r="J3353" s="131"/>
      <c r="K3353" s="131"/>
      <c r="L3353" s="131"/>
      <c r="M3353" s="131"/>
      <c r="N3353" s="131"/>
      <c r="O3353" s="131"/>
      <c r="P3353" s="131"/>
      <c r="Q3353" s="131"/>
      <c r="R3353" s="131"/>
      <c r="S3353" s="131"/>
      <c r="T3353" s="131"/>
      <c r="U3353" s="131"/>
      <c r="V3353" s="131"/>
    </row>
    <row r="3354" spans="1:22" ht="15.75" x14ac:dyDescent="0.25">
      <c r="K3354" s="127" t="s">
        <v>226</v>
      </c>
      <c r="N3354" s="117" t="s">
        <v>647</v>
      </c>
      <c r="S3354" s="112" t="s">
        <v>210</v>
      </c>
      <c r="T3354" s="112" t="s">
        <v>228</v>
      </c>
    </row>
    <row r="3355" spans="1:22" x14ac:dyDescent="0.2">
      <c r="K3355" s="127">
        <v>420</v>
      </c>
      <c r="N3355" s="124">
        <f t="shared" ref="N3355" si="5899">Q3347</f>
        <v>0.24682700721684692</v>
      </c>
      <c r="P3355" s="127" t="str">
        <f t="shared" ref="P3355" si="5900">CONCATENATE("X1","(m",K3355,")")</f>
        <v>X1(m420)</v>
      </c>
      <c r="Q3355" s="59">
        <f t="shared" ref="Q3355" si="5901">(($L$3*($I$3-($C$3*N3356+$D$3*N3357+$E$3*N3358+$F$3*N3359+$G$3*N3360))/$B$3))+((1-$L$3)*N3355)</f>
        <v>0.24687695519110284</v>
      </c>
      <c r="S3355" s="129">
        <f t="shared" ref="S3355:S3360" si="5902">ABS((Q3355-N3355)/Q3355)*100</f>
        <v>2.0231930605777593E-2</v>
      </c>
      <c r="T3355" s="133">
        <f t="shared" ref="T3355:T3411" si="5903">MAX(S3355:S3358)</f>
        <v>2.0315378880548324E-2</v>
      </c>
      <c r="U3355" s="127" t="s">
        <v>229</v>
      </c>
    </row>
    <row r="3356" spans="1:22" x14ac:dyDescent="0.2">
      <c r="N3356" s="125">
        <f t="shared" si="5885"/>
        <v>9.9609352776536906E-5</v>
      </c>
      <c r="P3356" s="127" t="str">
        <f t="shared" ref="P3356" si="5904">CONCATENATE("X2","(m",K3355,")")</f>
        <v>X2(m420)</v>
      </c>
      <c r="Q3356" s="59">
        <f t="shared" ref="Q3356" si="5905">(($L$3*($I$4-($B$4*Q3355+$D$4*N3357+$E$4*N3358+$F$4*N3359+$G$4*N3360))/$C$4))+((1-$L$3)*N3356)</f>
        <v>9.962959290581287E-5</v>
      </c>
      <c r="S3356" s="129">
        <f t="shared" si="5902"/>
        <v>2.0315378880548324E-2</v>
      </c>
    </row>
    <row r="3357" spans="1:22" x14ac:dyDescent="0.2">
      <c r="N3357" s="125">
        <f t="shared" si="5885"/>
        <v>-9.6376601626192476E-4</v>
      </c>
      <c r="P3357" s="127" t="str">
        <f t="shared" ref="P3357" si="5906">CONCATENATE("X3","(m",K3355,")")</f>
        <v>X3(m420)</v>
      </c>
      <c r="Q3357" s="59">
        <f t="shared" ref="Q3357" si="5907">(($L$3*($I$5-($B$5*Q3355+$C$5*Q3356+$E$5*N3358+$F$5*N3359+$G$5*N3360))/$D$5))+((1-$L$3)*N3357)</f>
        <v>-9.6396107789664762E-4</v>
      </c>
      <c r="S3357" s="129">
        <f t="shared" si="5902"/>
        <v>2.0235426429092089E-2</v>
      </c>
    </row>
    <row r="3358" spans="1:22" x14ac:dyDescent="0.2">
      <c r="N3358" s="125">
        <f t="shared" si="5885"/>
        <v>0.2480211138123859</v>
      </c>
      <c r="P3358" s="127" t="str">
        <f t="shared" ref="P3358" si="5908">CONCATENATE("X4","(m",K3355,")")</f>
        <v>X4(m420)</v>
      </c>
      <c r="Q3358" s="59">
        <f t="shared" ref="Q3358" si="5909">(($L$3*($I$6-($B$6*Q3355+$C$6*Q3356+$D$6*Q3357+$F$6*N3359+$G$6*N3360))/$E$6))+((1-$L$3)*N3358)</f>
        <v>0.24807083346418229</v>
      </c>
      <c r="S3358" s="129">
        <f t="shared" si="5902"/>
        <v>2.0042522170820629E-2</v>
      </c>
    </row>
    <row r="3359" spans="1:22" x14ac:dyDescent="0.2">
      <c r="N3359" s="125">
        <f t="shared" si="5885"/>
        <v>-9.9619496024611084E-5</v>
      </c>
      <c r="P3359" s="127" t="str">
        <f t="shared" ref="P3359" si="5910">CONCATENATE("X5","(m",K3355,")")</f>
        <v>X5(m420)</v>
      </c>
      <c r="Q3359" s="59">
        <f t="shared" ref="Q3359" si="5911">(($L$3*($I$7-($B$7*Q3355+$C$7*Q3356+$D$7*Q3357+$E$7*Q3358+$G$7*N3360))/$F$7))+((1-$L$3)*N3359)</f>
        <v>-9.9639643632094791E-5</v>
      </c>
      <c r="S3359" s="129">
        <f t="shared" si="5902"/>
        <v>2.0220473246672043E-2</v>
      </c>
    </row>
    <row r="3360" spans="1:22" ht="15.75" x14ac:dyDescent="0.25">
      <c r="K3360" s="1"/>
      <c r="N3360" s="126">
        <f t="shared" si="5885"/>
        <v>-9.6981542707337825E-4</v>
      </c>
      <c r="P3360" s="127" t="str">
        <f t="shared" ref="P3360" si="5912">CONCATENATE("X6","(m",K3355,")")</f>
        <v>X6(m420)</v>
      </c>
      <c r="Q3360" s="59">
        <f t="shared" ref="Q3360" si="5913">(($L$3*($I$8-($B$8*Q3355+$C$8*Q3356+$D$8*Q3357+$E$8*Q3358+$F$8*Q3359))/$G$8))+((1-$L$3)*N3360)</f>
        <v>-9.7000959704126471E-4</v>
      </c>
      <c r="R3360" s="1"/>
      <c r="S3360" s="129">
        <f t="shared" si="5902"/>
        <v>2.0017324413977286E-2</v>
      </c>
      <c r="T3360" s="1"/>
      <c r="U3360" s="1"/>
    </row>
    <row r="3361" spans="1:22" x14ac:dyDescent="0.2">
      <c r="A3361" s="131"/>
      <c r="B3361" s="131"/>
      <c r="C3361" s="131"/>
      <c r="D3361" s="131"/>
      <c r="E3361" s="131"/>
      <c r="F3361" s="131"/>
      <c r="G3361" s="131"/>
      <c r="H3361" s="131"/>
      <c r="I3361" s="131"/>
      <c r="J3361" s="131"/>
      <c r="K3361" s="131"/>
      <c r="L3361" s="131"/>
      <c r="M3361" s="131"/>
      <c r="N3361" s="131"/>
      <c r="O3361" s="131"/>
      <c r="P3361" s="131"/>
      <c r="Q3361" s="131"/>
      <c r="R3361" s="131"/>
      <c r="S3361" s="131"/>
      <c r="T3361" s="131"/>
      <c r="U3361" s="131"/>
      <c r="V3361" s="131"/>
    </row>
    <row r="3362" spans="1:22" ht="15.75" x14ac:dyDescent="0.25">
      <c r="K3362" s="127" t="s">
        <v>226</v>
      </c>
      <c r="N3362" s="117" t="s">
        <v>648</v>
      </c>
      <c r="S3362" s="112" t="s">
        <v>210</v>
      </c>
      <c r="T3362" s="112" t="s">
        <v>228</v>
      </c>
    </row>
    <row r="3363" spans="1:22" x14ac:dyDescent="0.2">
      <c r="K3363" s="127">
        <v>421</v>
      </c>
      <c r="N3363" s="124">
        <f t="shared" ref="N3363" si="5914">Q3355</f>
        <v>0.24687695519110284</v>
      </c>
      <c r="P3363" s="127" t="str">
        <f t="shared" ref="P3363" si="5915">CONCATENATE("X1","(m",K3363,")")</f>
        <v>X1(m421)</v>
      </c>
      <c r="Q3363" s="59">
        <f t="shared" ref="Q3363" si="5916">(($L$3*($I$3-($C$3*N3364+$D$3*N3365+$E$3*N3366+$F$3*N3367+$G$3*N3368))/$B$3))+((1-$L$3)*N3363)</f>
        <v>0.24692644756414861</v>
      </c>
      <c r="S3363" s="129">
        <f t="shared" ref="S3363:S3368" si="5917">ABS((Q3363-N3363)/Q3363)*100</f>
        <v>2.0043366570895768E-2</v>
      </c>
      <c r="T3363" s="133">
        <f t="shared" si="5903"/>
        <v>2.012602045940794E-2</v>
      </c>
      <c r="U3363" s="127" t="s">
        <v>229</v>
      </c>
    </row>
    <row r="3364" spans="1:22" x14ac:dyDescent="0.2">
      <c r="N3364" s="125">
        <f t="shared" si="5885"/>
        <v>9.962959290581287E-5</v>
      </c>
      <c r="P3364" s="127" t="str">
        <f t="shared" ref="P3364" si="5918">CONCATENATE("X2","(m",K3363,")")</f>
        <v>X2(m421)</v>
      </c>
      <c r="Q3364" s="59">
        <f t="shared" ref="Q3364" si="5919">(($L$3*($I$4-($B$4*Q3363+$D$4*N3365+$E$4*N3366+$F$4*N3367+$G$4*N3368))/$C$4))+((1-$L$3)*N3364)</f>
        <v>9.9649648414440489E-5</v>
      </c>
      <c r="S3364" s="129">
        <f t="shared" si="5917"/>
        <v>2.012602045940794E-2</v>
      </c>
    </row>
    <row r="3365" spans="1:22" x14ac:dyDescent="0.2">
      <c r="N3365" s="125">
        <f t="shared" si="5885"/>
        <v>-9.6396107789664762E-4</v>
      </c>
      <c r="P3365" s="127" t="str">
        <f t="shared" ref="P3365" si="5920">CONCATENATE("X3","(m",K3363,")")</f>
        <v>X3(m421)</v>
      </c>
      <c r="Q3365" s="59">
        <f t="shared" ref="Q3365" si="5921">(($L$3*($I$5-($B$5*Q3363+$C$5*Q3364+$E$5*N3366+$F$5*N3367+$G$5*N3368))/$D$5))+((1-$L$3)*N3365)</f>
        <v>-9.6415436027368973E-4</v>
      </c>
      <c r="S3365" s="129">
        <f t="shared" si="5917"/>
        <v>2.0046829118445499E-2</v>
      </c>
    </row>
    <row r="3366" spans="1:22" x14ac:dyDescent="0.2">
      <c r="N3366" s="125">
        <f t="shared" si="5885"/>
        <v>0.24807083346418229</v>
      </c>
      <c r="P3366" s="127" t="str">
        <f t="shared" ref="P3366" si="5922">CONCATENATE("X4","(m",K3363,")")</f>
        <v>X4(m421)</v>
      </c>
      <c r="Q3366" s="59">
        <f t="shared" ref="Q3366" si="5923">(($L$3*($I$6-($B$6*Q3363+$C$6*Q3364+$D$6*Q3365+$F$6*N3367+$G$6*N3368))/$E$6))+((1-$L$3)*N3366)</f>
        <v>0.24812009959741532</v>
      </c>
      <c r="S3366" s="129">
        <f t="shared" si="5917"/>
        <v>1.9855760703370758E-2</v>
      </c>
    </row>
    <row r="3367" spans="1:22" x14ac:dyDescent="0.2">
      <c r="N3367" s="125">
        <f t="shared" si="5885"/>
        <v>-9.9639643632094791E-5</v>
      </c>
      <c r="P3367" s="127" t="str">
        <f t="shared" ref="P3367" si="5924">CONCATENATE("X5","(m",K3363,")")</f>
        <v>X5(m421)</v>
      </c>
      <c r="Q3367" s="59">
        <f t="shared" ref="Q3367" si="5925">(($L$3*($I$7-($B$7*Q3363+$C$7*Q3364+$D$7*Q3365+$E$7*Q3366+$G$7*N3368))/$F$7))+((1-$L$3)*N3367)</f>
        <v>-9.9659607462869099E-5</v>
      </c>
      <c r="S3367" s="129">
        <f t="shared" si="5917"/>
        <v>2.0032018269533842E-2</v>
      </c>
    </row>
    <row r="3368" spans="1:22" ht="15.75" x14ac:dyDescent="0.25">
      <c r="K3368" s="1"/>
      <c r="N3368" s="126">
        <f t="shared" si="5885"/>
        <v>-9.7000959704126471E-4</v>
      </c>
      <c r="P3368" s="127" t="str">
        <f t="shared" ref="P3368" si="5926">CONCATENATE("X6","(m",K3363,")")</f>
        <v>X6(m421)</v>
      </c>
      <c r="Q3368" s="59">
        <f t="shared" ref="Q3368" si="5927">(($L$3*($I$8-($B$8*Q3363+$C$8*Q3364+$D$8*Q3365+$E$8*Q3366+$F$8*Q3367))/$G$8))+((1-$L$3)*N3368)</f>
        <v>-9.7020199588482292E-4</v>
      </c>
      <c r="R3368" s="1"/>
      <c r="S3368" s="129">
        <f t="shared" si="5917"/>
        <v>1.9830802696168801E-2</v>
      </c>
      <c r="T3368" s="1"/>
      <c r="U3368" s="1"/>
    </row>
    <row r="3369" spans="1:22" x14ac:dyDescent="0.2">
      <c r="A3369" s="131"/>
      <c r="B3369" s="131"/>
      <c r="C3369" s="131"/>
      <c r="D3369" s="131"/>
      <c r="E3369" s="131"/>
      <c r="F3369" s="131"/>
      <c r="G3369" s="131"/>
      <c r="H3369" s="131"/>
      <c r="I3369" s="131"/>
      <c r="J3369" s="131"/>
      <c r="K3369" s="131"/>
      <c r="L3369" s="131"/>
      <c r="M3369" s="131"/>
      <c r="N3369" s="131"/>
      <c r="O3369" s="131"/>
      <c r="P3369" s="131"/>
      <c r="Q3369" s="131"/>
      <c r="R3369" s="131"/>
      <c r="S3369" s="131"/>
      <c r="T3369" s="131"/>
      <c r="U3369" s="131"/>
      <c r="V3369" s="131"/>
    </row>
    <row r="3370" spans="1:22" ht="15.75" x14ac:dyDescent="0.25">
      <c r="K3370" s="127" t="s">
        <v>226</v>
      </c>
      <c r="N3370" s="117" t="s">
        <v>649</v>
      </c>
      <c r="S3370" s="112" t="s">
        <v>210</v>
      </c>
      <c r="T3370" s="112" t="s">
        <v>228</v>
      </c>
    </row>
    <row r="3371" spans="1:22" x14ac:dyDescent="0.2">
      <c r="K3371" s="127">
        <v>422</v>
      </c>
      <c r="N3371" s="124">
        <f t="shared" ref="N3371" si="5928">Q3363</f>
        <v>0.24692644756414861</v>
      </c>
      <c r="P3371" s="127" t="str">
        <f t="shared" ref="P3371" si="5929">CONCATENATE("X1","(m",K3371,")")</f>
        <v>X1(m422)</v>
      </c>
      <c r="Q3371" s="59">
        <f t="shared" ref="Q3371" si="5930">(($L$3*($I$3-($C$3*N3372+$D$3*N3373+$E$3*N3374+$F$3*N3375+$G$3*N3376))/$B$3))+((1-$L$3)*N3371)</f>
        <v>0.24697548849175757</v>
      </c>
      <c r="S3371" s="129">
        <f t="shared" ref="S3371:S3376" si="5931">ABS((Q3371-N3371)/Q3371)*100</f>
        <v>1.9856597068983517E-2</v>
      </c>
      <c r="T3371" s="133">
        <f t="shared" si="5903"/>
        <v>1.9938464439888958E-2</v>
      </c>
      <c r="U3371" s="127" t="s">
        <v>229</v>
      </c>
    </row>
    <row r="3372" spans="1:22" x14ac:dyDescent="0.2">
      <c r="N3372" s="125">
        <f t="shared" si="5885"/>
        <v>9.9649648414440489E-5</v>
      </c>
      <c r="P3372" s="127" t="str">
        <f t="shared" ref="P3372" si="5932">CONCATENATE("X2","(m",K3371,")")</f>
        <v>X2(m422)</v>
      </c>
      <c r="Q3372" s="59">
        <f t="shared" ref="Q3372" si="5933">(($L$3*($I$4-($B$4*Q3371+$D$4*N3373+$E$4*N3374+$F$4*N3375+$G$4*N3376))/$C$4))+((1-$L$3)*N3372)</f>
        <v>9.9669520986439778E-5</v>
      </c>
      <c r="S3372" s="129">
        <f t="shared" si="5931"/>
        <v>1.9938464439888958E-2</v>
      </c>
    </row>
    <row r="3373" spans="1:22" x14ac:dyDescent="0.2">
      <c r="N3373" s="125">
        <f t="shared" si="5885"/>
        <v>-9.6415436027368973E-4</v>
      </c>
      <c r="P3373" s="127" t="str">
        <f t="shared" ref="P3373" si="5934">CONCATENATE("X3","(m",K3371,")")</f>
        <v>X3(m422)</v>
      </c>
      <c r="Q3373" s="59">
        <f t="shared" ref="Q3373" si="5935">(($L$3*($I$5-($B$5*Q3371+$C$5*Q3372+$E$5*N3374+$F$5*N3375+$G$5*N3376))/$D$5))+((1-$L$3)*N3373)</f>
        <v>-9.6434587962257706E-4</v>
      </c>
      <c r="S3373" s="129">
        <f t="shared" si="5931"/>
        <v>1.9860026670335616E-2</v>
      </c>
    </row>
    <row r="3374" spans="1:22" x14ac:dyDescent="0.2">
      <c r="N3374" s="125">
        <f t="shared" si="5885"/>
        <v>0.24812009959741532</v>
      </c>
      <c r="P3374" s="127" t="str">
        <f t="shared" ref="P3374" si="5936">CONCATENATE("X4","(m",K3371,")")</f>
        <v>X4(m422)</v>
      </c>
      <c r="Q3374" s="59">
        <f t="shared" ref="Q3374" si="5937">(($L$3*($I$6-($B$6*Q3371+$C$6*Q3372+$D$6*Q3373+$F$6*N3375+$G$6*N3376))/$E$6))+((1-$L$3)*N3374)</f>
        <v>0.24816891634886143</v>
      </c>
      <c r="S3374" s="129">
        <f t="shared" si="5931"/>
        <v>1.9670775923235736E-2</v>
      </c>
    </row>
    <row r="3375" spans="1:22" x14ac:dyDescent="0.2">
      <c r="N3375" s="125">
        <f t="shared" si="5885"/>
        <v>-9.9659607462869099E-5</v>
      </c>
      <c r="P3375" s="127" t="str">
        <f t="shared" ref="P3375" si="5938">CONCATENATE("X5","(m",K3371,")")</f>
        <v>X5(m422)</v>
      </c>
      <c r="Q3375" s="59">
        <f t="shared" ref="Q3375" si="5939">(($L$3*($I$7-($B$7*Q3371+$C$7*Q3372+$D$7*Q3373+$E$7*Q3374+$G$7*N3376))/$F$7))+((1-$L$3)*N3375)</f>
        <v>-9.9679389193256011E-5</v>
      </c>
      <c r="S3375" s="129">
        <f t="shared" si="5931"/>
        <v>1.984535674527484E-2</v>
      </c>
    </row>
    <row r="3376" spans="1:22" ht="15.75" x14ac:dyDescent="0.25">
      <c r="K3376" s="1"/>
      <c r="N3376" s="126">
        <f t="shared" si="5885"/>
        <v>-9.7020199588482292E-4</v>
      </c>
      <c r="P3376" s="127" t="str">
        <f t="shared" ref="P3376" si="5940">CONCATENATE("X6","(m",K3371,")")</f>
        <v>X6(m422)</v>
      </c>
      <c r="Q3376" s="59">
        <f t="shared" ref="Q3376" si="5941">(($L$3*($I$8-($B$8*Q3371+$C$8*Q3372+$D$8*Q3373+$E$8*Q3374+$F$8*Q3375))/$G$8))+((1-$L$3)*N3376)</f>
        <v>-9.7039263975939026E-4</v>
      </c>
      <c r="R3376" s="1"/>
      <c r="S3376" s="129">
        <f t="shared" si="5931"/>
        <v>1.964605529310327E-2</v>
      </c>
      <c r="T3376" s="1"/>
      <c r="U3376" s="1"/>
    </row>
    <row r="3377" spans="1:22" x14ac:dyDescent="0.2">
      <c r="A3377" s="131"/>
      <c r="B3377" s="131"/>
      <c r="C3377" s="131"/>
      <c r="D3377" s="131"/>
      <c r="E3377" s="131"/>
      <c r="F3377" s="131"/>
      <c r="G3377" s="131"/>
      <c r="H3377" s="131"/>
      <c r="I3377" s="131"/>
      <c r="J3377" s="131"/>
      <c r="K3377" s="131"/>
      <c r="L3377" s="131"/>
      <c r="M3377" s="131"/>
      <c r="N3377" s="131"/>
      <c r="O3377" s="131"/>
      <c r="P3377" s="131"/>
      <c r="Q3377" s="131"/>
      <c r="R3377" s="131"/>
      <c r="S3377" s="131"/>
      <c r="T3377" s="131"/>
      <c r="U3377" s="131"/>
      <c r="V3377" s="131"/>
    </row>
    <row r="3378" spans="1:22" ht="15.75" x14ac:dyDescent="0.25">
      <c r="K3378" s="127" t="s">
        <v>226</v>
      </c>
      <c r="N3378" s="117" t="s">
        <v>650</v>
      </c>
      <c r="S3378" s="112" t="s">
        <v>210</v>
      </c>
      <c r="T3378" s="112" t="s">
        <v>228</v>
      </c>
    </row>
    <row r="3379" spans="1:22" x14ac:dyDescent="0.2">
      <c r="K3379" s="127">
        <v>423</v>
      </c>
      <c r="N3379" s="124">
        <f t="shared" ref="N3379" si="5942">Q3371</f>
        <v>0.24697548849175757</v>
      </c>
      <c r="P3379" s="127" t="str">
        <f t="shared" ref="P3379" si="5943">CONCATENATE("X1","(m",K3379,")")</f>
        <v>X1(m423)</v>
      </c>
      <c r="Q3379" s="59">
        <f t="shared" ref="Q3379" si="5944">(($L$3*($I$3-($C$3*N3380+$D$3*N3381+$E$3*N3382+$F$3*N3383+$G$3*N3384))/$B$3))+((1-$L$3)*N3379)</f>
        <v>0.24702408209179619</v>
      </c>
      <c r="S3379" s="129">
        <f t="shared" ref="S3379:S3384" si="5945">ABS((Q3379-N3379)/Q3379)*100</f>
        <v>1.9671604333927971E-2</v>
      </c>
      <c r="T3379" s="133">
        <f t="shared" si="5903"/>
        <v>1.9752692972261437E-2</v>
      </c>
      <c r="U3379" s="127" t="s">
        <v>229</v>
      </c>
    </row>
    <row r="3380" spans="1:22" x14ac:dyDescent="0.2">
      <c r="N3380" s="125">
        <f t="shared" si="5885"/>
        <v>9.9669520986439778E-5</v>
      </c>
      <c r="P3380" s="127" t="str">
        <f t="shared" ref="P3380" si="5946">CONCATENATE("X2","(m",K3379,")")</f>
        <v>X2(m423)</v>
      </c>
      <c r="Q3380" s="59">
        <f t="shared" ref="Q3380" si="5947">(($L$3*($I$4-($B$4*Q3379+$D$4*N3381+$E$4*N3382+$F$4*N3383+$G$4*N3384))/$C$4))+((1-$L$3)*N3380)</f>
        <v>9.968921229046998E-5</v>
      </c>
      <c r="S3380" s="129">
        <f t="shared" si="5945"/>
        <v>1.9752692972261437E-2</v>
      </c>
    </row>
    <row r="3381" spans="1:22" x14ac:dyDescent="0.2">
      <c r="N3381" s="125">
        <f t="shared" si="5885"/>
        <v>-9.6434587962257706E-4</v>
      </c>
      <c r="P3381" s="127" t="str">
        <f t="shared" ref="P3381" si="5948">CONCATENATE("X3","(m",K3379,")")</f>
        <v>X3(m423)</v>
      </c>
      <c r="Q3381" s="59">
        <f t="shared" ref="Q3381" si="5949">(($L$3*($I$5-($B$5*Q3379+$C$5*Q3380+$E$5*N3382+$F$5*N3383+$G$5*N3384))/$D$5))+((1-$L$3)*N3381)</f>
        <v>-9.6453565202479785E-4</v>
      </c>
      <c r="S3381" s="129">
        <f t="shared" si="5945"/>
        <v>1.9675001315131474E-2</v>
      </c>
    </row>
    <row r="3382" spans="1:22" x14ac:dyDescent="0.2">
      <c r="N3382" s="125">
        <f t="shared" si="5885"/>
        <v>0.24816891634886143</v>
      </c>
      <c r="P3382" s="127" t="str">
        <f t="shared" ref="P3382" si="5950">CONCATENATE("X4","(m",K3379,")")</f>
        <v>X4(m423)</v>
      </c>
      <c r="Q3382" s="59">
        <f t="shared" ref="Q3382" si="5951">(($L$3*($I$6-($B$6*Q3379+$C$6*Q3380+$D$6*Q3381+$F$6*N3383+$G$6*N3384))/$E$6))+((1-$L$3)*N3382)</f>
        <v>0.24821728781756353</v>
      </c>
      <c r="S3382" s="129">
        <f t="shared" si="5945"/>
        <v>1.9487550253811818E-2</v>
      </c>
    </row>
    <row r="3383" spans="1:22" x14ac:dyDescent="0.2">
      <c r="N3383" s="125">
        <f t="shared" si="5885"/>
        <v>-9.9679389193256011E-5</v>
      </c>
      <c r="P3383" s="127" t="str">
        <f t="shared" ref="P3383" si="5952">CONCATENATE("X5","(m",K3379,")")</f>
        <v>X5(m423)</v>
      </c>
      <c r="Q3383" s="59">
        <f t="shared" ref="Q3383" si="5953">(($L$3*($I$7-($B$7*Q3379+$C$7*Q3380+$D$7*Q3381+$E$7*Q3382+$G$7*N3384))/$F$7))+((1-$L$3)*N3383)</f>
        <v>-9.9698990484287003E-5</v>
      </c>
      <c r="S3383" s="129">
        <f t="shared" si="5945"/>
        <v>1.9660470919292631E-2</v>
      </c>
    </row>
    <row r="3384" spans="1:22" ht="15.75" x14ac:dyDescent="0.25">
      <c r="K3384" s="1"/>
      <c r="N3384" s="126">
        <f t="shared" si="5885"/>
        <v>-9.7039263975939026E-4</v>
      </c>
      <c r="P3384" s="127" t="str">
        <f t="shared" ref="P3384" si="5954">CONCATENATE("X6","(m",K3379,")")</f>
        <v>X6(m423)</v>
      </c>
      <c r="Q3384" s="59">
        <f t="shared" ref="Q3384" si="5955">(($L$3*($I$8-($B$8*Q3379+$C$8*Q3380+$D$8*Q3381+$E$8*Q3382+$F$8*Q3383))/$G$8))+((1-$L$3)*N3384)</f>
        <v>-9.7058154467294356E-4</v>
      </c>
      <c r="R3384" s="1"/>
      <c r="S3384" s="129">
        <f t="shared" si="5945"/>
        <v>1.9463064653362824E-2</v>
      </c>
      <c r="T3384" s="1"/>
      <c r="U3384" s="1"/>
    </row>
    <row r="3385" spans="1:22" x14ac:dyDescent="0.2">
      <c r="A3385" s="131"/>
      <c r="B3385" s="131"/>
      <c r="C3385" s="131"/>
      <c r="D3385" s="131"/>
      <c r="E3385" s="131"/>
      <c r="F3385" s="131"/>
      <c r="G3385" s="131"/>
      <c r="H3385" s="131"/>
      <c r="I3385" s="131"/>
      <c r="J3385" s="131"/>
      <c r="K3385" s="131"/>
      <c r="L3385" s="131"/>
      <c r="M3385" s="131"/>
      <c r="N3385" s="131"/>
      <c r="O3385" s="131"/>
      <c r="P3385" s="131"/>
      <c r="Q3385" s="131"/>
      <c r="R3385" s="131"/>
      <c r="S3385" s="131"/>
      <c r="T3385" s="131"/>
      <c r="U3385" s="131"/>
      <c r="V3385" s="131"/>
    </row>
    <row r="3386" spans="1:22" ht="15.75" x14ac:dyDescent="0.25">
      <c r="K3386" s="127" t="s">
        <v>226</v>
      </c>
      <c r="N3386" s="117" t="s">
        <v>651</v>
      </c>
      <c r="S3386" s="112" t="s">
        <v>210</v>
      </c>
      <c r="T3386" s="112" t="s">
        <v>228</v>
      </c>
    </row>
    <row r="3387" spans="1:22" x14ac:dyDescent="0.2">
      <c r="K3387" s="127">
        <v>424</v>
      </c>
      <c r="N3387" s="124">
        <f t="shared" ref="N3387" si="5956">Q3379</f>
        <v>0.24702408209179619</v>
      </c>
      <c r="P3387" s="127" t="str">
        <f t="shared" ref="P3387" si="5957">CONCATENATE("X1","(m",K3387,")")</f>
        <v>X1(m424)</v>
      </c>
      <c r="Q3387" s="59">
        <f t="shared" ref="Q3387" si="5958">(($L$3*($I$3-($C$3*N3388+$D$3*N3389+$E$3*N3390+$F$3*N3391+$G$3*N3392))/$B$3))+((1-$L$3)*N3387)</f>
        <v>0.24707223244456977</v>
      </c>
      <c r="S3387" s="129">
        <f t="shared" ref="S3387:S3392" si="5959">ABS((Q3387-N3387)/Q3387)*100</f>
        <v>1.9488370788242008E-2</v>
      </c>
      <c r="T3387" s="133">
        <f t="shared" si="5903"/>
        <v>1.9568688396452191E-2</v>
      </c>
      <c r="U3387" s="127" t="s">
        <v>229</v>
      </c>
    </row>
    <row r="3388" spans="1:22" x14ac:dyDescent="0.2">
      <c r="N3388" s="125">
        <f t="shared" si="5885"/>
        <v>9.968921229046998E-5</v>
      </c>
      <c r="P3388" s="127" t="str">
        <f t="shared" ref="P3388" si="5960">CONCATENATE("X2","(m",K3387,")")</f>
        <v>X2(m424)</v>
      </c>
      <c r="Q3388" s="59">
        <f t="shared" ref="Q3388" si="5961">(($L$3*($I$4-($B$4*Q3387+$D$4*N3389+$E$4*N3390+$F$4*N3391+$G$4*N3392))/$C$4))+((1-$L$3)*N3388)</f>
        <v>9.9708723979969699E-5</v>
      </c>
      <c r="S3388" s="129">
        <f t="shared" si="5959"/>
        <v>1.9568688396452191E-2</v>
      </c>
    </row>
    <row r="3389" spans="1:22" x14ac:dyDescent="0.2">
      <c r="N3389" s="125">
        <f t="shared" si="5885"/>
        <v>-9.6453565202479785E-4</v>
      </c>
      <c r="P3389" s="127" t="str">
        <f t="shared" ref="P3389" si="5962">CONCATENATE("X3","(m",K3387,")")</f>
        <v>X3(m424)</v>
      </c>
      <c r="Q3389" s="59">
        <f t="shared" ref="Q3389" si="5963">(($L$3*($I$5-($B$5*Q3387+$C$5*Q3388+$E$5*N3390+$F$5*N3391+$G$5*N3392))/$D$5))+((1-$L$3)*N3389)</f>
        <v>-9.6472369341515289E-4</v>
      </c>
      <c r="S3389" s="129">
        <f t="shared" si="5959"/>
        <v>1.9491735471881152E-2</v>
      </c>
    </row>
    <row r="3390" spans="1:22" x14ac:dyDescent="0.2">
      <c r="N3390" s="125">
        <f t="shared" si="5885"/>
        <v>0.24821728781756353</v>
      </c>
      <c r="P3390" s="127" t="str">
        <f t="shared" ref="P3390" si="5964">CONCATENATE("X4","(m",K3387,")")</f>
        <v>X4(m424)</v>
      </c>
      <c r="Q3390" s="59">
        <f t="shared" ref="Q3390" si="5965">(($L$3*($I$6-($B$6*Q3387+$C$6*Q3388+$D$6*Q3389+$F$6*N3391+$G$6*N3392))/$E$6))+((1-$L$3)*N3390)</f>
        <v>0.24826521806517496</v>
      </c>
      <c r="S3390" s="129">
        <f t="shared" si="5959"/>
        <v>1.9306066304805622E-2</v>
      </c>
    </row>
    <row r="3391" spans="1:22" x14ac:dyDescent="0.2">
      <c r="N3391" s="125">
        <f t="shared" si="5885"/>
        <v>-9.9698990484287003E-5</v>
      </c>
      <c r="P3391" s="127" t="str">
        <f t="shared" ref="P3391" si="5966">CONCATENATE("X5","(m",K3387,")")</f>
        <v>X5(m424)</v>
      </c>
      <c r="Q3391" s="59">
        <f t="shared" ref="Q3391" si="5967">(($L$3*($I$7-($B$7*Q3387+$C$7*Q3388+$D$7*Q3389+$E$7*Q3390+$G$7*N3392))/$F$7))+((1-$L$3)*N3391)</f>
        <v>-9.9718412981842446E-5</v>
      </c>
      <c r="S3391" s="129">
        <f t="shared" si="5959"/>
        <v>1.9477343225447502E-2</v>
      </c>
    </row>
    <row r="3392" spans="1:22" ht="15.75" x14ac:dyDescent="0.25">
      <c r="K3392" s="1"/>
      <c r="N3392" s="126">
        <f t="shared" si="5885"/>
        <v>-9.7058154467294356E-4</v>
      </c>
      <c r="P3392" s="127" t="str">
        <f t="shared" ref="P3392" si="5968">CONCATENATE("X6","(m",K3387,")")</f>
        <v>X6(m424)</v>
      </c>
      <c r="Q3392" s="59">
        <f t="shared" ref="Q3392" si="5969">(($L$3*($I$8-($B$8*Q3387+$C$8*Q3388+$D$8*Q3389+$E$8*Q3390+$F$8*Q3391))/$G$8))+((1-$L$3)*N3392)</f>
        <v>-9.7076872648744236E-4</v>
      </c>
      <c r="R3392" s="1"/>
      <c r="S3392" s="129">
        <f t="shared" si="5959"/>
        <v>1.9281813411530891E-2</v>
      </c>
      <c r="T3392" s="1"/>
      <c r="U3392" s="1"/>
    </row>
    <row r="3393" spans="1:22" x14ac:dyDescent="0.2">
      <c r="A3393" s="131"/>
      <c r="B3393" s="131"/>
      <c r="C3393" s="131"/>
      <c r="D3393" s="131"/>
      <c r="E3393" s="131"/>
      <c r="F3393" s="131"/>
      <c r="G3393" s="131"/>
      <c r="H3393" s="131"/>
      <c r="I3393" s="131"/>
      <c r="J3393" s="131"/>
      <c r="K3393" s="131"/>
      <c r="L3393" s="131"/>
      <c r="M3393" s="131"/>
      <c r="N3393" s="131"/>
      <c r="O3393" s="131"/>
      <c r="P3393" s="131"/>
      <c r="Q3393" s="131"/>
      <c r="R3393" s="131"/>
      <c r="S3393" s="131"/>
      <c r="T3393" s="131"/>
      <c r="U3393" s="131"/>
      <c r="V3393" s="131"/>
    </row>
    <row r="3394" spans="1:22" ht="15.75" x14ac:dyDescent="0.25">
      <c r="K3394" s="127" t="s">
        <v>226</v>
      </c>
      <c r="N3394" s="117" t="s">
        <v>652</v>
      </c>
      <c r="S3394" s="112" t="s">
        <v>210</v>
      </c>
      <c r="T3394" s="112" t="s">
        <v>228</v>
      </c>
    </row>
    <row r="3395" spans="1:22" x14ac:dyDescent="0.2">
      <c r="K3395" s="127">
        <v>425</v>
      </c>
      <c r="N3395" s="124">
        <f t="shared" ref="N3395" si="5970">Q3387</f>
        <v>0.24707223244456977</v>
      </c>
      <c r="P3395" s="127" t="str">
        <f t="shared" ref="P3395" si="5971">CONCATENATE("X1","(m",K3395,")")</f>
        <v>X1(m425)</v>
      </c>
      <c r="Q3395" s="59">
        <f t="shared" ref="Q3395" si="5972">(($L$3*($I$3-($C$3*N3396+$D$3*N3397+$E$3*N3398+$F$3*N3399+$G$3*N3400))/$B$3))+((1-$L$3)*N3395)</f>
        <v>0.247119943593165</v>
      </c>
      <c r="S3395" s="129">
        <f t="shared" ref="S3395:S3400" si="5973">ABS((Q3395-N3395)/Q3395)*100</f>
        <v>1.9306879040799894E-2</v>
      </c>
      <c r="T3395" s="133">
        <f t="shared" si="5903"/>
        <v>1.9386433239620825E-2</v>
      </c>
      <c r="U3395" s="127" t="s">
        <v>229</v>
      </c>
    </row>
    <row r="3396" spans="1:22" x14ac:dyDescent="0.2">
      <c r="N3396" s="125">
        <f t="shared" si="5885"/>
        <v>9.9708723979969699E-5</v>
      </c>
      <c r="P3396" s="127" t="str">
        <f t="shared" ref="P3396" si="5974">CONCATENATE("X2","(m",K3395,")")</f>
        <v>X2(m425)</v>
      </c>
      <c r="Q3396" s="59">
        <f t="shared" ref="Q3396" si="5975">(($L$3*($I$4-($B$4*Q3395+$D$4*N3397+$E$4*N3398+$F$4*N3399+$G$4*N3400))/$C$4))+((1-$L$3)*N3396)</f>
        <v>9.972805769329558E-5</v>
      </c>
      <c r="S3396" s="129">
        <f t="shared" si="5973"/>
        <v>1.9386433239620825E-2</v>
      </c>
    </row>
    <row r="3397" spans="1:22" x14ac:dyDescent="0.2">
      <c r="N3397" s="125">
        <f t="shared" si="5885"/>
        <v>-9.6472369341515289E-4</v>
      </c>
      <c r="P3397" s="127" t="str">
        <f t="shared" ref="P3397" si="5976">CONCATENATE("X3","(m",K3395,")")</f>
        <v>X3(m425)</v>
      </c>
      <c r="Q3397" s="59">
        <f t="shared" ref="Q3397" si="5977">(($L$3*($I$5-($B$5*Q3395+$C$5*Q3396+$E$5*N3398+$F$5*N3399+$G$5*N3400))/$D$5))+((1-$L$3)*N3397)</f>
        <v>-9.6491001958309342E-4</v>
      </c>
      <c r="S3397" s="129">
        <f t="shared" si="5973"/>
        <v>1.9310211746068975E-2</v>
      </c>
    </row>
    <row r="3398" spans="1:22" x14ac:dyDescent="0.2">
      <c r="N3398" s="125">
        <f t="shared" si="5885"/>
        <v>0.24826521806517496</v>
      </c>
      <c r="P3398" s="127" t="str">
        <f t="shared" ref="P3398" si="5978">CONCATENATE("X4","(m",K3395,")")</f>
        <v>X4(m425)</v>
      </c>
      <c r="Q3398" s="59">
        <f t="shared" ref="Q3398" si="5979">(($L$3*($I$6-($B$6*Q3395+$C$6*Q3396+$D$6*Q3397+$F$6*N3399+$G$6*N3400))/$E$6))+((1-$L$3)*N3398)</f>
        <v>0.24831271111630057</v>
      </c>
      <c r="S3398" s="129">
        <f t="shared" si="5973"/>
        <v>1.9126306870118018E-2</v>
      </c>
    </row>
    <row r="3399" spans="1:22" x14ac:dyDescent="0.2">
      <c r="N3399" s="125">
        <f t="shared" si="5885"/>
        <v>-9.9718412981842446E-5</v>
      </c>
      <c r="P3399" s="127" t="str">
        <f t="shared" ref="P3399" si="5980">CONCATENATE("X5","(m",K3395,")")</f>
        <v>X5(m425)</v>
      </c>
      <c r="Q3399" s="59">
        <f t="shared" ref="Q3399" si="5981">(($L$3*($I$7-($B$7*Q3395+$C$7*Q3396+$D$7*Q3397+$E$7*Q3398+$G$7*N3400))/$F$7))+((1-$L$3)*N3399)</f>
        <v>-9.9737658316789737E-5</v>
      </c>
      <c r="S3399" s="129">
        <f t="shared" si="5973"/>
        <v>1.9295956283797669E-2</v>
      </c>
    </row>
    <row r="3400" spans="1:22" ht="15.75" x14ac:dyDescent="0.25">
      <c r="K3400" s="1"/>
      <c r="N3400" s="126">
        <f t="shared" si="5885"/>
        <v>-9.7076872648744236E-4</v>
      </c>
      <c r="P3400" s="127" t="str">
        <f t="shared" ref="P3400" si="5982">CONCATENATE("X6","(m",K3395,")")</f>
        <v>X6(m425)</v>
      </c>
      <c r="Q3400" s="59">
        <f t="shared" ref="Q3400" si="5983">(($L$3*($I$8-($B$8*Q3395+$C$8*Q3396+$D$8*Q3397+$E$8*Q3398+$F$8*Q3399))/$G$8))+((1-$L$3)*N3400)</f>
        <v>-9.7095420092016072E-4</v>
      </c>
      <c r="R3400" s="1"/>
      <c r="S3400" s="129">
        <f t="shared" si="5973"/>
        <v>1.9102284386079763E-2</v>
      </c>
      <c r="T3400" s="1"/>
      <c r="U3400" s="1"/>
    </row>
    <row r="3401" spans="1:22" x14ac:dyDescent="0.2">
      <c r="A3401" s="131"/>
      <c r="B3401" s="131"/>
      <c r="C3401" s="131"/>
      <c r="D3401" s="131"/>
      <c r="E3401" s="131"/>
      <c r="F3401" s="131"/>
      <c r="G3401" s="131"/>
      <c r="H3401" s="131"/>
      <c r="I3401" s="131"/>
      <c r="J3401" s="131"/>
      <c r="K3401" s="131"/>
      <c r="L3401" s="131"/>
      <c r="M3401" s="131"/>
      <c r="N3401" s="131"/>
      <c r="O3401" s="131"/>
      <c r="P3401" s="131"/>
      <c r="Q3401" s="131"/>
      <c r="R3401" s="131"/>
      <c r="S3401" s="131"/>
      <c r="T3401" s="131"/>
      <c r="U3401" s="131"/>
      <c r="V3401" s="131"/>
    </row>
    <row r="3402" spans="1:22" ht="15.75" x14ac:dyDescent="0.25">
      <c r="K3402" s="127" t="s">
        <v>226</v>
      </c>
      <c r="N3402" s="117" t="s">
        <v>653</v>
      </c>
      <c r="S3402" s="112" t="s">
        <v>210</v>
      </c>
      <c r="T3402" s="112" t="s">
        <v>228</v>
      </c>
    </row>
    <row r="3403" spans="1:22" x14ac:dyDescent="0.2">
      <c r="K3403" s="127">
        <v>426</v>
      </c>
      <c r="N3403" s="124">
        <f t="shared" ref="N3403" si="5984">Q3395</f>
        <v>0.247119943593165</v>
      </c>
      <c r="P3403" s="127" t="str">
        <f t="shared" ref="P3403" si="5985">CONCATENATE("X1","(m",K3403,")")</f>
        <v>X1(m426)</v>
      </c>
      <c r="Q3403" s="59">
        <f t="shared" ref="Q3403" si="5986">(($L$3*($I$3-($C$3*N3404+$D$3*N3405+$E$3*N3406+$F$3*N3407+$G$3*N3408))/$B$3))+((1-$L$3)*N3403)</f>
        <v>0.2471672195437894</v>
      </c>
      <c r="S3403" s="129">
        <f t="shared" ref="S3403:S3408" si="5987">ABS((Q3403-N3403)/Q3403)*100</f>
        <v>1.9127111884681941E-2</v>
      </c>
      <c r="T3403" s="133">
        <f t="shared" si="5903"/>
        <v>1.9205910214244285E-2</v>
      </c>
      <c r="U3403" s="127" t="s">
        <v>229</v>
      </c>
    </row>
    <row r="3404" spans="1:22" x14ac:dyDescent="0.2">
      <c r="N3404" s="125">
        <f t="shared" si="5885"/>
        <v>9.972805769329558E-5</v>
      </c>
      <c r="P3404" s="127" t="str">
        <f t="shared" ref="P3404" si="5988">CONCATENATE("X2","(m",K3403,")")</f>
        <v>X2(m426)</v>
      </c>
      <c r="Q3404" s="59">
        <f t="shared" ref="Q3404" si="5989">(($L$3*($I$4-($B$4*Q3403+$D$4*N3405+$E$4*N3406+$F$4*N3407+$G$4*N3408))/$C$4))+((1-$L$3)*N3404)</f>
        <v>9.9747215053860034E-5</v>
      </c>
      <c r="S3404" s="129">
        <f t="shared" si="5987"/>
        <v>1.9205910214244285E-2</v>
      </c>
    </row>
    <row r="3405" spans="1:22" x14ac:dyDescent="0.2">
      <c r="N3405" s="125">
        <f t="shared" si="5885"/>
        <v>-9.6491001958309342E-4</v>
      </c>
      <c r="P3405" s="127" t="str">
        <f t="shared" ref="P3405" si="5990">CONCATENATE("X3","(m",K3403,")")</f>
        <v>X3(m426)</v>
      </c>
      <c r="Q3405" s="59">
        <f t="shared" ref="Q3405" si="5991">(($L$3*($I$5-($B$5*Q3403+$C$5*Q3404+$E$5*N3406+$F$5*N3407+$G$5*N3408))/$D$5))+((1-$L$3)*N3405)</f>
        <v>-9.6509464617404634E-4</v>
      </c>
      <c r="S3405" s="129">
        <f t="shared" si="5987"/>
        <v>1.9130412927358172E-2</v>
      </c>
    </row>
    <row r="3406" spans="1:22" x14ac:dyDescent="0.2">
      <c r="N3406" s="125">
        <f t="shared" si="5885"/>
        <v>0.24831271111630057</v>
      </c>
      <c r="P3406" s="127" t="str">
        <f t="shared" ref="P3406" si="5992">CONCATENATE("X4","(m",K3403,")")</f>
        <v>X4(m426)</v>
      </c>
      <c r="Q3406" s="59">
        <f t="shared" ref="Q3406" si="5993">(($L$3*($I$6-($B$6*Q3403+$C$6*Q3404+$D$6*Q3405+$F$6*N3407+$G$6*N3408))/$E$6))+((1-$L$3)*N3406)</f>
        <v>0.24835977095883482</v>
      </c>
      <c r="S3406" s="129">
        <f t="shared" si="5987"/>
        <v>1.8948254925735479E-2</v>
      </c>
    </row>
    <row r="3407" spans="1:22" x14ac:dyDescent="0.2">
      <c r="N3407" s="125">
        <f t="shared" si="5885"/>
        <v>-9.9737658316789737E-5</v>
      </c>
      <c r="P3407" s="127" t="str">
        <f t="shared" ref="P3407" si="5994">CONCATENATE("X5","(m",K3403,")")</f>
        <v>X5(m426)</v>
      </c>
      <c r="Q3407" s="59">
        <f t="shared" ref="Q3407" si="5995">(($L$3*($I$7-($B$7*Q3403+$C$7*Q3404+$D$7*Q3405+$E$7*Q3406+$G$7*N3408))/$F$7))+((1-$L$3)*N3407)</f>
        <v>-9.9756728105120302E-5</v>
      </c>
      <c r="S3407" s="129">
        <f t="shared" si="5987"/>
        <v>1.9116292898530254E-2</v>
      </c>
    </row>
    <row r="3408" spans="1:22" ht="15.75" x14ac:dyDescent="0.25">
      <c r="K3408" s="1"/>
      <c r="N3408" s="126">
        <f t="shared" si="5885"/>
        <v>-9.7095420092016072E-4</v>
      </c>
      <c r="P3408" s="127" t="str">
        <f t="shared" ref="P3408" si="5996">CONCATENATE("X6","(m",K3403,")")</f>
        <v>X6(m426)</v>
      </c>
      <c r="Q3408" s="59">
        <f t="shared" ref="Q3408" si="5997">(($L$3*($I$8-($B$8*Q3403+$C$8*Q3404+$D$8*Q3405+$E$8*Q3406+$F$8*Q3407))/$G$8))+((1-$L$3)*N3408)</f>
        <v>-9.7113798354500755E-4</v>
      </c>
      <c r="R3408" s="1"/>
      <c r="S3408" s="129">
        <f t="shared" si="5987"/>
        <v>1.8924460577265642E-2</v>
      </c>
      <c r="T3408" s="1"/>
      <c r="U3408" s="1"/>
    </row>
    <row r="3409" spans="1:22" x14ac:dyDescent="0.2">
      <c r="A3409" s="131"/>
      <c r="B3409" s="131"/>
      <c r="C3409" s="131"/>
      <c r="D3409" s="131"/>
      <c r="E3409" s="131"/>
      <c r="F3409" s="131"/>
      <c r="G3409" s="131"/>
      <c r="H3409" s="131"/>
      <c r="I3409" s="131"/>
      <c r="J3409" s="131"/>
      <c r="K3409" s="131"/>
      <c r="L3409" s="131"/>
      <c r="M3409" s="131"/>
      <c r="N3409" s="131"/>
      <c r="O3409" s="131"/>
      <c r="P3409" s="131"/>
      <c r="Q3409" s="131"/>
      <c r="R3409" s="131"/>
      <c r="S3409" s="131"/>
      <c r="T3409" s="131"/>
      <c r="U3409" s="131"/>
      <c r="V3409" s="131"/>
    </row>
    <row r="3410" spans="1:22" ht="15.75" x14ac:dyDescent="0.25">
      <c r="K3410" s="127" t="s">
        <v>226</v>
      </c>
      <c r="N3410" s="117" t="s">
        <v>654</v>
      </c>
      <c r="S3410" s="112" t="s">
        <v>210</v>
      </c>
      <c r="T3410" s="112" t="s">
        <v>228</v>
      </c>
    </row>
    <row r="3411" spans="1:22" x14ac:dyDescent="0.2">
      <c r="K3411" s="127">
        <v>427</v>
      </c>
      <c r="N3411" s="124">
        <f t="shared" ref="N3411:N3472" si="5998">Q3403</f>
        <v>0.2471672195437894</v>
      </c>
      <c r="P3411" s="127" t="str">
        <f t="shared" ref="P3411" si="5999">CONCATENATE("X1","(m",K3411,")")</f>
        <v>X1(m427)</v>
      </c>
      <c r="Q3411" s="59">
        <f t="shared" ref="Q3411" si="6000">(($L$3*($I$3-($C$3*N3412+$D$3*N3413+$E$3*N3414+$F$3*N3415+$G$3*N3416))/$B$3))+((1-$L$3)*N3411)</f>
        <v>0.24721406426610801</v>
      </c>
      <c r="S3411" s="129">
        <f t="shared" ref="S3411:S3416" si="6001">ABS((Q3411-N3411)/Q3411)*100</f>
        <v>1.8949052295093929E-2</v>
      </c>
      <c r="T3411" s="133">
        <f t="shared" si="5903"/>
        <v>1.9027102215622368E-2</v>
      </c>
      <c r="U3411" s="127" t="s">
        <v>229</v>
      </c>
    </row>
    <row r="3412" spans="1:22" x14ac:dyDescent="0.2">
      <c r="N3412" s="125">
        <f t="shared" si="5998"/>
        <v>9.9747215053860034E-5</v>
      </c>
      <c r="P3412" s="127" t="str">
        <f t="shared" ref="P3412" si="6002">CONCATENATE("X2","(m",K3411,")")</f>
        <v>X2(m427)</v>
      </c>
      <c r="Q3412" s="59">
        <f t="shared" ref="Q3412" si="6003">(($L$3*($I$4-($B$4*Q3411+$D$4*N3413+$E$4*N3414+$F$4*N3415+$G$4*N3416))/$C$4))+((1-$L$3)*N3412)</f>
        <v>9.9766197670267395E-5</v>
      </c>
      <c r="S3412" s="129">
        <f t="shared" si="6001"/>
        <v>1.9027102215622368E-2</v>
      </c>
    </row>
    <row r="3413" spans="1:22" x14ac:dyDescent="0.2">
      <c r="N3413" s="125">
        <f t="shared" si="5998"/>
        <v>-9.6509464617404634E-4</v>
      </c>
      <c r="P3413" s="127" t="str">
        <f t="shared" ref="P3413" si="6004">CONCATENATE("X3","(m",K3411,")")</f>
        <v>X3(m427)</v>
      </c>
      <c r="Q3413" s="59">
        <f t="shared" ref="Q3413" si="6005">(($L$3*($I$5-($B$5*Q3411+$C$5*Q3412+$E$5*N3414+$F$5*N3415+$G$5*N3416))/$D$5))+((1-$L$3)*N3413)</f>
        <v>-9.6527758869072958E-4</v>
      </c>
      <c r="S3413" s="129">
        <f t="shared" si="6001"/>
        <v>1.8952321987644349E-2</v>
      </c>
    </row>
    <row r="3414" spans="1:22" x14ac:dyDescent="0.2">
      <c r="N3414" s="125">
        <f t="shared" si="5998"/>
        <v>0.24835977095883482</v>
      </c>
      <c r="P3414" s="127" t="str">
        <f t="shared" ref="P3414" si="6006">CONCATENATE("X4","(m",K3411,")")</f>
        <v>X4(m427)</v>
      </c>
      <c r="Q3414" s="59">
        <f t="shared" ref="Q3414" si="6007">(($L$3*($I$6-($B$6*Q3411+$C$6*Q3412+$D$6*Q3413+$F$6*N3415+$G$6*N3416))/$E$6))+((1-$L$3)*N3414)</f>
        <v>0.24840640154429655</v>
      </c>
      <c r="S3414" s="129">
        <f t="shared" si="6001"/>
        <v>1.8771893627472117E-2</v>
      </c>
    </row>
    <row r="3415" spans="1:22" x14ac:dyDescent="0.2">
      <c r="N3415" s="125">
        <f t="shared" si="5998"/>
        <v>-9.9756728105120302E-5</v>
      </c>
      <c r="P3415" s="127" t="str">
        <f t="shared" ref="P3415" si="6008">CONCATENATE("X5","(m",K3411,")")</f>
        <v>X5(m427)</v>
      </c>
      <c r="Q3415" s="59">
        <f t="shared" ref="Q3415" si="6009">(($L$3*($I$7-($B$7*Q3411+$C$7*Q3412+$D$7*Q3413+$E$7*Q3414+$G$7*N3416))/$F$7))+((1-$L$3)*N3415)</f>
        <v>-9.9775623948085283E-5</v>
      </c>
      <c r="S3415" s="129">
        <f t="shared" si="6001"/>
        <v>1.893833605572065E-2</v>
      </c>
    </row>
    <row r="3416" spans="1:22" ht="15.75" x14ac:dyDescent="0.25">
      <c r="K3416" s="1"/>
      <c r="N3416" s="126">
        <f t="shared" si="5998"/>
        <v>-9.7113798354500755E-4</v>
      </c>
      <c r="P3416" s="127" t="str">
        <f t="shared" ref="P3416" si="6010">CONCATENATE("X6","(m",K3411,")")</f>
        <v>X6(m427)</v>
      </c>
      <c r="Q3416" s="59">
        <f t="shared" ref="Q3416" si="6011">(($L$3*($I$8-($B$8*Q3411+$C$8*Q3412+$D$8*Q3413+$E$8*Q3414+$F$8*Q3415))/$G$8))+((1-$L$3)*N3416)</f>
        <v>-9.7132008979383449E-4</v>
      </c>
      <c r="R3416" s="1"/>
      <c r="S3416" s="129">
        <f t="shared" si="6001"/>
        <v>1.8748325164941421E-2</v>
      </c>
      <c r="T3416" s="1"/>
      <c r="U3416" s="1"/>
    </row>
    <row r="3417" spans="1:22" x14ac:dyDescent="0.2">
      <c r="A3417" s="131"/>
      <c r="B3417" s="131"/>
      <c r="C3417" s="131"/>
      <c r="D3417" s="131"/>
      <c r="E3417" s="131"/>
      <c r="F3417" s="131"/>
      <c r="G3417" s="131"/>
      <c r="H3417" s="131"/>
      <c r="I3417" s="131"/>
      <c r="J3417" s="131"/>
      <c r="K3417" s="131"/>
      <c r="L3417" s="131"/>
      <c r="M3417" s="131"/>
      <c r="N3417" s="131"/>
      <c r="O3417" s="131"/>
      <c r="P3417" s="131"/>
      <c r="Q3417" s="131"/>
      <c r="R3417" s="131"/>
      <c r="S3417" s="131"/>
      <c r="T3417" s="131"/>
      <c r="U3417" s="131"/>
      <c r="V3417" s="131"/>
    </row>
    <row r="3418" spans="1:22" ht="15.75" x14ac:dyDescent="0.25">
      <c r="K3418" s="127" t="s">
        <v>226</v>
      </c>
      <c r="N3418" s="117" t="s">
        <v>655</v>
      </c>
      <c r="S3418" s="112" t="s">
        <v>210</v>
      </c>
      <c r="T3418" s="112" t="s">
        <v>228</v>
      </c>
    </row>
    <row r="3419" spans="1:22" x14ac:dyDescent="0.2">
      <c r="K3419" s="127">
        <v>428</v>
      </c>
      <c r="N3419" s="124">
        <f t="shared" ref="N3419" si="6012">Q3411</f>
        <v>0.24721406426610801</v>
      </c>
      <c r="P3419" s="127" t="str">
        <f t="shared" ref="P3419" si="6013">CONCATENATE("X1","(m",K3419,")")</f>
        <v>X1(m428)</v>
      </c>
      <c r="Q3419" s="59">
        <f t="shared" ref="Q3419" si="6014">(($L$3*($I$3-($C$3*N3420+$D$3*N3421+$E$3*N3422+$F$3*N3423+$G$3*N3424))/$B$3))+((1-$L$3)*N3419)</f>
        <v>0.24726048169357642</v>
      </c>
      <c r="S3419" s="129">
        <f t="shared" ref="S3419:S3424" si="6015">ABS((Q3419-N3419)/Q3419)*100</f>
        <v>1.877268342700179E-2</v>
      </c>
      <c r="T3419" s="133">
        <f t="shared" ref="T3419:T3475" si="6016">MAX(S3419:S3422)</f>
        <v>1.8849992320121828E-2</v>
      </c>
      <c r="U3419" s="127" t="s">
        <v>229</v>
      </c>
    </row>
    <row r="3420" spans="1:22" x14ac:dyDescent="0.2">
      <c r="N3420" s="125">
        <f t="shared" si="5998"/>
        <v>9.9766197670267395E-5</v>
      </c>
      <c r="P3420" s="127" t="str">
        <f t="shared" ref="P3420" si="6017">CONCATENATE("X2","(m",K3419,")")</f>
        <v>X2(m428)</v>
      </c>
      <c r="Q3420" s="59">
        <f t="shared" ref="Q3420" si="6018">(($L$3*($I$4-($B$4*Q3419+$D$4*N3421+$E$4*N3422+$F$4*N3423+$G$4*N3424))/$C$4))+((1-$L$3)*N3420)</f>
        <v>9.9785007136449249E-5</v>
      </c>
      <c r="S3420" s="129">
        <f t="shared" si="6015"/>
        <v>1.8849992320121828E-2</v>
      </c>
    </row>
    <row r="3421" spans="1:22" x14ac:dyDescent="0.2">
      <c r="N3421" s="125">
        <f t="shared" si="5998"/>
        <v>-9.6527758869072958E-4</v>
      </c>
      <c r="P3421" s="127" t="str">
        <f t="shared" ref="P3421" si="6019">CONCATENATE("X3","(m",K3419,")")</f>
        <v>X3(m428)</v>
      </c>
      <c r="Q3421" s="59">
        <f t="shared" ref="Q3421" si="6020">(($L$3*($I$5-($B$5*Q3419+$C$5*Q3420+$E$5*N3422+$F$5*N3423+$G$5*N3424))/$D$5))+((1-$L$3)*N3421)</f>
        <v>-9.6545886249445247E-4</v>
      </c>
      <c r="S3421" s="129">
        <f t="shared" si="6015"/>
        <v>1.8775922078599291E-2</v>
      </c>
    </row>
    <row r="3422" spans="1:22" x14ac:dyDescent="0.2">
      <c r="N3422" s="125">
        <f t="shared" si="5998"/>
        <v>0.24840640154429655</v>
      </c>
      <c r="P3422" s="127" t="str">
        <f t="shared" ref="P3422" si="6021">CONCATENATE("X4","(m",K3419,")")</f>
        <v>X4(m428)</v>
      </c>
      <c r="Q3422" s="59">
        <f t="shared" ref="Q3422" si="6022">(($L$3*($I$6-($B$6*Q3419+$C$6*Q3420+$D$6*Q3421+$F$6*N3423+$G$6*N3424))/$E$6))+((1-$L$3)*N3422)</f>
        <v>0.24845260678816064</v>
      </c>
      <c r="S3422" s="129">
        <f t="shared" si="6015"/>
        <v>1.8597206308841589E-2</v>
      </c>
    </row>
    <row r="3423" spans="1:22" x14ac:dyDescent="0.2">
      <c r="N3423" s="125">
        <f t="shared" si="5998"/>
        <v>-9.9775623948085283E-5</v>
      </c>
      <c r="P3423" s="127" t="str">
        <f t="shared" ref="P3423" si="6023">CONCATENATE("X5","(m",K3419,")")</f>
        <v>X5(m428)</v>
      </c>
      <c r="Q3423" s="59">
        <f t="shared" ref="Q3423" si="6024">(($L$3*($I$7-($B$7*Q3419+$C$7*Q3420+$D$7*Q3421+$E$7*Q3422+$G$7*N3424))/$F$7))+((1-$L$3)*N3423)</f>
        <v>-9.9794347432330031E-5</v>
      </c>
      <c r="S3423" s="129">
        <f t="shared" si="6015"/>
        <v>1.8762068921232562E-2</v>
      </c>
    </row>
    <row r="3424" spans="1:22" ht="15.75" x14ac:dyDescent="0.25">
      <c r="K3424" s="1"/>
      <c r="N3424" s="126">
        <f t="shared" si="5998"/>
        <v>-9.7132008979383449E-4</v>
      </c>
      <c r="P3424" s="127" t="str">
        <f t="shared" ref="P3424" si="6025">CONCATENATE("X6","(m",K3419,")")</f>
        <v>X6(m428)</v>
      </c>
      <c r="Q3424" s="59">
        <f t="shared" ref="Q3424" si="6026">(($L$3*($I$8-($B$8*Q3419+$C$8*Q3420+$D$8*Q3421+$E$8*Q3422+$F$8*Q3423))/$G$8))+((1-$L$3)*N3424)</f>
        <v>-9.7150053495773082E-4</v>
      </c>
      <c r="R3424" s="1"/>
      <c r="S3424" s="129">
        <f t="shared" si="6015"/>
        <v>1.8573861506331706E-2</v>
      </c>
      <c r="T3424" s="1"/>
      <c r="U3424" s="1"/>
    </row>
    <row r="3425" spans="1:22" x14ac:dyDescent="0.2">
      <c r="A3425" s="131"/>
      <c r="B3425" s="131"/>
      <c r="C3425" s="131"/>
      <c r="D3425" s="131"/>
      <c r="E3425" s="131"/>
      <c r="F3425" s="131"/>
      <c r="G3425" s="131"/>
      <c r="H3425" s="131"/>
      <c r="I3425" s="131"/>
      <c r="J3425" s="131"/>
      <c r="K3425" s="131"/>
      <c r="L3425" s="131"/>
      <c r="M3425" s="131"/>
      <c r="N3425" s="131"/>
      <c r="O3425" s="131"/>
      <c r="P3425" s="131"/>
      <c r="Q3425" s="131"/>
      <c r="R3425" s="131"/>
      <c r="S3425" s="131"/>
      <c r="T3425" s="131"/>
      <c r="U3425" s="131"/>
      <c r="V3425" s="131"/>
    </row>
    <row r="3426" spans="1:22" ht="15.75" x14ac:dyDescent="0.25">
      <c r="K3426" s="127" t="s">
        <v>226</v>
      </c>
      <c r="N3426" s="117" t="s">
        <v>656</v>
      </c>
      <c r="S3426" s="112" t="s">
        <v>210</v>
      </c>
      <c r="T3426" s="112" t="s">
        <v>228</v>
      </c>
    </row>
    <row r="3427" spans="1:22" x14ac:dyDescent="0.2">
      <c r="K3427" s="127">
        <v>429</v>
      </c>
      <c r="N3427" s="124">
        <f t="shared" ref="N3427" si="6027">Q3419</f>
        <v>0.24726048169357642</v>
      </c>
      <c r="P3427" s="127" t="str">
        <f t="shared" ref="P3427" si="6028">CONCATENATE("X1","(m",K3427,")")</f>
        <v>X1(m429)</v>
      </c>
      <c r="Q3427" s="59">
        <f t="shared" ref="Q3427" si="6029">(($L$3*($I$3-($C$3*N3428+$D$3*N3429+$E$3*N3430+$F$3*N3431+$G$3*N3432))/$B$3))+((1-$L$3)*N3427)</f>
        <v>0.2473064757237711</v>
      </c>
      <c r="S3427" s="129">
        <f t="shared" ref="S3427:S3432" si="6030">ABS((Q3427-N3427)/Q3427)*100</f>
        <v>1.8597988613143622E-2</v>
      </c>
      <c r="T3427" s="133">
        <f t="shared" si="6016"/>
        <v>1.8674563782528516E-2</v>
      </c>
      <c r="U3427" s="127" t="s">
        <v>229</v>
      </c>
    </row>
    <row r="3428" spans="1:22" x14ac:dyDescent="0.2">
      <c r="N3428" s="125">
        <f t="shared" si="5998"/>
        <v>9.9785007136449249E-5</v>
      </c>
      <c r="P3428" s="127" t="str">
        <f t="shared" ref="P3428" si="6031">CONCATENATE("X2","(m",K3427,")")</f>
        <v>X2(m429)</v>
      </c>
      <c r="Q3428" s="59">
        <f t="shared" ref="Q3428" si="6032">(($L$3*($I$4-($B$4*Q3427+$D$4*N3429+$E$4*N3430+$F$4*N3431+$G$4*N3432))/$C$4))+((1-$L$3)*N3428)</f>
        <v>9.9803645031798001E-5</v>
      </c>
      <c r="S3428" s="129">
        <f t="shared" si="6030"/>
        <v>1.8674563782528516E-2</v>
      </c>
    </row>
    <row r="3429" spans="1:22" x14ac:dyDescent="0.2">
      <c r="N3429" s="125">
        <f t="shared" si="5998"/>
        <v>-9.6545886249445247E-4</v>
      </c>
      <c r="P3429" s="127" t="str">
        <f t="shared" ref="P3429" si="6033">CONCATENATE("X3","(m",K3427,")")</f>
        <v>X3(m429)</v>
      </c>
      <c r="Q3429" s="59">
        <f t="shared" ref="Q3429" si="6034">(($L$3*($I$5-($B$5*Q3427+$C$5*Q3428+$E$5*N3430+$F$5*N3431+$G$5*N3432))/$D$5))+((1-$L$3)*N3429)</f>
        <v>-9.6563848280640564E-4</v>
      </c>
      <c r="S3429" s="129">
        <f t="shared" si="6030"/>
        <v>1.8601196529693491E-2</v>
      </c>
    </row>
    <row r="3430" spans="1:22" x14ac:dyDescent="0.2">
      <c r="N3430" s="125">
        <f t="shared" si="5998"/>
        <v>0.24845260678816064</v>
      </c>
      <c r="P3430" s="127" t="str">
        <f t="shared" ref="P3430" si="6035">CONCATENATE("X4","(m",K3427,")")</f>
        <v>X4(m429)</v>
      </c>
      <c r="Q3430" s="59">
        <f t="shared" ref="Q3430" si="6036">(($L$3*($I$6-($B$6*Q3427+$C$6*Q3428+$D$6*Q3429+$F$6*N3431+$G$6*N3432))/$E$6))+((1-$L$3)*N3430)</f>
        <v>0.24849839057018699</v>
      </c>
      <c r="S3430" s="129">
        <f t="shared" si="6030"/>
        <v>1.8424176479091784E-2</v>
      </c>
    </row>
    <row r="3431" spans="1:22" x14ac:dyDescent="0.2">
      <c r="N3431" s="125">
        <f t="shared" si="5998"/>
        <v>-9.9794347432330031E-5</v>
      </c>
      <c r="P3431" s="127" t="str">
        <f t="shared" ref="P3431" si="6037">CONCATENATE("X5","(m",K3427,")")</f>
        <v>X5(m429)</v>
      </c>
      <c r="Q3431" s="59">
        <f t="shared" ref="Q3431" si="6038">(($L$3*($I$7-($B$7*Q3427+$C$7*Q3428+$D$7*Q3429+$E$7*Q3430+$G$7*N3432))/$F$7))+((1-$L$3)*N3431)</f>
        <v>-9.9812900130027222E-5</v>
      </c>
      <c r="S3431" s="129">
        <f t="shared" si="6030"/>
        <v>1.8587474838445882E-2</v>
      </c>
    </row>
    <row r="3432" spans="1:22" ht="15.75" x14ac:dyDescent="0.25">
      <c r="K3432" s="1"/>
      <c r="N3432" s="126">
        <f t="shared" si="5998"/>
        <v>-9.7150053495773082E-4</v>
      </c>
      <c r="P3432" s="127" t="str">
        <f t="shared" ref="P3432" si="6039">CONCATENATE("X6","(m",K3427,")")</f>
        <v>X6(m429)</v>
      </c>
      <c r="Q3432" s="59">
        <f t="shared" ref="Q3432" si="6040">(($L$3*($I$8-($B$8*Q3427+$C$8*Q3428+$D$8*Q3429+$E$8*Q3430+$F$8*Q3431))/$G$8))+((1-$L$3)*N3432)</f>
        <v>-9.7167933418830824E-4</v>
      </c>
      <c r="R3432" s="1"/>
      <c r="S3432" s="129">
        <f t="shared" si="6030"/>
        <v>1.8401053134137913E-2</v>
      </c>
      <c r="T3432" s="1"/>
      <c r="U3432" s="1"/>
    </row>
    <row r="3433" spans="1:22" x14ac:dyDescent="0.2">
      <c r="A3433" s="131"/>
      <c r="B3433" s="131"/>
      <c r="C3433" s="131"/>
      <c r="D3433" s="131"/>
      <c r="E3433" s="131"/>
      <c r="F3433" s="131"/>
      <c r="G3433" s="131"/>
      <c r="H3433" s="131"/>
      <c r="I3433" s="131"/>
      <c r="J3433" s="131"/>
      <c r="K3433" s="131"/>
      <c r="L3433" s="131"/>
      <c r="M3433" s="131"/>
      <c r="N3433" s="131"/>
      <c r="O3433" s="131"/>
      <c r="P3433" s="131"/>
      <c r="Q3433" s="131"/>
      <c r="R3433" s="131"/>
      <c r="S3433" s="131"/>
      <c r="T3433" s="131"/>
      <c r="U3433" s="131"/>
      <c r="V3433" s="131"/>
    </row>
    <row r="3434" spans="1:22" ht="15.75" x14ac:dyDescent="0.25">
      <c r="K3434" s="127" t="s">
        <v>226</v>
      </c>
      <c r="N3434" s="117" t="s">
        <v>657</v>
      </c>
      <c r="S3434" s="112" t="s">
        <v>210</v>
      </c>
      <c r="T3434" s="112" t="s">
        <v>228</v>
      </c>
    </row>
    <row r="3435" spans="1:22" x14ac:dyDescent="0.2">
      <c r="K3435" s="127">
        <v>430</v>
      </c>
      <c r="N3435" s="124">
        <f t="shared" ref="N3435" si="6041">Q3427</f>
        <v>0.2473064757237711</v>
      </c>
      <c r="P3435" s="127" t="str">
        <f t="shared" ref="P3435" si="6042">CONCATENATE("X1","(m",K3435,")")</f>
        <v>X1(m430)</v>
      </c>
      <c r="Q3435" s="59">
        <f t="shared" ref="Q3435" si="6043">(($L$3*($I$3-($C$3*N3436+$D$3*N3437+$E$3*N3438+$F$3*N3439+$G$3*N3440))/$B$3))+((1-$L$3)*N3435)</f>
        <v>0.24735205021871676</v>
      </c>
      <c r="S3435" s="129">
        <f t="shared" ref="S3435:S3440" si="6044">ABS((Q3435-N3435)/Q3435)*100</f>
        <v>1.8424951361980628E-2</v>
      </c>
      <c r="T3435" s="133">
        <f t="shared" si="6016"/>
        <v>1.8500800034327424E-2</v>
      </c>
      <c r="U3435" s="127" t="s">
        <v>229</v>
      </c>
    </row>
    <row r="3436" spans="1:22" x14ac:dyDescent="0.2">
      <c r="N3436" s="125">
        <f t="shared" si="5998"/>
        <v>9.9803645031798001E-5</v>
      </c>
      <c r="P3436" s="127" t="str">
        <f t="shared" ref="P3436" si="6045">CONCATENATE("X2","(m",K3435,")")</f>
        <v>X2(m430)</v>
      </c>
      <c r="Q3436" s="59">
        <f t="shared" ref="Q3436" si="6046">(($L$3*($I$4-($B$4*Q3435+$D$4*N3437+$E$4*N3438+$F$4*N3439+$G$4*N3440))/$C$4))+((1-$L$3)*N3436)</f>
        <v>9.9822112921299611E-5</v>
      </c>
      <c r="S3436" s="129">
        <f t="shared" si="6044"/>
        <v>1.8500800034327424E-2</v>
      </c>
    </row>
    <row r="3437" spans="1:22" x14ac:dyDescent="0.2">
      <c r="N3437" s="125">
        <f t="shared" si="5998"/>
        <v>-9.6563848280640564E-4</v>
      </c>
      <c r="P3437" s="127" t="str">
        <f t="shared" ref="P3437" si="6047">CONCATENATE("X3","(m",K3435,")")</f>
        <v>X3(m430)</v>
      </c>
      <c r="Q3437" s="59">
        <f t="shared" ref="Q3437" si="6048">(($L$3*($I$5-($B$5*Q3435+$C$5*Q3436+$E$5*N3438+$F$5*N3439+$G$5*N3440))/$D$5))+((1-$L$3)*N3437)</f>
        <v>-9.6581646470893917E-4</v>
      </c>
      <c r="S3437" s="129">
        <f t="shared" si="6044"/>
        <v>1.8428128846112602E-2</v>
      </c>
    </row>
    <row r="3438" spans="1:22" x14ac:dyDescent="0.2">
      <c r="N3438" s="125">
        <f t="shared" si="5998"/>
        <v>0.24849839057018699</v>
      </c>
      <c r="P3438" s="127" t="str">
        <f t="shared" ref="P3438" si="6049">CONCATENATE("X4","(m",K3435,")")</f>
        <v>X4(m430)</v>
      </c>
      <c r="Q3438" s="59">
        <f t="shared" ref="Q3438" si="6050">(($L$3*($I$6-($B$6*Q3435+$C$6*Q3436+$D$6*Q3437+$F$6*N3439+$G$6*N3440))/$E$6))+((1-$L$3)*N3438)</f>
        <v>0.24854375673474621</v>
      </c>
      <c r="S3438" s="129">
        <f t="shared" si="6044"/>
        <v>1.8252787821033341E-2</v>
      </c>
    </row>
    <row r="3439" spans="1:22" x14ac:dyDescent="0.2">
      <c r="N3439" s="125">
        <f t="shared" si="5998"/>
        <v>-9.9812900130027222E-5</v>
      </c>
      <c r="P3439" s="127" t="str">
        <f t="shared" ref="P3439" si="6051">CONCATENATE("X5","(m",K3435,")")</f>
        <v>X5(m430)</v>
      </c>
      <c r="Q3439" s="59">
        <f t="shared" ref="Q3439" si="6052">(($L$3*($I$7-($B$7*Q3435+$C$7*Q3436+$D$7*Q3437+$E$7*Q3438+$G$7*N3440))/$F$7))+((1-$L$3)*N3439)</f>
        <v>-9.9831283599008942E-5</v>
      </c>
      <c r="S3439" s="129">
        <f t="shared" si="6044"/>
        <v>1.8414537326355271E-2</v>
      </c>
    </row>
    <row r="3440" spans="1:22" ht="15.75" x14ac:dyDescent="0.25">
      <c r="K3440" s="1"/>
      <c r="N3440" s="126">
        <f t="shared" si="5998"/>
        <v>-9.7167933418830824E-4</v>
      </c>
      <c r="P3440" s="127" t="str">
        <f t="shared" ref="P3440" si="6053">CONCATENATE("X6","(m",K3435,")")</f>
        <v>X6(m430)</v>
      </c>
      <c r="Q3440" s="59">
        <f t="shared" ref="Q3440" si="6054">(($L$3*($I$8-($B$8*Q3435+$C$8*Q3436+$D$8*Q3437+$E$8*Q3438+$F$8*Q3439))/$G$8))+((1-$L$3)*N3440)</f>
        <v>-9.7185650249897266E-4</v>
      </c>
      <c r="R3440" s="1"/>
      <c r="S3440" s="129">
        <f t="shared" si="6044"/>
        <v>1.8229883754325767E-2</v>
      </c>
      <c r="T3440" s="1"/>
      <c r="U3440" s="1"/>
    </row>
    <row r="3441" spans="1:22" x14ac:dyDescent="0.2">
      <c r="A3441" s="131"/>
      <c r="B3441" s="131"/>
      <c r="C3441" s="131"/>
      <c r="D3441" s="131"/>
      <c r="E3441" s="131"/>
      <c r="F3441" s="131"/>
      <c r="G3441" s="131"/>
      <c r="H3441" s="131"/>
      <c r="I3441" s="131"/>
      <c r="J3441" s="131"/>
      <c r="K3441" s="131"/>
      <c r="L3441" s="131"/>
      <c r="M3441" s="131"/>
      <c r="N3441" s="131"/>
      <c r="O3441" s="131"/>
      <c r="P3441" s="131"/>
      <c r="Q3441" s="131"/>
      <c r="R3441" s="131"/>
      <c r="S3441" s="131"/>
      <c r="T3441" s="131"/>
      <c r="U3441" s="131"/>
      <c r="V3441" s="131"/>
    </row>
    <row r="3442" spans="1:22" ht="15.75" x14ac:dyDescent="0.25">
      <c r="K3442" s="127" t="s">
        <v>226</v>
      </c>
      <c r="N3442" s="117" t="s">
        <v>658</v>
      </c>
      <c r="S3442" s="112" t="s">
        <v>210</v>
      </c>
      <c r="T3442" s="112" t="s">
        <v>228</v>
      </c>
    </row>
    <row r="3443" spans="1:22" x14ac:dyDescent="0.2">
      <c r="K3443" s="127">
        <v>431</v>
      </c>
      <c r="N3443" s="124">
        <f t="shared" ref="N3443" si="6055">Q3435</f>
        <v>0.24735205021871676</v>
      </c>
      <c r="P3443" s="127" t="str">
        <f t="shared" ref="P3443" si="6056">CONCATENATE("X1","(m",K3443,")")</f>
        <v>X1(m431)</v>
      </c>
      <c r="Q3443" s="59">
        <f t="shared" ref="Q3443" si="6057">(($L$3*($I$3-($C$3*N3444+$D$3*N3445+$E$3*N3446+$F$3*N3447+$G$3*N3448))/$B$3))+((1-$L$3)*N3443)</f>
        <v>0.24739720900521053</v>
      </c>
      <c r="S3443" s="129">
        <f t="shared" ref="S3443:S3448" si="6058">ABS((Q3443-N3443)/Q3443)*100</f>
        <v>1.8253555355519493E-2</v>
      </c>
      <c r="T3443" s="133">
        <f t="shared" si="6016"/>
        <v>1.8328684681511092E-2</v>
      </c>
      <c r="U3443" s="127" t="s">
        <v>229</v>
      </c>
    </row>
    <row r="3444" spans="1:22" x14ac:dyDescent="0.2">
      <c r="N3444" s="125">
        <f t="shared" si="5998"/>
        <v>9.9822112921299611E-5</v>
      </c>
      <c r="P3444" s="127" t="str">
        <f t="shared" ref="P3444" si="6059">CONCATENATE("X2","(m",K3443,")")</f>
        <v>X2(m431)</v>
      </c>
      <c r="Q3444" s="59">
        <f t="shared" ref="Q3444" si="6060">(($L$3*($I$4-($B$4*Q3443+$D$4*N3445+$E$4*N3446+$F$4*N3447+$G$4*N3448))/$C$4))+((1-$L$3)*N3444)</f>
        <v>9.9840412355665001E-5</v>
      </c>
      <c r="S3444" s="129">
        <f t="shared" si="6058"/>
        <v>1.8328684681511092E-2</v>
      </c>
    </row>
    <row r="3445" spans="1:22" x14ac:dyDescent="0.2">
      <c r="N3445" s="125">
        <f t="shared" si="5998"/>
        <v>-9.6581646470893917E-4</v>
      </c>
      <c r="P3445" s="127" t="str">
        <f t="shared" ref="P3445" si="6061">CONCATENATE("X3","(m",K3443,")")</f>
        <v>X3(m431)</v>
      </c>
      <c r="Q3445" s="59">
        <f t="shared" ref="Q3445" si="6062">(($L$3*($I$5-($B$5*Q3443+$C$5*Q3444+$E$5*N3446+$F$5*N3447+$G$5*N3448))/$D$5))+((1-$L$3)*N3445)</f>
        <v>-9.6599282314683004E-4</v>
      </c>
      <c r="S3445" s="129">
        <f t="shared" si="6058"/>
        <v>1.8256702706792194E-2</v>
      </c>
    </row>
    <row r="3446" spans="1:22" x14ac:dyDescent="0.2">
      <c r="N3446" s="125">
        <f t="shared" si="5998"/>
        <v>0.24854375673474621</v>
      </c>
      <c r="P3446" s="127" t="str">
        <f t="shared" ref="P3446" si="6063">CONCATENATE("X4","(m",K3443,")")</f>
        <v>X4(m431)</v>
      </c>
      <c r="Q3446" s="59">
        <f t="shared" ref="Q3446" si="6064">(($L$3*($I$6-($B$6*Q3443+$C$6*Q3444+$D$6*Q3445+$F$6*N3447+$G$6*N3448))/$E$6))+((1-$L$3)*N3446)</f>
        <v>0.24858870909114236</v>
      </c>
      <c r="S3446" s="129">
        <f t="shared" si="6058"/>
        <v>1.808302418903036E-2</v>
      </c>
    </row>
    <row r="3447" spans="1:22" x14ac:dyDescent="0.2">
      <c r="N3447" s="125">
        <f t="shared" si="5998"/>
        <v>-9.9831283599008942E-5</v>
      </c>
      <c r="P3447" s="127" t="str">
        <f t="shared" ref="P3447" si="6065">CONCATENATE("X5","(m",K3443,")")</f>
        <v>X5(m431)</v>
      </c>
      <c r="Q3447" s="59">
        <f t="shared" ref="Q3447" si="6066">(($L$3*($I$7-($B$7*Q3443+$C$7*Q3444+$D$7*Q3445+$E$7*Q3446+$G$7*N3448))/$F$7))+((1-$L$3)*N3447)</f>
        <v>-9.9849499382897528E-5</v>
      </c>
      <c r="S3447" s="129">
        <f t="shared" si="6058"/>
        <v>1.8243240077482219E-2</v>
      </c>
    </row>
    <row r="3448" spans="1:22" ht="15.75" x14ac:dyDescent="0.25">
      <c r="K3448" s="1"/>
      <c r="N3448" s="126">
        <f t="shared" si="5998"/>
        <v>-9.7185650249897266E-4</v>
      </c>
      <c r="P3448" s="127" t="str">
        <f t="shared" ref="P3448" si="6067">CONCATENATE("X6","(m",K3443,")")</f>
        <v>X6(m431)</v>
      </c>
      <c r="Q3448" s="59">
        <f t="shared" ref="Q3448" si="6068">(($L$3*($I$8-($B$8*Q3443+$C$8*Q3444+$D$8*Q3445+$E$8*Q3446+$F$8*Q3447))/$G$8))+((1-$L$3)*N3448)</f>
        <v>-9.7203205476618492E-4</v>
      </c>
      <c r="R3448" s="1"/>
      <c r="S3448" s="129">
        <f t="shared" si="6058"/>
        <v>1.8060337244175141E-2</v>
      </c>
      <c r="T3448" s="1"/>
      <c r="U3448" s="1"/>
    </row>
    <row r="3449" spans="1:22" x14ac:dyDescent="0.2">
      <c r="A3449" s="131"/>
      <c r="B3449" s="131"/>
      <c r="C3449" s="131"/>
      <c r="D3449" s="131"/>
      <c r="E3449" s="131"/>
      <c r="F3449" s="131"/>
      <c r="G3449" s="131"/>
      <c r="H3449" s="131"/>
      <c r="I3449" s="131"/>
      <c r="J3449" s="131"/>
      <c r="K3449" s="131"/>
      <c r="L3449" s="131"/>
      <c r="M3449" s="131"/>
      <c r="N3449" s="131"/>
      <c r="O3449" s="131"/>
      <c r="P3449" s="131"/>
      <c r="Q3449" s="131"/>
      <c r="R3449" s="131"/>
      <c r="S3449" s="131"/>
      <c r="T3449" s="131"/>
      <c r="U3449" s="131"/>
      <c r="V3449" s="131"/>
    </row>
    <row r="3450" spans="1:22" ht="15.75" x14ac:dyDescent="0.25">
      <c r="K3450" s="127" t="s">
        <v>226</v>
      </c>
      <c r="N3450" s="117" t="s">
        <v>659</v>
      </c>
      <c r="S3450" s="112" t="s">
        <v>210</v>
      </c>
      <c r="T3450" s="112" t="s">
        <v>228</v>
      </c>
    </row>
    <row r="3451" spans="1:22" x14ac:dyDescent="0.2">
      <c r="K3451" s="127">
        <v>432</v>
      </c>
      <c r="N3451" s="124">
        <f t="shared" ref="N3451" si="6069">Q3443</f>
        <v>0.24739720900521053</v>
      </c>
      <c r="P3451" s="127" t="str">
        <f t="shared" ref="P3451" si="6070">CONCATENATE("X1","(m",K3451,")")</f>
        <v>X1(m432)</v>
      </c>
      <c r="Q3451" s="59">
        <f t="shared" ref="Q3451" si="6071">(($L$3*($I$3-($C$3*N3452+$D$3*N3453+$E$3*N3454+$F$3*N3455+$G$3*N3456))/$B$3))+((1-$L$3)*N3451)</f>
        <v>0.24744195587514348</v>
      </c>
      <c r="S3451" s="129">
        <f t="shared" ref="S3451:S3456" si="6072">ABS((Q3451-N3451)/Q3451)*100</f>
        <v>1.8083784447420953E-2</v>
      </c>
      <c r="T3451" s="133">
        <f t="shared" si="6016"/>
        <v>1.815820150256809E-2</v>
      </c>
      <c r="U3451" s="127" t="s">
        <v>229</v>
      </c>
    </row>
    <row r="3452" spans="1:22" x14ac:dyDescent="0.2">
      <c r="N3452" s="125">
        <f t="shared" si="5998"/>
        <v>9.9840412355665001E-5</v>
      </c>
      <c r="P3452" s="127" t="str">
        <f t="shared" ref="P3452" si="6073">CONCATENATE("X2","(m",K3451,")")</f>
        <v>X2(m432)</v>
      </c>
      <c r="Q3452" s="59">
        <f t="shared" ref="Q3452" si="6074">(($L$3*($I$4-($B$4*Q3451+$D$4*N3453+$E$4*N3454+$F$4*N3455+$G$4*N3456))/$C$4))+((1-$L$3)*N3452)</f>
        <v>9.9858544871460293E-5</v>
      </c>
      <c r="S3452" s="129">
        <f t="shared" si="6072"/>
        <v>1.815820150256809E-2</v>
      </c>
    </row>
    <row r="3453" spans="1:22" x14ac:dyDescent="0.2">
      <c r="N3453" s="125">
        <f t="shared" si="5998"/>
        <v>-9.6599282314683004E-4</v>
      </c>
      <c r="P3453" s="127" t="str">
        <f t="shared" ref="P3453" si="6075">CONCATENATE("X3","(m",K3451,")")</f>
        <v>X3(m432)</v>
      </c>
      <c r="Q3453" s="59">
        <f t="shared" ref="Q3453" si="6076">(($L$3*($I$5-($B$5*Q3451+$C$5*Q3452+$E$5*N3454+$F$5*N3455+$G$5*N3456))/$D$5))+((1-$L$3)*N3453)</f>
        <v>-9.6616757292853554E-4</v>
      </c>
      <c r="S3453" s="129">
        <f t="shared" si="6072"/>
        <v>1.8086901962132747E-2</v>
      </c>
    </row>
    <row r="3454" spans="1:22" x14ac:dyDescent="0.2">
      <c r="N3454" s="125">
        <f t="shared" si="5998"/>
        <v>0.24858870909114236</v>
      </c>
      <c r="P3454" s="127" t="str">
        <f t="shared" ref="P3454" si="6077">CONCATENATE("X4","(m",K3451,")")</f>
        <v>X4(m432)</v>
      </c>
      <c r="Q3454" s="59">
        <f t="shared" ref="Q3454" si="6078">(($L$3*($I$6-($B$6*Q3451+$C$6*Q3452+$D$6*Q3453+$F$6*N3455+$G$6*N3456))/$E$6))+((1-$L$3)*N3454)</f>
        <v>0.24863325141393297</v>
      </c>
      <c r="S3454" s="129">
        <f t="shared" si="6072"/>
        <v>1.7914869607063448E-2</v>
      </c>
    </row>
    <row r="3455" spans="1:22" x14ac:dyDescent="0.2">
      <c r="N3455" s="125">
        <f t="shared" si="5998"/>
        <v>-9.9849499382897528E-5</v>
      </c>
      <c r="P3455" s="127" t="str">
        <f t="shared" ref="P3455" si="6079">CONCATENATE("X5","(m",K3451,")")</f>
        <v>X5(m432)</v>
      </c>
      <c r="Q3455" s="59">
        <f t="shared" ref="Q3455" si="6080">(($L$3*($I$7-($B$7*Q3451+$C$7*Q3452+$D$7*Q3453+$E$7*Q3454+$G$7*N3456))/$F$7))+((1-$L$3)*N3455)</f>
        <v>-9.9867549011235099E-5</v>
      </c>
      <c r="S3455" s="129">
        <f t="shared" si="6072"/>
        <v>1.8073566955709042E-2</v>
      </c>
    </row>
    <row r="3456" spans="1:22" ht="15.75" x14ac:dyDescent="0.25">
      <c r="K3456" s="1"/>
      <c r="N3456" s="126">
        <f t="shared" si="5998"/>
        <v>-9.7203205476618492E-4</v>
      </c>
      <c r="P3456" s="127" t="str">
        <f t="shared" ref="P3456" si="6081">CONCATENATE("X6","(m",K3451,")")</f>
        <v>X6(m432)</v>
      </c>
      <c r="Q3456" s="59">
        <f t="shared" ref="Q3456" si="6082">(($L$3*($I$8-($B$8*Q3451+$C$8*Q3452+$D$8*Q3453+$E$8*Q3454+$F$8*Q3455))/$G$8))+((1-$L$3)*N3456)</f>
        <v>-9.7220600573070983E-4</v>
      </c>
      <c r="R3456" s="1"/>
      <c r="S3456" s="129">
        <f t="shared" si="6072"/>
        <v>1.7892397650246104E-2</v>
      </c>
      <c r="T3456" s="1"/>
      <c r="U3456" s="1"/>
    </row>
    <row r="3457" spans="1:22" x14ac:dyDescent="0.2">
      <c r="A3457" s="131"/>
      <c r="B3457" s="131"/>
      <c r="C3457" s="131"/>
      <c r="D3457" s="131"/>
      <c r="E3457" s="131"/>
      <c r="F3457" s="131"/>
      <c r="G3457" s="131"/>
      <c r="H3457" s="131"/>
      <c r="I3457" s="131"/>
      <c r="J3457" s="131"/>
      <c r="K3457" s="131"/>
      <c r="L3457" s="131"/>
      <c r="M3457" s="131"/>
      <c r="N3457" s="131"/>
      <c r="O3457" s="131"/>
      <c r="P3457" s="131"/>
      <c r="Q3457" s="131"/>
      <c r="R3457" s="131"/>
      <c r="S3457" s="131"/>
      <c r="T3457" s="131"/>
      <c r="U3457" s="131"/>
      <c r="V3457" s="131"/>
    </row>
    <row r="3458" spans="1:22" ht="15.75" x14ac:dyDescent="0.25">
      <c r="K3458" s="127" t="s">
        <v>226</v>
      </c>
      <c r="N3458" s="117" t="s">
        <v>660</v>
      </c>
      <c r="S3458" s="112" t="s">
        <v>210</v>
      </c>
      <c r="T3458" s="112" t="s">
        <v>228</v>
      </c>
    </row>
    <row r="3459" spans="1:22" x14ac:dyDescent="0.2">
      <c r="K3459" s="127">
        <v>433</v>
      </c>
      <c r="N3459" s="124">
        <f t="shared" ref="N3459" si="6083">Q3451</f>
        <v>0.24744195587514348</v>
      </c>
      <c r="P3459" s="127" t="str">
        <f t="shared" ref="P3459" si="6084">CONCATENATE("X1","(m",K3459,")")</f>
        <v>X1(m433)</v>
      </c>
      <c r="Q3459" s="59">
        <f t="shared" ref="Q3459" si="6085">(($L$3*($I$3-($C$3*N3460+$D$3*N3461+$E$3*N3462+$F$3*N3463+$G$3*N3464))/$B$3))+((1-$L$3)*N3459)</f>
        <v>0.24748629458581878</v>
      </c>
      <c r="S3459" s="129">
        <f t="shared" ref="S3459:S3464" si="6086">ABS((Q3459-N3459)/Q3459)*100</f>
        <v>1.7915622660844475E-2</v>
      </c>
      <c r="T3459" s="133">
        <f t="shared" si="6016"/>
        <v>1.7989334446352513E-2</v>
      </c>
      <c r="U3459" s="127" t="s">
        <v>229</v>
      </c>
    </row>
    <row r="3460" spans="1:22" x14ac:dyDescent="0.2">
      <c r="N3460" s="125">
        <f t="shared" si="5998"/>
        <v>9.9858544871460293E-5</v>
      </c>
      <c r="P3460" s="127" t="str">
        <f t="shared" ref="P3460" si="6087">CONCATENATE("X2","(m",K3459,")")</f>
        <v>X2(m433)</v>
      </c>
      <c r="Q3460" s="59">
        <f t="shared" ref="Q3460" si="6088">(($L$3*($I$4-($B$4*Q3459+$D$4*N3461+$E$4*N3462+$F$4*N3463+$G$4*N3464))/$C$4))+((1-$L$3)*N3460)</f>
        <v>9.9876511991235748E-5</v>
      </c>
      <c r="S3460" s="129">
        <f t="shared" si="6086"/>
        <v>1.7989334446352513E-2</v>
      </c>
    </row>
    <row r="3461" spans="1:22" x14ac:dyDescent="0.2">
      <c r="N3461" s="125">
        <f t="shared" si="5998"/>
        <v>-9.6616757292853554E-4</v>
      </c>
      <c r="P3461" s="127" t="str">
        <f t="shared" ref="P3461" si="6089">CONCATENATE("X3","(m",K3459,")")</f>
        <v>X3(m433)</v>
      </c>
      <c r="Q3461" s="59">
        <f t="shared" ref="Q3461" si="6090">(($L$3*($I$5-($B$5*Q3459+$C$5*Q3460+$E$5*N3462+$F$5*N3463+$G$5*N3464))/$D$5))+((1-$L$3)*N3461)</f>
        <v>-9.6634072872743776E-4</v>
      </c>
      <c r="S3461" s="129">
        <f t="shared" si="6086"/>
        <v>1.791871063224753E-2</v>
      </c>
    </row>
    <row r="3462" spans="1:22" x14ac:dyDescent="0.2">
      <c r="N3462" s="125">
        <f t="shared" si="5998"/>
        <v>0.24863325141393297</v>
      </c>
      <c r="P3462" s="127" t="str">
        <f t="shared" ref="P3462" si="6091">CONCATENATE("X4","(m",K3459,")")</f>
        <v>X4(m433)</v>
      </c>
      <c r="Q3462" s="59">
        <f t="shared" ref="Q3462" si="6092">(($L$3*($I$6-($B$6*Q3459+$C$6*Q3460+$D$6*Q3461+$F$6*N3463+$G$6*N3464))/$E$6))+((1-$L$3)*N3462)</f>
        <v>0.24867738744324583</v>
      </c>
      <c r="S3462" s="129">
        <f t="shared" si="6086"/>
        <v>1.7748308266641567E-2</v>
      </c>
    </row>
    <row r="3463" spans="1:22" x14ac:dyDescent="0.2">
      <c r="N3463" s="125">
        <f t="shared" si="5998"/>
        <v>-9.9867549011235099E-5</v>
      </c>
      <c r="P3463" s="127" t="str">
        <f t="shared" ref="P3463" si="6093">CONCATENATE("X5","(m",K3459,")")</f>
        <v>X5(m433)</v>
      </c>
      <c r="Q3463" s="59">
        <f t="shared" ref="Q3463" si="6094">(($L$3*($I$7-($B$7*Q3459+$C$7*Q3460+$D$7*Q3461+$E$7*Q3462+$G$7*N3464))/$F$7))+((1-$L$3)*N3463)</f>
        <v>-9.9885433999612056E-5</v>
      </c>
      <c r="S3463" s="129">
        <f t="shared" si="6086"/>
        <v>1.7905501994441648E-2</v>
      </c>
    </row>
    <row r="3464" spans="1:22" ht="15.75" x14ac:dyDescent="0.25">
      <c r="K3464" s="1"/>
      <c r="N3464" s="126">
        <f t="shared" si="5998"/>
        <v>-9.7220600573070983E-4</v>
      </c>
      <c r="P3464" s="127" t="str">
        <f t="shared" ref="P3464" si="6095">CONCATENATE("X6","(m",K3459,")")</f>
        <v>X6(m433)</v>
      </c>
      <c r="Q3464" s="59">
        <f t="shared" ref="Q3464" si="6096">(($L$3*($I$8-($B$8*Q3459+$C$8*Q3460+$D$8*Q3461+$E$8*Q3462+$F$8*Q3463))/$G$8))+((1-$L$3)*N3464)</f>
        <v>-9.7237836999885499E-4</v>
      </c>
      <c r="R3464" s="1"/>
      <c r="S3464" s="129">
        <f t="shared" si="6086"/>
        <v>1.7726049186528307E-2</v>
      </c>
      <c r="T3464" s="1"/>
      <c r="U3464" s="1"/>
    </row>
    <row r="3465" spans="1:22" x14ac:dyDescent="0.2">
      <c r="A3465" s="131"/>
      <c r="B3465" s="131"/>
      <c r="C3465" s="131"/>
      <c r="D3465" s="131"/>
      <c r="E3465" s="131"/>
      <c r="F3465" s="131"/>
      <c r="G3465" s="131"/>
      <c r="H3465" s="131"/>
      <c r="I3465" s="131"/>
      <c r="J3465" s="131"/>
      <c r="K3465" s="131"/>
      <c r="L3465" s="131"/>
      <c r="M3465" s="131"/>
      <c r="N3465" s="131"/>
      <c r="O3465" s="131"/>
      <c r="P3465" s="131"/>
      <c r="Q3465" s="131"/>
      <c r="R3465" s="131"/>
      <c r="S3465" s="131"/>
      <c r="T3465" s="131"/>
      <c r="U3465" s="131"/>
      <c r="V3465" s="131"/>
    </row>
    <row r="3466" spans="1:22" ht="15.75" x14ac:dyDescent="0.25">
      <c r="K3466" s="127" t="s">
        <v>226</v>
      </c>
      <c r="N3466" s="117" t="s">
        <v>661</v>
      </c>
      <c r="S3466" s="112" t="s">
        <v>210</v>
      </c>
      <c r="T3466" s="112" t="s">
        <v>228</v>
      </c>
    </row>
    <row r="3467" spans="1:22" x14ac:dyDescent="0.2">
      <c r="K3467" s="127">
        <v>434</v>
      </c>
      <c r="N3467" s="124">
        <f t="shared" ref="N3467" si="6097">Q3459</f>
        <v>0.24748629458581878</v>
      </c>
      <c r="P3467" s="127" t="str">
        <f t="shared" ref="P3467" si="6098">CONCATENATE("X1","(m",K3467,")")</f>
        <v>X1(m434)</v>
      </c>
      <c r="Q3467" s="59">
        <f t="shared" ref="Q3467" si="6099">(($L$3*($I$3-($C$3*N3468+$D$3*N3469+$E$3*N3470+$F$3*N3471+$G$3*N3472))/$B$3))+((1-$L$3)*N3467)</f>
        <v>0.24753022886026738</v>
      </c>
      <c r="S3467" s="129">
        <f t="shared" ref="S3467:S3472" si="6100">ABS((Q3467-N3467)/Q3467)*100</f>
        <v>1.7749054186589643E-2</v>
      </c>
      <c r="T3467" s="133">
        <f t="shared" si="6016"/>
        <v>1.7822067630309125E-2</v>
      </c>
      <c r="U3467" s="127" t="s">
        <v>229</v>
      </c>
    </row>
    <row r="3468" spans="1:22" x14ac:dyDescent="0.2">
      <c r="N3468" s="125">
        <f t="shared" si="5998"/>
        <v>9.9876511991235748E-5</v>
      </c>
      <c r="P3468" s="127" t="str">
        <f t="shared" ref="P3468" si="6101">CONCATENATE("X2","(m",K3467,")")</f>
        <v>X2(m434)</v>
      </c>
      <c r="Q3468" s="59">
        <f t="shared" ref="Q3468" si="6102">(($L$3*($I$4-($B$4*Q3467+$D$4*N3469+$E$4*N3470+$F$4*N3471+$G$4*N3472))/$C$4))+((1-$L$3)*N3468)</f>
        <v>9.9894315223653742E-5</v>
      </c>
      <c r="S3468" s="129">
        <f t="shared" si="6100"/>
        <v>1.7822067630309125E-2</v>
      </c>
    </row>
    <row r="3469" spans="1:22" x14ac:dyDescent="0.2">
      <c r="N3469" s="125">
        <f t="shared" si="5998"/>
        <v>-9.6634072872743776E-4</v>
      </c>
      <c r="P3469" s="127" t="str">
        <f t="shared" ref="P3469" si="6103">CONCATENATE("X3","(m",K3467,")")</f>
        <v>X3(m434)</v>
      </c>
      <c r="Q3469" s="59">
        <f t="shared" ref="Q3469" si="6104">(($L$3*($I$5-($B$5*Q3467+$C$5*Q3468+$E$5*N3470+$F$5*N3471+$G$5*N3472))/$D$5))+((1-$L$3)*N3469)</f>
        <v>-9.6651230508307533E-4</v>
      </c>
      <c r="S3469" s="129">
        <f t="shared" si="6100"/>
        <v>1.7752112904845109E-2</v>
      </c>
    </row>
    <row r="3470" spans="1:22" x14ac:dyDescent="0.2">
      <c r="N3470" s="125">
        <f t="shared" si="5998"/>
        <v>0.24867738744324583</v>
      </c>
      <c r="P3470" s="127" t="str">
        <f t="shared" ref="P3470" si="6105">CONCATENATE("X4","(m",K3467,")")</f>
        <v>X4(m434)</v>
      </c>
      <c r="Q3470" s="59">
        <f t="shared" ref="Q3470" si="6106">(($L$3*($I$6-($B$6*Q3467+$C$6*Q3468+$D$6*Q3469+$F$6*N3471+$G$6*N3472))/$E$6))+((1-$L$3)*N3470)</f>
        <v>0.2487211208850931</v>
      </c>
      <c r="S3470" s="129">
        <f t="shared" si="6100"/>
        <v>1.7583324524930753E-2</v>
      </c>
    </row>
    <row r="3471" spans="1:22" x14ac:dyDescent="0.2">
      <c r="N3471" s="125">
        <f t="shared" si="5998"/>
        <v>-9.9885433999612056E-5</v>
      </c>
      <c r="P3471" s="127" t="str">
        <f t="shared" ref="P3471" si="6107">CONCATENATE("X5","(m",K3467,")")</f>
        <v>X5(m434)</v>
      </c>
      <c r="Q3471" s="59">
        <f t="shared" ref="Q3471" si="6108">(($L$3*($I$7-($B$7*Q3467+$C$7*Q3468+$D$7*Q3469+$E$7*Q3470+$G$7*N3472))/$F$7))+((1-$L$3)*N3471)</f>
        <v>-9.9903155849794369E-5</v>
      </c>
      <c r="S3471" s="129">
        <f t="shared" si="6100"/>
        <v>1.7739029394584865E-2</v>
      </c>
    </row>
    <row r="3472" spans="1:22" ht="15.75" x14ac:dyDescent="0.25">
      <c r="K3472" s="1"/>
      <c r="N3472" s="126">
        <f t="shared" si="5998"/>
        <v>-9.7237836999885499E-4</v>
      </c>
      <c r="P3472" s="127" t="str">
        <f t="shared" ref="P3472" si="6109">CONCATENATE("X6","(m",K3467,")")</f>
        <v>X6(m434)</v>
      </c>
      <c r="Q3472" s="59">
        <f t="shared" ref="Q3472" si="6110">(($L$3*($I$8-($B$8*Q3467+$C$8*Q3468+$D$8*Q3469+$E$8*Q3470+$F$8*Q3471))/$G$8))+((1-$L$3)*N3472)</f>
        <v>-9.7254916204369505E-4</v>
      </c>
      <c r="R3472" s="1"/>
      <c r="S3472" s="129">
        <f t="shared" si="6100"/>
        <v>1.7561276232160333E-2</v>
      </c>
      <c r="T3472" s="1"/>
      <c r="U3472" s="1"/>
    </row>
    <row r="3473" spans="1:22" x14ac:dyDescent="0.2">
      <c r="A3473" s="131"/>
      <c r="B3473" s="131"/>
      <c r="C3473" s="131"/>
      <c r="D3473" s="131"/>
      <c r="E3473" s="131"/>
      <c r="F3473" s="131"/>
      <c r="G3473" s="131"/>
      <c r="H3473" s="131"/>
      <c r="I3473" s="131"/>
      <c r="J3473" s="131"/>
      <c r="K3473" s="131"/>
      <c r="L3473" s="131"/>
      <c r="M3473" s="131"/>
      <c r="N3473" s="131"/>
      <c r="O3473" s="131"/>
      <c r="P3473" s="131"/>
      <c r="Q3473" s="131"/>
      <c r="R3473" s="131"/>
      <c r="S3473" s="131"/>
      <c r="T3473" s="131"/>
      <c r="U3473" s="131"/>
      <c r="V3473" s="131"/>
    </row>
    <row r="3474" spans="1:22" ht="15.75" x14ac:dyDescent="0.25">
      <c r="K3474" s="127" t="s">
        <v>226</v>
      </c>
      <c r="N3474" s="117" t="s">
        <v>662</v>
      </c>
      <c r="S3474" s="112" t="s">
        <v>210</v>
      </c>
      <c r="T3474" s="112" t="s">
        <v>228</v>
      </c>
    </row>
    <row r="3475" spans="1:22" x14ac:dyDescent="0.2">
      <c r="K3475" s="127">
        <v>435</v>
      </c>
      <c r="N3475" s="124">
        <f t="shared" ref="N3475:N3536" si="6111">Q3467</f>
        <v>0.24753022886026738</v>
      </c>
      <c r="P3475" s="127" t="str">
        <f t="shared" ref="P3475" si="6112">CONCATENATE("X1","(m",K3475,")")</f>
        <v>X1(m435)</v>
      </c>
      <c r="Q3475" s="59">
        <f t="shared" ref="Q3475" si="6113">(($L$3*($I$3-($C$3*N3476+$D$3*N3477+$E$3*N3478+$F$3*N3479+$G$3*N3480))/$B$3))+((1-$L$3)*N3475)</f>
        <v>0.24757376238756046</v>
      </c>
      <c r="S3475" s="129">
        <f t="shared" ref="S3475:S3480" si="6114">ABS((Q3475-N3475)/Q3475)*100</f>
        <v>1.7584063381051541E-2</v>
      </c>
      <c r="T3475" s="133">
        <f t="shared" si="6016"/>
        <v>1.7656385338212489E-2</v>
      </c>
      <c r="U3475" s="127" t="s">
        <v>229</v>
      </c>
    </row>
    <row r="3476" spans="1:22" x14ac:dyDescent="0.2">
      <c r="N3476" s="125">
        <f t="shared" si="6111"/>
        <v>9.9894315223653742E-5</v>
      </c>
      <c r="P3476" s="127" t="str">
        <f t="shared" ref="P3476" si="6115">CONCATENATE("X2","(m",K3475,")")</f>
        <v>X2(m435)</v>
      </c>
      <c r="Q3476" s="59">
        <f t="shared" ref="Q3476" si="6116">(($L$3*($I$4-($B$4*Q3475+$D$4*N3477+$E$4*N3478+$F$4*N3479+$G$4*N3480))/$C$4))+((1-$L$3)*N3476)</f>
        <v>9.9911956063615279E-5</v>
      </c>
      <c r="S3476" s="129">
        <f t="shared" si="6114"/>
        <v>1.7656385338212489E-2</v>
      </c>
    </row>
    <row r="3477" spans="1:22" x14ac:dyDescent="0.2">
      <c r="N3477" s="125">
        <f t="shared" si="6111"/>
        <v>-9.6651230508307533E-4</v>
      </c>
      <c r="P3477" s="127" t="str">
        <f t="shared" ref="P3477" si="6117">CONCATENATE("X3","(m",K3475,")")</f>
        <v>X3(m435)</v>
      </c>
      <c r="Q3477" s="59">
        <f t="shared" ref="Q3477" si="6118">(($L$3*($I$5-($B$5*Q3475+$C$5*Q3476+$E$5*N3478+$F$5*N3479+$G$5*N3480))/$D$5))+((1-$L$3)*N3477)</f>
        <v>-9.666823164023639E-4</v>
      </c>
      <c r="S3477" s="129">
        <f t="shared" si="6114"/>
        <v>1.7587093133273727E-2</v>
      </c>
    </row>
    <row r="3478" spans="1:22" x14ac:dyDescent="0.2">
      <c r="N3478" s="125">
        <f t="shared" si="6111"/>
        <v>0.2487211208850931</v>
      </c>
      <c r="P3478" s="127" t="str">
        <f t="shared" ref="P3478" si="6119">CONCATENATE("X4","(m",K3475,")")</f>
        <v>X4(m435)</v>
      </c>
      <c r="Q3478" s="59">
        <f t="shared" ref="Q3478" si="6120">(($L$3*($I$6-($B$6*Q3475+$C$6*Q3476+$D$6*Q3477+$F$6*N3479+$G$6*N3480))/$E$6))+((1-$L$3)*N3478)</f>
        <v>0.24876445541168249</v>
      </c>
      <c r="S3478" s="129">
        <f t="shared" si="6114"/>
        <v>1.7419902902797949E-2</v>
      </c>
    </row>
    <row r="3479" spans="1:22" x14ac:dyDescent="0.2">
      <c r="N3479" s="125">
        <f t="shared" si="6111"/>
        <v>-9.9903155849794369E-5</v>
      </c>
      <c r="P3479" s="127" t="str">
        <f t="shared" ref="P3479" si="6121">CONCATENATE("X5","(m",K3475,")")</f>
        <v>X5(m435)</v>
      </c>
      <c r="Q3479" s="59">
        <f t="shared" ref="Q3479" si="6122">(($L$3*($I$7-($B$7*Q3475+$C$7*Q3476+$D$7*Q3477+$E$7*Q3478+$G$7*N3480))/$F$7))+((1-$L$3)*N3479)</f>
        <v>-9.9920716049849506E-5</v>
      </c>
      <c r="S3479" s="129">
        <f t="shared" si="6114"/>
        <v>1.7574133522398141E-2</v>
      </c>
    </row>
    <row r="3480" spans="1:22" ht="15.75" x14ac:dyDescent="0.25">
      <c r="K3480" s="1"/>
      <c r="N3480" s="126">
        <f t="shared" si="6111"/>
        <v>-9.7254916204369505E-4</v>
      </c>
      <c r="P3480" s="127" t="str">
        <f t="shared" ref="P3480" si="6123">CONCATENATE("X6","(m",K3475,")")</f>
        <v>X6(m435)</v>
      </c>
      <c r="Q3480" s="59">
        <f t="shared" ref="Q3480" si="6124">(($L$3*($I$8-($B$8*Q3475+$C$8*Q3476+$D$8*Q3477+$E$8*Q3478+$F$8*Q3479))/$G$8))+((1-$L$3)*N3480)</f>
        <v>-9.7271839620628926E-4</v>
      </c>
      <c r="R3480" s="1"/>
      <c r="S3480" s="129">
        <f t="shared" si="6114"/>
        <v>1.7398063329967371E-2</v>
      </c>
      <c r="T3480" s="1"/>
      <c r="U3480" s="1"/>
    </row>
    <row r="3481" spans="1:22" x14ac:dyDescent="0.2">
      <c r="A3481" s="131"/>
      <c r="B3481" s="131"/>
      <c r="C3481" s="131"/>
      <c r="D3481" s="131"/>
      <c r="E3481" s="131"/>
      <c r="F3481" s="131"/>
      <c r="G3481" s="131"/>
      <c r="H3481" s="131"/>
      <c r="I3481" s="131"/>
      <c r="J3481" s="131"/>
      <c r="K3481" s="131"/>
      <c r="L3481" s="131"/>
      <c r="M3481" s="131"/>
      <c r="N3481" s="131"/>
      <c r="O3481" s="131"/>
      <c r="P3481" s="131"/>
      <c r="Q3481" s="131"/>
      <c r="R3481" s="131"/>
      <c r="S3481" s="131"/>
      <c r="T3481" s="131"/>
      <c r="U3481" s="131"/>
      <c r="V3481" s="131"/>
    </row>
    <row r="3482" spans="1:22" ht="15.75" x14ac:dyDescent="0.25">
      <c r="K3482" s="127" t="s">
        <v>226</v>
      </c>
      <c r="N3482" s="117" t="s">
        <v>663</v>
      </c>
      <c r="S3482" s="112" t="s">
        <v>210</v>
      </c>
      <c r="T3482" s="112" t="s">
        <v>228</v>
      </c>
    </row>
    <row r="3483" spans="1:22" x14ac:dyDescent="0.2">
      <c r="K3483" s="127">
        <v>436</v>
      </c>
      <c r="N3483" s="124">
        <f t="shared" ref="N3483" si="6125">Q3475</f>
        <v>0.24757376238756046</v>
      </c>
      <c r="P3483" s="127" t="str">
        <f t="shared" ref="P3483" si="6126">CONCATENATE("X1","(m",K3483,")")</f>
        <v>X1(m436)</v>
      </c>
      <c r="Q3483" s="59">
        <f t="shared" ref="Q3483" si="6127">(($L$3*($I$3-($C$3*N3484+$D$3*N3485+$E$3*N3486+$F$3*N3487+$G$3*N3488))/$B$3))+((1-$L$3)*N3483)</f>
        <v>0.24761689882311927</v>
      </c>
      <c r="S3483" s="129">
        <f t="shared" ref="S3483:S3488" si="6128">ABS((Q3483-N3483)/Q3483)*100</f>
        <v>1.7420634764359989E-2</v>
      </c>
      <c r="T3483" s="133">
        <f t="shared" ref="T3483:T3539" si="6129">MAX(S3483:S3486)</f>
        <v>1.7492272018478208E-2</v>
      </c>
      <c r="U3483" s="127" t="s">
        <v>229</v>
      </c>
    </row>
    <row r="3484" spans="1:22" x14ac:dyDescent="0.2">
      <c r="N3484" s="125">
        <f t="shared" si="6111"/>
        <v>9.9911956063615279E-5</v>
      </c>
      <c r="P3484" s="127" t="str">
        <f t="shared" ref="P3484" si="6130">CONCATENATE("X2","(m",K3483,")")</f>
        <v>X2(m436)</v>
      </c>
      <c r="Q3484" s="59">
        <f t="shared" ref="Q3484" si="6131">(($L$3*($I$4-($B$4*Q3483+$D$4*N3485+$E$4*N3486+$F$4*N3487+$G$4*N3488))/$C$4))+((1-$L$3)*N3484)</f>
        <v>9.9929435992385598E-5</v>
      </c>
      <c r="S3484" s="129">
        <f t="shared" si="6128"/>
        <v>1.7492272018478208E-2</v>
      </c>
    </row>
    <row r="3485" spans="1:22" x14ac:dyDescent="0.2">
      <c r="N3485" s="125">
        <f t="shared" si="6111"/>
        <v>-9.666823164023639E-4</v>
      </c>
      <c r="P3485" s="127" t="str">
        <f t="shared" ref="P3485" si="6132">CONCATENATE("X3","(m",K3483,")")</f>
        <v>X3(m436)</v>
      </c>
      <c r="Q3485" s="59">
        <f t="shared" ref="Q3485" si="6133">(($L$3*($I$5-($B$5*Q3483+$C$5*Q3484+$E$5*N3486+$F$5*N3487+$G$5*N3488))/$D$5))+((1-$L$3)*N3485)</f>
        <v>-9.6685077696080624E-4</v>
      </c>
      <c r="S3485" s="129">
        <f t="shared" si="6128"/>
        <v>1.7423635834670999E-2</v>
      </c>
    </row>
    <row r="3486" spans="1:22" x14ac:dyDescent="0.2">
      <c r="N3486" s="125">
        <f t="shared" si="6111"/>
        <v>0.24876445541168249</v>
      </c>
      <c r="P3486" s="127" t="str">
        <f t="shared" ref="P3486" si="6134">CONCATENATE("X4","(m",K3483,")")</f>
        <v>X4(m436)</v>
      </c>
      <c r="Q3486" s="59">
        <f t="shared" ref="Q3486" si="6135">(($L$3*($I$6-($B$6*Q3483+$C$6*Q3484+$D$6*Q3485+$F$6*N3487+$G$6*N3488))/$E$6))+((1-$L$3)*N3486)</f>
        <v>0.24880739466172561</v>
      </c>
      <c r="S3486" s="129">
        <f t="shared" si="6128"/>
        <v>1.7258028082925925E-2</v>
      </c>
    </row>
    <row r="3487" spans="1:22" x14ac:dyDescent="0.2">
      <c r="N3487" s="125">
        <f t="shared" si="6111"/>
        <v>-9.9920716049849506E-5</v>
      </c>
      <c r="P3487" s="127" t="str">
        <f t="shared" ref="P3487" si="6136">CONCATENATE("X5","(m",K3483,")")</f>
        <v>X5(m436)</v>
      </c>
      <c r="Q3487" s="59">
        <f t="shared" ref="Q3487" si="6137">(($L$3*($I$7-($B$7*Q3483+$C$7*Q3484+$D$7*Q3485+$E$7*Q3486+$G$7*N3488))/$F$7))+((1-$L$3)*N3487)</f>
        <v>-9.9938116074271564E-5</v>
      </c>
      <c r="S3487" s="129">
        <f t="shared" si="6128"/>
        <v>1.7410798907922916E-2</v>
      </c>
    </row>
    <row r="3488" spans="1:22" ht="15.75" x14ac:dyDescent="0.25">
      <c r="K3488" s="1"/>
      <c r="N3488" s="126">
        <f t="shared" si="6111"/>
        <v>-9.7271839620628926E-4</v>
      </c>
      <c r="P3488" s="127" t="str">
        <f t="shared" ref="P3488" si="6138">CONCATENATE("X6","(m",K3483,")")</f>
        <v>X6(m436)</v>
      </c>
      <c r="Q3488" s="59">
        <f t="shared" ref="Q3488" si="6139">(($L$3*($I$8-($B$8*Q3483+$C$8*Q3484+$D$8*Q3485+$E$8*Q3486+$F$8*Q3487))/$G$8))+((1-$L$3)*N3488)</f>
        <v>-9.7288608669688389E-4</v>
      </c>
      <c r="R3488" s="1"/>
      <c r="S3488" s="129">
        <f t="shared" si="6128"/>
        <v>1.7236395184144476E-2</v>
      </c>
      <c r="T3488" s="1"/>
      <c r="U3488" s="1"/>
    </row>
    <row r="3489" spans="1:22" x14ac:dyDescent="0.2">
      <c r="A3489" s="131"/>
      <c r="B3489" s="131"/>
      <c r="C3489" s="131"/>
      <c r="D3489" s="131"/>
      <c r="E3489" s="131"/>
      <c r="F3489" s="131"/>
      <c r="G3489" s="131"/>
      <c r="H3489" s="131"/>
      <c r="I3489" s="131"/>
      <c r="J3489" s="131"/>
      <c r="K3489" s="131"/>
      <c r="L3489" s="131"/>
      <c r="M3489" s="131"/>
      <c r="N3489" s="131"/>
      <c r="O3489" s="131"/>
      <c r="P3489" s="131"/>
      <c r="Q3489" s="131"/>
      <c r="R3489" s="131"/>
      <c r="S3489" s="131"/>
      <c r="T3489" s="131"/>
      <c r="U3489" s="131"/>
      <c r="V3489" s="131"/>
    </row>
    <row r="3490" spans="1:22" ht="15.75" x14ac:dyDescent="0.25">
      <c r="K3490" s="127" t="s">
        <v>226</v>
      </c>
      <c r="N3490" s="117" t="s">
        <v>664</v>
      </c>
      <c r="S3490" s="112" t="s">
        <v>210</v>
      </c>
      <c r="T3490" s="112" t="s">
        <v>228</v>
      </c>
    </row>
    <row r="3491" spans="1:22" x14ac:dyDescent="0.2">
      <c r="K3491" s="127">
        <v>437</v>
      </c>
      <c r="N3491" s="124">
        <f t="shared" ref="N3491" si="6140">Q3483</f>
        <v>0.24761689882311927</v>
      </c>
      <c r="P3491" s="127" t="str">
        <f t="shared" ref="P3491" si="6141">CONCATENATE("X1","(m",K3491,")")</f>
        <v>X1(m437)</v>
      </c>
      <c r="Q3491" s="59">
        <f t="shared" ref="Q3491" si="6142">(($L$3*($I$3-($C$3*N3492+$D$3*N3493+$E$3*N3494+$F$3*N3495+$G$3*N3496))/$B$3))+((1-$L$3)*N3491)</f>
        <v>0.24765964178902219</v>
      </c>
      <c r="S3491" s="129">
        <f t="shared" ref="S3491:S3496" si="6143">ABS((Q3491-N3491)/Q3491)*100</f>
        <v>1.7258753018522744E-2</v>
      </c>
      <c r="T3491" s="133">
        <f t="shared" si="6129"/>
        <v>1.7329712282231621E-2</v>
      </c>
      <c r="U3491" s="127" t="s">
        <v>229</v>
      </c>
    </row>
    <row r="3492" spans="1:22" x14ac:dyDescent="0.2">
      <c r="N3492" s="125">
        <f t="shared" si="6111"/>
        <v>9.9929435992385598E-5</v>
      </c>
      <c r="P3492" s="127" t="str">
        <f t="shared" ref="P3492" si="6144">CONCATENATE("X2","(m",K3491,")")</f>
        <v>X2(m437)</v>
      </c>
      <c r="Q3492" s="59">
        <f t="shared" ref="Q3492" si="6145">(($L$3*($I$4-($B$4*Q3491+$D$4*N3493+$E$4*N3494+$F$4*N3495+$G$4*N3496))/$C$4))+((1-$L$3)*N3492)</f>
        <v>9.994675647771861E-5</v>
      </c>
      <c r="S3492" s="129">
        <f t="shared" si="6143"/>
        <v>1.7329712282231621E-2</v>
      </c>
    </row>
    <row r="3493" spans="1:22" x14ac:dyDescent="0.2">
      <c r="N3493" s="125">
        <f t="shared" si="6111"/>
        <v>-9.6685077696080624E-4</v>
      </c>
      <c r="P3493" s="127" t="str">
        <f t="shared" ref="P3493" si="6146">CONCATENATE("X3","(m",K3491,")")</f>
        <v>X3(m437)</v>
      </c>
      <c r="Q3493" s="59">
        <f t="shared" ref="Q3493" si="6147">(($L$3*($I$5-($B$5*Q3491+$C$5*Q3492+$E$5*N3494+$F$5*N3495+$G$5*N3496))/$D$5))+((1-$L$3)*N3493)</f>
        <v>-9.6701770090369167E-4</v>
      </c>
      <c r="S3493" s="129">
        <f t="shared" si="6143"/>
        <v>1.7261725688106348E-2</v>
      </c>
    </row>
    <row r="3494" spans="1:22" x14ac:dyDescent="0.2">
      <c r="N3494" s="125">
        <f t="shared" si="6111"/>
        <v>0.24880739466172561</v>
      </c>
      <c r="P3494" s="127" t="str">
        <f t="shared" ref="P3494" si="6148">CONCATENATE("X4","(m",K3491,")")</f>
        <v>X4(m437)</v>
      </c>
      <c r="Q3494" s="59">
        <f t="shared" ref="Q3494" si="6149">(($L$3*($I$6-($B$6*Q3491+$C$6*Q3492+$D$6*Q3493+$F$6*N3495+$G$6*N3496))/$E$6))+((1-$L$3)*N3494)</f>
        <v>0.24884994224074347</v>
      </c>
      <c r="S3494" s="129">
        <f t="shared" si="6143"/>
        <v>1.7097684907920841E-2</v>
      </c>
    </row>
    <row r="3495" spans="1:22" x14ac:dyDescent="0.2">
      <c r="N3495" s="125">
        <f t="shared" si="6111"/>
        <v>-9.9938116074271564E-5</v>
      </c>
      <c r="P3495" s="127" t="str">
        <f t="shared" ref="P3495" si="6150">CONCATENATE("X5","(m",K3491,")")</f>
        <v>X5(m437)</v>
      </c>
      <c r="Q3495" s="59">
        <f t="shared" ref="Q3495" si="6151">(($L$3*($I$7-($B$7*Q3491+$C$7*Q3492+$D$7*Q3493+$E$7*Q3494+$G$7*N3496))/$F$7))+((1-$L$3)*N3495)</f>
        <v>-9.9955357384105072E-5</v>
      </c>
      <c r="S3495" s="129">
        <f t="shared" si="6143"/>
        <v>1.7249010242896202E-2</v>
      </c>
    </row>
    <row r="3496" spans="1:22" ht="15.75" x14ac:dyDescent="0.25">
      <c r="K3496" s="1"/>
      <c r="N3496" s="126">
        <f t="shared" si="6111"/>
        <v>-9.7288608669688389E-4</v>
      </c>
      <c r="P3496" s="127" t="str">
        <f t="shared" ref="P3496" si="6152">CONCATENATE("X6","(m",K3491,")")</f>
        <v>X6(m437)</v>
      </c>
      <c r="Q3496" s="59">
        <f t="shared" ref="Q3496" si="6153">(($L$3*($I$8-($B$8*Q3491+$C$8*Q3492+$D$8*Q3493+$E$8*Q3494+$F$8*Q3495))/$G$8))+((1-$L$3)*N3496)</f>
        <v>-9.7305224759610667E-4</v>
      </c>
      <c r="R3496" s="1"/>
      <c r="S3496" s="129">
        <f t="shared" si="6143"/>
        <v>1.7076256658701664E-2</v>
      </c>
      <c r="T3496" s="1"/>
      <c r="U3496" s="1"/>
    </row>
    <row r="3497" spans="1:22" x14ac:dyDescent="0.2">
      <c r="A3497" s="131"/>
      <c r="B3497" s="131"/>
      <c r="C3497" s="131"/>
      <c r="D3497" s="131"/>
      <c r="E3497" s="131"/>
      <c r="F3497" s="131"/>
      <c r="G3497" s="131"/>
      <c r="H3497" s="131"/>
      <c r="I3497" s="131"/>
      <c r="J3497" s="131"/>
      <c r="K3497" s="131"/>
      <c r="L3497" s="131"/>
      <c r="M3497" s="131"/>
      <c r="N3497" s="131"/>
      <c r="O3497" s="131"/>
      <c r="P3497" s="131"/>
      <c r="Q3497" s="131"/>
      <c r="R3497" s="131"/>
      <c r="S3497" s="131"/>
      <c r="T3497" s="131"/>
      <c r="U3497" s="131"/>
      <c r="V3497" s="131"/>
    </row>
    <row r="3498" spans="1:22" ht="15.75" x14ac:dyDescent="0.25">
      <c r="K3498" s="127" t="s">
        <v>226</v>
      </c>
      <c r="N3498" s="117" t="s">
        <v>665</v>
      </c>
      <c r="S3498" s="112" t="s">
        <v>210</v>
      </c>
      <c r="T3498" s="112" t="s">
        <v>228</v>
      </c>
    </row>
    <row r="3499" spans="1:22" x14ac:dyDescent="0.2">
      <c r="K3499" s="127">
        <v>438</v>
      </c>
      <c r="N3499" s="124">
        <f t="shared" ref="N3499" si="6154">Q3491</f>
        <v>0.24765964178902219</v>
      </c>
      <c r="P3499" s="127" t="str">
        <f t="shared" ref="P3499" si="6155">CONCATENATE("X1","(m",K3499,")")</f>
        <v>X1(m438)</v>
      </c>
      <c r="Q3499" s="59">
        <f t="shared" ref="Q3499" si="6156">(($L$3*($I$3-($C$3*N3500+$D$3*N3501+$E$3*N3502+$F$3*N3503+$G$3*N3504))/$B$3))+((1-$L$3)*N3499)</f>
        <v>0.24770199487430866</v>
      </c>
      <c r="S3499" s="129">
        <f t="shared" ref="S3499:S3504" si="6157">ABS((Q3499-N3499)/Q3499)*100</f>
        <v>1.7098402985393203E-2</v>
      </c>
      <c r="T3499" s="133">
        <f t="shared" si="6129"/>
        <v>1.7168690901296822E-2</v>
      </c>
      <c r="U3499" s="127" t="s">
        <v>229</v>
      </c>
    </row>
    <row r="3500" spans="1:22" x14ac:dyDescent="0.2">
      <c r="N3500" s="125">
        <f t="shared" si="6111"/>
        <v>9.994675647771861E-5</v>
      </c>
      <c r="P3500" s="127" t="str">
        <f t="shared" ref="P3500" si="6158">CONCATENATE("X2","(m",K3499,")")</f>
        <v>X2(m438)</v>
      </c>
      <c r="Q3500" s="59">
        <f t="shared" ref="Q3500" si="6159">(($L$3*($I$4-($B$4*Q3499+$D$4*N3501+$E$4*N3502+$F$4*N3503+$G$4*N3504))/$C$4))+((1-$L$3)*N3500)</f>
        <v>9.9963918973980075E-5</v>
      </c>
      <c r="S3500" s="129">
        <f t="shared" si="6157"/>
        <v>1.7168690901296822E-2</v>
      </c>
    </row>
    <row r="3501" spans="1:22" x14ac:dyDescent="0.2">
      <c r="N3501" s="125">
        <f t="shared" si="6111"/>
        <v>-9.6701770090369167E-4</v>
      </c>
      <c r="P3501" s="127" t="str">
        <f t="shared" ref="P3501" si="6160">CONCATENATE("X3","(m",K3499,")")</f>
        <v>X3(m438)</v>
      </c>
      <c r="Q3501" s="59">
        <f t="shared" ref="Q3501" si="6161">(($L$3*($I$5-($B$5*Q3499+$C$5*Q3500+$E$5*N3502+$F$5*N3503+$G$5*N3504))/$D$5))+((1-$L$3)*N3501)</f>
        <v>-9.6718310224728186E-4</v>
      </c>
      <c r="S3501" s="129">
        <f t="shared" si="6157"/>
        <v>1.7101347532424632E-2</v>
      </c>
    </row>
    <row r="3502" spans="1:22" x14ac:dyDescent="0.2">
      <c r="N3502" s="125">
        <f t="shared" si="6111"/>
        <v>0.24884994224074347</v>
      </c>
      <c r="P3502" s="127" t="str">
        <f t="shared" ref="P3502" si="6162">CONCATENATE("X4","(m",K3499,")")</f>
        <v>X4(m438)</v>
      </c>
      <c r="Q3502" s="59">
        <f t="shared" ref="Q3502" si="6163">(($L$3*($I$6-($B$6*Q3499+$C$6*Q3500+$D$6*Q3501+$F$6*N3503+$G$6*N3504))/$E$6))+((1-$L$3)*N3502)</f>
        <v>0.24889210172136939</v>
      </c>
      <c r="S3502" s="129">
        <f t="shared" si="6157"/>
        <v>1.6938858378523745E-2</v>
      </c>
    </row>
    <row r="3503" spans="1:22" x14ac:dyDescent="0.2">
      <c r="N3503" s="125">
        <f t="shared" si="6111"/>
        <v>-9.9955357384105072E-5</v>
      </c>
      <c r="P3503" s="127" t="str">
        <f t="shared" ref="P3503" si="6164">CONCATENATE("X5","(m",K3499,")")</f>
        <v>X5(m438)</v>
      </c>
      <c r="Q3503" s="59">
        <f t="shared" ref="Q3503" si="6165">(($L$3*($I$7-($B$7*Q3499+$C$7*Q3500+$D$7*Q3501+$E$7*Q3502+$G$7*N3504))/$F$7))+((1-$L$3)*N3503)</f>
        <v>-9.9972441427067531E-5</v>
      </c>
      <c r="S3503" s="129">
        <f t="shared" si="6157"/>
        <v>1.7088752378747091E-2</v>
      </c>
    </row>
    <row r="3504" spans="1:22" ht="15.75" x14ac:dyDescent="0.25">
      <c r="K3504" s="1"/>
      <c r="N3504" s="126">
        <f t="shared" si="6111"/>
        <v>-9.7305224759610667E-4</v>
      </c>
      <c r="P3504" s="127" t="str">
        <f t="shared" ref="P3504" si="6166">CONCATENATE("X6","(m",K3499,")")</f>
        <v>X6(m438)</v>
      </c>
      <c r="Q3504" s="59">
        <f t="shared" ref="Q3504" si="6167">(($L$3*($I$8-($B$8*Q3499+$C$8*Q3500+$D$8*Q3501+$E$8*Q3502+$F$8*Q3503))/$G$8))+((1-$L$3)*N3504)</f>
        <v>-9.732168928561492E-4</v>
      </c>
      <c r="R3504" s="1"/>
      <c r="S3504" s="129">
        <f t="shared" si="6157"/>
        <v>1.6917632775500034E-2</v>
      </c>
      <c r="T3504" s="1"/>
      <c r="U3504" s="1"/>
    </row>
    <row r="3505" spans="1:22" x14ac:dyDescent="0.2">
      <c r="A3505" s="131"/>
      <c r="B3505" s="131"/>
      <c r="C3505" s="131"/>
      <c r="D3505" s="131"/>
      <c r="E3505" s="131"/>
      <c r="F3505" s="131"/>
      <c r="G3505" s="131"/>
      <c r="H3505" s="131"/>
      <c r="I3505" s="131"/>
      <c r="J3505" s="131"/>
      <c r="K3505" s="131"/>
      <c r="L3505" s="131"/>
      <c r="M3505" s="131"/>
      <c r="N3505" s="131"/>
      <c r="O3505" s="131"/>
      <c r="P3505" s="131"/>
      <c r="Q3505" s="131"/>
      <c r="R3505" s="131"/>
      <c r="S3505" s="131"/>
      <c r="T3505" s="131"/>
      <c r="U3505" s="131"/>
      <c r="V3505" s="131"/>
    </row>
    <row r="3506" spans="1:22" ht="15.75" x14ac:dyDescent="0.25">
      <c r="K3506" s="127" t="s">
        <v>226</v>
      </c>
      <c r="N3506" s="117" t="s">
        <v>666</v>
      </c>
      <c r="S3506" s="112" t="s">
        <v>210</v>
      </c>
      <c r="T3506" s="112" t="s">
        <v>228</v>
      </c>
    </row>
    <row r="3507" spans="1:22" x14ac:dyDescent="0.2">
      <c r="K3507" s="127">
        <v>439</v>
      </c>
      <c r="N3507" s="124">
        <f t="shared" ref="N3507" si="6168">Q3499</f>
        <v>0.24770199487430866</v>
      </c>
      <c r="P3507" s="127" t="str">
        <f t="shared" ref="P3507" si="6169">CONCATENATE("X1","(m",K3507,")")</f>
        <v>X1(m439)</v>
      </c>
      <c r="Q3507" s="59">
        <f t="shared" ref="Q3507" si="6170">(($L$3*($I$3-($C$3*N3508+$D$3*N3509+$E$3*N3510+$F$3*N3511+$G$3*N3512))/$B$3))+((1-$L$3)*N3507)</f>
        <v>0.24774396163528073</v>
      </c>
      <c r="S3507" s="129">
        <f t="shared" ref="S3507:S3512" si="6171">ABS((Q3507-N3507)/Q3507)*100</f>
        <v>1.6939569665011416E-2</v>
      </c>
      <c r="T3507" s="133">
        <f t="shared" si="6129"/>
        <v>1.700919280640387E-2</v>
      </c>
      <c r="U3507" s="127" t="s">
        <v>229</v>
      </c>
    </row>
    <row r="3508" spans="1:22" x14ac:dyDescent="0.2">
      <c r="N3508" s="125">
        <f t="shared" si="6111"/>
        <v>9.9963918973980075E-5</v>
      </c>
      <c r="P3508" s="127" t="str">
        <f t="shared" ref="P3508" si="6172">CONCATENATE("X2","(m",K3507,")")</f>
        <v>X2(m439)</v>
      </c>
      <c r="Q3508" s="59">
        <f t="shared" ref="Q3508" si="6173">(($L$3*($I$4-($B$4*Q3507+$D$4*N3509+$E$4*N3510+$F$4*N3511+$G$4*N3512))/$C$4))+((1-$L$3)*N3508)</f>
        <v>9.998092492226973E-5</v>
      </c>
      <c r="S3508" s="129">
        <f t="shared" si="6171"/>
        <v>1.700919280640387E-2</v>
      </c>
    </row>
    <row r="3509" spans="1:22" x14ac:dyDescent="0.2">
      <c r="N3509" s="125">
        <f t="shared" si="6111"/>
        <v>-9.6718310224728186E-4</v>
      </c>
      <c r="P3509" s="127" t="str">
        <f t="shared" ref="P3509" si="6174">CONCATENATE("X3","(m",K3507,")")</f>
        <v>X3(m439)</v>
      </c>
      <c r="Q3509" s="59">
        <f t="shared" ref="Q3509" si="6175">(($L$3*($I$5-($B$5*Q3507+$C$5*Q3508+$E$5*N3510+$F$5*N3511+$G$5*N3512))/$D$5))+((1-$L$3)*N3509)</f>
        <v>-9.6734699487998992E-4</v>
      </c>
      <c r="S3509" s="129">
        <f t="shared" si="6171"/>
        <v>1.6942486364821895E-2</v>
      </c>
    </row>
    <row r="3510" spans="1:22" x14ac:dyDescent="0.2">
      <c r="N3510" s="125">
        <f t="shared" si="6111"/>
        <v>0.24889210172136939</v>
      </c>
      <c r="P3510" s="127" t="str">
        <f t="shared" ref="P3510" si="6176">CONCATENATE("X4","(m",K3507,")")</f>
        <v>X4(m439)</v>
      </c>
      <c r="Q3510" s="59">
        <f t="shared" ref="Q3510" si="6177">(($L$3*($I$6-($B$6*Q3507+$C$6*Q3508+$D$6*Q3509+$F$6*N3511+$G$6*N3512))/$E$6))+((1-$L$3)*N3510)</f>
        <v>0.24893387664364874</v>
      </c>
      <c r="S3510" s="129">
        <f t="shared" si="6171"/>
        <v>1.6781533651669123E-2</v>
      </c>
    </row>
    <row r="3511" spans="1:22" x14ac:dyDescent="0.2">
      <c r="N3511" s="125">
        <f t="shared" si="6111"/>
        <v>-9.9972441427067531E-5</v>
      </c>
      <c r="P3511" s="127" t="str">
        <f t="shared" ref="P3511" si="6178">CONCATENATE("X5","(m",K3507,")")</f>
        <v>X5(m439)</v>
      </c>
      <c r="Q3511" s="59">
        <f t="shared" ref="Q3511" si="6179">(($L$3*($I$7-($B$7*Q3507+$C$7*Q3508+$D$7*Q3509+$E$7*Q3510+$G$7*N3512))/$F$7))+((1-$L$3)*N3511)</f>
        <v>-9.9989369637671147E-5</v>
      </c>
      <c r="S3511" s="129">
        <f t="shared" si="6171"/>
        <v>1.6930010325055287E-2</v>
      </c>
    </row>
    <row r="3512" spans="1:22" ht="15.75" x14ac:dyDescent="0.25">
      <c r="K3512" s="1"/>
      <c r="N3512" s="126">
        <f t="shared" si="6111"/>
        <v>-9.732168928561492E-4</v>
      </c>
      <c r="P3512" s="127" t="str">
        <f t="shared" ref="P3512" si="6180">CONCATENATE("X6","(m",K3507,")")</f>
        <v>X6(m439)</v>
      </c>
      <c r="Q3512" s="59">
        <f t="shared" ref="Q3512" si="6181">(($L$3*($I$8-($B$8*Q3507+$C$8*Q3508+$D$8*Q3509+$E$8*Q3510+$F$8*Q3511))/$G$8))+((1-$L$3)*N3512)</f>
        <v>-9.7338003630193719E-4</v>
      </c>
      <c r="R3512" s="1"/>
      <c r="S3512" s="129">
        <f t="shared" si="6171"/>
        <v>1.6760508712280096E-2</v>
      </c>
      <c r="T3512" s="1"/>
      <c r="U3512" s="1"/>
    </row>
    <row r="3513" spans="1:22" x14ac:dyDescent="0.2">
      <c r="A3513" s="131"/>
      <c r="B3513" s="131"/>
      <c r="C3513" s="131"/>
      <c r="D3513" s="131"/>
      <c r="E3513" s="131"/>
      <c r="F3513" s="131"/>
      <c r="G3513" s="131"/>
      <c r="H3513" s="131"/>
      <c r="I3513" s="131"/>
      <c r="J3513" s="131"/>
      <c r="K3513" s="131"/>
      <c r="L3513" s="131"/>
      <c r="M3513" s="131"/>
      <c r="N3513" s="131"/>
      <c r="O3513" s="131"/>
      <c r="P3513" s="131"/>
      <c r="Q3513" s="131"/>
      <c r="R3513" s="131"/>
      <c r="S3513" s="131"/>
      <c r="T3513" s="131"/>
      <c r="U3513" s="131"/>
      <c r="V3513" s="131"/>
    </row>
    <row r="3514" spans="1:22" ht="15.75" x14ac:dyDescent="0.25">
      <c r="K3514" s="127" t="s">
        <v>226</v>
      </c>
      <c r="N3514" s="117" t="s">
        <v>667</v>
      </c>
      <c r="S3514" s="112" t="s">
        <v>210</v>
      </c>
      <c r="T3514" s="112" t="s">
        <v>228</v>
      </c>
    </row>
    <row r="3515" spans="1:22" x14ac:dyDescent="0.2">
      <c r="K3515" s="127">
        <v>440</v>
      </c>
      <c r="N3515" s="124">
        <f t="shared" ref="N3515" si="6182">Q3507</f>
        <v>0.24774396163528073</v>
      </c>
      <c r="P3515" s="127" t="str">
        <f t="shared" ref="P3515" si="6183">CONCATENATE("X1","(m",K3515,")")</f>
        <v>X1(m440)</v>
      </c>
      <c r="Q3515" s="59">
        <f t="shared" ref="Q3515" si="6184">(($L$3*($I$3-($C$3*N3516+$D$3*N3517+$E$3*N3518+$F$3*N3519+$G$3*N3520))/$B$3))+((1-$L$3)*N3515)</f>
        <v>0.24778554559580146</v>
      </c>
      <c r="S3515" s="129">
        <f t="shared" ref="S3515:S3520" si="6185">ABS((Q3515-N3515)/Q3515)*100</f>
        <v>1.6782238213589654E-2</v>
      </c>
      <c r="T3515" s="133">
        <f t="shared" si="6129"/>
        <v>1.6851203085315652E-2</v>
      </c>
      <c r="U3515" s="127" t="s">
        <v>229</v>
      </c>
    </row>
    <row r="3516" spans="1:22" x14ac:dyDescent="0.2">
      <c r="N3516" s="125">
        <f t="shared" si="6111"/>
        <v>9.998092492226973E-5</v>
      </c>
      <c r="P3516" s="127" t="str">
        <f t="shared" ref="P3516" si="6186">CONCATENATE("X2","(m",K3515,")")</f>
        <v>X2(m440)</v>
      </c>
      <c r="Q3516" s="59">
        <f t="shared" ref="Q3516" si="6187">(($L$3*($I$4-($B$4*Q3515+$D$4*N3517+$E$4*N3518+$F$4*N3519+$G$4*N3520))/$C$4))+((1-$L$3)*N3516)</f>
        <v>9.9997775750542252E-5</v>
      </c>
      <c r="S3516" s="129">
        <f t="shared" si="6185"/>
        <v>1.6851203085315652E-2</v>
      </c>
    </row>
    <row r="3517" spans="1:22" x14ac:dyDescent="0.2">
      <c r="N3517" s="125">
        <f t="shared" si="6111"/>
        <v>-9.6734699487998992E-4</v>
      </c>
      <c r="P3517" s="127" t="str">
        <f t="shared" ref="P3517" si="6188">CONCATENATE("X3","(m",K3515,")")</f>
        <v>X3(m440)</v>
      </c>
      <c r="Q3517" s="59">
        <f t="shared" ref="Q3517" si="6189">(($L$3*($I$5-($B$5*Q3515+$C$5*Q3516+$E$5*N3518+$F$5*N3519+$G$5*N3520))/$D$5))+((1-$L$3)*N3517)</f>
        <v>-9.675093925635449E-4</v>
      </c>
      <c r="S3517" s="129">
        <f t="shared" si="6185"/>
        <v>1.6785127338628358E-2</v>
      </c>
    </row>
    <row r="3518" spans="1:22" x14ac:dyDescent="0.2">
      <c r="N3518" s="125">
        <f t="shared" si="6111"/>
        <v>0.24893387664364874</v>
      </c>
      <c r="P3518" s="127" t="str">
        <f t="shared" ref="P3518" si="6190">CONCATENATE("X4","(m",K3515,")")</f>
        <v>X4(m440)</v>
      </c>
      <c r="Q3518" s="59">
        <f t="shared" ref="Q3518" si="6191">(($L$3*($I$6-($B$6*Q3515+$C$6*Q3516+$D$6*Q3517+$F$6*N3519+$G$6*N3520))/$E$6))+((1-$L$3)*N3518)</f>
        <v>0.24897527051533636</v>
      </c>
      <c r="S3518" s="129">
        <f t="shared" si="6185"/>
        <v>1.6625696038780641E-2</v>
      </c>
    </row>
    <row r="3519" spans="1:22" x14ac:dyDescent="0.2">
      <c r="N3519" s="125">
        <f t="shared" si="6111"/>
        <v>-9.9989369637671147E-5</v>
      </c>
      <c r="P3519" s="127" t="str">
        <f t="shared" ref="P3519" si="6192">CONCATENATE("X5","(m",K3515,")")</f>
        <v>X5(m440)</v>
      </c>
      <c r="Q3519" s="59">
        <f t="shared" ref="Q3519" si="6193">(($L$3*($I$7-($B$7*Q3515+$C$7*Q3516+$D$7*Q3517+$E$7*Q3518+$G$7*N3520))/$F$7))+((1-$L$3)*N3519)</f>
        <v>-1.0000614343734314E-4</v>
      </c>
      <c r="S3519" s="129">
        <f t="shared" si="6185"/>
        <v>1.6772769247427474E-2</v>
      </c>
    </row>
    <row r="3520" spans="1:22" ht="15.75" x14ac:dyDescent="0.25">
      <c r="K3520" s="1"/>
      <c r="N3520" s="126">
        <f t="shared" si="6111"/>
        <v>-9.7338003630193719E-4</v>
      </c>
      <c r="P3520" s="127" t="str">
        <f t="shared" ref="P3520" si="6194">CONCATENATE("X6","(m",K3515,")")</f>
        <v>X6(m440)</v>
      </c>
      <c r="Q3520" s="59">
        <f t="shared" ref="Q3520" si="6195">(($L$3*($I$8-($B$8*Q3515+$C$8*Q3516+$D$8*Q3517+$E$8*Q3518+$F$8*Q3519))/$G$8))+((1-$L$3)*N3520)</f>
        <v>-9.735416916322921E-4</v>
      </c>
      <c r="R3520" s="1"/>
      <c r="S3520" s="129">
        <f t="shared" si="6185"/>
        <v>1.6604869801094008E-2</v>
      </c>
      <c r="T3520" s="1"/>
      <c r="U3520" s="1"/>
    </row>
    <row r="3521" spans="1:22" x14ac:dyDescent="0.2">
      <c r="A3521" s="131"/>
      <c r="B3521" s="131"/>
      <c r="C3521" s="131"/>
      <c r="D3521" s="131"/>
      <c r="E3521" s="131"/>
      <c r="F3521" s="131"/>
      <c r="G3521" s="131"/>
      <c r="H3521" s="131"/>
      <c r="I3521" s="131"/>
      <c r="J3521" s="131"/>
      <c r="K3521" s="131"/>
      <c r="L3521" s="131"/>
      <c r="M3521" s="131"/>
      <c r="N3521" s="131"/>
      <c r="O3521" s="131"/>
      <c r="P3521" s="131"/>
      <c r="Q3521" s="131"/>
      <c r="R3521" s="131"/>
      <c r="S3521" s="131"/>
      <c r="T3521" s="131"/>
      <c r="U3521" s="131"/>
      <c r="V3521" s="131"/>
    </row>
    <row r="3522" spans="1:22" ht="15.75" x14ac:dyDescent="0.25">
      <c r="K3522" s="127" t="s">
        <v>226</v>
      </c>
      <c r="N3522" s="117" t="s">
        <v>668</v>
      </c>
      <c r="S3522" s="112" t="s">
        <v>210</v>
      </c>
      <c r="T3522" s="112" t="s">
        <v>228</v>
      </c>
    </row>
    <row r="3523" spans="1:22" x14ac:dyDescent="0.2">
      <c r="K3523" s="127">
        <v>441</v>
      </c>
      <c r="N3523" s="124">
        <f t="shared" ref="N3523" si="6196">Q3515</f>
        <v>0.24778554559580146</v>
      </c>
      <c r="P3523" s="127" t="str">
        <f t="shared" ref="P3523" si="6197">CONCATENATE("X1","(m",K3523,")")</f>
        <v>X1(m441)</v>
      </c>
      <c r="Q3523" s="59">
        <f t="shared" ref="Q3523" si="6198">(($L$3*($I$3-($C$3*N3524+$D$3*N3525+$E$3*N3526+$F$3*N3527+$G$3*N3528))/$B$3))+((1-$L$3)*N3523)</f>
        <v>0.2478267502475911</v>
      </c>
      <c r="S3523" s="129">
        <f t="shared" ref="S3523:S3528" si="6199">ABS((Q3523-N3523)/Q3523)*100</f>
        <v>1.6626393941926648E-2</v>
      </c>
      <c r="T3523" s="133">
        <f t="shared" si="6129"/>
        <v>1.6694706981158609E-2</v>
      </c>
      <c r="U3523" s="127" t="s">
        <v>229</v>
      </c>
    </row>
    <row r="3524" spans="1:22" x14ac:dyDescent="0.2">
      <c r="N3524" s="125">
        <f t="shared" si="6111"/>
        <v>9.9997775750542252E-5</v>
      </c>
      <c r="P3524" s="127" t="str">
        <f t="shared" ref="P3524" si="6200">CONCATENATE("X2","(m",K3523,")")</f>
        <v>X2(m441)</v>
      </c>
      <c r="Q3524" s="59">
        <f t="shared" ref="Q3524" si="6201">(($L$3*($I$4-($B$4*Q3523+$D$4*N3525+$E$4*N3526+$F$4*N3527+$G$4*N3528))/$C$4))+((1-$L$3)*N3524)</f>
        <v>1.0001447287372727E-4</v>
      </c>
      <c r="S3524" s="129">
        <f t="shared" si="6199"/>
        <v>1.6694706981158609E-2</v>
      </c>
    </row>
    <row r="3525" spans="1:22" x14ac:dyDescent="0.2">
      <c r="N3525" s="125">
        <f t="shared" si="6111"/>
        <v>-9.675093925635449E-4</v>
      </c>
      <c r="P3525" s="127" t="str">
        <f t="shared" ref="P3525" si="6202">CONCATENATE("X3","(m",K3523,")")</f>
        <v>X3(m441)</v>
      </c>
      <c r="Q3525" s="59">
        <f t="shared" ref="Q3525" si="6203">(($L$3*($I$5-($B$5*Q3523+$C$5*Q3524+$E$5*N3526+$F$5*N3527+$G$5*N3528))/$D$5))+((1-$L$3)*N3525)</f>
        <v>-9.6767030893414878E-4</v>
      </c>
      <c r="S3525" s="129">
        <f t="shared" si="6199"/>
        <v>1.6629255761822906E-2</v>
      </c>
    </row>
    <row r="3526" spans="1:22" x14ac:dyDescent="0.2">
      <c r="N3526" s="125">
        <f t="shared" si="6111"/>
        <v>0.24897527051533636</v>
      </c>
      <c r="P3526" s="127" t="str">
        <f t="shared" ref="P3526" si="6204">CONCATENATE("X4","(m",K3523,")")</f>
        <v>X4(m441)</v>
      </c>
      <c r="Q3526" s="59">
        <f t="shared" ref="Q3526" si="6205">(($L$3*($I$6-($B$6*Q3523+$C$6*Q3524+$D$6*Q3525+$F$6*N3527+$G$6*N3528))/$E$6))+((1-$L$3)*N3526)</f>
        <v>0.24901628681219107</v>
      </c>
      <c r="S3526" s="129">
        <f t="shared" si="6199"/>
        <v>1.6471331004002537E-2</v>
      </c>
    </row>
    <row r="3527" spans="1:22" x14ac:dyDescent="0.2">
      <c r="N3527" s="125">
        <f t="shared" si="6111"/>
        <v>-1.0000614343734314E-4</v>
      </c>
      <c r="P3527" s="127" t="str">
        <f t="shared" ref="P3527" si="6206">CONCATENATE("X5","(m",K3523,")")</f>
        <v>X5(m441)</v>
      </c>
      <c r="Q3527" s="59">
        <f t="shared" ref="Q3527" si="6207">(($L$3*($I$7-($B$7*Q3523+$C$7*Q3524+$D$7*Q3525+$E$7*Q3526+$G$7*N3528))/$F$7))+((1-$L$3)*N3527)</f>
        <v>-1.0002276423454519E-4</v>
      </c>
      <c r="S3527" s="129">
        <f t="shared" si="6199"/>
        <v>1.6617014465902892E-2</v>
      </c>
    </row>
    <row r="3528" spans="1:22" ht="15.75" x14ac:dyDescent="0.25">
      <c r="K3528" s="1"/>
      <c r="N3528" s="126">
        <f t="shared" si="6111"/>
        <v>-9.735416916322921E-4</v>
      </c>
      <c r="P3528" s="127" t="str">
        <f t="shared" ref="P3528" si="6208">CONCATENATE("X6","(m",K3523,")")</f>
        <v>X6(m441)</v>
      </c>
      <c r="Q3528" s="59">
        <f t="shared" ref="Q3528" si="6209">(($L$3*($I$8-($B$8*Q3523+$C$8*Q3524+$D$8*Q3525+$E$8*Q3526+$F$8*Q3527))/$G$8))+((1-$L$3)*N3528)</f>
        <v>-9.7370187242108177E-4</v>
      </c>
      <c r="R3528" s="1"/>
      <c r="S3528" s="129">
        <f t="shared" si="6199"/>
        <v>1.6450701526473075E-2</v>
      </c>
      <c r="T3528" s="1"/>
      <c r="U3528" s="1"/>
    </row>
    <row r="3529" spans="1:22" x14ac:dyDescent="0.2">
      <c r="A3529" s="131"/>
      <c r="B3529" s="131"/>
      <c r="C3529" s="131"/>
      <c r="D3529" s="131"/>
      <c r="E3529" s="131"/>
      <c r="F3529" s="131"/>
      <c r="G3529" s="131"/>
      <c r="H3529" s="131"/>
      <c r="I3529" s="131"/>
      <c r="J3529" s="131"/>
      <c r="K3529" s="131"/>
      <c r="L3529" s="131"/>
      <c r="M3529" s="131"/>
      <c r="N3529" s="131"/>
      <c r="O3529" s="131"/>
      <c r="P3529" s="131"/>
      <c r="Q3529" s="131"/>
      <c r="R3529" s="131"/>
      <c r="S3529" s="131"/>
      <c r="T3529" s="131"/>
      <c r="U3529" s="131"/>
      <c r="V3529" s="131"/>
    </row>
    <row r="3530" spans="1:22" ht="15.75" x14ac:dyDescent="0.25">
      <c r="K3530" s="127" t="s">
        <v>226</v>
      </c>
      <c r="N3530" s="117" t="s">
        <v>669</v>
      </c>
      <c r="S3530" s="112" t="s">
        <v>210</v>
      </c>
      <c r="T3530" s="112" t="s">
        <v>228</v>
      </c>
    </row>
    <row r="3531" spans="1:22" x14ac:dyDescent="0.2">
      <c r="K3531" s="127">
        <v>442</v>
      </c>
      <c r="N3531" s="124">
        <f t="shared" ref="N3531" si="6210">Q3523</f>
        <v>0.2478267502475911</v>
      </c>
      <c r="P3531" s="127" t="str">
        <f t="shared" ref="P3531" si="6211">CONCATENATE("X1","(m",K3531,")")</f>
        <v>X1(m442)</v>
      </c>
      <c r="Q3531" s="59">
        <f t="shared" ref="Q3531" si="6212">(($L$3*($I$3-($C$3*N3532+$D$3*N3533+$E$3*N3534+$F$3*N3535+$G$3*N3536))/$B$3))+((1-$L$3)*N3531)</f>
        <v>0.24786757905052001</v>
      </c>
      <c r="S3531" s="129">
        <f t="shared" ref="S3531:S3536" si="6213">ABS((Q3531-N3531)/Q3531)*100</f>
        <v>1.6472022313409891E-2</v>
      </c>
      <c r="T3531" s="133">
        <f t="shared" si="6129"/>
        <v>1.6539689890469285E-2</v>
      </c>
      <c r="U3531" s="127" t="s">
        <v>229</v>
      </c>
    </row>
    <row r="3532" spans="1:22" x14ac:dyDescent="0.2">
      <c r="N3532" s="125">
        <f t="shared" si="6111"/>
        <v>1.0001447287372727E-4</v>
      </c>
      <c r="P3532" s="127" t="str">
        <f t="shared" ref="P3532" si="6214">CONCATENATE("X2","(m",K3531,")")</f>
        <v>X2(m442)</v>
      </c>
      <c r="Q3532" s="59">
        <f t="shared" ref="Q3532" si="6215">(($L$3*($I$4-($B$4*Q3531+$D$4*N3533+$E$4*N3534+$F$4*N3535+$G$4*N3536))/$C$4))+((1-$L$3)*N3532)</f>
        <v>1.0003101769384811E-4</v>
      </c>
      <c r="S3532" s="129">
        <f t="shared" si="6213"/>
        <v>1.6539689890469285E-2</v>
      </c>
    </row>
    <row r="3533" spans="1:22" x14ac:dyDescent="0.2">
      <c r="N3533" s="125">
        <f t="shared" si="6111"/>
        <v>-9.6767030893414878E-4</v>
      </c>
      <c r="P3533" s="127" t="str">
        <f t="shared" ref="P3533" si="6216">CONCATENATE("X3","(m",K3531,")")</f>
        <v>X3(m442)</v>
      </c>
      <c r="Q3533" s="59">
        <f t="shared" ref="Q3533" si="6217">(($L$3*($I$5-($B$5*Q3531+$C$5*Q3532+$E$5*N3534+$F$5*N3535+$G$5*N3536))/$D$5))+((1-$L$3)*N3533)</f>
        <v>-9.6782975750361996E-4</v>
      </c>
      <c r="S3533" s="129">
        <f t="shared" si="6213"/>
        <v>1.6474857094956191E-2</v>
      </c>
    </row>
    <row r="3534" spans="1:22" x14ac:dyDescent="0.2">
      <c r="N3534" s="125">
        <f t="shared" si="6111"/>
        <v>0.24901628681219107</v>
      </c>
      <c r="P3534" s="127" t="str">
        <f t="shared" ref="P3534" si="6218">CONCATENATE("X4","(m",K3531,")")</f>
        <v>X4(m442)</v>
      </c>
      <c r="Q3534" s="59">
        <f t="shared" ref="Q3534" si="6219">(($L$3*($I$6-($B$6*Q3531+$C$6*Q3532+$D$6*Q3533+$F$6*N3535+$G$6*N3536))/$E$6))+((1-$L$3)*N3534)</f>
        <v>0.24905692897826742</v>
      </c>
      <c r="S3534" s="129">
        <f t="shared" si="6213"/>
        <v>1.6318424162333152E-2</v>
      </c>
    </row>
    <row r="3535" spans="1:22" x14ac:dyDescent="0.2">
      <c r="N3535" s="125">
        <f t="shared" si="6111"/>
        <v>-1.0002276423454519E-4</v>
      </c>
      <c r="P3535" s="127" t="str">
        <f t="shared" ref="P3535" si="6220">CONCATENATE("X5","(m",K3531,")")</f>
        <v>X5(m442)</v>
      </c>
      <c r="Q3535" s="59">
        <f t="shared" ref="Q3535" si="6221">(($L$3*($I$7-($B$7*Q3531+$C$7*Q3532+$D$7*Q3533+$E$7*Q3534+$G$7*N3536))/$F$7))+((1-$L$3)*N3535)</f>
        <v>-1.0003923342489168E-4</v>
      </c>
      <c r="S3535" s="129">
        <f t="shared" si="6213"/>
        <v>1.6462731453101613E-2</v>
      </c>
    </row>
    <row r="3536" spans="1:22" ht="15.75" x14ac:dyDescent="0.25">
      <c r="K3536" s="1"/>
      <c r="N3536" s="126">
        <f t="shared" si="6111"/>
        <v>-9.7370187242108177E-4</v>
      </c>
      <c r="P3536" s="127" t="str">
        <f t="shared" ref="P3536" si="6222">CONCATENATE("X6","(m",K3531,")")</f>
        <v>X6(m442)</v>
      </c>
      <c r="Q3536" s="59">
        <f t="shared" ref="Q3536" si="6223">(($L$3*($I$8-($B$8*Q3531+$C$8*Q3532+$D$8*Q3533+$E$8*Q3534+$F$8*Q3535))/$G$8))+((1-$L$3)*N3536)</f>
        <v>-9.7386059211835956E-4</v>
      </c>
      <c r="R3536" s="1"/>
      <c r="S3536" s="129">
        <f t="shared" si="6213"/>
        <v>1.6297989523586479E-2</v>
      </c>
      <c r="T3536" s="1"/>
      <c r="U3536" s="1"/>
    </row>
    <row r="3537" spans="1:22" x14ac:dyDescent="0.2">
      <c r="A3537" s="131"/>
      <c r="B3537" s="131"/>
      <c r="C3537" s="131"/>
      <c r="D3537" s="131"/>
      <c r="E3537" s="131"/>
      <c r="F3537" s="131"/>
      <c r="G3537" s="131"/>
      <c r="H3537" s="131"/>
      <c r="I3537" s="131"/>
      <c r="J3537" s="131"/>
      <c r="K3537" s="131"/>
      <c r="L3537" s="131"/>
      <c r="M3537" s="131"/>
      <c r="N3537" s="131"/>
      <c r="O3537" s="131"/>
      <c r="P3537" s="131"/>
      <c r="Q3537" s="131"/>
      <c r="R3537" s="131"/>
      <c r="S3537" s="131"/>
      <c r="T3537" s="131"/>
      <c r="U3537" s="131"/>
      <c r="V3537" s="131"/>
    </row>
    <row r="3538" spans="1:22" ht="15.75" x14ac:dyDescent="0.25">
      <c r="K3538" s="127" t="s">
        <v>226</v>
      </c>
      <c r="N3538" s="117" t="s">
        <v>670</v>
      </c>
      <c r="S3538" s="112" t="s">
        <v>210</v>
      </c>
      <c r="T3538" s="112" t="s">
        <v>228</v>
      </c>
    </row>
    <row r="3539" spans="1:22" x14ac:dyDescent="0.2">
      <c r="K3539" s="127">
        <v>443</v>
      </c>
      <c r="N3539" s="124">
        <f t="shared" ref="N3539:N3600" si="6224">Q3531</f>
        <v>0.24786757905052001</v>
      </c>
      <c r="P3539" s="127" t="str">
        <f t="shared" ref="P3539" si="6225">CONCATENATE("X1","(m",K3539,")")</f>
        <v>X1(m443)</v>
      </c>
      <c r="Q3539" s="59">
        <f t="shared" ref="Q3539" si="6226">(($L$3*($I$3-($C$3*N3540+$D$3*N3541+$E$3*N3542+$F$3*N3543+$G$3*N3544))/$B$3))+((1-$L$3)*N3539)</f>
        <v>0.24790803543289924</v>
      </c>
      <c r="S3539" s="129">
        <f t="shared" ref="S3539:S3544" si="6227">ABS((Q3539-N3539)/Q3539)*100</f>
        <v>1.6319108942390012E-2</v>
      </c>
      <c r="T3539" s="133">
        <f t="shared" si="6129"/>
        <v>1.6386137361430755E-2</v>
      </c>
      <c r="U3539" s="127" t="s">
        <v>229</v>
      </c>
    </row>
    <row r="3540" spans="1:22" x14ac:dyDescent="0.2">
      <c r="N3540" s="125">
        <f t="shared" si="6224"/>
        <v>1.0003101769384811E-4</v>
      </c>
      <c r="P3540" s="127" t="str">
        <f t="shared" ref="P3540" si="6228">CONCATENATE("X2","(m",K3539,")")</f>
        <v>X2(m443)</v>
      </c>
      <c r="Q3540" s="59">
        <f t="shared" ref="Q3540" si="6229">(($L$3*($I$4-($B$4*Q3539+$D$4*N3541+$E$4*N3542+$F$4*N3543+$G$4*N3544))/$C$4))+((1-$L$3)*N3540)</f>
        <v>1.0004741160013947E-4</v>
      </c>
      <c r="S3540" s="129">
        <f t="shared" si="6227"/>
        <v>1.6386137361430755E-2</v>
      </c>
    </row>
    <row r="3541" spans="1:22" x14ac:dyDescent="0.2">
      <c r="N3541" s="125">
        <f t="shared" si="6224"/>
        <v>-9.6782975750361996E-4</v>
      </c>
      <c r="P3541" s="127" t="str">
        <f t="shared" ref="P3541" si="6230">CONCATENATE("X3","(m",K3539,")")</f>
        <v>X3(m443)</v>
      </c>
      <c r="Q3541" s="59">
        <f t="shared" ref="Q3541" si="6231">(($L$3*($I$5-($B$5*Q3539+$C$5*Q3540+$E$5*N3542+$F$5*N3543+$G$5*N3544))/$D$5))+((1-$L$3)*N3541)</f>
        <v>-9.6798775166052897E-4</v>
      </c>
      <c r="S3541" s="129">
        <f t="shared" si="6227"/>
        <v>1.6321916949669963E-2</v>
      </c>
    </row>
    <row r="3542" spans="1:22" x14ac:dyDescent="0.2">
      <c r="N3542" s="125">
        <f t="shared" si="6224"/>
        <v>0.24905692897826742</v>
      </c>
      <c r="P3542" s="127" t="str">
        <f t="shared" ref="P3542" si="6232">CONCATENATE("X4","(m",K3539,")")</f>
        <v>X4(m443)</v>
      </c>
      <c r="Q3542" s="59">
        <f t="shared" ref="Q3542" si="6233">(($L$3*($I$6-($B$6*Q3539+$C$6*Q3540+$D$6*Q3541+$F$6*N3543+$G$6*N3544))/$E$6))+((1-$L$3)*N3542)</f>
        <v>0.24909720042620506</v>
      </c>
      <c r="S3542" s="129">
        <f t="shared" si="6227"/>
        <v>1.6166961278061498E-2</v>
      </c>
    </row>
    <row r="3543" spans="1:22" x14ac:dyDescent="0.2">
      <c r="N3543" s="125">
        <f t="shared" si="6224"/>
        <v>-1.0003923342489168E-4</v>
      </c>
      <c r="P3543" s="127" t="str">
        <f t="shared" ref="P3543" si="6234">CONCATENATE("X5","(m",K3539,")")</f>
        <v>X5(m443)</v>
      </c>
      <c r="Q3543" s="59">
        <f t="shared" ref="Q3543" si="6235">(($L$3*($I$7-($B$7*Q3539+$C$7*Q3540+$D$7*Q3541+$E$7*Q3542+$G$7*N3544))/$F$7))+((1-$L$3)*N3543)</f>
        <v>-1.0005555239126682E-4</v>
      </c>
      <c r="S3543" s="129">
        <f t="shared" si="6227"/>
        <v>1.630990583244055E-2</v>
      </c>
    </row>
    <row r="3544" spans="1:22" ht="15.75" x14ac:dyDescent="0.25">
      <c r="K3544" s="1"/>
      <c r="N3544" s="126">
        <f t="shared" si="6224"/>
        <v>-9.7386059211835956E-4</v>
      </c>
      <c r="P3544" s="127" t="str">
        <f t="shared" ref="P3544" si="6236">CONCATENATE("X6","(m",K3539,")")</f>
        <v>X6(m443)</v>
      </c>
      <c r="Q3544" s="59">
        <f t="shared" ref="Q3544" si="6237">(($L$3*($I$8-($B$8*Q3539+$C$8*Q3540+$D$8*Q3541+$E$8*Q3542+$F$8*Q3543))/$G$8))+((1-$L$3)*N3544)</f>
        <v>-9.7401786405149396E-4</v>
      </c>
      <c r="R3544" s="1"/>
      <c r="S3544" s="129">
        <f t="shared" si="6227"/>
        <v>1.6146719576602568E-2</v>
      </c>
      <c r="T3544" s="1"/>
      <c r="U3544" s="1"/>
    </row>
    <row r="3545" spans="1:22" x14ac:dyDescent="0.2">
      <c r="A3545" s="131"/>
      <c r="B3545" s="131"/>
      <c r="C3545" s="131"/>
      <c r="D3545" s="131"/>
      <c r="E3545" s="131"/>
      <c r="F3545" s="131"/>
      <c r="G3545" s="131"/>
      <c r="H3545" s="131"/>
      <c r="I3545" s="131"/>
      <c r="J3545" s="131"/>
      <c r="K3545" s="131"/>
      <c r="L3545" s="131"/>
      <c r="M3545" s="131"/>
      <c r="N3545" s="131"/>
      <c r="O3545" s="131"/>
      <c r="P3545" s="131"/>
      <c r="Q3545" s="131"/>
      <c r="R3545" s="131"/>
      <c r="S3545" s="131"/>
      <c r="T3545" s="131"/>
      <c r="U3545" s="131"/>
      <c r="V3545" s="131"/>
    </row>
    <row r="3546" spans="1:22" ht="15.75" x14ac:dyDescent="0.25">
      <c r="K3546" s="127" t="s">
        <v>226</v>
      </c>
      <c r="N3546" s="117" t="s">
        <v>671</v>
      </c>
      <c r="S3546" s="112" t="s">
        <v>210</v>
      </c>
      <c r="T3546" s="112" t="s">
        <v>228</v>
      </c>
    </row>
    <row r="3547" spans="1:22" x14ac:dyDescent="0.2">
      <c r="K3547" s="127">
        <v>444</v>
      </c>
      <c r="N3547" s="124">
        <f t="shared" ref="N3547" si="6238">Q3539</f>
        <v>0.24790803543289924</v>
      </c>
      <c r="P3547" s="127" t="str">
        <f t="shared" ref="P3547" si="6239">CONCATENATE("X1","(m",K3547,")")</f>
        <v>X1(m444)</v>
      </c>
      <c r="Q3547" s="59">
        <f t="shared" ref="Q3547" si="6240">(($L$3*($I$3-($C$3*N3548+$D$3*N3549+$E$3*N3550+$F$3*N3551+$G$3*N3552))/$B$3))+((1-$L$3)*N3547)</f>
        <v>0.24794812279176864</v>
      </c>
      <c r="S3547" s="129">
        <f t="shared" ref="S3547:S3552" si="6241">ABS((Q3547-N3547)/Q3547)*100</f>
        <v>1.6167639592523441E-2</v>
      </c>
      <c r="T3547" s="133">
        <f t="shared" ref="T3547:T3603" si="6242">MAX(S3547:S3550)</f>
        <v>1.6234035092339134E-2</v>
      </c>
      <c r="U3547" s="127" t="s">
        <v>229</v>
      </c>
    </row>
    <row r="3548" spans="1:22" x14ac:dyDescent="0.2">
      <c r="N3548" s="125">
        <f t="shared" si="6224"/>
        <v>1.0004741160013947E-4</v>
      </c>
      <c r="P3548" s="127" t="str">
        <f t="shared" ref="P3548" si="6243">CONCATENATE("X2","(m",K3547,")")</f>
        <v>X2(m444)</v>
      </c>
      <c r="Q3548" s="59">
        <f t="shared" ref="Q3548" si="6244">(($L$3*($I$4-($B$4*Q3547+$D$4*N3549+$E$4*N3550+$F$4*N3551+$G$4*N3552))/$C$4))+((1-$L$3)*N3548)</f>
        <v>1.0006365596916418E-4</v>
      </c>
      <c r="S3548" s="129">
        <f t="shared" si="6241"/>
        <v>1.6234035092339134E-2</v>
      </c>
    </row>
    <row r="3549" spans="1:22" x14ac:dyDescent="0.2">
      <c r="N3549" s="125">
        <f t="shared" si="6224"/>
        <v>-9.6798775166052897E-4</v>
      </c>
      <c r="P3549" s="127" t="str">
        <f t="shared" ref="P3549" si="6245">CONCATENATE("X3","(m",K3547,")")</f>
        <v>X3(m444)</v>
      </c>
      <c r="Q3549" s="59">
        <f t="shared" ref="Q3549" si="6246">(($L$3*($I$5-($B$5*Q3547+$C$5*Q3548+$E$5*N3550+$F$5*N3551+$G$5*N3552))/$D$5))+((1-$L$3)*N3549)</f>
        <v>-9.6814430467132223E-4</v>
      </c>
      <c r="S3549" s="129">
        <f t="shared" si="6241"/>
        <v>1.6170421086803888E-2</v>
      </c>
    </row>
    <row r="3550" spans="1:22" x14ac:dyDescent="0.2">
      <c r="N3550" s="125">
        <f t="shared" si="6224"/>
        <v>0.24909720042620506</v>
      </c>
      <c r="P3550" s="127" t="str">
        <f t="shared" ref="P3550" si="6247">CONCATENATE("X4","(m",K3547,")")</f>
        <v>X4(m444)</v>
      </c>
      <c r="Q3550" s="59">
        <f t="shared" ref="Q3550" si="6248">(($L$3*($I$6-($B$6*Q3547+$C$6*Q3548+$D$6*Q3549+$F$6*N3551+$G$6*N3552))/$E$6))+((1-$L$3)*N3550)</f>
        <v>0.24913710453751517</v>
      </c>
      <c r="S3550" s="129">
        <f t="shared" si="6241"/>
        <v>1.6016928262927017E-2</v>
      </c>
    </row>
    <row r="3551" spans="1:22" x14ac:dyDescent="0.2">
      <c r="N3551" s="125">
        <f t="shared" si="6224"/>
        <v>-1.0005555239126682E-4</v>
      </c>
      <c r="P3551" s="127" t="str">
        <f t="shared" ref="P3551" si="6249">CONCATENATE("X5","(m",K3547,")")</f>
        <v>X5(m444)</v>
      </c>
      <c r="Q3551" s="59">
        <f t="shared" ref="Q3551" si="6250">(($L$3*($I$7-($B$7*Q3547+$C$7*Q3548+$D$7*Q3549+$E$7*Q3550+$G$7*N3552))/$F$7))+((1-$L$3)*N3551)</f>
        <v>-1.0007172250394088E-4</v>
      </c>
      <c r="S3551" s="129">
        <f t="shared" si="6241"/>
        <v>1.6158523376498188E-2</v>
      </c>
    </row>
    <row r="3552" spans="1:22" ht="15.75" x14ac:dyDescent="0.25">
      <c r="K3552" s="1"/>
      <c r="N3552" s="126">
        <f t="shared" si="6224"/>
        <v>-9.7401786405149396E-4</v>
      </c>
      <c r="P3552" s="127" t="str">
        <f t="shared" ref="P3552" si="6251">CONCATENATE("X6","(m",K3547,")")</f>
        <v>X6(m444)</v>
      </c>
      <c r="Q3552" s="59">
        <f t="shared" ref="Q3552" si="6252">(($L$3*($I$8-($B$8*Q3547+$C$8*Q3548+$D$8*Q3549+$E$8*Q3550+$F$8*Q3551))/$G$8))+((1-$L$3)*N3552)</f>
        <v>-9.7417370142628777E-4</v>
      </c>
      <c r="R3552" s="1"/>
      <c r="S3552" s="129">
        <f t="shared" si="6241"/>
        <v>1.5996877616962904E-2</v>
      </c>
      <c r="T3552" s="1"/>
      <c r="U3552" s="1"/>
    </row>
    <row r="3553" spans="1:22" x14ac:dyDescent="0.2">
      <c r="A3553" s="131"/>
      <c r="B3553" s="131"/>
      <c r="C3553" s="131"/>
      <c r="D3553" s="131"/>
      <c r="E3553" s="131"/>
      <c r="F3553" s="131"/>
      <c r="G3553" s="131"/>
      <c r="H3553" s="131"/>
      <c r="I3553" s="131"/>
      <c r="J3553" s="131"/>
      <c r="K3553" s="131"/>
      <c r="L3553" s="131"/>
      <c r="M3553" s="131"/>
      <c r="N3553" s="131"/>
      <c r="O3553" s="131"/>
      <c r="P3553" s="131"/>
      <c r="Q3553" s="131"/>
      <c r="R3553" s="131"/>
      <c r="S3553" s="131"/>
      <c r="T3553" s="131"/>
      <c r="U3553" s="131"/>
      <c r="V3553" s="131"/>
    </row>
    <row r="3554" spans="1:22" ht="15.75" x14ac:dyDescent="0.25">
      <c r="K3554" s="127" t="s">
        <v>226</v>
      </c>
      <c r="N3554" s="117" t="s">
        <v>672</v>
      </c>
      <c r="S3554" s="112" t="s">
        <v>210</v>
      </c>
      <c r="T3554" s="112" t="s">
        <v>228</v>
      </c>
    </row>
    <row r="3555" spans="1:22" x14ac:dyDescent="0.2">
      <c r="K3555" s="127">
        <v>445</v>
      </c>
      <c r="N3555" s="124">
        <f t="shared" ref="N3555" si="6253">Q3547</f>
        <v>0.24794812279176864</v>
      </c>
      <c r="P3555" s="127" t="str">
        <f t="shared" ref="P3555" si="6254">CONCATENATE("X1","(m",K3555,")")</f>
        <v>X1(m445)</v>
      </c>
      <c r="Q3555" s="59">
        <f t="shared" ref="Q3555" si="6255">(($L$3*($I$3-($C$3*N3556+$D$3*N3557+$E$3*N3558+$F$3*N3559+$G$3*N3560))/$B$3))+((1-$L$3)*N3555)</f>
        <v>0.2479878444931817</v>
      </c>
      <c r="S3555" s="129">
        <f t="shared" ref="S3555:S3560" si="6256">ABS((Q3555-N3555)/Q3555)*100</f>
        <v>1.6017600174814704E-2</v>
      </c>
      <c r="T3555" s="133">
        <f t="shared" si="6242"/>
        <v>1.6083368929541368E-2</v>
      </c>
      <c r="U3555" s="127" t="s">
        <v>229</v>
      </c>
    </row>
    <row r="3556" spans="1:22" x14ac:dyDescent="0.2">
      <c r="N3556" s="125">
        <f t="shared" si="6224"/>
        <v>1.0006365596916418E-4</v>
      </c>
      <c r="P3556" s="127" t="str">
        <f t="shared" ref="P3556" si="6257">CONCATENATE("X2","(m",K3555,")")</f>
        <v>X2(m445)</v>
      </c>
      <c r="Q3556" s="59">
        <f t="shared" ref="Q3556" si="6258">(($L$3*($I$4-($B$4*Q3555+$D$4*N3557+$E$4*N3558+$F$4*N3559+$G$4*N3560))/$C$4))+((1-$L$3)*N3556)</f>
        <v>1.0007975216492864E-4</v>
      </c>
      <c r="S3556" s="129">
        <f t="shared" si="6256"/>
        <v>1.6083368929541368E-2</v>
      </c>
    </row>
    <row r="3557" spans="1:22" x14ac:dyDescent="0.2">
      <c r="N3557" s="125">
        <f t="shared" si="6224"/>
        <v>-9.6814430467132223E-4</v>
      </c>
      <c r="P3557" s="127" t="str">
        <f t="shared" ref="P3557" si="6259">CONCATENATE("X3","(m",K3555,")")</f>
        <v>X3(m445)</v>
      </c>
      <c r="Q3557" s="59">
        <f t="shared" ref="Q3557" si="6260">(($L$3*($I$5-($B$5*Q3555+$C$5*Q3556+$E$5*N3558+$F$5*N3559+$G$5*N3560))/$D$5))+((1-$L$3)*N3557)</f>
        <v>-9.6829942968143588E-4</v>
      </c>
      <c r="S3557" s="129">
        <f t="shared" si="6256"/>
        <v>1.6020355414717045E-2</v>
      </c>
    </row>
    <row r="3558" spans="1:22" x14ac:dyDescent="0.2">
      <c r="N3558" s="125">
        <f t="shared" si="6224"/>
        <v>0.24913710453751517</v>
      </c>
      <c r="P3558" s="127" t="str">
        <f t="shared" ref="P3558" si="6261">CONCATENATE("X4","(m",K3555,")")</f>
        <v>X4(m445)</v>
      </c>
      <c r="Q3558" s="59">
        <f t="shared" ref="Q3558" si="6262">(($L$3*($I$6-($B$6*Q3555+$C$6*Q3556+$D$6*Q3557+$F$6*N3559+$G$6*N3560))/$E$6))+((1-$L$3)*N3558)</f>
        <v>0.24917664466286435</v>
      </c>
      <c r="S3558" s="129">
        <f t="shared" si="6256"/>
        <v>1.5868311174459304E-2</v>
      </c>
    </row>
    <row r="3559" spans="1:22" x14ac:dyDescent="0.2">
      <c r="N3559" s="125">
        <f t="shared" si="6224"/>
        <v>-1.0007172250394088E-4</v>
      </c>
      <c r="P3559" s="127" t="str">
        <f t="shared" ref="P3559" si="6263">CONCATENATE("X5","(m",K3555,")")</f>
        <v>X5(m445)</v>
      </c>
      <c r="Q3559" s="59">
        <f t="shared" ref="Q3559" si="6264">(($L$3*($I$7-($B$7*Q3555+$C$7*Q3556+$D$7*Q3557+$E$7*Q3558+$G$7*N3560))/$F$7))+((1-$L$3)*N3559)</f>
        <v>-1.0008774512068516E-4</v>
      </c>
      <c r="S3559" s="129">
        <f t="shared" si="6256"/>
        <v>1.6008570005202651E-2</v>
      </c>
    </row>
    <row r="3560" spans="1:22" ht="15.75" x14ac:dyDescent="0.25">
      <c r="K3560" s="1"/>
      <c r="N3560" s="126">
        <f t="shared" si="6224"/>
        <v>-9.7417370142628777E-4</v>
      </c>
      <c r="P3560" s="127" t="str">
        <f t="shared" ref="P3560" si="6265">CONCATENATE("X6","(m",K3555,")")</f>
        <v>X6(m445)</v>
      </c>
      <c r="Q3560" s="59">
        <f t="shared" ref="Q3560" si="6266">(($L$3*($I$8-($B$8*Q3555+$C$8*Q3556+$D$8*Q3557+$E$8*Q3558+$F$8*Q3559))/$G$8))+((1-$L$3)*N3560)</f>
        <v>-9.743281173280867E-4</v>
      </c>
      <c r="R3560" s="1"/>
      <c r="S3560" s="129">
        <f t="shared" si="6256"/>
        <v>1.5848449721680077E-2</v>
      </c>
      <c r="T3560" s="1"/>
      <c r="U3560" s="1"/>
    </row>
    <row r="3561" spans="1:22" x14ac:dyDescent="0.2">
      <c r="A3561" s="131"/>
      <c r="B3561" s="131"/>
      <c r="C3561" s="131"/>
      <c r="D3561" s="131"/>
      <c r="E3561" s="131"/>
      <c r="F3561" s="131"/>
      <c r="G3561" s="131"/>
      <c r="H3561" s="131"/>
      <c r="I3561" s="131"/>
      <c r="J3561" s="131"/>
      <c r="K3561" s="131"/>
      <c r="L3561" s="131"/>
      <c r="M3561" s="131"/>
      <c r="N3561" s="131"/>
      <c r="O3561" s="131"/>
      <c r="P3561" s="131"/>
      <c r="Q3561" s="131"/>
      <c r="R3561" s="131"/>
      <c r="S3561" s="131"/>
      <c r="T3561" s="131"/>
      <c r="U3561" s="131"/>
      <c r="V3561" s="131"/>
    </row>
    <row r="3562" spans="1:22" ht="15.75" x14ac:dyDescent="0.25">
      <c r="K3562" s="127" t="s">
        <v>226</v>
      </c>
      <c r="N3562" s="117" t="s">
        <v>673</v>
      </c>
      <c r="S3562" s="112" t="s">
        <v>210</v>
      </c>
      <c r="T3562" s="112" t="s">
        <v>228</v>
      </c>
    </row>
    <row r="3563" spans="1:22" x14ac:dyDescent="0.2">
      <c r="K3563" s="127">
        <v>446</v>
      </c>
      <c r="N3563" s="124">
        <f t="shared" ref="N3563" si="6267">Q3555</f>
        <v>0.2479878444931817</v>
      </c>
      <c r="P3563" s="127" t="str">
        <f t="shared" ref="P3563" si="6268">CONCATENATE("X1","(m",K3563,")")</f>
        <v>X1(m446)</v>
      </c>
      <c r="Q3563" s="59">
        <f t="shared" ref="Q3563" si="6269">(($L$3*($I$3-($C$3*N3564+$D$3*N3565+$E$3*N3566+$F$3*N3567+$G$3*N3568))/$B$3))+((1-$L$3)*N3563)</f>
        <v>0.24802720387248856</v>
      </c>
      <c r="S3563" s="129">
        <f t="shared" ref="S3563:S3568" si="6270">ABS((Q3563-N3563)/Q3563)*100</f>
        <v>1.5868976746231143E-2</v>
      </c>
      <c r="T3563" s="133">
        <f t="shared" si="6242"/>
        <v>1.5934124866198513E-2</v>
      </c>
      <c r="U3563" s="127" t="s">
        <v>229</v>
      </c>
    </row>
    <row r="3564" spans="1:22" x14ac:dyDescent="0.2">
      <c r="N3564" s="125">
        <f t="shared" si="6224"/>
        <v>1.0007975216492864E-4</v>
      </c>
      <c r="P3564" s="127" t="str">
        <f t="shared" ref="P3564" si="6271">CONCATENATE("X2","(m",K3563,")")</f>
        <v>X2(m446)</v>
      </c>
      <c r="Q3564" s="59">
        <f t="shared" ref="Q3564" si="6272">(($L$3*($I$4-($B$4*Q3563+$D$4*N3565+$E$4*N3566+$F$4*N3567+$G$4*N3568))/$C$4))+((1-$L$3)*N3564)</f>
        <v>1.0009570153899756E-4</v>
      </c>
      <c r="S3564" s="129">
        <f t="shared" si="6270"/>
        <v>1.5934124866198513E-2</v>
      </c>
    </row>
    <row r="3565" spans="1:22" x14ac:dyDescent="0.2">
      <c r="N3565" s="125">
        <f t="shared" si="6224"/>
        <v>-9.6829942968143588E-4</v>
      </c>
      <c r="P3565" s="127" t="str">
        <f t="shared" ref="P3565" si="6273">CONCATENATE("X3","(m",K3563,")")</f>
        <v>X3(m446)</v>
      </c>
      <c r="Q3565" s="59">
        <f t="shared" ref="Q3565" si="6274">(($L$3*($I$5-($B$5*Q3563+$C$5*Q3564+$E$5*N3566+$F$5*N3567+$G$5*N3568))/$D$5))+((1-$L$3)*N3565)</f>
        <v>-9.6845313971640021E-4</v>
      </c>
      <c r="S3565" s="129">
        <f t="shared" si="6270"/>
        <v>1.5871705987689323E-2</v>
      </c>
    </row>
    <row r="3566" spans="1:22" x14ac:dyDescent="0.2">
      <c r="N3566" s="125">
        <f t="shared" si="6224"/>
        <v>0.24917664466286435</v>
      </c>
      <c r="P3566" s="127" t="str">
        <f t="shared" ref="P3566" si="6275">CONCATENATE("X4","(m",K3563,")")</f>
        <v>X4(m446)</v>
      </c>
      <c r="Q3566" s="59">
        <f t="shared" ref="Q3566" si="6276">(($L$3*($I$6-($B$6*Q3563+$C$6*Q3564+$D$6*Q3565+$F$6*N3567+$G$6*N3568))/$E$6))+((1-$L$3)*N3566)</f>
        <v>0.24921582412235616</v>
      </c>
      <c r="S3566" s="129">
        <f t="shared" si="6270"/>
        <v>1.5721096214408235E-2</v>
      </c>
    </row>
    <row r="3567" spans="1:22" x14ac:dyDescent="0.2">
      <c r="N3567" s="125">
        <f t="shared" si="6224"/>
        <v>-1.0008774512068516E-4</v>
      </c>
      <c r="P3567" s="127" t="str">
        <f t="shared" ref="P3567" si="6277">CONCATENATE("X5","(m",K3563,")")</f>
        <v>X5(m446)</v>
      </c>
      <c r="Q3567" s="59">
        <f t="shared" ref="Q3567" si="6278">(($L$3*($I$7-($B$7*Q3563+$C$7*Q3564+$D$7*Q3565+$E$7*Q3566+$G$7*N3568))/$F$7))+((1-$L$3)*N3567)</f>
        <v>-1.0010362158688603E-4</v>
      </c>
      <c r="S3567" s="129">
        <f t="shared" si="6270"/>
        <v>1.5860031784262721E-2</v>
      </c>
    </row>
    <row r="3568" spans="1:22" ht="15.75" x14ac:dyDescent="0.25">
      <c r="K3568" s="1"/>
      <c r="N3568" s="126">
        <f t="shared" si="6224"/>
        <v>-9.743281173280867E-4</v>
      </c>
      <c r="P3568" s="127" t="str">
        <f t="shared" ref="P3568" si="6279">CONCATENATE("X6","(m",K3563,")")</f>
        <v>X6(m446)</v>
      </c>
      <c r="Q3568" s="59">
        <f t="shared" ref="Q3568" si="6280">(($L$3*($I$8-($B$8*Q3563+$C$8*Q3564+$D$8*Q3565+$E$8*Q3566+$F$8*Q3567))/$G$8))+((1-$L$3)*N3568)</f>
        <v>-9.7448112472287864E-4</v>
      </c>
      <c r="R3568" s="1"/>
      <c r="S3568" s="129">
        <f t="shared" si="6270"/>
        <v>1.5701422111737088E-2</v>
      </c>
      <c r="T3568" s="1"/>
      <c r="U3568" s="1"/>
    </row>
    <row r="3569" spans="1:22" x14ac:dyDescent="0.2">
      <c r="A3569" s="131"/>
      <c r="B3569" s="131"/>
      <c r="C3569" s="131"/>
      <c r="D3569" s="131"/>
      <c r="E3569" s="131"/>
      <c r="F3569" s="131"/>
      <c r="G3569" s="131"/>
      <c r="H3569" s="131"/>
      <c r="I3569" s="131"/>
      <c r="J3569" s="131"/>
      <c r="K3569" s="131"/>
      <c r="L3569" s="131"/>
      <c r="M3569" s="131"/>
      <c r="N3569" s="131"/>
      <c r="O3569" s="131"/>
      <c r="P3569" s="131"/>
      <c r="Q3569" s="131"/>
      <c r="R3569" s="131"/>
      <c r="S3569" s="131"/>
      <c r="T3569" s="131"/>
      <c r="U3569" s="131"/>
      <c r="V3569" s="131"/>
    </row>
    <row r="3570" spans="1:22" ht="15.75" x14ac:dyDescent="0.25">
      <c r="K3570" s="127" t="s">
        <v>226</v>
      </c>
      <c r="N3570" s="117" t="s">
        <v>674</v>
      </c>
      <c r="S3570" s="112" t="s">
        <v>210</v>
      </c>
      <c r="T3570" s="112" t="s">
        <v>228</v>
      </c>
    </row>
    <row r="3571" spans="1:22" x14ac:dyDescent="0.2">
      <c r="K3571" s="127">
        <v>447</v>
      </c>
      <c r="N3571" s="124">
        <f t="shared" ref="N3571" si="6281">Q3563</f>
        <v>0.24802720387248856</v>
      </c>
      <c r="P3571" s="127" t="str">
        <f t="shared" ref="P3571" si="6282">CONCATENATE("X1","(m",K3571,")")</f>
        <v>X1(m447)</v>
      </c>
      <c r="Q3571" s="59">
        <f t="shared" ref="Q3571" si="6283">(($L$3*($I$3-($C$3*N3572+$D$3*N3573+$E$3*N3574+$F$3*N3575+$G$3*N3576))/$B$3))+((1-$L$3)*N3571)</f>
        <v>0.24806620423461578</v>
      </c>
      <c r="S3571" s="129">
        <f t="shared" ref="S3571:S3576" si="6284">ABS((Q3571-N3571)/Q3571)*100</f>
        <v>1.5721755507792843E-2</v>
      </c>
      <c r="T3571" s="133">
        <f t="shared" si="6242"/>
        <v>1.5786289040154257E-2</v>
      </c>
      <c r="U3571" s="127" t="s">
        <v>229</v>
      </c>
    </row>
    <row r="3572" spans="1:22" x14ac:dyDescent="0.2">
      <c r="N3572" s="125">
        <f t="shared" si="6224"/>
        <v>1.0009570153899756E-4</v>
      </c>
      <c r="P3572" s="127" t="str">
        <f t="shared" ref="P3572" si="6285">CONCATENATE("X2","(m",K3571,")")</f>
        <v>X2(m447)</v>
      </c>
      <c r="Q3572" s="59">
        <f t="shared" ref="Q3572" si="6286">(($L$3*($I$4-($B$4*Q3571+$D$4*N3573+$E$4*N3574+$F$4*N3575+$G$4*N3576))/$C$4))+((1-$L$3)*N3572)</f>
        <v>1.0011150543060728E-4</v>
      </c>
      <c r="S3572" s="129">
        <f t="shared" si="6284"/>
        <v>1.5786289040154257E-2</v>
      </c>
    </row>
    <row r="3573" spans="1:22" x14ac:dyDescent="0.2">
      <c r="N3573" s="125">
        <f t="shared" si="6224"/>
        <v>-9.6845313971640021E-4</v>
      </c>
      <c r="P3573" s="127" t="str">
        <f t="shared" ref="P3573" si="6287">CONCATENATE("X3","(m",K3571,")")</f>
        <v>X3(m447)</v>
      </c>
      <c r="Q3573" s="59">
        <f t="shared" ref="Q3573" si="6288">(($L$3*($I$5-($B$5*Q3571+$C$5*Q3572+$E$5*N3574+$F$5*N3575+$G$5*N3576))/$D$5))+((1-$L$3)*N3573)</f>
        <v>-9.6860544768293249E-4</v>
      </c>
      <c r="S3573" s="129">
        <f t="shared" si="6284"/>
        <v>1.5724459004088972E-2</v>
      </c>
    </row>
    <row r="3574" spans="1:22" x14ac:dyDescent="0.2">
      <c r="N3574" s="125">
        <f t="shared" si="6224"/>
        <v>0.24921582412235616</v>
      </c>
      <c r="P3574" s="127" t="str">
        <f t="shared" ref="P3574" si="6289">CONCATENATE("X4","(m",K3571,")")</f>
        <v>X4(m447)</v>
      </c>
      <c r="Q3574" s="59">
        <f t="shared" ref="Q3574" si="6290">(($L$3*($I$6-($B$6*Q3571+$C$6*Q3572+$D$6*Q3573+$F$6*N3575+$G$6*N3576))/$E$6))+((1-$L$3)*N3574)</f>
        <v>0.24925464620580973</v>
      </c>
      <c r="S3574" s="129">
        <f t="shared" si="6284"/>
        <v>1.5575269726974669E-2</v>
      </c>
    </row>
    <row r="3575" spans="1:22" x14ac:dyDescent="0.2">
      <c r="N3575" s="125">
        <f t="shared" si="6224"/>
        <v>-1.0010362158688603E-4</v>
      </c>
      <c r="P3575" s="127" t="str">
        <f t="shared" ref="P3575" si="6291">CONCATENATE("X5","(m",K3571,")")</f>
        <v>X5(m447)</v>
      </c>
      <c r="Q3575" s="59">
        <f t="shared" ref="Q3575" si="6292">(($L$3*($I$7-($B$7*Q3571+$C$7*Q3572+$D$7*Q3573+$E$7*Q3574+$G$7*N3576))/$F$7))+((1-$L$3)*N3575)</f>
        <v>-1.0011935323565796E-4</v>
      </c>
      <c r="S3575" s="129">
        <f t="shared" si="6284"/>
        <v>1.571289492342174E-2</v>
      </c>
    </row>
    <row r="3576" spans="1:22" ht="15.75" x14ac:dyDescent="0.25">
      <c r="K3576" s="1"/>
      <c r="N3576" s="126">
        <f t="shared" si="6224"/>
        <v>-9.7448112472287864E-4</v>
      </c>
      <c r="P3576" s="127" t="str">
        <f t="shared" ref="P3576" si="6293">CONCATENATE("X6","(m",K3571,")")</f>
        <v>X6(m447)</v>
      </c>
      <c r="Q3576" s="59">
        <f t="shared" ref="Q3576" si="6294">(($L$3*($I$8-($B$8*Q3571+$C$8*Q3572+$D$8*Q3573+$E$8*Q3574+$F$8*Q3575))/$G$8))+((1-$L$3)*N3576)</f>
        <v>-9.7463273645838171E-4</v>
      </c>
      <c r="R3576" s="1"/>
      <c r="S3576" s="129">
        <f t="shared" si="6284"/>
        <v>1.5555781150343076E-2</v>
      </c>
      <c r="T3576" s="1"/>
      <c r="U3576" s="1"/>
    </row>
    <row r="3577" spans="1:22" x14ac:dyDescent="0.2">
      <c r="A3577" s="131"/>
      <c r="B3577" s="131"/>
      <c r="C3577" s="131"/>
      <c r="D3577" s="131"/>
      <c r="E3577" s="131"/>
      <c r="F3577" s="131"/>
      <c r="G3577" s="131"/>
      <c r="H3577" s="131"/>
      <c r="I3577" s="131"/>
      <c r="J3577" s="131"/>
      <c r="K3577" s="131"/>
      <c r="L3577" s="131"/>
      <c r="M3577" s="131"/>
      <c r="N3577" s="131"/>
      <c r="O3577" s="131"/>
      <c r="P3577" s="131"/>
      <c r="Q3577" s="131"/>
      <c r="R3577" s="131"/>
      <c r="S3577" s="131"/>
      <c r="T3577" s="131"/>
      <c r="U3577" s="131"/>
      <c r="V3577" s="131"/>
    </row>
    <row r="3578" spans="1:22" ht="15.75" x14ac:dyDescent="0.25">
      <c r="K3578" s="127" t="s">
        <v>226</v>
      </c>
      <c r="N3578" s="117" t="s">
        <v>675</v>
      </c>
      <c r="S3578" s="112" t="s">
        <v>210</v>
      </c>
      <c r="T3578" s="112" t="s">
        <v>228</v>
      </c>
    </row>
    <row r="3579" spans="1:22" x14ac:dyDescent="0.2">
      <c r="K3579" s="127">
        <v>448</v>
      </c>
      <c r="N3579" s="124">
        <f t="shared" ref="N3579" si="6295">Q3571</f>
        <v>0.24806620423461578</v>
      </c>
      <c r="P3579" s="127" t="str">
        <f t="shared" ref="P3579" si="6296">CONCATENATE("X1","(m",K3579,")")</f>
        <v>X1(m448)</v>
      </c>
      <c r="Q3579" s="59">
        <f t="shared" ref="Q3579" si="6297">(($L$3*($I$3-($C$3*N3580+$D$3*N3581+$E$3*N3582+$F$3*N3583+$G$3*N3584))/$B$3))+((1-$L$3)*N3579)</f>
        <v>0.24810484885434414</v>
      </c>
      <c r="S3579" s="129">
        <f t="shared" ref="S3579:S3584" si="6298">ABS((Q3579-N3579)/Q3579)*100</f>
        <v>1.5575922803122462E-2</v>
      </c>
      <c r="T3579" s="133">
        <f t="shared" si="6242"/>
        <v>1.5639847732533539E-2</v>
      </c>
      <c r="U3579" s="127" t="s">
        <v>229</v>
      </c>
    </row>
    <row r="3580" spans="1:22" x14ac:dyDescent="0.2">
      <c r="N3580" s="125">
        <f t="shared" si="6224"/>
        <v>1.0011150543060728E-4</v>
      </c>
      <c r="P3580" s="127" t="str">
        <f t="shared" ref="P3580" si="6299">CONCATENATE("X2","(m",K3579,")")</f>
        <v>X2(m448)</v>
      </c>
      <c r="Q3580" s="59">
        <f t="shared" ref="Q3580" si="6300">(($L$3*($I$4-($B$4*Q3579+$D$4*N3581+$E$4*N3582+$F$4*N3583+$G$4*N3584))/$C$4))+((1-$L$3)*N3580)</f>
        <v>1.0012716516677827E-4</v>
      </c>
      <c r="S3580" s="129">
        <f t="shared" si="6298"/>
        <v>1.5639847732533539E-2</v>
      </c>
    </row>
    <row r="3581" spans="1:22" x14ac:dyDescent="0.2">
      <c r="N3581" s="125">
        <f t="shared" si="6224"/>
        <v>-9.6860544768293249E-4</v>
      </c>
      <c r="P3581" s="127" t="str">
        <f t="shared" ref="P3581" si="6301">CONCATENATE("X3","(m",K3579,")")</f>
        <v>X3(m448)</v>
      </c>
      <c r="Q3581" s="59">
        <f t="shared" ref="Q3581" si="6302">(($L$3*($I$5-($B$5*Q3579+$C$5*Q3580+$E$5*N3582+$F$5*N3583+$G$5*N3584))/$D$5))+((1-$L$3)*N3581)</f>
        <v>-9.6875636637002154E-4</v>
      </c>
      <c r="S3581" s="129">
        <f t="shared" si="6298"/>
        <v>1.5578600804921889E-2</v>
      </c>
    </row>
    <row r="3582" spans="1:22" x14ac:dyDescent="0.2">
      <c r="N3582" s="125">
        <f t="shared" si="6224"/>
        <v>0.24925464620580973</v>
      </c>
      <c r="P3582" s="127" t="str">
        <f t="shared" ref="P3582" si="6303">CONCATENATE("X4","(m",K3579,")")</f>
        <v>X4(m448)</v>
      </c>
      <c r="Q3582" s="59">
        <f t="shared" ref="Q3582" si="6304">(($L$3*($I$6-($B$6*Q3579+$C$6*Q3580+$D$6*Q3581+$F$6*N3583+$G$6*N3584))/$E$6))+((1-$L$3)*N3582)</f>
        <v>0.24929311417303601</v>
      </c>
      <c r="S3582" s="129">
        <f t="shared" si="6298"/>
        <v>1.543081819724257E-2</v>
      </c>
    </row>
    <row r="3583" spans="1:22" x14ac:dyDescent="0.2">
      <c r="N3583" s="125">
        <f t="shared" si="6224"/>
        <v>-1.0011935323565796E-4</v>
      </c>
      <c r="P3583" s="127" t="str">
        <f t="shared" ref="P3583" si="6305">CONCATENATE("X5","(m",K3579,")")</f>
        <v>X5(m448)</v>
      </c>
      <c r="Q3583" s="59">
        <f t="shared" ref="Q3583" si="6306">(($L$3*($I$7-($B$7*Q3579+$C$7*Q3580+$D$7*Q3581+$E$7*Q3582+$G$7*N3584))/$F$7))+((1-$L$3)*N3583)</f>
        <v>-1.0013494138795529E-4</v>
      </c>
      <c r="S3583" s="129">
        <f t="shared" si="6298"/>
        <v>1.5567145774750884E-2</v>
      </c>
    </row>
    <row r="3584" spans="1:22" ht="15.75" x14ac:dyDescent="0.25">
      <c r="K3584" s="1"/>
      <c r="N3584" s="126">
        <f t="shared" si="6224"/>
        <v>-9.7463273645838171E-4</v>
      </c>
      <c r="P3584" s="127" t="str">
        <f t="shared" ref="P3584" si="6307">CONCATENATE("X6","(m",K3579,")")</f>
        <v>X6(m448)</v>
      </c>
      <c r="Q3584" s="59">
        <f t="shared" ref="Q3584" si="6308">(($L$3*($I$8-($B$8*Q3579+$C$8*Q3580+$D$8*Q3581+$E$8*Q3582+$F$8*Q3583))/$G$8))+((1-$L$3)*N3584)</f>
        <v>-9.7478296526512336E-4</v>
      </c>
      <c r="R3584" s="1"/>
      <c r="S3584" s="129">
        <f t="shared" si="6298"/>
        <v>1.5411513341412469E-2</v>
      </c>
      <c r="T3584" s="1"/>
      <c r="U3584" s="1"/>
    </row>
    <row r="3585" spans="1:22" x14ac:dyDescent="0.2">
      <c r="A3585" s="131"/>
      <c r="B3585" s="131"/>
      <c r="C3585" s="131"/>
      <c r="D3585" s="131"/>
      <c r="E3585" s="131"/>
      <c r="F3585" s="131"/>
      <c r="G3585" s="131"/>
      <c r="H3585" s="131"/>
      <c r="I3585" s="131"/>
      <c r="J3585" s="131"/>
      <c r="K3585" s="131"/>
      <c r="L3585" s="131"/>
      <c r="M3585" s="131"/>
      <c r="N3585" s="131"/>
      <c r="O3585" s="131"/>
      <c r="P3585" s="131"/>
      <c r="Q3585" s="131"/>
      <c r="R3585" s="131"/>
      <c r="S3585" s="131"/>
      <c r="T3585" s="131"/>
      <c r="U3585" s="131"/>
      <c r="V3585" s="131"/>
    </row>
    <row r="3586" spans="1:22" ht="15.75" x14ac:dyDescent="0.25">
      <c r="K3586" s="127" t="s">
        <v>226</v>
      </c>
      <c r="N3586" s="117" t="s">
        <v>676</v>
      </c>
      <c r="S3586" s="112" t="s">
        <v>210</v>
      </c>
      <c r="T3586" s="112" t="s">
        <v>228</v>
      </c>
    </row>
    <row r="3587" spans="1:22" x14ac:dyDescent="0.2">
      <c r="K3587" s="127">
        <v>449</v>
      </c>
      <c r="N3587" s="124">
        <f t="shared" ref="N3587" si="6309">Q3579</f>
        <v>0.24810484885434414</v>
      </c>
      <c r="P3587" s="127" t="str">
        <f t="shared" ref="P3587" si="6310">CONCATENATE("X1","(m",K3587,")")</f>
        <v>X1(m449)</v>
      </c>
      <c r="Q3587" s="59">
        <f t="shared" ref="Q3587" si="6311">(($L$3*($I$3-($C$3*N3588+$D$3*N3589+$E$3*N3590+$F$3*N3591+$G$3*N3592))/$B$3))+((1-$L$3)*N3587)</f>
        <v>0.2481431409765833</v>
      </c>
      <c r="S3587" s="129">
        <f t="shared" ref="S3587:S3592" si="6312">ABS((Q3587-N3587)/Q3587)*100</f>
        <v>1.5431465116648986E-2</v>
      </c>
      <c r="T3587" s="133">
        <f t="shared" si="6242"/>
        <v>1.5494787366082362E-2</v>
      </c>
      <c r="U3587" s="127" t="s">
        <v>229</v>
      </c>
    </row>
    <row r="3588" spans="1:22" x14ac:dyDescent="0.2">
      <c r="N3588" s="125">
        <f t="shared" si="6224"/>
        <v>1.0012716516677827E-4</v>
      </c>
      <c r="P3588" s="127" t="str">
        <f t="shared" ref="P3588" si="6313">CONCATENATE("X2","(m",K3587,")")</f>
        <v>X2(m449)</v>
      </c>
      <c r="Q3588" s="59">
        <f t="shared" ref="Q3588" si="6314">(($L$3*($I$4-($B$4*Q3587+$D$4*N3589+$E$4*N3590+$F$4*N3591+$G$4*N3592))/$C$4))+((1-$L$3)*N3588)</f>
        <v>1.0014268206242653E-4</v>
      </c>
      <c r="S3588" s="129">
        <f t="shared" si="6312"/>
        <v>1.5494787366082362E-2</v>
      </c>
    </row>
    <row r="3589" spans="1:22" x14ac:dyDescent="0.2">
      <c r="N3589" s="125">
        <f t="shared" si="6224"/>
        <v>-9.6875636637002154E-4</v>
      </c>
      <c r="P3589" s="127" t="str">
        <f t="shared" ref="P3589" si="6315">CONCATENATE("X3","(m",K3587,")")</f>
        <v>X3(m449)</v>
      </c>
      <c r="Q3589" s="59">
        <f t="shared" ref="Q3589" si="6316">(($L$3*($I$5-($B$5*Q3587+$C$5*Q3588+$E$5*N3590+$F$5*N3591+$G$5*N3592))/$D$5))+((1-$L$3)*N3589)</f>
        <v>-9.6890590845000071E-4</v>
      </c>
      <c r="S3589" s="129">
        <f t="shared" si="6312"/>
        <v>1.5434117872023426E-2</v>
      </c>
    </row>
    <row r="3590" spans="1:22" x14ac:dyDescent="0.2">
      <c r="N3590" s="125">
        <f t="shared" si="6224"/>
        <v>0.24929311417303601</v>
      </c>
      <c r="P3590" s="127" t="str">
        <f t="shared" ref="P3590" si="6317">CONCATENATE("X4","(m",K3587,")")</f>
        <v>X4(m449)</v>
      </c>
      <c r="Q3590" s="59">
        <f t="shared" ref="Q3590" si="6318">(($L$3*($I$6-($B$6*Q3587+$C$6*Q3588+$D$6*Q3589+$F$6*N3591+$G$6*N3592))/$E$6))+((1-$L$3)*N3590)</f>
        <v>0.24933123125411161</v>
      </c>
      <c r="S3590" s="129">
        <f t="shared" si="6312"/>
        <v>1.5287728249633906E-2</v>
      </c>
    </row>
    <row r="3591" spans="1:22" x14ac:dyDescent="0.2">
      <c r="N3591" s="125">
        <f t="shared" si="6224"/>
        <v>-1.0013494138795529E-4</v>
      </c>
      <c r="P3591" s="127" t="str">
        <f t="shared" ref="P3591" si="6319">CONCATENATE("X5","(m",K3587,")")</f>
        <v>X5(m449)</v>
      </c>
      <c r="Q3591" s="59">
        <f t="shared" ref="Q3591" si="6320">(($L$3*($I$7-($B$7*Q3587+$C$7*Q3588+$D$7*Q3589+$E$7*Q3590+$G$7*N3592))/$F$7))+((1-$L$3)*N3591)</f>
        <v>-1.001503873526833E-4</v>
      </c>
      <c r="S3591" s="129">
        <f t="shared" si="6312"/>
        <v>1.5422770831252146E-2</v>
      </c>
    </row>
    <row r="3592" spans="1:22" ht="15.75" x14ac:dyDescent="0.25">
      <c r="K3592" s="1"/>
      <c r="N3592" s="126">
        <f t="shared" si="6224"/>
        <v>-9.7478296526512336E-4</v>
      </c>
      <c r="P3592" s="127" t="str">
        <f t="shared" ref="P3592" si="6321">CONCATENATE("X6","(m",K3587,")")</f>
        <v>X6(m449)</v>
      </c>
      <c r="Q3592" s="59">
        <f t="shared" ref="Q3592" si="6322">(($L$3*($I$8-($B$8*Q3587+$C$8*Q3588+$D$8*Q3589+$E$8*Q3590+$F$8*Q3591))/$G$8))+((1-$L$3)*N3592)</f>
        <v>-9.7493182375750932E-4</v>
      </c>
      <c r="R3592" s="1"/>
      <c r="S3592" s="129">
        <f t="shared" si="6312"/>
        <v>1.5268605327933418E-2</v>
      </c>
      <c r="T3592" s="1"/>
      <c r="U3592" s="1"/>
    </row>
    <row r="3593" spans="1:22" x14ac:dyDescent="0.2">
      <c r="A3593" s="131"/>
      <c r="B3593" s="131"/>
      <c r="C3593" s="131"/>
      <c r="D3593" s="131"/>
      <c r="E3593" s="131"/>
      <c r="F3593" s="131"/>
      <c r="G3593" s="131"/>
      <c r="H3593" s="131"/>
      <c r="I3593" s="131"/>
      <c r="J3593" s="131"/>
      <c r="K3593" s="131"/>
      <c r="L3593" s="131"/>
      <c r="M3593" s="131"/>
      <c r="N3593" s="131"/>
      <c r="O3593" s="131"/>
      <c r="P3593" s="131"/>
      <c r="Q3593" s="131"/>
      <c r="R3593" s="131"/>
      <c r="S3593" s="131"/>
      <c r="T3593" s="131"/>
      <c r="U3593" s="131"/>
      <c r="V3593" s="131"/>
    </row>
    <row r="3594" spans="1:22" ht="15.75" x14ac:dyDescent="0.25">
      <c r="K3594" s="127" t="s">
        <v>226</v>
      </c>
      <c r="N3594" s="117" t="s">
        <v>677</v>
      </c>
      <c r="S3594" s="112" t="s">
        <v>210</v>
      </c>
      <c r="T3594" s="112" t="s">
        <v>228</v>
      </c>
    </row>
    <row r="3595" spans="1:22" x14ac:dyDescent="0.2">
      <c r="K3595" s="127">
        <v>450</v>
      </c>
      <c r="N3595" s="124">
        <f t="shared" ref="N3595" si="6323">Q3587</f>
        <v>0.2481431409765833</v>
      </c>
      <c r="P3595" s="127" t="str">
        <f t="shared" ref="P3595" si="6324">CONCATENATE("X1","(m",K3595,")")</f>
        <v>X1(m450)</v>
      </c>
      <c r="Q3595" s="59">
        <f t="shared" ref="Q3595" si="6325">(($L$3*($I$3-($C$3*N3596+$D$3*N3597+$E$3*N3598+$F$3*N3599+$G$3*N3600))/$B$3))+((1-$L$3)*N3595)</f>
        <v>0.2481810838166445</v>
      </c>
      <c r="S3595" s="129">
        <f t="shared" ref="S3595:S3600" si="6326">ABS((Q3595-N3595)/Q3595)*100</f>
        <v>1.5288369072170047E-2</v>
      </c>
      <c r="T3595" s="133">
        <f t="shared" si="6242"/>
        <v>1.5351094503600718E-2</v>
      </c>
      <c r="U3595" s="127" t="s">
        <v>229</v>
      </c>
    </row>
    <row r="3596" spans="1:22" x14ac:dyDescent="0.2">
      <c r="N3596" s="125">
        <f t="shared" si="6224"/>
        <v>1.0014268206242653E-4</v>
      </c>
      <c r="P3596" s="127" t="str">
        <f t="shared" ref="P3596" si="6327">CONCATENATE("X2","(m",K3595,")")</f>
        <v>X2(m450)</v>
      </c>
      <c r="Q3596" s="59">
        <f t="shared" ref="Q3596" si="6328">(($L$3*($I$4-($B$4*Q3595+$D$4*N3597+$E$4*N3598+$F$4*N3599+$G$4*N3600))/$C$4))+((1-$L$3)*N3596)</f>
        <v>1.0015805742047412E-4</v>
      </c>
      <c r="S3596" s="129">
        <f t="shared" si="6326"/>
        <v>1.5351094503600718E-2</v>
      </c>
    </row>
    <row r="3597" spans="1:22" x14ac:dyDescent="0.2">
      <c r="N3597" s="125">
        <f t="shared" si="6224"/>
        <v>-9.6890590845000071E-4</v>
      </c>
      <c r="P3597" s="127" t="str">
        <f t="shared" ref="P3597" si="6329">CONCATENATE("X3","(m",K3595,")")</f>
        <v>X3(m450)</v>
      </c>
      <c r="Q3597" s="59">
        <f t="shared" ref="Q3597" si="6330">(($L$3*($I$5-($B$5*Q3595+$C$5*Q3596+$E$5*N3598+$F$5*N3599+$G$5*N3600))/$D$5))+((1-$L$3)*N3597)</f>
        <v>-9.6905408647961308E-4</v>
      </c>
      <c r="S3597" s="129">
        <f t="shared" si="6326"/>
        <v>1.529099682667613E-2</v>
      </c>
    </row>
    <row r="3598" spans="1:22" x14ac:dyDescent="0.2">
      <c r="N3598" s="125">
        <f t="shared" si="6224"/>
        <v>0.24933123125411161</v>
      </c>
      <c r="P3598" s="127" t="str">
        <f t="shared" ref="P3598" si="6331">CONCATENATE("X4","(m",K3595,")")</f>
        <v>X4(m450)</v>
      </c>
      <c r="Q3598" s="59">
        <f t="shared" ref="Q3598" si="6332">(($L$3*($I$6-($B$6*Q3595+$C$6*Q3596+$D$6*Q3597+$F$6*N3599+$G$6*N3600))/$E$6))+((1-$L$3)*N3598)</f>
        <v>0.24936900064964992</v>
      </c>
      <c r="S3598" s="129">
        <f t="shared" si="6326"/>
        <v>1.5145986646263765E-2</v>
      </c>
    </row>
    <row r="3599" spans="1:22" x14ac:dyDescent="0.2">
      <c r="N3599" s="125">
        <f t="shared" si="6224"/>
        <v>-1.001503873526833E-4</v>
      </c>
      <c r="P3599" s="127" t="str">
        <f t="shared" ref="P3599" si="6333">CONCATENATE("X5","(m",K3595,")")</f>
        <v>X5(m450)</v>
      </c>
      <c r="Q3599" s="59">
        <f t="shared" ref="Q3599" si="6334">(($L$3*($I$7-($B$7*Q3595+$C$7*Q3596+$D$7*Q3597+$E$7*Q3598+$G$7*N3600))/$F$7))+((1-$L$3)*N3599)</f>
        <v>-1.0016569242680811E-4</v>
      </c>
      <c r="S3599" s="129">
        <f t="shared" si="6326"/>
        <v>1.5279756725080522E-2</v>
      </c>
    </row>
    <row r="3600" spans="1:22" ht="15.75" x14ac:dyDescent="0.25">
      <c r="K3600" s="1"/>
      <c r="N3600" s="126">
        <f t="shared" si="6224"/>
        <v>-9.7493182375750932E-4</v>
      </c>
      <c r="P3600" s="127" t="str">
        <f t="shared" ref="P3600" si="6335">CONCATENATE("X6","(m",K3595,")")</f>
        <v>X6(m450)</v>
      </c>
      <c r="Q3600" s="59">
        <f t="shared" ref="Q3600" si="6336">(($L$3*($I$8-($B$8*Q3595+$C$8*Q3596+$D$8*Q3597+$E$8*Q3598+$F$8*Q3599))/$G$8))+((1-$L$3)*N3600)</f>
        <v>-9.7507932443488337E-4</v>
      </c>
      <c r="R3600" s="1"/>
      <c r="S3600" s="129">
        <f t="shared" si="6326"/>
        <v>1.5127043890458941E-2</v>
      </c>
      <c r="T3600" s="1"/>
      <c r="U3600" s="1"/>
    </row>
    <row r="3601" spans="1:22" x14ac:dyDescent="0.2">
      <c r="A3601" s="131"/>
      <c r="B3601" s="131"/>
      <c r="C3601" s="131"/>
      <c r="D3601" s="131"/>
      <c r="E3601" s="131"/>
      <c r="F3601" s="131"/>
      <c r="G3601" s="131"/>
      <c r="H3601" s="131"/>
      <c r="I3601" s="131"/>
      <c r="J3601" s="131"/>
      <c r="K3601" s="131"/>
      <c r="L3601" s="131"/>
      <c r="M3601" s="131"/>
      <c r="N3601" s="131"/>
      <c r="O3601" s="131"/>
      <c r="P3601" s="131"/>
      <c r="Q3601" s="131"/>
      <c r="R3601" s="131"/>
      <c r="S3601" s="131"/>
      <c r="T3601" s="131"/>
      <c r="U3601" s="131"/>
      <c r="V3601" s="131"/>
    </row>
    <row r="3602" spans="1:22" ht="15.75" x14ac:dyDescent="0.25">
      <c r="K3602" s="127" t="s">
        <v>226</v>
      </c>
      <c r="N3602" s="117" t="s">
        <v>678</v>
      </c>
      <c r="S3602" s="112" t="s">
        <v>210</v>
      </c>
      <c r="T3602" s="112" t="s">
        <v>228</v>
      </c>
    </row>
    <row r="3603" spans="1:22" x14ac:dyDescent="0.2">
      <c r="K3603" s="127">
        <v>451</v>
      </c>
      <c r="N3603" s="124">
        <f t="shared" ref="N3603:N3664" si="6337">Q3595</f>
        <v>0.2481810838166445</v>
      </c>
      <c r="P3603" s="127" t="str">
        <f t="shared" ref="P3603" si="6338">CONCATENATE("X1","(m",K3603,")")</f>
        <v>X1(m451)</v>
      </c>
      <c r="Q3603" s="59">
        <f t="shared" ref="Q3603" si="6339">(($L$3*($I$3-($C$3*N3604+$D$3*N3605+$E$3*N3606+$F$3*N3607+$G$3*N3608))/$B$3))+((1-$L$3)*N3603)</f>
        <v>0.24821868056051044</v>
      </c>
      <c r="S3603" s="129">
        <f t="shared" ref="S3603:S3608" si="6340">ABS((Q3603-N3603)/Q3603)*100</f>
        <v>1.5146621431168485E-2</v>
      </c>
      <c r="T3603" s="133">
        <f t="shared" si="6242"/>
        <v>1.5208755846197656E-2</v>
      </c>
      <c r="U3603" s="127" t="s">
        <v>229</v>
      </c>
    </row>
    <row r="3604" spans="1:22" x14ac:dyDescent="0.2">
      <c r="N3604" s="125">
        <f t="shared" si="6337"/>
        <v>1.0015805742047412E-4</v>
      </c>
      <c r="P3604" s="127" t="str">
        <f t="shared" ref="P3604" si="6341">CONCATENATE("X2","(m",K3603,")")</f>
        <v>X2(m451)</v>
      </c>
      <c r="Q3604" s="59">
        <f t="shared" ref="Q3604" si="6342">(($L$3*($I$4-($B$4*Q3603+$D$4*N3605+$E$4*N3606+$F$4*N3607+$G$4*N3608))/$C$4))+((1-$L$3)*N3604)</f>
        <v>1.0017329253195841E-4</v>
      </c>
      <c r="S3604" s="129">
        <f t="shared" si="6340"/>
        <v>1.5208755846197656E-2</v>
      </c>
    </row>
    <row r="3605" spans="1:22" x14ac:dyDescent="0.2">
      <c r="N3605" s="125">
        <f t="shared" si="6337"/>
        <v>-9.6905408647961308E-4</v>
      </c>
      <c r="P3605" s="127" t="str">
        <f t="shared" ref="P3605" si="6343">CONCATENATE("X3","(m",K3603,")")</f>
        <v>X3(m451)</v>
      </c>
      <c r="Q3605" s="59">
        <f t="shared" ref="Q3605" si="6344">(($L$3*($I$5-($B$5*Q3603+$C$5*Q3604+$E$5*N3606+$F$5*N3607+$G$5*N3608))/$D$5))+((1-$L$3)*N3605)</f>
        <v>-9.6920091290106467E-4</v>
      </c>
      <c r="S3605" s="129">
        <f t="shared" si="6340"/>
        <v>1.5149224427791328E-2</v>
      </c>
    </row>
    <row r="3606" spans="1:22" x14ac:dyDescent="0.2">
      <c r="N3606" s="125">
        <f t="shared" si="6337"/>
        <v>0.24936900064964992</v>
      </c>
      <c r="P3606" s="127" t="str">
        <f t="shared" ref="P3606" si="6345">CONCATENATE("X4","(m",K3603,")")</f>
        <v>X4(m451)</v>
      </c>
      <c r="Q3606" s="59">
        <f t="shared" ref="Q3606" si="6346">(($L$3*($I$6-($B$6*Q3603+$C$6*Q3604+$D$6*Q3605+$F$6*N3607+$G$6*N3608))/$E$6))+((1-$L$3)*N3606)</f>
        <v>0.24940642553106984</v>
      </c>
      <c r="S3606" s="129">
        <f t="shared" si="6340"/>
        <v>1.5005580285362452E-2</v>
      </c>
    </row>
    <row r="3607" spans="1:22" x14ac:dyDescent="0.2">
      <c r="N3607" s="125">
        <f t="shared" si="6337"/>
        <v>-1.0016569242680811E-4</v>
      </c>
      <c r="P3607" s="127" t="str">
        <f t="shared" ref="P3607" si="6347">CONCATENATE("X5","(m",K3603,")")</f>
        <v>X5(m451)</v>
      </c>
      <c r="Q3607" s="59">
        <f t="shared" ref="Q3607" si="6348">(($L$3*($I$7-($B$7*Q3603+$C$7*Q3604+$D$7*Q3605+$E$7*Q3606+$G$7*N3608))/$F$7))+((1-$L$3)*N3607)</f>
        <v>-1.001808578954655E-4</v>
      </c>
      <c r="S3607" s="129">
        <f t="shared" si="6340"/>
        <v>1.5138090225994306E-2</v>
      </c>
    </row>
    <row r="3608" spans="1:22" ht="15.75" x14ac:dyDescent="0.25">
      <c r="K3608" s="1"/>
      <c r="N3608" s="126">
        <f t="shared" si="6337"/>
        <v>-9.7507932443488337E-4</v>
      </c>
      <c r="P3608" s="127" t="str">
        <f t="shared" ref="P3608" si="6349">CONCATENATE("X6","(m",K3603,")")</f>
        <v>X6(m451)</v>
      </c>
      <c r="Q3608" s="59">
        <f t="shared" ref="Q3608" si="6350">(($L$3*($I$8-($B$8*Q3603+$C$8*Q3604+$D$8*Q3605+$E$8*Q3606+$F$8*Q3607))/$G$8))+((1-$L$3)*N3608)</f>
        <v>-9.7522547968257526E-4</v>
      </c>
      <c r="R3608" s="1"/>
      <c r="S3608" s="129">
        <f t="shared" si="6340"/>
        <v>1.4986815945320257E-2</v>
      </c>
      <c r="T3608" s="1"/>
      <c r="U3608" s="1"/>
    </row>
    <row r="3609" spans="1:22" x14ac:dyDescent="0.2">
      <c r="A3609" s="131"/>
      <c r="B3609" s="131"/>
      <c r="C3609" s="131"/>
      <c r="D3609" s="131"/>
      <c r="E3609" s="131"/>
      <c r="F3609" s="131"/>
      <c r="G3609" s="131"/>
      <c r="H3609" s="131"/>
      <c r="I3609" s="131"/>
      <c r="J3609" s="131"/>
      <c r="K3609" s="131"/>
      <c r="L3609" s="131"/>
      <c r="M3609" s="131"/>
      <c r="N3609" s="131"/>
      <c r="O3609" s="131"/>
      <c r="P3609" s="131"/>
      <c r="Q3609" s="131"/>
      <c r="R3609" s="131"/>
      <c r="S3609" s="131"/>
      <c r="T3609" s="131"/>
      <c r="U3609" s="131"/>
      <c r="V3609" s="131"/>
    </row>
    <row r="3610" spans="1:22" ht="15.75" x14ac:dyDescent="0.25">
      <c r="K3610" s="127" t="s">
        <v>226</v>
      </c>
      <c r="N3610" s="117" t="s">
        <v>679</v>
      </c>
      <c r="S3610" s="112" t="s">
        <v>210</v>
      </c>
      <c r="T3610" s="112" t="s">
        <v>228</v>
      </c>
    </row>
    <row r="3611" spans="1:22" x14ac:dyDescent="0.2">
      <c r="K3611" s="127">
        <v>452</v>
      </c>
      <c r="N3611" s="124">
        <f t="shared" ref="N3611" si="6351">Q3603</f>
        <v>0.24821868056051044</v>
      </c>
      <c r="P3611" s="127" t="str">
        <f t="shared" ref="P3611" si="6352">CONCATENATE("X1","(m",K3611,")")</f>
        <v>X1(m452)</v>
      </c>
      <c r="Q3611" s="59">
        <f t="shared" ref="Q3611" si="6353">(($L$3*($I$3-($C$3*N3612+$D$3*N3613+$E$3*N3614+$F$3*N3615+$G$3*N3616))/$B$3))+((1-$L$3)*N3611)</f>
        <v>0.24825593436510293</v>
      </c>
      <c r="S3611" s="129">
        <f t="shared" ref="S3611:S3616" si="6354">ABS((Q3611-N3611)/Q3611)*100</f>
        <v>1.5006209091341489E-2</v>
      </c>
      <c r="T3611" s="133">
        <f t="shared" ref="T3611:T3667" si="6355">MAX(S3611:S3614)</f>
        <v>1.5067758231909626E-2</v>
      </c>
      <c r="U3611" s="127" t="s">
        <v>229</v>
      </c>
    </row>
    <row r="3612" spans="1:22" x14ac:dyDescent="0.2">
      <c r="N3612" s="125">
        <f t="shared" si="6337"/>
        <v>1.0017329253195841E-4</v>
      </c>
      <c r="P3612" s="127" t="str">
        <f t="shared" ref="P3612" si="6356">CONCATENATE("X2","(m",K3611,")")</f>
        <v>X2(m452)</v>
      </c>
      <c r="Q3612" s="59">
        <f t="shared" ref="Q3612" si="6357">(($L$3*($I$4-($B$4*Q3611+$D$4*N3613+$E$4*N3614+$F$4*N3615+$G$4*N3616))/$C$4))+((1-$L$3)*N3612)</f>
        <v>1.0018838867614057E-4</v>
      </c>
      <c r="S3612" s="129">
        <f t="shared" si="6354"/>
        <v>1.5067758231909626E-2</v>
      </c>
    </row>
    <row r="3613" spans="1:22" x14ac:dyDescent="0.2">
      <c r="N3613" s="125">
        <f t="shared" si="6337"/>
        <v>-9.6920091290106467E-4</v>
      </c>
      <c r="P3613" s="127" t="str">
        <f t="shared" ref="P3613" si="6358">CONCATENATE("X3","(m",K3611,")")</f>
        <v>X3(m452)</v>
      </c>
      <c r="Q3613" s="59">
        <f t="shared" ref="Q3613" si="6359">(($L$3*($I$5-($B$5*Q3611+$C$5*Q3612+$E$5*N3614+$F$5*N3615+$G$5*N3616))/$D$5))+((1-$L$3)*N3613)</f>
        <v>-9.6934640004307012E-4</v>
      </c>
      <c r="S3613" s="129">
        <f t="shared" si="6354"/>
        <v>1.5008787570571993E-2</v>
      </c>
    </row>
    <row r="3614" spans="1:22" x14ac:dyDescent="0.2">
      <c r="N3614" s="125">
        <f t="shared" si="6337"/>
        <v>0.24940642553106984</v>
      </c>
      <c r="P3614" s="127" t="str">
        <f t="shared" ref="P3614" si="6360">CONCATENATE("X4","(m",K3611,")")</f>
        <v>X4(m452)</v>
      </c>
      <c r="Q3614" s="59">
        <f t="shared" ref="Q3614" si="6361">(($L$3*($I$6-($B$6*Q3611+$C$6*Q3612+$D$6*Q3613+$F$6*N3615+$G$6*N3616))/$E$6))+((1-$L$3)*N3614)</f>
        <v>0.24944350904086221</v>
      </c>
      <c r="S3614" s="129">
        <f t="shared" si="6354"/>
        <v>1.4866496199864441E-2</v>
      </c>
    </row>
    <row r="3615" spans="1:22" x14ac:dyDescent="0.2">
      <c r="N3615" s="125">
        <f t="shared" si="6337"/>
        <v>-1.001808578954655E-4</v>
      </c>
      <c r="P3615" s="127" t="str">
        <f t="shared" ref="P3615" si="6362">CONCATENATE("X5","(m",K3611,")")</f>
        <v>X5(m452)</v>
      </c>
      <c r="Q3615" s="59">
        <f t="shared" ref="Q3615" si="6363">(($L$3*($I$7-($B$7*Q3611+$C$7*Q3612+$D$7*Q3613+$E$7*Q3614+$G$7*N3616))/$F$7))+((1-$L$3)*N3615)</f>
        <v>-1.0019588503206884E-4</v>
      </c>
      <c r="S3615" s="129">
        <f t="shared" si="6354"/>
        <v>1.4997758239803111E-2</v>
      </c>
    </row>
    <row r="3616" spans="1:22" ht="15.75" x14ac:dyDescent="0.25">
      <c r="K3616" s="1"/>
      <c r="N3616" s="126">
        <f t="shared" si="6337"/>
        <v>-9.7522547968257526E-4</v>
      </c>
      <c r="P3616" s="127" t="str">
        <f t="shared" ref="P3616" si="6364">CONCATENATE("X6","(m",K3611,")")</f>
        <v>X6(m452)</v>
      </c>
      <c r="Q3616" s="59">
        <f t="shared" ref="Q3616" si="6365">(($L$3*($I$8-($B$8*Q3611+$C$8*Q3612+$D$8*Q3613+$E$8*Q3614+$F$8*Q3615))/$G$8))+((1-$L$3)*N3616)</f>
        <v>-9.7537030177294272E-4</v>
      </c>
      <c r="R3616" s="1"/>
      <c r="S3616" s="129">
        <f t="shared" si="6354"/>
        <v>1.4847908543473773E-2</v>
      </c>
      <c r="T3616" s="1"/>
      <c r="U3616" s="1"/>
    </row>
    <row r="3617" spans="1:22" x14ac:dyDescent="0.2">
      <c r="A3617" s="131"/>
      <c r="B3617" s="131"/>
      <c r="C3617" s="131"/>
      <c r="D3617" s="131"/>
      <c r="E3617" s="131"/>
      <c r="F3617" s="131"/>
      <c r="G3617" s="131"/>
      <c r="H3617" s="131"/>
      <c r="I3617" s="131"/>
      <c r="J3617" s="131"/>
      <c r="K3617" s="131"/>
      <c r="L3617" s="131"/>
      <c r="M3617" s="131"/>
      <c r="N3617" s="131"/>
      <c r="O3617" s="131"/>
      <c r="P3617" s="131"/>
      <c r="Q3617" s="131"/>
      <c r="R3617" s="131"/>
      <c r="S3617" s="131"/>
      <c r="T3617" s="131"/>
      <c r="U3617" s="131"/>
      <c r="V3617" s="131"/>
    </row>
    <row r="3618" spans="1:22" ht="15.75" x14ac:dyDescent="0.25">
      <c r="K3618" s="127" t="s">
        <v>226</v>
      </c>
      <c r="N3618" s="117" t="s">
        <v>680</v>
      </c>
      <c r="S3618" s="112" t="s">
        <v>210</v>
      </c>
      <c r="T3618" s="112" t="s">
        <v>228</v>
      </c>
    </row>
    <row r="3619" spans="1:22" x14ac:dyDescent="0.2">
      <c r="K3619" s="127">
        <v>453</v>
      </c>
      <c r="N3619" s="124">
        <f t="shared" ref="N3619" si="6366">Q3611</f>
        <v>0.24825593436510293</v>
      </c>
      <c r="P3619" s="127" t="str">
        <f t="shared" ref="P3619" si="6367">CONCATENATE("X1","(m",K3619,")")</f>
        <v>X1(m453)</v>
      </c>
      <c r="Q3619" s="59">
        <f t="shared" ref="Q3619" si="6368">(($L$3*($I$3-($C$3*N3620+$D$3*N3621+$E$3*N3622+$F$3*N3623+$G$3*N3624))/$B$3))+((1-$L$3)*N3619)</f>
        <v>0.2482928483585477</v>
      </c>
      <c r="S3619" s="129">
        <f t="shared" ref="S3619:S3624" si="6369">ABS((Q3619-N3619)/Q3619)*100</f>
        <v>1.4867119084906025E-2</v>
      </c>
      <c r="T3619" s="133">
        <f t="shared" si="6355"/>
        <v>1.4928088633964611E-2</v>
      </c>
      <c r="U3619" s="127" t="s">
        <v>229</v>
      </c>
    </row>
    <row r="3620" spans="1:22" x14ac:dyDescent="0.2">
      <c r="N3620" s="125">
        <f t="shared" si="6337"/>
        <v>1.0018838867614057E-4</v>
      </c>
      <c r="P3620" s="127" t="str">
        <f t="shared" ref="P3620" si="6370">CONCATENATE("X2","(m",K3619,")")</f>
        <v>X2(m453)</v>
      </c>
      <c r="Q3620" s="59">
        <f t="shared" ref="Q3620" si="6371">(($L$3*($I$4-($B$4*Q3619+$D$4*N3621+$E$4*N3622+$F$4*N3623+$G$4*N3624))/$C$4))+((1-$L$3)*N3620)</f>
        <v>1.0020334712061294E-4</v>
      </c>
      <c r="S3620" s="129">
        <f t="shared" si="6369"/>
        <v>1.4928088633964611E-2</v>
      </c>
    </row>
    <row r="3621" spans="1:22" x14ac:dyDescent="0.2">
      <c r="N3621" s="125">
        <f t="shared" si="6337"/>
        <v>-9.6934640004307012E-4</v>
      </c>
      <c r="P3621" s="127" t="str">
        <f t="shared" ref="P3621" si="6372">CONCATENATE("X3","(m",K3619,")")</f>
        <v>X3(m453)</v>
      </c>
      <c r="Q3621" s="59">
        <f t="shared" ref="Q3621" si="6373">(($L$3*($I$5-($B$5*Q3619+$C$5*Q3620+$E$5*N3622+$F$5*N3623+$G$5*N3624))/$D$5))+((1-$L$3)*N3621)</f>
        <v>-9.6949056012188728E-4</v>
      </c>
      <c r="S3621" s="129">
        <f t="shared" si="6369"/>
        <v>1.4869673284806257E-2</v>
      </c>
    </row>
    <row r="3622" spans="1:22" x14ac:dyDescent="0.2">
      <c r="N3622" s="125">
        <f t="shared" si="6337"/>
        <v>0.24944350904086221</v>
      </c>
      <c r="P3622" s="127" t="str">
        <f t="shared" ref="P3622" si="6374">CONCATENATE("X4","(m",K3619,")")</f>
        <v>X4(m453)</v>
      </c>
      <c r="Q3622" s="59">
        <f t="shared" ref="Q3622" si="6375">(($L$3*($I$6-($B$6*Q3619+$C$6*Q3620+$D$6*Q3621+$F$6*N3623+$G$6*N3624))/$E$6))+((1-$L$3)*N3622)</f>
        <v>0.24948025429285345</v>
      </c>
      <c r="S3622" s="129">
        <f t="shared" si="6369"/>
        <v>1.4728721555696571E-2</v>
      </c>
    </row>
    <row r="3623" spans="1:22" x14ac:dyDescent="0.2">
      <c r="N3623" s="125">
        <f t="shared" si="6337"/>
        <v>-1.0019588503206884E-4</v>
      </c>
      <c r="P3623" s="127" t="str">
        <f t="shared" ref="P3623" si="6376">CONCATENATE("X5","(m",K3619,")")</f>
        <v>X5(m453)</v>
      </c>
      <c r="Q3623" s="59">
        <f t="shared" ref="Q3623" si="6377">(($L$3*($I$7-($B$7*Q3619+$C$7*Q3620+$D$7*Q3621+$E$7*Q3622+$G$7*N3624))/$F$7))+((1-$L$3)*N3623)</f>
        <v>-1.0021077509841612E-4</v>
      </c>
      <c r="S3623" s="129">
        <f t="shared" si="6369"/>
        <v>1.4858747806962169E-2</v>
      </c>
    </row>
    <row r="3624" spans="1:22" ht="15.75" x14ac:dyDescent="0.25">
      <c r="K3624" s="1"/>
      <c r="N3624" s="126">
        <f t="shared" si="6337"/>
        <v>-9.7537030177294272E-4</v>
      </c>
      <c r="P3624" s="127" t="str">
        <f t="shared" ref="P3624" si="6378">CONCATENATE("X6","(m",K3619,")")</f>
        <v>X6(m453)</v>
      </c>
      <c r="Q3624" s="59">
        <f t="shared" ref="Q3624" si="6379">(($L$3*($I$8-($B$8*Q3619+$C$8*Q3620+$D$8*Q3621+$E$8*Q3622+$F$8*Q3623))/$G$8))+((1-$L$3)*N3624)</f>
        <v>-9.7551380286640011E-4</v>
      </c>
      <c r="R3624" s="1"/>
      <c r="S3624" s="129">
        <f t="shared" si="6369"/>
        <v>1.4710308868591754E-2</v>
      </c>
      <c r="T3624" s="1"/>
      <c r="U3624" s="1"/>
    </row>
    <row r="3625" spans="1:22" x14ac:dyDescent="0.2">
      <c r="A3625" s="131"/>
      <c r="B3625" s="131"/>
      <c r="C3625" s="131"/>
      <c r="D3625" s="131"/>
      <c r="E3625" s="131"/>
      <c r="F3625" s="131"/>
      <c r="G3625" s="131"/>
      <c r="H3625" s="131"/>
      <c r="I3625" s="131"/>
      <c r="J3625" s="131"/>
      <c r="K3625" s="131"/>
      <c r="L3625" s="131"/>
      <c r="M3625" s="131"/>
      <c r="N3625" s="131"/>
      <c r="O3625" s="131"/>
      <c r="P3625" s="131"/>
      <c r="Q3625" s="131"/>
      <c r="R3625" s="131"/>
      <c r="S3625" s="131"/>
      <c r="T3625" s="131"/>
      <c r="U3625" s="131"/>
      <c r="V3625" s="131"/>
    </row>
    <row r="3626" spans="1:22" ht="15.75" x14ac:dyDescent="0.25">
      <c r="K3626" s="127" t="s">
        <v>226</v>
      </c>
      <c r="N3626" s="117" t="s">
        <v>681</v>
      </c>
      <c r="S3626" s="112" t="s">
        <v>210</v>
      </c>
      <c r="T3626" s="112" t="s">
        <v>228</v>
      </c>
    </row>
    <row r="3627" spans="1:22" x14ac:dyDescent="0.2">
      <c r="K3627" s="127">
        <v>454</v>
      </c>
      <c r="N3627" s="124">
        <f t="shared" ref="N3627" si="6380">Q3619</f>
        <v>0.2482928483585477</v>
      </c>
      <c r="P3627" s="127" t="str">
        <f t="shared" ref="P3627" si="6381">CONCATENATE("X1","(m",K3627,")")</f>
        <v>X1(m454)</v>
      </c>
      <c r="Q3627" s="59">
        <f t="shared" ref="Q3627" si="6382">(($L$3*($I$3-($C$3*N3628+$D$3*N3629+$E$3*N3630+$F$3*N3631+$G$3*N3632))/$B$3))+((1-$L$3)*N3627)</f>
        <v>0.24832942564043733</v>
      </c>
      <c r="S3627" s="129">
        <f t="shared" ref="S3627:S3632" si="6383">ABS((Q3627-N3627)/Q3627)*100</f>
        <v>1.4729338577295229E-2</v>
      </c>
      <c r="T3627" s="133">
        <f t="shared" si="6355"/>
        <v>1.478973415953069E-2</v>
      </c>
      <c r="U3627" s="127" t="s">
        <v>229</v>
      </c>
    </row>
    <row r="3628" spans="1:22" x14ac:dyDescent="0.2">
      <c r="N3628" s="125">
        <f t="shared" si="6337"/>
        <v>1.0020334712061294E-4</v>
      </c>
      <c r="P3628" s="127" t="str">
        <f t="shared" ref="P3628" si="6384">CONCATENATE("X2","(m",K3627,")")</f>
        <v>X2(m454)</v>
      </c>
      <c r="Q3628" s="59">
        <f t="shared" ref="Q3628" si="6385">(($L$3*($I$4-($B$4*Q3627+$D$4*N3629+$E$4*N3630+$F$4*N3631+$G$4*N3632))/$C$4))+((1-$L$3)*N3628)</f>
        <v>1.0021816912140554E-4</v>
      </c>
      <c r="S3628" s="129">
        <f t="shared" si="6383"/>
        <v>1.478973415953069E-2</v>
      </c>
    </row>
    <row r="3629" spans="1:22" x14ac:dyDescent="0.2">
      <c r="N3629" s="125">
        <f t="shared" si="6337"/>
        <v>-9.6949056012188728E-4</v>
      </c>
      <c r="P3629" s="127" t="str">
        <f t="shared" ref="P3629" si="6386">CONCATENATE("X3","(m",K3627,")")</f>
        <v>X3(m454)</v>
      </c>
      <c r="Q3629" s="59">
        <f t="shared" ref="Q3629" si="6387">(($L$3*($I$5-($B$5*Q3627+$C$5*Q3628+$E$5*N3630+$F$5*N3631+$G$5*N3632))/$D$5))+((1-$L$3)*N3629)</f>
        <v>-9.6963340524234317E-4</v>
      </c>
      <c r="S3629" s="129">
        <f t="shared" si="6383"/>
        <v>1.473186873344029E-2</v>
      </c>
    </row>
    <row r="3630" spans="1:22" x14ac:dyDescent="0.2">
      <c r="N3630" s="125">
        <f t="shared" si="6337"/>
        <v>0.24948025429285345</v>
      </c>
      <c r="P3630" s="127" t="str">
        <f t="shared" ref="P3630" si="6388">CONCATENATE("X4","(m",K3627,")")</f>
        <v>X4(m454)</v>
      </c>
      <c r="Q3630" s="59">
        <f t="shared" ref="Q3630" si="6389">(($L$3*($I$6-($B$6*Q3627+$C$6*Q3628+$D$6*Q3629+$F$6*N3631+$G$6*N3632))/$E$6))+((1-$L$3)*N3630)</f>
        <v>0.24951666437246736</v>
      </c>
      <c r="S3630" s="129">
        <f t="shared" si="6383"/>
        <v>1.4592243650533077E-2</v>
      </c>
    </row>
    <row r="3631" spans="1:22" x14ac:dyDescent="0.2">
      <c r="N3631" s="125">
        <f t="shared" si="6337"/>
        <v>-1.0021077509841612E-4</v>
      </c>
      <c r="P3631" s="127" t="str">
        <f t="shared" ref="P3631" si="6390">CONCATENATE("X5","(m",K3627,")")</f>
        <v>X5(m454)</v>
      </c>
      <c r="Q3631" s="59">
        <f t="shared" ref="Q3631" si="6391">(($L$3*($I$7-($B$7*Q3627+$C$7*Q3628+$D$7*Q3629+$E$7*Q3630+$G$7*N3632))/$F$7))+((1-$L$3)*N3631)</f>
        <v>-1.0022552934479571E-4</v>
      </c>
      <c r="S3631" s="129">
        <f t="shared" si="6383"/>
        <v>1.4721046100771724E-2</v>
      </c>
    </row>
    <row r="3632" spans="1:22" ht="15.75" x14ac:dyDescent="0.25">
      <c r="K3632" s="1"/>
      <c r="N3632" s="126">
        <f t="shared" si="6337"/>
        <v>-9.7551380286640011E-4</v>
      </c>
      <c r="P3632" s="127" t="str">
        <f t="shared" ref="P3632" si="6392">CONCATENATE("X6","(m",K3627,")")</f>
        <v>X6(m454)</v>
      </c>
      <c r="Q3632" s="59">
        <f t="shared" ref="Q3632" si="6393">(($L$3*($I$8-($B$8*Q3627+$C$8*Q3628+$D$8*Q3629+$E$8*Q3630+$F$8*Q3631))/$G$8))+((1-$L$3)*N3632)</f>
        <v>-9.7565599501244187E-4</v>
      </c>
      <c r="R3632" s="1"/>
      <c r="S3632" s="129">
        <f t="shared" si="6383"/>
        <v>1.4574004235986196E-2</v>
      </c>
      <c r="T3632" s="1"/>
      <c r="U3632" s="1"/>
    </row>
    <row r="3633" spans="1:22" x14ac:dyDescent="0.2">
      <c r="A3633" s="131"/>
      <c r="B3633" s="131"/>
      <c r="C3633" s="131"/>
      <c r="D3633" s="131"/>
      <c r="E3633" s="131"/>
      <c r="F3633" s="131"/>
      <c r="G3633" s="131"/>
      <c r="H3633" s="131"/>
      <c r="I3633" s="131"/>
      <c r="J3633" s="131"/>
      <c r="K3633" s="131"/>
      <c r="L3633" s="131"/>
      <c r="M3633" s="131"/>
      <c r="N3633" s="131"/>
      <c r="O3633" s="131"/>
      <c r="P3633" s="131"/>
      <c r="Q3633" s="131"/>
      <c r="R3633" s="131"/>
      <c r="S3633" s="131"/>
      <c r="T3633" s="131"/>
      <c r="U3633" s="131"/>
      <c r="V3633" s="131"/>
    </row>
    <row r="3634" spans="1:22" ht="15.75" x14ac:dyDescent="0.25">
      <c r="K3634" s="127" t="s">
        <v>226</v>
      </c>
      <c r="N3634" s="117" t="s">
        <v>682</v>
      </c>
      <c r="S3634" s="112" t="s">
        <v>210</v>
      </c>
      <c r="T3634" s="112" t="s">
        <v>228</v>
      </c>
    </row>
    <row r="3635" spans="1:22" x14ac:dyDescent="0.2">
      <c r="K3635" s="127">
        <v>455</v>
      </c>
      <c r="N3635" s="124">
        <f t="shared" ref="N3635" si="6394">Q3627</f>
        <v>0.24832942564043733</v>
      </c>
      <c r="P3635" s="127" t="str">
        <f t="shared" ref="P3635" si="6395">CONCATENATE("X1","(m",K3635,")")</f>
        <v>X1(m455)</v>
      </c>
      <c r="Q3635" s="59">
        <f t="shared" ref="Q3635" si="6396">(($L$3*($I$3-($C$3*N3636+$D$3*N3637+$E$3*N3638+$F$3*N3639+$G$3*N3640))/$B$3))+((1-$L$3)*N3635)</f>
        <v>0.24836566928209147</v>
      </c>
      <c r="S3635" s="129">
        <f t="shared" ref="S3635:S3640" si="6397">ABS((Q3635-N3635)/Q3635)*100</f>
        <v>1.4592854865530008E-2</v>
      </c>
      <c r="T3635" s="133">
        <f t="shared" si="6355"/>
        <v>1.4652682047934249E-2</v>
      </c>
      <c r="U3635" s="127" t="s">
        <v>229</v>
      </c>
    </row>
    <row r="3636" spans="1:22" x14ac:dyDescent="0.2">
      <c r="N3636" s="125">
        <f t="shared" si="6337"/>
        <v>1.0021816912140554E-4</v>
      </c>
      <c r="P3636" s="127" t="str">
        <f t="shared" ref="P3636" si="6398">CONCATENATE("X2","(m",K3635,")")</f>
        <v>X2(m455)</v>
      </c>
      <c r="Q3636" s="59">
        <f t="shared" ref="Q3636" si="6399">(($L$3*($I$4-($B$4*Q3635+$D$4*N3637+$E$4*N3638+$F$4*N3639+$G$4*N3640))/$C$4))+((1-$L$3)*N3636)</f>
        <v>1.0023285592309152E-4</v>
      </c>
      <c r="S3636" s="129">
        <f t="shared" si="6397"/>
        <v>1.4652682047934249E-2</v>
      </c>
    </row>
    <row r="3637" spans="1:22" x14ac:dyDescent="0.2">
      <c r="N3637" s="125">
        <f t="shared" si="6337"/>
        <v>-9.6963340524234317E-4</v>
      </c>
      <c r="P3637" s="127" t="str">
        <f t="shared" ref="P3637" si="6400">CONCATENATE("X3","(m",K3635,")")</f>
        <v>X3(m455)</v>
      </c>
      <c r="Q3637" s="59">
        <f t="shared" ref="Q3637" si="6401">(($L$3*($I$5-($B$5*Q3635+$C$5*Q3636+$E$5*N3638+$F$5*N3639+$G$5*N3640))/$D$5))+((1-$L$3)*N3637)</f>
        <v>-9.6977494739885085E-4</v>
      </c>
      <c r="S3637" s="129">
        <f t="shared" si="6397"/>
        <v>1.4595361211105818E-2</v>
      </c>
    </row>
    <row r="3638" spans="1:22" x14ac:dyDescent="0.2">
      <c r="N3638" s="125">
        <f t="shared" si="6337"/>
        <v>0.24951666437246736</v>
      </c>
      <c r="P3638" s="127" t="str">
        <f t="shared" ref="P3638" si="6402">CONCATENATE("X4","(m",K3635,")")</f>
        <v>X4(m455)</v>
      </c>
      <c r="Q3638" s="59">
        <f t="shared" ref="Q3638" si="6403">(($L$3*($I$6-($B$6*Q3635+$C$6*Q3636+$D$6*Q3637+$F$6*N3639+$G$6*N3640))/$E$6))+((1-$L$3)*N3638)</f>
        <v>0.24955274233698388</v>
      </c>
      <c r="S3638" s="129">
        <f t="shared" si="6397"/>
        <v>1.4457049912038134E-2</v>
      </c>
    </row>
    <row r="3639" spans="1:22" x14ac:dyDescent="0.2">
      <c r="N3639" s="125">
        <f t="shared" si="6337"/>
        <v>-1.0022552934479571E-4</v>
      </c>
      <c r="P3639" s="127" t="str">
        <f t="shared" ref="P3639" si="6404">CONCATENATE("X5","(m",K3635,")")</f>
        <v>X5(m455)</v>
      </c>
      <c r="Q3639" s="59">
        <f t="shared" ref="Q3639" si="6405">(($L$3*($I$7-($B$7*Q3635+$C$7*Q3636+$D$7*Q3637+$E$7*Q3638+$G$7*N3640))/$F$7))+((1-$L$3)*N3639)</f>
        <v>-1.0024014901009159E-4</v>
      </c>
      <c r="S3639" s="129">
        <f t="shared" si="6397"/>
        <v>1.4584640426276756E-2</v>
      </c>
    </row>
    <row r="3640" spans="1:22" ht="15.75" x14ac:dyDescent="0.25">
      <c r="K3640" s="1"/>
      <c r="N3640" s="126">
        <f t="shared" si="6337"/>
        <v>-9.7565599501244187E-4</v>
      </c>
      <c r="P3640" s="127" t="str">
        <f t="shared" ref="P3640" si="6406">CONCATENATE("X6","(m",K3635,")")</f>
        <v>X6(m455)</v>
      </c>
      <c r="Q3640" s="59">
        <f t="shared" ref="Q3640" si="6407">(($L$3*($I$8-($B$8*Q3635+$C$8*Q3636+$D$8*Q3637+$E$8*Q3638+$F$8*Q3639))/$G$8))+((1-$L$3)*N3640)</f>
        <v>-9.7579689015065134E-4</v>
      </c>
      <c r="R3640" s="1"/>
      <c r="S3640" s="129">
        <f t="shared" si="6397"/>
        <v>1.4438982090598374E-2</v>
      </c>
      <c r="T3640" s="1"/>
      <c r="U3640" s="1"/>
    </row>
    <row r="3641" spans="1:22" x14ac:dyDescent="0.2">
      <c r="A3641" s="131"/>
      <c r="B3641" s="131"/>
      <c r="C3641" s="131"/>
      <c r="D3641" s="131"/>
      <c r="E3641" s="131"/>
      <c r="F3641" s="131"/>
      <c r="G3641" s="131"/>
      <c r="H3641" s="131"/>
      <c r="I3641" s="131"/>
      <c r="J3641" s="131"/>
      <c r="K3641" s="131"/>
      <c r="L3641" s="131"/>
      <c r="M3641" s="131"/>
      <c r="N3641" s="131"/>
      <c r="O3641" s="131"/>
      <c r="P3641" s="131"/>
      <c r="Q3641" s="131"/>
      <c r="R3641" s="131"/>
      <c r="S3641" s="131"/>
      <c r="T3641" s="131"/>
      <c r="U3641" s="131"/>
      <c r="V3641" s="131"/>
    </row>
    <row r="3642" spans="1:22" ht="15.75" x14ac:dyDescent="0.25">
      <c r="K3642" s="127" t="s">
        <v>226</v>
      </c>
      <c r="N3642" s="117" t="s">
        <v>683</v>
      </c>
      <c r="S3642" s="112" t="s">
        <v>210</v>
      </c>
      <c r="T3642" s="112" t="s">
        <v>228</v>
      </c>
    </row>
    <row r="3643" spans="1:22" x14ac:dyDescent="0.2">
      <c r="K3643" s="127">
        <v>456</v>
      </c>
      <c r="N3643" s="124">
        <f t="shared" ref="N3643" si="6408">Q3635</f>
        <v>0.24836566928209147</v>
      </c>
      <c r="P3643" s="127" t="str">
        <f t="shared" ref="P3643" si="6409">CONCATENATE("X1","(m",K3643,")")</f>
        <v>X1(m456)</v>
      </c>
      <c r="Q3643" s="59">
        <f t="shared" ref="Q3643" si="6410">(($L$3*($I$3-($C$3*N3644+$D$3*N3645+$E$3*N3646+$F$3*N3647+$G$3*N3648))/$B$3))+((1-$L$3)*N3643)</f>
        <v>0.24840158232681464</v>
      </c>
      <c r="S3643" s="129">
        <f t="shared" ref="S3643:S3648" si="6411">ABS((Q3643-N3643)/Q3643)*100</f>
        <v>1.4457655376735244E-2</v>
      </c>
      <c r="T3643" s="133">
        <f t="shared" si="6355"/>
        <v>1.4516919669240458E-2</v>
      </c>
      <c r="U3643" s="127" t="s">
        <v>229</v>
      </c>
    </row>
    <row r="3644" spans="1:22" x14ac:dyDescent="0.2">
      <c r="N3644" s="125">
        <f t="shared" si="6337"/>
        <v>1.0023285592309152E-4</v>
      </c>
      <c r="P3644" s="127" t="str">
        <f t="shared" ref="P3644" si="6412">CONCATENATE("X2","(m",K3643,")")</f>
        <v>X2(m456)</v>
      </c>
      <c r="Q3644" s="59">
        <f t="shared" ref="Q3644" si="6413">(($L$3*($I$4-($B$4*Q3643+$D$4*N3645+$E$4*N3646+$F$4*N3647+$G$4*N3648))/$C$4))+((1-$L$3)*N3644)</f>
        <v>1.0024740875889154E-4</v>
      </c>
      <c r="S3644" s="129">
        <f t="shared" si="6411"/>
        <v>1.4516919669240458E-2</v>
      </c>
    </row>
    <row r="3645" spans="1:22" x14ac:dyDescent="0.2">
      <c r="N3645" s="125">
        <f t="shared" si="6337"/>
        <v>-9.6977494739885085E-4</v>
      </c>
      <c r="P3645" s="127" t="str">
        <f t="shared" ref="P3645" si="6414">CONCATENATE("X3","(m",K3643,")")</f>
        <v>X3(m456)</v>
      </c>
      <c r="Q3645" s="59">
        <f t="shared" ref="Q3645" si="6415">(($L$3*($I$5-($B$5*Q3643+$C$5*Q3644+$E$5*N3646+$F$5*N3647+$G$5*N3648))/$D$5))+((1-$L$3)*N3645)</f>
        <v>-9.6991519847641576E-4</v>
      </c>
      <c r="S3645" s="129">
        <f t="shared" si="6411"/>
        <v>1.4460138142512744E-2</v>
      </c>
    </row>
    <row r="3646" spans="1:22" x14ac:dyDescent="0.2">
      <c r="N3646" s="125">
        <f t="shared" si="6337"/>
        <v>0.24955274233698388</v>
      </c>
      <c r="P3646" s="127" t="str">
        <f t="shared" ref="P3646" si="6416">CONCATENATE("X4","(m",K3643,")")</f>
        <v>X4(m456)</v>
      </c>
      <c r="Q3646" s="59">
        <f t="shared" ref="Q3646" si="6417">(($L$3*($I$6-($B$6*Q3643+$C$6*Q3644+$D$6*Q3645+$F$6*N3647+$G$6*N3648))/$E$6))+((1-$L$3)*N3646)</f>
        <v>0.24958849121579596</v>
      </c>
      <c r="S3646" s="129">
        <f t="shared" si="6411"/>
        <v>1.4323127896619258E-2</v>
      </c>
    </row>
    <row r="3647" spans="1:22" x14ac:dyDescent="0.2">
      <c r="N3647" s="125">
        <f t="shared" si="6337"/>
        <v>-1.0024014901009159E-4</v>
      </c>
      <c r="P3647" s="127" t="str">
        <f t="shared" ref="P3647" si="6418">CONCATENATE("X5","(m",K3643,")")</f>
        <v>X5(m456)</v>
      </c>
      <c r="Q3647" s="59">
        <f t="shared" ref="Q3647" si="6419">(($L$3*($I$7-($B$7*Q3643+$C$7*Q3644+$D$7*Q3645+$E$7*Q3646+$G$7*N3648))/$F$7))+((1-$L$3)*N3647)</f>
        <v>-1.0025463532188713E-4</v>
      </c>
      <c r="S3647" s="129">
        <f t="shared" si="6411"/>
        <v>1.4449518218311697E-2</v>
      </c>
    </row>
    <row r="3648" spans="1:22" ht="15.75" x14ac:dyDescent="0.25">
      <c r="K3648" s="1"/>
      <c r="N3648" s="126">
        <f t="shared" si="6337"/>
        <v>-9.7579689015065134E-4</v>
      </c>
      <c r="P3648" s="127" t="str">
        <f t="shared" ref="P3648" si="6420">CONCATENATE("X6","(m",K3643,")")</f>
        <v>X6(m456)</v>
      </c>
      <c r="Q3648" s="59">
        <f t="shared" ref="Q3648" si="6421">(($L$3*($I$8-($B$8*Q3643+$C$8*Q3644+$D$8*Q3645+$E$8*Q3646+$F$8*Q3647))/$G$8))+((1-$L$3)*N3648)</f>
        <v>-9.7593650011170536E-4</v>
      </c>
      <c r="R3648" s="1"/>
      <c r="S3648" s="129">
        <f t="shared" si="6411"/>
        <v>1.4305230006054367E-2</v>
      </c>
      <c r="T3648" s="1"/>
      <c r="U3648" s="1"/>
    </row>
    <row r="3649" spans="1:22" x14ac:dyDescent="0.2">
      <c r="A3649" s="131"/>
      <c r="B3649" s="131"/>
      <c r="C3649" s="131"/>
      <c r="D3649" s="131"/>
      <c r="E3649" s="131"/>
      <c r="F3649" s="131"/>
      <c r="G3649" s="131"/>
      <c r="H3649" s="131"/>
      <c r="I3649" s="131"/>
      <c r="J3649" s="131"/>
      <c r="K3649" s="131"/>
      <c r="L3649" s="131"/>
      <c r="M3649" s="131"/>
      <c r="N3649" s="131"/>
      <c r="O3649" s="131"/>
      <c r="P3649" s="131"/>
      <c r="Q3649" s="131"/>
      <c r="R3649" s="131"/>
      <c r="S3649" s="131"/>
      <c r="T3649" s="131"/>
      <c r="U3649" s="131"/>
      <c r="V3649" s="131"/>
    </row>
    <row r="3650" spans="1:22" ht="15.75" x14ac:dyDescent="0.25">
      <c r="K3650" s="127" t="s">
        <v>226</v>
      </c>
      <c r="N3650" s="117" t="s">
        <v>684</v>
      </c>
      <c r="S3650" s="112" t="s">
        <v>210</v>
      </c>
      <c r="T3650" s="112" t="s">
        <v>228</v>
      </c>
    </row>
    <row r="3651" spans="1:22" x14ac:dyDescent="0.2">
      <c r="K3651" s="127">
        <v>457</v>
      </c>
      <c r="N3651" s="124">
        <f t="shared" ref="N3651" si="6422">Q3643</f>
        <v>0.24840158232681464</v>
      </c>
      <c r="P3651" s="127" t="str">
        <f t="shared" ref="P3651" si="6423">CONCATENATE("X1","(m",K3651,")")</f>
        <v>X1(m457)</v>
      </c>
      <c r="Q3651" s="59">
        <f t="shared" ref="Q3651" si="6424">(($L$3*($I$3-($C$3*N3652+$D$3*N3653+$E$3*N3654+$F$3*N3655+$G$3*N3656))/$B$3))+((1-$L$3)*N3651)</f>
        <v>0.24843716779015174</v>
      </c>
      <c r="S3651" s="129">
        <f t="shared" ref="S3651:S3656" si="6425">ABS((Q3651-N3651)/Q3651)*100</f>
        <v>1.4323727666688607E-2</v>
      </c>
      <c r="T3651" s="133">
        <f t="shared" si="6355"/>
        <v>1.4382434522952084E-2</v>
      </c>
      <c r="U3651" s="127" t="s">
        <v>229</v>
      </c>
    </row>
    <row r="3652" spans="1:22" x14ac:dyDescent="0.2">
      <c r="N3652" s="125">
        <f t="shared" si="6337"/>
        <v>1.0024740875889154E-4</v>
      </c>
      <c r="P3652" s="127" t="str">
        <f t="shared" ref="P3652" si="6426">CONCATENATE("X2","(m",K3651,")")</f>
        <v>X2(m457)</v>
      </c>
      <c r="Q3652" s="59">
        <f t="shared" ref="Q3652" si="6427">(($L$3*($I$4-($B$4*Q3651+$D$4*N3653+$E$4*N3654+$F$4*N3655+$G$4*N3656))/$C$4))+((1-$L$3)*N3652)</f>
        <v>1.0026182885077752E-4</v>
      </c>
      <c r="S3652" s="129">
        <f t="shared" si="6425"/>
        <v>1.4382434522952084E-2</v>
      </c>
    </row>
    <row r="3653" spans="1:22" x14ac:dyDescent="0.2">
      <c r="N3653" s="125">
        <f t="shared" si="6337"/>
        <v>-9.6991519847641576E-4</v>
      </c>
      <c r="P3653" s="127" t="str">
        <f t="shared" ref="P3653" si="6428">CONCATENATE("X3","(m",K3651,")")</f>
        <v>X3(m457)</v>
      </c>
      <c r="Q3653" s="59">
        <f t="shared" ref="Q3653" si="6429">(($L$3*($I$5-($B$5*Q3651+$C$5*Q3652+$E$5*N3654+$F$5*N3655+$G$5*N3656))/$D$5))+((1-$L$3)*N3653)</f>
        <v>-9.7005417025163411E-4</v>
      </c>
      <c r="S3653" s="129">
        <f t="shared" si="6425"/>
        <v>1.4326187081109169E-2</v>
      </c>
    </row>
    <row r="3654" spans="1:22" x14ac:dyDescent="0.2">
      <c r="N3654" s="125">
        <f t="shared" si="6337"/>
        <v>0.24958849121579596</v>
      </c>
      <c r="P3654" s="127" t="str">
        <f t="shared" ref="P3654" si="6430">CONCATENATE("X4","(m",K3651,")")</f>
        <v>X4(m457)</v>
      </c>
      <c r="Q3654" s="59">
        <f t="shared" ref="Q3654" si="6431">(($L$3*($I$6-($B$6*Q3651+$C$6*Q3652+$D$6*Q3653+$F$6*N3655+$G$6*N3656))/$E$6))+((1-$L$3)*N3654)</f>
        <v>0.24962391401066383</v>
      </c>
      <c r="S3654" s="129">
        <f t="shared" si="6425"/>
        <v>1.4190465287856953E-2</v>
      </c>
    </row>
    <row r="3655" spans="1:22" x14ac:dyDescent="0.2">
      <c r="N3655" s="125">
        <f t="shared" si="6337"/>
        <v>-1.0025463532188713E-4</v>
      </c>
      <c r="P3655" s="127" t="str">
        <f t="shared" ref="P3655" si="6432">CONCATENATE("X5","(m",K3651,")")</f>
        <v>X5(m457)</v>
      </c>
      <c r="Q3655" s="59">
        <f t="shared" ref="Q3655" si="6433">(($L$3*($I$7-($B$7*Q3651+$C$7*Q3652+$D$7*Q3653+$E$7*Q3654+$G$7*N3656))/$F$7))+((1-$L$3)*N3655)</f>
        <v>-1.0026898949656835E-4</v>
      </c>
      <c r="S3655" s="129">
        <f t="shared" si="6425"/>
        <v>1.4315667040515326E-2</v>
      </c>
    </row>
    <row r="3656" spans="1:22" ht="15.75" x14ac:dyDescent="0.25">
      <c r="K3656" s="1"/>
      <c r="N3656" s="126">
        <f t="shared" si="6337"/>
        <v>-9.7593650011170536E-4</v>
      </c>
      <c r="P3656" s="127" t="str">
        <f t="shared" ref="P3656" si="6434">CONCATENATE("X6","(m",K3651,")")</f>
        <v>X6(m457)</v>
      </c>
      <c r="Q3656" s="59">
        <f t="shared" ref="Q3656" si="6435">(($L$3*($I$8-($B$8*Q3651+$C$8*Q3652+$D$8*Q3653+$E$8*Q3654+$F$8*Q3655))/$G$8))+((1-$L$3)*N3656)</f>
        <v>-9.7607483661836688E-4</v>
      </c>
      <c r="R3656" s="1"/>
      <c r="S3656" s="129">
        <f t="shared" si="6425"/>
        <v>1.41727356829304E-2</v>
      </c>
      <c r="T3656" s="1"/>
      <c r="U3656" s="1"/>
    </row>
    <row r="3657" spans="1:22" x14ac:dyDescent="0.2">
      <c r="A3657" s="131"/>
      <c r="B3657" s="131"/>
      <c r="C3657" s="131"/>
      <c r="D3657" s="131"/>
      <c r="E3657" s="131"/>
      <c r="F3657" s="131"/>
      <c r="G3657" s="131"/>
      <c r="H3657" s="131"/>
      <c r="I3657" s="131"/>
      <c r="J3657" s="131"/>
      <c r="K3657" s="131"/>
      <c r="L3657" s="131"/>
      <c r="M3657" s="131"/>
      <c r="N3657" s="131"/>
      <c r="O3657" s="131"/>
      <c r="P3657" s="131"/>
      <c r="Q3657" s="131"/>
      <c r="R3657" s="131"/>
      <c r="S3657" s="131"/>
      <c r="T3657" s="131"/>
      <c r="U3657" s="131"/>
      <c r="V3657" s="131"/>
    </row>
    <row r="3658" spans="1:22" ht="15.75" x14ac:dyDescent="0.25">
      <c r="K3658" s="127" t="s">
        <v>226</v>
      </c>
      <c r="N3658" s="117" t="s">
        <v>685</v>
      </c>
      <c r="S3658" s="112" t="s">
        <v>210</v>
      </c>
      <c r="T3658" s="112" t="s">
        <v>228</v>
      </c>
    </row>
    <row r="3659" spans="1:22" x14ac:dyDescent="0.2">
      <c r="K3659" s="127">
        <v>458</v>
      </c>
      <c r="N3659" s="124">
        <f t="shared" ref="N3659" si="6436">Q3651</f>
        <v>0.24843716779015174</v>
      </c>
      <c r="P3659" s="127" t="str">
        <f t="shared" ref="P3659" si="6437">CONCATENATE("X1","(m",K3659,")")</f>
        <v>X1(m458)</v>
      </c>
      <c r="Q3659" s="59">
        <f t="shared" ref="Q3659" si="6438">(($L$3*($I$3-($C$3*N3660+$D$3*N3661+$E$3*N3662+$F$3*N3663+$G$3*N3664))/$B$3))+((1-$L$3)*N3659)</f>
        <v>0.24847242866014141</v>
      </c>
      <c r="S3659" s="129">
        <f t="shared" ref="S3659:S3664" si="6439">ABS((Q3659-N3659)/Q3659)*100</f>
        <v>1.419105941846866E-2</v>
      </c>
      <c r="T3659" s="133">
        <f t="shared" si="6355"/>
        <v>1.4249214236326373E-2</v>
      </c>
      <c r="U3659" s="127" t="s">
        <v>229</v>
      </c>
    </row>
    <row r="3660" spans="1:22" x14ac:dyDescent="0.2">
      <c r="N3660" s="125">
        <f t="shared" si="6337"/>
        <v>1.0026182885077752E-4</v>
      </c>
      <c r="P3660" s="127" t="str">
        <f t="shared" ref="P3660" si="6440">CONCATENATE("X2","(m",K3659,")")</f>
        <v>X2(m458)</v>
      </c>
      <c r="Q3660" s="59">
        <f t="shared" ref="Q3660" si="6441">(($L$3*($I$4-($B$4*Q3659+$D$4*N3661+$E$4*N3662+$F$4*N3663+$G$4*N3664))/$C$4))+((1-$L$3)*N3660)</f>
        <v>1.0027611740957508E-4</v>
      </c>
      <c r="S3660" s="129">
        <f t="shared" si="6439"/>
        <v>1.4249214236326373E-2</v>
      </c>
    </row>
    <row r="3661" spans="1:22" x14ac:dyDescent="0.2">
      <c r="N3661" s="125">
        <f t="shared" si="6337"/>
        <v>-9.7005417025163411E-4</v>
      </c>
      <c r="P3661" s="127" t="str">
        <f t="shared" ref="P3661" si="6442">CONCATENATE("X3","(m",K3659,")")</f>
        <v>X3(m458)</v>
      </c>
      <c r="Q3661" s="59">
        <f t="shared" ref="Q3661" si="6443">(($L$3*($I$5-($B$5*Q3659+$C$5*Q3660+$E$5*N3662+$F$5*N3663+$G$5*N3664))/$D$5))+((1-$L$3)*N3661)</f>
        <v>-9.7019187439368194E-4</v>
      </c>
      <c r="S3661" s="129">
        <f t="shared" si="6439"/>
        <v>1.4193495707628363E-2</v>
      </c>
    </row>
    <row r="3662" spans="1:22" x14ac:dyDescent="0.2">
      <c r="N3662" s="125">
        <f t="shared" si="6337"/>
        <v>0.24962391401066383</v>
      </c>
      <c r="P3662" s="127" t="str">
        <f t="shared" ref="P3662" si="6444">CONCATENATE("X4","(m",K3659,")")</f>
        <v>X4(m458)</v>
      </c>
      <c r="Q3662" s="59">
        <f t="shared" ref="Q3662" si="6445">(($L$3*($I$6-($B$6*Q3659+$C$6*Q3660+$D$6*Q3661+$F$6*N3663+$G$6*N3664))/$E$6))+((1-$L$3)*N3662)</f>
        <v>0.24965901369596719</v>
      </c>
      <c r="S3662" s="129">
        <f t="shared" si="6439"/>
        <v>1.4059049895188892E-2</v>
      </c>
    </row>
    <row r="3663" spans="1:22" x14ac:dyDescent="0.2">
      <c r="N3663" s="125">
        <f t="shared" si="6337"/>
        <v>-1.0026898949656835E-4</v>
      </c>
      <c r="P3663" s="127" t="str">
        <f t="shared" ref="P3663" si="6446">CONCATENATE("X5","(m",K3659,")")</f>
        <v>X5(m458)</v>
      </c>
      <c r="Q3663" s="59">
        <f t="shared" ref="Q3663" si="6447">(($L$3*($I$7-($B$7*Q3659+$C$7*Q3660+$D$7*Q3661+$E$7*Q3662+$G$7*N3664))/$F$7))+((1-$L$3)*N3663)</f>
        <v>-1.0028321273942594E-4</v>
      </c>
      <c r="S3663" s="129">
        <f t="shared" si="6439"/>
        <v>1.418307458353095E-2</v>
      </c>
    </row>
    <row r="3664" spans="1:22" ht="15.75" x14ac:dyDescent="0.25">
      <c r="K3664" s="1"/>
      <c r="N3664" s="126">
        <f t="shared" si="6337"/>
        <v>-9.7607483661836688E-4</v>
      </c>
      <c r="P3664" s="127" t="str">
        <f t="shared" ref="P3664" si="6448">CONCATENATE("X6","(m",K3659,")")</f>
        <v>X6(m458)</v>
      </c>
      <c r="Q3664" s="59">
        <f t="shared" ref="Q3664" si="6449">(($L$3*($I$8-($B$8*Q3659+$C$8*Q3660+$D$8*Q3661+$E$8*Q3662+$F$8*Q3663))/$G$8))+((1-$L$3)*N3664)</f>
        <v>-9.7621191128646951E-4</v>
      </c>
      <c r="R3664" s="1"/>
      <c r="S3664" s="129">
        <f t="shared" si="6439"/>
        <v>1.4041486947439138E-2</v>
      </c>
      <c r="T3664" s="1"/>
      <c r="U3664" s="1"/>
    </row>
    <row r="3665" spans="1:22" x14ac:dyDescent="0.2">
      <c r="A3665" s="131"/>
      <c r="B3665" s="131"/>
      <c r="C3665" s="131"/>
      <c r="D3665" s="131"/>
      <c r="E3665" s="131"/>
      <c r="F3665" s="131"/>
      <c r="G3665" s="131"/>
      <c r="H3665" s="131"/>
      <c r="I3665" s="131"/>
      <c r="J3665" s="131"/>
      <c r="K3665" s="131"/>
      <c r="L3665" s="131"/>
      <c r="M3665" s="131"/>
      <c r="N3665" s="131"/>
      <c r="O3665" s="131"/>
      <c r="P3665" s="131"/>
      <c r="Q3665" s="131"/>
      <c r="R3665" s="131"/>
      <c r="S3665" s="131"/>
      <c r="T3665" s="131"/>
      <c r="U3665" s="131"/>
      <c r="V3665" s="131"/>
    </row>
    <row r="3666" spans="1:22" ht="15.75" x14ac:dyDescent="0.25">
      <c r="K3666" s="127" t="s">
        <v>226</v>
      </c>
      <c r="N3666" s="117" t="s">
        <v>686</v>
      </c>
      <c r="S3666" s="112" t="s">
        <v>210</v>
      </c>
      <c r="T3666" s="112" t="s">
        <v>228</v>
      </c>
    </row>
    <row r="3667" spans="1:22" x14ac:dyDescent="0.2">
      <c r="K3667" s="127">
        <v>459</v>
      </c>
      <c r="N3667" s="124">
        <f t="shared" ref="N3667:N3728" si="6450">Q3659</f>
        <v>0.24847242866014141</v>
      </c>
      <c r="P3667" s="127" t="str">
        <f t="shared" ref="P3667" si="6451">CONCATENATE("X1","(m",K3667,")")</f>
        <v>X1(m459)</v>
      </c>
      <c r="Q3667" s="59">
        <f t="shared" ref="Q3667" si="6452">(($L$3*($I$3-($C$3*N3668+$D$3*N3669+$E$3*N3670+$F$3*N3671+$G$3*N3672))/$B$3))+((1-$L$3)*N3667)</f>
        <v>0.24850736789756678</v>
      </c>
      <c r="S3667" s="129">
        <f t="shared" ref="S3667:S3672" si="6453">ABS((Q3667-N3667)/Q3667)*100</f>
        <v>1.4059638440889404E-2</v>
      </c>
      <c r="T3667" s="133">
        <f t="shared" si="6355"/>
        <v>1.411724656308039E-2</v>
      </c>
      <c r="U3667" s="127" t="s">
        <v>229</v>
      </c>
    </row>
    <row r="3668" spans="1:22" x14ac:dyDescent="0.2">
      <c r="N3668" s="125">
        <f t="shared" si="6450"/>
        <v>1.0027611740957508E-4</v>
      </c>
      <c r="P3668" s="127" t="str">
        <f t="shared" ref="P3668" si="6454">CONCATENATE("X2","(m",K3667,")")</f>
        <v>X2(m459)</v>
      </c>
      <c r="Q3668" s="59">
        <f t="shared" ref="Q3668" si="6455">(($L$3*($I$4-($B$4*Q3667+$D$4*N3669+$E$4*N3670+$F$4*N3671+$G$4*N3672))/$C$4))+((1-$L$3)*N3668)</f>
        <v>1.0029027563506527E-4</v>
      </c>
      <c r="S3668" s="129">
        <f t="shared" si="6453"/>
        <v>1.411724656308039E-2</v>
      </c>
    </row>
    <row r="3669" spans="1:22" x14ac:dyDescent="0.2">
      <c r="N3669" s="125">
        <f t="shared" si="6450"/>
        <v>-9.7019187439368194E-4</v>
      </c>
      <c r="P3669" s="127" t="str">
        <f t="shared" ref="P3669" si="6456">CONCATENATE("X3","(m",K3667,")")</f>
        <v>X3(m459)</v>
      </c>
      <c r="Q3669" s="59">
        <f t="shared" ref="Q3669" si="6457">(($L$3*($I$5-($B$5*Q3667+$C$5*Q3668+$E$5*N3670+$F$5*N3671+$G$5*N3672))/$D$5))+((1-$L$3)*N3669)</f>
        <v>-9.7032832246529428E-4</v>
      </c>
      <c r="S3669" s="129">
        <f t="shared" si="6453"/>
        <v>1.4062051828567412E-2</v>
      </c>
    </row>
    <row r="3670" spans="1:22" x14ac:dyDescent="0.2">
      <c r="N3670" s="125">
        <f t="shared" si="6450"/>
        <v>0.24965901369596719</v>
      </c>
      <c r="P3670" s="127" t="str">
        <f t="shared" ref="P3670" si="6458">CONCATENATE("X4","(m",K3667,")")</f>
        <v>X4(m459)</v>
      </c>
      <c r="Q3670" s="59">
        <f t="shared" ref="Q3670" si="6459">(($L$3*($I$6-($B$6*Q3667+$C$6*Q3668+$D$6*Q3669+$F$6*N3671+$G$6*N3672))/$E$6))+((1-$L$3)*N3670)</f>
        <v>0.24969379321895485</v>
      </c>
      <c r="S3670" s="129">
        <f t="shared" si="6453"/>
        <v>1.3928869652425759E-2</v>
      </c>
    </row>
    <row r="3671" spans="1:22" x14ac:dyDescent="0.2">
      <c r="N3671" s="125">
        <f t="shared" si="6450"/>
        <v>-1.0028321273942594E-4</v>
      </c>
      <c r="P3671" s="127" t="str">
        <f t="shared" ref="P3671" si="6460">CONCATENATE("X5","(m",K3667,")")</f>
        <v>X5(m459)</v>
      </c>
      <c r="Q3671" s="59">
        <f t="shared" ref="Q3671" si="6461">(($L$3*($I$7-($B$7*Q3667+$C$7*Q3668+$D$7*Q3669+$E$7*Q3670+$G$7*N3672))/$F$7))+((1-$L$3)*N3671)</f>
        <v>-1.002973062447565E-4</v>
      </c>
      <c r="S3671" s="129">
        <f t="shared" si="6453"/>
        <v>1.405172866374365E-2</v>
      </c>
    </row>
    <row r="3672" spans="1:22" ht="15.75" x14ac:dyDescent="0.25">
      <c r="K3672" s="1"/>
      <c r="N3672" s="126">
        <f t="shared" si="6450"/>
        <v>-9.7621191128646951E-4</v>
      </c>
      <c r="P3672" s="127" t="str">
        <f t="shared" ref="P3672" si="6462">CONCATENATE("X6","(m",K3667,")")</f>
        <v>X6(m459)</v>
      </c>
      <c r="Q3672" s="59">
        <f t="shared" ref="Q3672" si="6463">(($L$3*($I$8-($B$8*Q3667+$C$8*Q3668+$D$8*Q3669+$E$8*Q3670+$F$8*Q3671))/$G$8))+((1-$L$3)*N3672)</f>
        <v>-9.7634773562589323E-4</v>
      </c>
      <c r="R3672" s="1"/>
      <c r="S3672" s="129">
        <f t="shared" si="6453"/>
        <v>1.3911471750036668E-2</v>
      </c>
      <c r="T3672" s="1"/>
      <c r="U3672" s="1"/>
    </row>
    <row r="3673" spans="1:22" x14ac:dyDescent="0.2">
      <c r="A3673" s="131"/>
      <c r="B3673" s="131"/>
      <c r="C3673" s="131"/>
      <c r="D3673" s="131"/>
      <c r="E3673" s="131"/>
      <c r="F3673" s="131"/>
      <c r="G3673" s="131"/>
      <c r="H3673" s="131"/>
      <c r="I3673" s="131"/>
      <c r="J3673" s="131"/>
      <c r="K3673" s="131"/>
      <c r="L3673" s="131"/>
      <c r="M3673" s="131"/>
      <c r="N3673" s="131"/>
      <c r="O3673" s="131"/>
      <c r="P3673" s="131"/>
      <c r="Q3673" s="131"/>
      <c r="R3673" s="131"/>
      <c r="S3673" s="131"/>
      <c r="T3673" s="131"/>
      <c r="U3673" s="131"/>
      <c r="V3673" s="131"/>
    </row>
    <row r="3674" spans="1:22" ht="15.75" x14ac:dyDescent="0.25">
      <c r="K3674" s="127" t="s">
        <v>226</v>
      </c>
      <c r="N3674" s="117" t="s">
        <v>687</v>
      </c>
      <c r="S3674" s="112" t="s">
        <v>210</v>
      </c>
      <c r="T3674" s="112" t="s">
        <v>228</v>
      </c>
    </row>
    <row r="3675" spans="1:22" x14ac:dyDescent="0.2">
      <c r="K3675" s="127">
        <v>460</v>
      </c>
      <c r="N3675" s="124">
        <f t="shared" ref="N3675" si="6464">Q3667</f>
        <v>0.24850736789756678</v>
      </c>
      <c r="P3675" s="127" t="str">
        <f t="shared" ref="P3675" si="6465">CONCATENATE("X1","(m",K3675,")")</f>
        <v>X1(m460)</v>
      </c>
      <c r="Q3675" s="59">
        <f t="shared" ref="Q3675" si="6466">(($L$3*($I$3-($C$3*N3676+$D$3*N3677+$E$3*N3678+$F$3*N3679+$G$3*N3680))/$B$3))+((1-$L$3)*N3675)</f>
        <v>0.24854198843620429</v>
      </c>
      <c r="S3675" s="129">
        <f t="shared" ref="S3675:S3680" si="6467">ABS((Q3675-N3675)/Q3675)*100</f>
        <v>1.3929452667268367E-2</v>
      </c>
      <c r="T3675" s="133">
        <f t="shared" ref="T3675:T3731" si="6468">MAX(S3675:S3678)</f>
        <v>1.3986519381997839E-2</v>
      </c>
      <c r="U3675" s="127" t="s">
        <v>229</v>
      </c>
    </row>
    <row r="3676" spans="1:22" x14ac:dyDescent="0.2">
      <c r="N3676" s="125">
        <f t="shared" si="6450"/>
        <v>1.0029027563506527E-4</v>
      </c>
      <c r="P3676" s="127" t="str">
        <f t="shared" ref="P3676" si="6469">CONCATENATE("X2","(m",K3675,")")</f>
        <v>X2(m460)</v>
      </c>
      <c r="Q3676" s="59">
        <f t="shared" ref="Q3676" si="6470">(($L$3*($I$4-($B$4*Q3675+$D$4*N3677+$E$4*N3678+$F$4*N3679+$G$4*N3680))/$C$4))+((1-$L$3)*N3676)</f>
        <v>1.0030430471608537E-4</v>
      </c>
      <c r="S3676" s="129">
        <f t="shared" si="6467"/>
        <v>1.3986519381997839E-2</v>
      </c>
    </row>
    <row r="3677" spans="1:22" x14ac:dyDescent="0.2">
      <c r="N3677" s="125">
        <f t="shared" si="6450"/>
        <v>-9.7032832246529428E-4</v>
      </c>
      <c r="P3677" s="127" t="str">
        <f t="shared" ref="P3677" si="6471">CONCATENATE("X3","(m",K3675,")")</f>
        <v>X3(m460)</v>
      </c>
      <c r="Q3677" s="59">
        <f t="shared" ref="Q3677" si="6472">(($L$3*($I$5-($B$5*Q3675+$C$5*Q3676+$E$5*N3678+$F$5*N3679+$G$5*N3680))/$D$5))+((1-$L$3)*N3677)</f>
        <v>-9.7046352592373725E-4</v>
      </c>
      <c r="S3677" s="129">
        <f t="shared" si="6467"/>
        <v>1.3931843374977149E-2</v>
      </c>
    </row>
    <row r="3678" spans="1:22" x14ac:dyDescent="0.2">
      <c r="N3678" s="125">
        <f t="shared" si="6450"/>
        <v>0.24969379321895485</v>
      </c>
      <c r="P3678" s="127" t="str">
        <f t="shared" ref="P3678" si="6473">CONCATENATE("X4","(m",K3675,")")</f>
        <v>X4(m460)</v>
      </c>
      <c r="Q3678" s="59">
        <f t="shared" ref="Q3678" si="6474">(($L$3*($I$6-($B$6*Q3675+$C$6*Q3676+$D$6*Q3677+$F$6*N3679+$G$6*N3680))/$E$6))+((1-$L$3)*N3678)</f>
        <v>0.24972825549999234</v>
      </c>
      <c r="S3678" s="129">
        <f t="shared" si="6467"/>
        <v>1.3799912616409961E-2</v>
      </c>
    </row>
    <row r="3679" spans="1:22" x14ac:dyDescent="0.2">
      <c r="N3679" s="125">
        <f t="shared" si="6450"/>
        <v>-1.002973062447565E-4</v>
      </c>
      <c r="P3679" s="127" t="str">
        <f t="shared" ref="P3679" si="6475">CONCATENATE("X5","(m",K3675,")")</f>
        <v>X5(m460)</v>
      </c>
      <c r="Q3679" s="59">
        <f t="shared" ref="Q3679" si="6476">(($L$3*($I$7-($B$7*Q3675+$C$7*Q3676+$D$7*Q3677+$E$7*Q3678+$G$7*N3680))/$F$7))+((1-$L$3)*N3679)</f>
        <v>-1.0031127119596293E-4</v>
      </c>
      <c r="S3679" s="129">
        <f t="shared" si="6467"/>
        <v>1.3921617221999971E-2</v>
      </c>
    </row>
    <row r="3680" spans="1:22" ht="15.75" x14ac:dyDescent="0.25">
      <c r="K3680" s="1"/>
      <c r="N3680" s="126">
        <f t="shared" si="6450"/>
        <v>-9.7634773562589323E-4</v>
      </c>
      <c r="P3680" s="127" t="str">
        <f t="shared" ref="P3680" si="6477">CONCATENATE("X6","(m",K3675,")")</f>
        <v>X6(m460)</v>
      </c>
      <c r="Q3680" s="59">
        <f t="shared" ref="Q3680" si="6478">(($L$3*($I$8-($B$8*Q3675+$C$8*Q3676+$D$8*Q3677+$E$8*Q3678+$F$8*Q3679))/$G$8))+((1-$L$3)*N3680)</f>
        <v>-9.7648232104153015E-4</v>
      </c>
      <c r="R3680" s="1"/>
      <c r="S3680" s="129">
        <f t="shared" si="6467"/>
        <v>1.3782678163938935E-2</v>
      </c>
      <c r="T3680" s="1"/>
      <c r="U3680" s="1"/>
    </row>
    <row r="3681" spans="1:22" x14ac:dyDescent="0.2">
      <c r="A3681" s="131"/>
      <c r="B3681" s="131"/>
      <c r="C3681" s="131"/>
      <c r="D3681" s="131"/>
      <c r="E3681" s="131"/>
      <c r="F3681" s="131"/>
      <c r="G3681" s="131"/>
      <c r="H3681" s="131"/>
      <c r="I3681" s="131"/>
      <c r="J3681" s="131"/>
      <c r="K3681" s="131"/>
      <c r="L3681" s="131"/>
      <c r="M3681" s="131"/>
      <c r="N3681" s="131"/>
      <c r="O3681" s="131"/>
      <c r="P3681" s="131"/>
      <c r="Q3681" s="131"/>
      <c r="R3681" s="131"/>
      <c r="S3681" s="131"/>
      <c r="T3681" s="131"/>
      <c r="U3681" s="131"/>
      <c r="V3681" s="131"/>
    </row>
    <row r="3682" spans="1:22" ht="15.75" x14ac:dyDescent="0.25">
      <c r="K3682" s="127" t="s">
        <v>226</v>
      </c>
      <c r="N3682" s="117" t="s">
        <v>688</v>
      </c>
      <c r="S3682" s="112" t="s">
        <v>210</v>
      </c>
      <c r="T3682" s="112" t="s">
        <v>228</v>
      </c>
    </row>
    <row r="3683" spans="1:22" x14ac:dyDescent="0.2">
      <c r="K3683" s="127">
        <v>461</v>
      </c>
      <c r="N3683" s="124">
        <f t="shared" ref="N3683" si="6479">Q3675</f>
        <v>0.24854198843620429</v>
      </c>
      <c r="P3683" s="127" t="str">
        <f t="shared" ref="P3683" si="6480">CONCATENATE("X1","(m",K3683,")")</f>
        <v>X1(m461)</v>
      </c>
      <c r="Q3683" s="59">
        <f t="shared" ref="Q3683" si="6481">(($L$3*($I$3-($C$3*N3684+$D$3*N3685+$E$3*N3686+$F$3*N3687+$G$3*N3688))/$B$3))+((1-$L$3)*N3683)</f>
        <v>0.24857629318306973</v>
      </c>
      <c r="S3683" s="129">
        <f t="shared" ref="S3683:S3688" si="6482">ABS((Q3683-N3683)/Q3683)*100</f>
        <v>1.3800490153813204E-2</v>
      </c>
      <c r="T3683" s="133">
        <f t="shared" si="6468"/>
        <v>1.3857020695504863E-2</v>
      </c>
      <c r="U3683" s="127" t="s">
        <v>229</v>
      </c>
    </row>
    <row r="3684" spans="1:22" x14ac:dyDescent="0.2">
      <c r="N3684" s="125">
        <f t="shared" si="6450"/>
        <v>1.0030430471608537E-4</v>
      </c>
      <c r="P3684" s="127" t="str">
        <f t="shared" ref="P3684" si="6483">CONCATENATE("X2","(m",K3683,")")</f>
        <v>X2(m461)</v>
      </c>
      <c r="Q3684" s="59">
        <f t="shared" ref="Q3684" si="6484">(($L$3*($I$4-($B$4*Q3683+$D$4*N3685+$E$4*N3686+$F$4*N3687+$G$4*N3688))/$C$4))+((1-$L$3)*N3684)</f>
        <v>1.0031820583062868E-4</v>
      </c>
      <c r="S3684" s="129">
        <f t="shared" si="6482"/>
        <v>1.3857020695504863E-2</v>
      </c>
    </row>
    <row r="3685" spans="1:22" x14ac:dyDescent="0.2">
      <c r="N3685" s="125">
        <f t="shared" si="6450"/>
        <v>-9.7046352592373725E-4</v>
      </c>
      <c r="P3685" s="127" t="str">
        <f t="shared" ref="P3685" si="6485">CONCATENATE("X3","(m",K3683,")")</f>
        <v>X3(m461)</v>
      </c>
      <c r="Q3685" s="59">
        <f t="shared" ref="Q3685" si="6486">(($L$3*($I$5-($B$5*Q3683+$C$5*Q3684+$E$5*N3686+$F$5*N3687+$G$5*N3688))/$D$5))+((1-$L$3)*N3685)</f>
        <v>-9.7059749612176858E-4</v>
      </c>
      <c r="S3685" s="129">
        <f t="shared" si="6482"/>
        <v>1.3802858400792258E-2</v>
      </c>
    </row>
    <row r="3686" spans="1:22" x14ac:dyDescent="0.2">
      <c r="N3686" s="125">
        <f t="shared" si="6450"/>
        <v>0.24972825549999234</v>
      </c>
      <c r="P3686" s="127" t="str">
        <f t="shared" ref="P3686" si="6487">CONCATENATE("X4","(m",K3683,")")</f>
        <v>X4(m461)</v>
      </c>
      <c r="Q3686" s="59">
        <f t="shared" ref="Q3686" si="6488">(($L$3*($I$6-($B$6*Q3683+$C$6*Q3684+$D$6*Q3685+$F$6*N3687+$G$6*N3688))/$E$6))+((1-$L$3)*N3686)</f>
        <v>0.24976240343280681</v>
      </c>
      <c r="S3686" s="129">
        <f t="shared" si="6482"/>
        <v>1.3672166965539098E-2</v>
      </c>
    </row>
    <row r="3687" spans="1:22" x14ac:dyDescent="0.2">
      <c r="N3687" s="125">
        <f t="shared" si="6450"/>
        <v>-1.0031127119596293E-4</v>
      </c>
      <c r="P3687" s="127" t="str">
        <f t="shared" ref="P3687" si="6489">CONCATENATE("X5","(m",K3683,")")</f>
        <v>X5(m461)</v>
      </c>
      <c r="Q3687" s="59">
        <f t="shared" ref="Q3687" si="6490">(($L$3*($I$7-($B$7*Q3683+$C$7*Q3684+$D$7*Q3685+$E$7*Q3686+$G$7*N3688))/$F$7))+((1-$L$3)*N3687)</f>
        <v>-1.0032510876565359E-4</v>
      </c>
      <c r="S3687" s="129">
        <f t="shared" si="6482"/>
        <v>1.3792728321864175E-2</v>
      </c>
    </row>
    <row r="3688" spans="1:22" ht="15.75" x14ac:dyDescent="0.25">
      <c r="K3688" s="1"/>
      <c r="N3688" s="126">
        <f t="shared" si="6450"/>
        <v>-9.7648232104153015E-4</v>
      </c>
      <c r="P3688" s="127" t="str">
        <f t="shared" ref="P3688" si="6491">CONCATENATE("X6","(m",K3683,")")</f>
        <v>X6(m461)</v>
      </c>
      <c r="Q3688" s="59">
        <f t="shared" ref="Q3688" si="6492">(($L$3*($I$8-($B$8*Q3683+$C$8*Q3684+$D$8*Q3685+$E$8*Q3686+$F$8*Q3687))/$G$8))+((1-$L$3)*N3688)</f>
        <v>-9.7661567883424198E-4</v>
      </c>
      <c r="R3688" s="1"/>
      <c r="S3688" s="129">
        <f t="shared" si="6482"/>
        <v>1.3655094383802928E-2</v>
      </c>
      <c r="T3688" s="1"/>
      <c r="U3688" s="1"/>
    </row>
    <row r="3689" spans="1:22" x14ac:dyDescent="0.2">
      <c r="A3689" s="131"/>
      <c r="B3689" s="131"/>
      <c r="C3689" s="131"/>
      <c r="D3689" s="131"/>
      <c r="E3689" s="131"/>
      <c r="F3689" s="131"/>
      <c r="G3689" s="131"/>
      <c r="H3689" s="131"/>
      <c r="I3689" s="131"/>
      <c r="J3689" s="131"/>
      <c r="K3689" s="131"/>
      <c r="L3689" s="131"/>
      <c r="M3689" s="131"/>
      <c r="N3689" s="131"/>
      <c r="O3689" s="131"/>
      <c r="P3689" s="131"/>
      <c r="Q3689" s="131"/>
      <c r="R3689" s="131"/>
      <c r="S3689" s="131"/>
      <c r="T3689" s="131"/>
      <c r="U3689" s="131"/>
      <c r="V3689" s="131"/>
    </row>
    <row r="3690" spans="1:22" ht="15.75" x14ac:dyDescent="0.25">
      <c r="K3690" s="127" t="s">
        <v>226</v>
      </c>
      <c r="N3690" s="117" t="s">
        <v>689</v>
      </c>
      <c r="S3690" s="112" t="s">
        <v>210</v>
      </c>
      <c r="T3690" s="112" t="s">
        <v>228</v>
      </c>
    </row>
    <row r="3691" spans="1:22" x14ac:dyDescent="0.2">
      <c r="K3691" s="127">
        <v>462</v>
      </c>
      <c r="N3691" s="124">
        <f t="shared" ref="N3691" si="6493">Q3683</f>
        <v>0.24857629318306973</v>
      </c>
      <c r="P3691" s="127" t="str">
        <f t="shared" ref="P3691" si="6494">CONCATENATE("X1","(m",K3691,")")</f>
        <v>X1(m462)</v>
      </c>
      <c r="Q3691" s="59">
        <f t="shared" ref="Q3691" si="6495">(($L$3*($I$3-($C$3*N3692+$D$3*N3693+$E$3*N3694+$F$3*N3695+$G$3*N3696))/$B$3))+((1-$L$3)*N3691)</f>
        <v>0.24861028501866256</v>
      </c>
      <c r="S3691" s="129">
        <f t="shared" ref="S3691:S3696" si="6496">ABS((Q3691-N3691)/Q3691)*100</f>
        <v>1.3672739078464296E-2</v>
      </c>
      <c r="T3691" s="133">
        <f t="shared" si="6468"/>
        <v>1.3728738628066145E-2</v>
      </c>
      <c r="U3691" s="127" t="s">
        <v>229</v>
      </c>
    </row>
    <row r="3692" spans="1:22" x14ac:dyDescent="0.2">
      <c r="N3692" s="125">
        <f t="shared" si="6450"/>
        <v>1.0031820583062868E-4</v>
      </c>
      <c r="P3692" s="127" t="str">
        <f t="shared" ref="P3692" si="6497">CONCATENATE("X2","(m",K3691,")")</f>
        <v>X2(m462)</v>
      </c>
      <c r="Q3692" s="59">
        <f t="shared" ref="Q3692" si="6498">(($L$3*($I$4-($B$4*Q3691+$D$4*N3693+$E$4*N3694+$F$4*N3695+$G$4*N3696))/$C$4))+((1-$L$3)*N3692)</f>
        <v>1.0033198014594327E-4</v>
      </c>
      <c r="S3692" s="129">
        <f t="shared" si="6496"/>
        <v>1.3728738628066145E-2</v>
      </c>
    </row>
    <row r="3693" spans="1:22" x14ac:dyDescent="0.2">
      <c r="N3693" s="125">
        <f t="shared" si="6450"/>
        <v>-9.7059749612176858E-4</v>
      </c>
      <c r="P3693" s="127" t="str">
        <f t="shared" ref="P3693" si="6499">CONCATENATE("X3","(m",K3691,")")</f>
        <v>X3(m462)</v>
      </c>
      <c r="Q3693" s="59">
        <f t="shared" ref="Q3693" si="6500">(($L$3*($I$5-($B$5*Q3691+$C$5*Q3692+$E$5*N3694+$F$5*N3695+$G$5*N3696))/$D$5))+((1-$L$3)*N3693)</f>
        <v>-9.7073024430859196E-4</v>
      </c>
      <c r="S3693" s="129">
        <f t="shared" si="6496"/>
        <v>1.3675085081740448E-2</v>
      </c>
    </row>
    <row r="3694" spans="1:22" x14ac:dyDescent="0.2">
      <c r="N3694" s="125">
        <f t="shared" si="6450"/>
        <v>0.24976240343280681</v>
      </c>
      <c r="P3694" s="127" t="str">
        <f t="shared" ref="P3694" si="6501">CONCATENATE("X4","(m",K3691,")")</f>
        <v>X4(m462)</v>
      </c>
      <c r="Q3694" s="59">
        <f t="shared" ref="Q3694" si="6502">(($L$3*($I$6-($B$6*Q3691+$C$6*Q3692+$D$6*Q3693+$F$6*N3695+$G$6*N3696))/$E$6))+((1-$L$3)*N3694)</f>
        <v>0.24979623988473051</v>
      </c>
      <c r="S3694" s="129">
        <f t="shared" si="6496"/>
        <v>1.3545620998665225E-2</v>
      </c>
    </row>
    <row r="3695" spans="1:22" x14ac:dyDescent="0.2">
      <c r="N3695" s="125">
        <f t="shared" si="6450"/>
        <v>-1.0032510876565359E-4</v>
      </c>
      <c r="P3695" s="127" t="str">
        <f t="shared" ref="P3695" si="6503">CONCATENATE("X5","(m",K3691,")")</f>
        <v>X5(m462)</v>
      </c>
      <c r="Q3695" s="59">
        <f t="shared" ref="Q3695" si="6504">(($L$3*($I$7-($B$7*Q3691+$C$7*Q3692+$D$7*Q3693+$E$7*Q3694+$G$7*N3696))/$F$7))+((1-$L$3)*N3695)</f>
        <v>-1.0033882011574092E-4</v>
      </c>
      <c r="S3695" s="129">
        <f t="shared" si="6496"/>
        <v>1.366505014859983E-2</v>
      </c>
    </row>
    <row r="3696" spans="1:22" ht="15.75" x14ac:dyDescent="0.25">
      <c r="K3696" s="1"/>
      <c r="N3696" s="126">
        <f t="shared" si="6450"/>
        <v>-9.7661567883424198E-4</v>
      </c>
      <c r="P3696" s="127" t="str">
        <f t="shared" ref="P3696" si="6505">CONCATENATE("X6","(m",K3691,")")</f>
        <v>X6(m462)</v>
      </c>
      <c r="Q3696" s="59">
        <f t="shared" ref="Q3696" si="6506">(($L$3*($I$8-($B$8*Q3691+$C$8*Q3692+$D$8*Q3693+$E$8*Q3694+$F$8*Q3695))/$G$8))+((1-$L$3)*N3696)</f>
        <v>-9.7674782020181058E-4</v>
      </c>
      <c r="R3696" s="1"/>
      <c r="S3696" s="129">
        <f t="shared" si="6496"/>
        <v>1.3528708724561113E-2</v>
      </c>
      <c r="T3696" s="1"/>
      <c r="U3696" s="1"/>
    </row>
    <row r="3697" spans="1:22" x14ac:dyDescent="0.2">
      <c r="A3697" s="131"/>
      <c r="B3697" s="131"/>
      <c r="C3697" s="131"/>
      <c r="D3697" s="131"/>
      <c r="E3697" s="131"/>
      <c r="F3697" s="131"/>
      <c r="G3697" s="131"/>
      <c r="H3697" s="131"/>
      <c r="I3697" s="131"/>
      <c r="J3697" s="131"/>
      <c r="K3697" s="131"/>
      <c r="L3697" s="131"/>
      <c r="M3697" s="131"/>
      <c r="N3697" s="131"/>
      <c r="O3697" s="131"/>
      <c r="P3697" s="131"/>
      <c r="Q3697" s="131"/>
      <c r="R3697" s="131"/>
      <c r="S3697" s="131"/>
      <c r="T3697" s="131"/>
      <c r="U3697" s="131"/>
      <c r="V3697" s="131"/>
    </row>
    <row r="3698" spans="1:22" ht="15.75" x14ac:dyDescent="0.25">
      <c r="K3698" s="127" t="s">
        <v>226</v>
      </c>
      <c r="N3698" s="117" t="s">
        <v>690</v>
      </c>
      <c r="S3698" s="112" t="s">
        <v>210</v>
      </c>
      <c r="T3698" s="112" t="s">
        <v>228</v>
      </c>
    </row>
    <row r="3699" spans="1:22" x14ac:dyDescent="0.2">
      <c r="K3699" s="127">
        <v>463</v>
      </c>
      <c r="N3699" s="124">
        <f t="shared" ref="N3699" si="6507">Q3691</f>
        <v>0.24861028501866256</v>
      </c>
      <c r="P3699" s="127" t="str">
        <f t="shared" ref="P3699" si="6508">CONCATENATE("X1","(m",K3699,")")</f>
        <v>X1(m463)</v>
      </c>
      <c r="Q3699" s="59">
        <f t="shared" ref="Q3699" si="6509">(($L$3*($I$3-($C$3*N3700+$D$3*N3701+$E$3*N3702+$F$3*N3703+$G$3*N3704))/$B$3))+((1-$L$3)*N3699)</f>
        <v>0.24864396679720782</v>
      </c>
      <c r="S3699" s="129">
        <f t="shared" ref="S3699:S3704" si="6510">ABS((Q3699-N3699)/Q3699)*100</f>
        <v>1.3546187739489483E-2</v>
      </c>
      <c r="T3699" s="133">
        <f t="shared" si="6468"/>
        <v>1.3601661425346545E-2</v>
      </c>
      <c r="U3699" s="127" t="s">
        <v>229</v>
      </c>
    </row>
    <row r="3700" spans="1:22" x14ac:dyDescent="0.2">
      <c r="N3700" s="125">
        <f t="shared" si="6450"/>
        <v>1.0033198014594327E-4</v>
      </c>
      <c r="P3700" s="127" t="str">
        <f t="shared" ref="P3700" si="6511">CONCATENATE("X2","(m",K3699,")")</f>
        <v>X2(m463)</v>
      </c>
      <c r="Q3700" s="59">
        <f t="shared" ref="Q3700" si="6512">(($L$3*($I$4-($B$4*Q3699+$D$4*N3701+$E$4*N3702+$F$4*N3703+$G$4*N3704))/$C$4))+((1-$L$3)*N3700)</f>
        <v>1.0034562881863032E-4</v>
      </c>
      <c r="S3700" s="129">
        <f t="shared" si="6510"/>
        <v>1.3601661425346545E-2</v>
      </c>
    </row>
    <row r="3701" spans="1:22" x14ac:dyDescent="0.2">
      <c r="N3701" s="125">
        <f t="shared" si="6450"/>
        <v>-9.7073024430859196E-4</v>
      </c>
      <c r="P3701" s="127" t="str">
        <f t="shared" ref="P3701" si="6513">CONCATENATE("X3","(m",K3699,")")</f>
        <v>X3(m463)</v>
      </c>
      <c r="Q3701" s="59">
        <f t="shared" ref="Q3701" si="6514">(($L$3*($I$5-($B$5*Q3699+$C$5*Q3700+$E$5*N3702+$F$5*N3703+$G$5*N3704))/$D$5))+((1-$L$3)*N3701)</f>
        <v>-9.7086178163080148E-4</v>
      </c>
      <c r="S3701" s="129">
        <f t="shared" si="6510"/>
        <v>1.3548511713847255E-2</v>
      </c>
    </row>
    <row r="3702" spans="1:22" x14ac:dyDescent="0.2">
      <c r="N3702" s="125">
        <f t="shared" si="6450"/>
        <v>0.24979623988473051</v>
      </c>
      <c r="P3702" s="127" t="str">
        <f t="shared" ref="P3702" si="6515">CONCATENATE("X4","(m",K3699,")")</f>
        <v>X4(m463)</v>
      </c>
      <c r="Q3702" s="59">
        <f t="shared" ref="Q3702" si="6516">(($L$3*($I$6-($B$6*Q3699+$C$6*Q3700+$D$6*Q3701+$F$6*N3703+$G$6*N3704))/$E$6))+((1-$L$3)*N3702)</f>
        <v>0.24982976769694112</v>
      </c>
      <c r="S3702" s="129">
        <f t="shared" si="6510"/>
        <v>1.3420263133447349E-2</v>
      </c>
    </row>
    <row r="3703" spans="1:22" x14ac:dyDescent="0.2">
      <c r="N3703" s="125">
        <f t="shared" si="6450"/>
        <v>-1.0033882011574092E-4</v>
      </c>
      <c r="P3703" s="127" t="str">
        <f t="shared" ref="P3703" si="6517">CONCATENATE("X5","(m",K3699,")")</f>
        <v>X5(m463)</v>
      </c>
      <c r="Q3703" s="59">
        <f t="shared" ref="Q3703" si="6518">(($L$3*($I$7-($B$7*Q3699+$C$7*Q3700+$D$7*Q3701+$E$7*Q3702+$G$7*N3704))/$F$7))+((1-$L$3)*N3703)</f>
        <v>-1.0035240639753897E-4</v>
      </c>
      <c r="S3703" s="129">
        <f t="shared" si="6510"/>
        <v>1.3538571007687522E-2</v>
      </c>
    </row>
    <row r="3704" spans="1:22" ht="15.75" x14ac:dyDescent="0.25">
      <c r="K3704" s="1"/>
      <c r="N3704" s="126">
        <f t="shared" si="6450"/>
        <v>-9.7674782020181058E-4</v>
      </c>
      <c r="P3704" s="127" t="str">
        <f t="shared" ref="P3704" si="6519">CONCATENATE("X6","(m",K3699,")")</f>
        <v>X6(m463)</v>
      </c>
      <c r="Q3704" s="59">
        <f t="shared" ref="Q3704" si="6520">(($L$3*($I$8-($B$8*Q3699+$C$8*Q3700+$D$8*Q3701+$E$8*Q3702+$F$8*Q3703))/$G$8))+((1-$L$3)*N3704)</f>
        <v>-9.7687875623987653E-4</v>
      </c>
      <c r="R3704" s="1"/>
      <c r="S3704" s="129">
        <f t="shared" si="6510"/>
        <v>1.3403509619754108E-2</v>
      </c>
      <c r="T3704" s="1"/>
      <c r="U3704" s="1"/>
    </row>
    <row r="3705" spans="1:22" x14ac:dyDescent="0.2">
      <c r="A3705" s="131"/>
      <c r="B3705" s="131"/>
      <c r="C3705" s="131"/>
      <c r="D3705" s="131"/>
      <c r="E3705" s="131"/>
      <c r="F3705" s="131"/>
      <c r="G3705" s="131"/>
      <c r="H3705" s="131"/>
      <c r="I3705" s="131"/>
      <c r="J3705" s="131"/>
      <c r="K3705" s="131"/>
      <c r="L3705" s="131"/>
      <c r="M3705" s="131"/>
      <c r="N3705" s="131"/>
      <c r="O3705" s="131"/>
      <c r="P3705" s="131"/>
      <c r="Q3705" s="131"/>
      <c r="R3705" s="131"/>
      <c r="S3705" s="131"/>
      <c r="T3705" s="131"/>
      <c r="U3705" s="131"/>
      <c r="V3705" s="131"/>
    </row>
    <row r="3706" spans="1:22" ht="15.75" x14ac:dyDescent="0.25">
      <c r="K3706" s="127" t="s">
        <v>226</v>
      </c>
      <c r="N3706" s="117" t="s">
        <v>691</v>
      </c>
      <c r="S3706" s="112" t="s">
        <v>210</v>
      </c>
      <c r="T3706" s="112" t="s">
        <v>228</v>
      </c>
    </row>
    <row r="3707" spans="1:22" x14ac:dyDescent="0.2">
      <c r="K3707" s="127">
        <v>464</v>
      </c>
      <c r="N3707" s="124">
        <f t="shared" ref="N3707" si="6521">Q3699</f>
        <v>0.24864396679720782</v>
      </c>
      <c r="P3707" s="127" t="str">
        <f t="shared" ref="P3707" si="6522">CONCATENATE("X1","(m",K3707,")")</f>
        <v>X1(m464)</v>
      </c>
      <c r="Q3707" s="59">
        <f t="shared" ref="Q3707" si="6523">(($L$3*($I$3-($C$3*N3708+$D$3*N3709+$E$3*N3710+$F$3*N3711+$G$3*N3712))/$B$3))+((1-$L$3)*N3707)</f>
        <v>0.24867734134689554</v>
      </c>
      <c r="S3707" s="129">
        <f t="shared" ref="S3707:S3712" si="6524">ABS((Q3707-N3707)/Q3707)*100</f>
        <v>1.3420824553998451E-2</v>
      </c>
      <c r="T3707" s="133">
        <f t="shared" si="6468"/>
        <v>1.3475777452382097E-2</v>
      </c>
      <c r="U3707" s="127" t="s">
        <v>229</v>
      </c>
    </row>
    <row r="3708" spans="1:22" x14ac:dyDescent="0.2">
      <c r="N3708" s="125">
        <f t="shared" si="6450"/>
        <v>1.0034562881863032E-4</v>
      </c>
      <c r="P3708" s="127" t="str">
        <f t="shared" ref="P3708" si="6525">CONCATENATE("X2","(m",K3707,")")</f>
        <v>X2(m464)</v>
      </c>
      <c r="Q3708" s="59">
        <f t="shared" ref="Q3708" si="6526">(($L$3*($I$4-($B$4*Q3707+$D$4*N3709+$E$4*N3710+$F$4*N3711+$G$4*N3712))/$C$4))+((1-$L$3)*N3708)</f>
        <v>1.0035915299474099E-4</v>
      </c>
      <c r="S3708" s="129">
        <f t="shared" si="6524"/>
        <v>1.3475777452382097E-2</v>
      </c>
    </row>
    <row r="3709" spans="1:22" x14ac:dyDescent="0.2">
      <c r="N3709" s="125">
        <f t="shared" si="6450"/>
        <v>-9.7086178163080148E-4</v>
      </c>
      <c r="P3709" s="127" t="str">
        <f t="shared" ref="P3709" si="6527">CONCATENATE("X3","(m",K3707,")")</f>
        <v>X3(m464)</v>
      </c>
      <c r="Q3709" s="59">
        <f t="shared" ref="Q3709" si="6528">(($L$3*($I$5-($B$5*Q3707+$C$5*Q3708+$E$5*N3710+$F$5*N3711+$G$5*N3712))/$D$5))+((1-$L$3)*N3709)</f>
        <v>-9.7099211913331709E-4</v>
      </c>
      <c r="S3709" s="129">
        <f t="shared" si="6524"/>
        <v>1.3423126712083884E-2</v>
      </c>
    </row>
    <row r="3710" spans="1:22" x14ac:dyDescent="0.2">
      <c r="N3710" s="125">
        <f t="shared" si="6450"/>
        <v>0.24982976769694112</v>
      </c>
      <c r="P3710" s="127" t="str">
        <f t="shared" ref="P3710" si="6529">CONCATENATE("X4","(m",K3707,")")</f>
        <v>X4(m464)</v>
      </c>
      <c r="Q3710" s="59">
        <f t="shared" ref="Q3710" si="6530">(($L$3*($I$6-($B$6*Q3707+$C$6*Q3708+$D$6*Q3709+$F$6*N3711+$G$6*N3712))/$E$6))+((1-$L$3)*N3710)</f>
        <v>0.24986298968470047</v>
      </c>
      <c r="S3710" s="129">
        <f t="shared" si="6524"/>
        <v>1.3296081905234933E-2</v>
      </c>
    </row>
    <row r="3711" spans="1:22" x14ac:dyDescent="0.2">
      <c r="N3711" s="125">
        <f t="shared" si="6450"/>
        <v>-1.0035240639753897E-4</v>
      </c>
      <c r="P3711" s="127" t="str">
        <f t="shared" ref="P3711" si="6531">CONCATENATE("X5","(m",K3707,")")</f>
        <v>X5(m464)</v>
      </c>
      <c r="Q3711" s="59">
        <f t="shared" ref="Q3711" si="6532">(($L$3*($I$7-($B$7*Q3707+$C$7*Q3708+$D$7*Q3709+$E$7*Q3710+$G$7*N3712))/$F$7))+((1-$L$3)*N3711)</f>
        <v>-1.0036586875186007E-4</v>
      </c>
      <c r="S3711" s="129">
        <f t="shared" si="6524"/>
        <v>1.341327932345957E-2</v>
      </c>
    </row>
    <row r="3712" spans="1:22" ht="15.75" x14ac:dyDescent="0.25">
      <c r="K3712" s="1"/>
      <c r="N3712" s="126">
        <f t="shared" si="6450"/>
        <v>-9.7687875623987653E-4</v>
      </c>
      <c r="P3712" s="127" t="str">
        <f t="shared" ref="P3712" si="6533">CONCATENATE("X6","(m",K3707,")")</f>
        <v>X6(m464)</v>
      </c>
      <c r="Q3712" s="59">
        <f t="shared" ref="Q3712" si="6534">(($L$3*($I$8-($B$8*Q3707+$C$8*Q3708+$D$8*Q3709+$E$8*Q3710+$F$8*Q3711))/$G$8))+((1-$L$3)*N3712)</f>
        <v>-9.7700849794287088E-4</v>
      </c>
      <c r="R3712" s="1"/>
      <c r="S3712" s="129">
        <f t="shared" si="6524"/>
        <v>1.3279485620393845E-2</v>
      </c>
      <c r="T3712" s="1"/>
      <c r="U3712" s="1"/>
    </row>
    <row r="3713" spans="1:22" x14ac:dyDescent="0.2">
      <c r="A3713" s="131"/>
      <c r="B3713" s="131"/>
      <c r="C3713" s="131"/>
      <c r="D3713" s="131"/>
      <c r="E3713" s="131"/>
      <c r="F3713" s="131"/>
      <c r="G3713" s="131"/>
      <c r="H3713" s="131"/>
      <c r="I3713" s="131"/>
      <c r="J3713" s="131"/>
      <c r="K3713" s="131"/>
      <c r="L3713" s="131"/>
      <c r="M3713" s="131"/>
      <c r="N3713" s="131"/>
      <c r="O3713" s="131"/>
      <c r="P3713" s="131"/>
      <c r="Q3713" s="131"/>
      <c r="R3713" s="131"/>
      <c r="S3713" s="131"/>
      <c r="T3713" s="131"/>
      <c r="U3713" s="131"/>
      <c r="V3713" s="131"/>
    </row>
    <row r="3714" spans="1:22" ht="15.75" x14ac:dyDescent="0.25">
      <c r="K3714" s="127" t="s">
        <v>226</v>
      </c>
      <c r="N3714" s="117" t="s">
        <v>692</v>
      </c>
      <c r="S3714" s="112" t="s">
        <v>210</v>
      </c>
      <c r="T3714" s="112" t="s">
        <v>228</v>
      </c>
    </row>
    <row r="3715" spans="1:22" x14ac:dyDescent="0.2">
      <c r="K3715" s="127">
        <v>465</v>
      </c>
      <c r="N3715" s="124">
        <f t="shared" ref="N3715" si="6535">Q3707</f>
        <v>0.24867734134689554</v>
      </c>
      <c r="P3715" s="127" t="str">
        <f t="shared" ref="P3715" si="6536">CONCATENATE("X1","(m",K3715,")")</f>
        <v>X1(m465)</v>
      </c>
      <c r="Q3715" s="59">
        <f t="shared" ref="Q3715" si="6537">(($L$3*($I$3-($C$3*N3716+$D$3*N3717+$E$3*N3718+$F$3*N3719+$G$3*N3720))/$B$3))+((1-$L$3)*N3715)</f>
        <v>0.24871041147011849</v>
      </c>
      <c r="S3715" s="129">
        <f t="shared" ref="S3715:S3720" si="6538">ABS((Q3715-N3715)/Q3715)*100</f>
        <v>1.3296638056878857E-2</v>
      </c>
      <c r="T3715" s="133">
        <f t="shared" si="6468"/>
        <v>1.3351075192367732E-2</v>
      </c>
      <c r="U3715" s="127" t="s">
        <v>229</v>
      </c>
    </row>
    <row r="3716" spans="1:22" x14ac:dyDescent="0.2">
      <c r="N3716" s="125">
        <f t="shared" si="6450"/>
        <v>1.0035915299474099E-4</v>
      </c>
      <c r="P3716" s="127" t="str">
        <f t="shared" ref="P3716" si="6539">CONCATENATE("X2","(m",K3715,")")</f>
        <v>X2(m465)</v>
      </c>
      <c r="Q3716" s="59">
        <f t="shared" ref="Q3716" si="6540">(($L$3*($I$4-($B$4*Q3715+$D$4*N3717+$E$4*N3718+$F$4*N3719+$G$4*N3720))/$C$4))+((1-$L$3)*N3716)</f>
        <v>1.0037255380987264E-4</v>
      </c>
      <c r="S3716" s="129">
        <f t="shared" si="6538"/>
        <v>1.3351075192367732E-2</v>
      </c>
    </row>
    <row r="3717" spans="1:22" x14ac:dyDescent="0.2">
      <c r="N3717" s="125">
        <f t="shared" si="6450"/>
        <v>-9.7099211913331709E-4</v>
      </c>
      <c r="P3717" s="127" t="str">
        <f t="shared" ref="P3717" si="6541">CONCATENATE("X3","(m",K3715,")")</f>
        <v>X3(m465)</v>
      </c>
      <c r="Q3717" s="59">
        <f t="shared" ref="Q3717" si="6542">(($L$3*($I$5-($B$5*Q3715+$C$5*Q3716+$E$5*N3718+$F$5*N3719+$G$5*N3720))/$D$5))+((1-$L$3)*N3717)</f>
        <v>-9.7112126776031254E-4</v>
      </c>
      <c r="S3717" s="129">
        <f t="shared" si="6538"/>
        <v>1.3298918609135386E-2</v>
      </c>
    </row>
    <row r="3718" spans="1:22" x14ac:dyDescent="0.2">
      <c r="N3718" s="125">
        <f t="shared" si="6450"/>
        <v>0.24986298968470047</v>
      </c>
      <c r="P3718" s="127" t="str">
        <f t="shared" ref="P3718" si="6543">CONCATENATE("X4","(m",K3715,")")</f>
        <v>X4(m465)</v>
      </c>
      <c r="Q3718" s="59">
        <f t="shared" ref="Q3718" si="6544">(($L$3*($I$6-($B$6*Q3715+$C$6*Q3716+$D$6*Q3717+$F$6*N3719+$G$6*N3720))/$E$6))+((1-$L$3)*N3718)</f>
        <v>0.24989590863759101</v>
      </c>
      <c r="S3718" s="129">
        <f t="shared" si="6538"/>
        <v>1.3173065965748772E-2</v>
      </c>
    </row>
    <row r="3719" spans="1:22" x14ac:dyDescent="0.2">
      <c r="N3719" s="125">
        <f t="shared" si="6450"/>
        <v>-1.0036586875186007E-4</v>
      </c>
      <c r="P3719" s="127" t="str">
        <f t="shared" ref="P3719" si="6545">CONCATENATE("X5","(m",K3715,")")</f>
        <v>X5(m465)</v>
      </c>
      <c r="Q3719" s="59">
        <f t="shared" ref="Q3719" si="6546">(($L$3*($I$7-($B$7*Q3715+$C$7*Q3716+$D$7*Q3717+$E$7*Q3718+$G$7*N3720))/$F$7))+((1-$L$3)*N3719)</f>
        <v>-1.003792083091106E-4</v>
      </c>
      <c r="S3719" s="129">
        <f t="shared" si="6538"/>
        <v>1.3289163637797471E-2</v>
      </c>
    </row>
    <row r="3720" spans="1:22" ht="15.75" x14ac:dyDescent="0.25">
      <c r="K3720" s="1"/>
      <c r="N3720" s="126">
        <f t="shared" si="6450"/>
        <v>-9.7700849794287088E-4</v>
      </c>
      <c r="P3720" s="127" t="str">
        <f t="shared" ref="P3720" si="6547">CONCATENATE("X6","(m",K3715,")")</f>
        <v>X6(m465)</v>
      </c>
      <c r="Q3720" s="59">
        <f t="shared" ref="Q3720" si="6548">(($L$3*($I$8-($B$8*Q3715+$C$8*Q3716+$D$8*Q3717+$E$8*Q3718+$F$8*Q3719))/$G$8))+((1-$L$3)*N3720)</f>
        <v>-9.7713705620493967E-4</v>
      </c>
      <c r="R3720" s="1"/>
      <c r="S3720" s="129">
        <f t="shared" si="6538"/>
        <v>1.3156625393790707E-2</v>
      </c>
      <c r="T3720" s="1"/>
      <c r="U3720" s="1"/>
    </row>
    <row r="3721" spans="1:22" x14ac:dyDescent="0.2">
      <c r="A3721" s="131"/>
      <c r="B3721" s="131"/>
      <c r="C3721" s="131"/>
      <c r="D3721" s="131"/>
      <c r="E3721" s="131"/>
      <c r="F3721" s="131"/>
      <c r="G3721" s="131"/>
      <c r="H3721" s="131"/>
      <c r="I3721" s="131"/>
      <c r="J3721" s="131"/>
      <c r="K3721" s="131"/>
      <c r="L3721" s="131"/>
      <c r="M3721" s="131"/>
      <c r="N3721" s="131"/>
      <c r="O3721" s="131"/>
      <c r="P3721" s="131"/>
      <c r="Q3721" s="131"/>
      <c r="R3721" s="131"/>
      <c r="S3721" s="131"/>
      <c r="T3721" s="131"/>
      <c r="U3721" s="131"/>
      <c r="V3721" s="131"/>
    </row>
    <row r="3722" spans="1:22" ht="15.75" x14ac:dyDescent="0.25">
      <c r="K3722" s="127" t="s">
        <v>226</v>
      </c>
      <c r="N3722" s="117" t="s">
        <v>693</v>
      </c>
      <c r="S3722" s="112" t="s">
        <v>210</v>
      </c>
      <c r="T3722" s="112" t="s">
        <v>228</v>
      </c>
    </row>
    <row r="3723" spans="1:22" x14ac:dyDescent="0.2">
      <c r="K3723" s="127">
        <v>466</v>
      </c>
      <c r="N3723" s="124">
        <f t="shared" ref="N3723" si="6549">Q3715</f>
        <v>0.24871041147011849</v>
      </c>
      <c r="P3723" s="127" t="str">
        <f t="shared" ref="P3723" si="6550">CONCATENATE("X1","(m",K3723,")")</f>
        <v>X1(m466)</v>
      </c>
      <c r="Q3723" s="59">
        <f t="shared" ref="Q3723" si="6551">(($L$3*($I$3-($C$3*N3724+$D$3*N3725+$E$3*N3726+$F$3*N3727+$G$3*N3728))/$B$3))+((1-$L$3)*N3723)</f>
        <v>0.24874317994370729</v>
      </c>
      <c r="S3723" s="129">
        <f t="shared" ref="S3723:S3728" si="6552">ABS((Q3723-N3723)/Q3723)*100</f>
        <v>1.3173616899249833E-2</v>
      </c>
      <c r="T3723" s="133">
        <f t="shared" si="6468"/>
        <v>1.3227543245575017E-2</v>
      </c>
      <c r="U3723" s="127" t="s">
        <v>229</v>
      </c>
    </row>
    <row r="3724" spans="1:22" x14ac:dyDescent="0.2">
      <c r="N3724" s="125">
        <f t="shared" si="6450"/>
        <v>1.0037255380987264E-4</v>
      </c>
      <c r="P3724" s="127" t="str">
        <f t="shared" ref="P3724" si="6553">CONCATENATE("X2","(m",K3723,")")</f>
        <v>X2(m466)</v>
      </c>
      <c r="Q3724" s="59">
        <f t="shared" ref="Q3724" si="6554">(($L$3*($I$4-($B$4*Q3723+$D$4*N3725+$E$4*N3726+$F$4*N3727+$G$4*N3728))/$C$4))+((1-$L$3)*N3724)</f>
        <v>1.0038583238926436E-4</v>
      </c>
      <c r="S3724" s="129">
        <f t="shared" si="6552"/>
        <v>1.3227543245575017E-2</v>
      </c>
    </row>
    <row r="3725" spans="1:22" x14ac:dyDescent="0.2">
      <c r="N3725" s="125">
        <f t="shared" si="6450"/>
        <v>-9.7112126776031254E-4</v>
      </c>
      <c r="P3725" s="127" t="str">
        <f t="shared" ref="P3725" si="6555">CONCATENATE("X3","(m",K3723,")")</f>
        <v>X3(m466)</v>
      </c>
      <c r="Q3725" s="59">
        <f t="shared" ref="Q3725" si="6556">(($L$3*($I$5-($B$5*Q3723+$C$5*Q3724+$E$5*N3726+$F$5*N3727+$G$5*N3728))/$D$5))+((1-$L$3)*N3725)</f>
        <v>-9.7124923835613408E-4</v>
      </c>
      <c r="S3725" s="129">
        <f t="shared" si="6552"/>
        <v>1.3175876054032204E-2</v>
      </c>
    </row>
    <row r="3726" spans="1:22" x14ac:dyDescent="0.2">
      <c r="N3726" s="125">
        <f t="shared" si="6450"/>
        <v>0.24989590863759101</v>
      </c>
      <c r="P3726" s="127" t="str">
        <f t="shared" ref="P3726" si="6557">CONCATENATE("X4","(m",K3723,")")</f>
        <v>X4(m466)</v>
      </c>
      <c r="Q3726" s="59">
        <f t="shared" ref="Q3726" si="6558">(($L$3*($I$6-($B$6*Q3723+$C$6*Q3724+$D$6*Q3725+$F$6*N3727+$G$6*N3728))/$E$6))+((1-$L$3)*N3726)</f>
        <v>0.24992852731974988</v>
      </c>
      <c r="S3726" s="129">
        <f t="shared" si="6552"/>
        <v>1.3051204081692523E-2</v>
      </c>
    </row>
    <row r="3727" spans="1:22" x14ac:dyDescent="0.2">
      <c r="N3727" s="125">
        <f t="shared" si="6450"/>
        <v>-1.003792083091106E-4</v>
      </c>
      <c r="P3727" s="127" t="str">
        <f t="shared" ref="P3727" si="6559">CONCATENATE("X5","(m",K3723,")")</f>
        <v>X5(m466)</v>
      </c>
      <c r="Q3727" s="59">
        <f t="shared" ref="Q3727" si="6560">(($L$3*($I$7-($B$7*Q3723+$C$7*Q3724+$D$7*Q3725+$E$7*Q3726+$G$7*N3728))/$F$7))+((1-$L$3)*N3727)</f>
        <v>-1.0039242618938588E-4</v>
      </c>
      <c r="S3727" s="129">
        <f t="shared" si="6552"/>
        <v>1.3166212608851357E-2</v>
      </c>
    </row>
    <row r="3728" spans="1:22" ht="15.75" x14ac:dyDescent="0.25">
      <c r="K3728" s="1"/>
      <c r="N3728" s="126">
        <f t="shared" si="6450"/>
        <v>-9.7713705620493967E-4</v>
      </c>
      <c r="P3728" s="127" t="str">
        <f t="shared" ref="P3728" si="6561">CONCATENATE("X6","(m",K3723,")")</f>
        <v>X6(m466)</v>
      </c>
      <c r="Q3728" s="59">
        <f t="shared" ref="Q3728" si="6562">(($L$3*($I$8-($B$8*Q3723+$C$8*Q3724+$D$8*Q3725+$E$8*Q3726+$F$8*Q3727))/$G$8))+((1-$L$3)*N3728)</f>
        <v>-9.7726444182085707E-4</v>
      </c>
      <c r="R3728" s="1"/>
      <c r="S3728" s="129">
        <f t="shared" si="6552"/>
        <v>1.3034917721967373E-2</v>
      </c>
      <c r="T3728" s="1"/>
      <c r="U3728" s="1"/>
    </row>
    <row r="3729" spans="1:22" x14ac:dyDescent="0.2">
      <c r="A3729" s="131"/>
      <c r="B3729" s="131"/>
      <c r="C3729" s="131"/>
      <c r="D3729" s="131"/>
      <c r="E3729" s="131"/>
      <c r="F3729" s="131"/>
      <c r="G3729" s="131"/>
      <c r="H3729" s="131"/>
      <c r="I3729" s="131"/>
      <c r="J3729" s="131"/>
      <c r="K3729" s="131"/>
      <c r="L3729" s="131"/>
      <c r="M3729" s="131"/>
      <c r="N3729" s="131"/>
      <c r="O3729" s="131"/>
      <c r="P3729" s="131"/>
      <c r="Q3729" s="131"/>
      <c r="R3729" s="131"/>
      <c r="S3729" s="131"/>
      <c r="T3729" s="131"/>
      <c r="U3729" s="131"/>
      <c r="V3729" s="131"/>
    </row>
    <row r="3730" spans="1:22" ht="15.75" x14ac:dyDescent="0.25">
      <c r="K3730" s="127" t="s">
        <v>226</v>
      </c>
      <c r="N3730" s="117" t="s">
        <v>694</v>
      </c>
      <c r="S3730" s="112" t="s">
        <v>210</v>
      </c>
      <c r="T3730" s="112" t="s">
        <v>228</v>
      </c>
    </row>
    <row r="3731" spans="1:22" x14ac:dyDescent="0.2">
      <c r="K3731" s="127">
        <v>467</v>
      </c>
      <c r="N3731" s="124">
        <f t="shared" ref="N3731:N3792" si="6563">Q3723</f>
        <v>0.24874317994370729</v>
      </c>
      <c r="P3731" s="127" t="str">
        <f t="shared" ref="P3731" si="6564">CONCATENATE("X1","(m",K3731,")")</f>
        <v>X1(m467)</v>
      </c>
      <c r="Q3731" s="59">
        <f t="shared" ref="Q3731" si="6565">(($L$3*($I$3-($C$3*N3732+$D$3*N3733+$E$3*N3734+$F$3*N3735+$G$3*N3736))/$B$3))+((1-$L$3)*N3731)</f>
        <v>0.24877564951916364</v>
      </c>
      <c r="S3731" s="129">
        <f t="shared" ref="S3731:S3736" si="6566">ABS((Q3731-N3731)/Q3731)*100</f>
        <v>1.3051749847347997E-2</v>
      </c>
      <c r="T3731" s="133">
        <f t="shared" si="6468"/>
        <v>1.3105170327819233E-2</v>
      </c>
      <c r="U3731" s="127" t="s">
        <v>229</v>
      </c>
    </row>
    <row r="3732" spans="1:22" x14ac:dyDescent="0.2">
      <c r="N3732" s="125">
        <f t="shared" si="6563"/>
        <v>1.0038583238926436E-4</v>
      </c>
      <c r="P3732" s="127" t="str">
        <f t="shared" ref="P3732" si="6567">CONCATENATE("X2","(m",K3731,")")</f>
        <v>X2(m467)</v>
      </c>
      <c r="Q3732" s="59">
        <f t="shared" ref="Q3732" si="6568">(($L$3*($I$4-($B$4*Q3731+$D$4*N3733+$E$4*N3734+$F$4*N3735+$G$4*N3736))/$C$4))+((1-$L$3)*N3732)</f>
        <v>1.0039898984789134E-4</v>
      </c>
      <c r="S3732" s="129">
        <f t="shared" si="6566"/>
        <v>1.3105170327819233E-2</v>
      </c>
    </row>
    <row r="3733" spans="1:22" x14ac:dyDescent="0.2">
      <c r="N3733" s="125">
        <f t="shared" si="6563"/>
        <v>-9.7124923835613408E-4</v>
      </c>
      <c r="P3733" s="127" t="str">
        <f t="shared" ref="P3733" si="6569">CONCATENATE("X3","(m",K3731,")")</f>
        <v>X3(m467)</v>
      </c>
      <c r="Q3733" s="59">
        <f t="shared" ref="Q3733" si="6570">(($L$3*($I$5-($B$5*Q3731+$C$5*Q3732+$E$5*N3734+$F$5*N3735+$G$5*N3736))/$D$5))+((1-$L$3)*N3733)</f>
        <v>-9.7137604166621088E-4</v>
      </c>
      <c r="S3733" s="129">
        <f t="shared" si="6566"/>
        <v>1.3053987810868273E-2</v>
      </c>
    </row>
    <row r="3734" spans="1:22" x14ac:dyDescent="0.2">
      <c r="N3734" s="125">
        <f t="shared" si="6563"/>
        <v>0.24992852731974988</v>
      </c>
      <c r="P3734" s="127" t="str">
        <f t="shared" ref="P3734" si="6571">CONCATENATE("X4","(m",K3731,")")</f>
        <v>X4(m467)</v>
      </c>
      <c r="Q3734" s="59">
        <f t="shared" ref="Q3734" si="6572">(($L$3*($I$6-($B$6*Q3731+$C$6*Q3732+$D$6*Q3733+$F$6*N3735+$G$6*N3736))/$E$6))+((1-$L$3)*N3734)</f>
        <v>0.24996084847010111</v>
      </c>
      <c r="S3734" s="129">
        <f t="shared" si="6566"/>
        <v>1.2930485133594575E-2</v>
      </c>
    </row>
    <row r="3735" spans="1:22" x14ac:dyDescent="0.2">
      <c r="N3735" s="125">
        <f t="shared" si="6563"/>
        <v>-1.0039242618938588E-4</v>
      </c>
      <c r="P3735" s="127" t="str">
        <f t="shared" ref="P3735" si="6573">CONCATENATE("X5","(m",K3731,")")</f>
        <v>X5(m467)</v>
      </c>
      <c r="Q3735" s="59">
        <f t="shared" ref="Q3735" si="6574">(($L$3*($I$7-($B$7*Q3731+$C$7*Q3732+$D$7*Q3733+$E$7*Q3734+$G$7*N3736))/$F$7))+((1-$L$3)*N3735)</f>
        <v>-1.0040552350256431E-4</v>
      </c>
      <c r="S3735" s="129">
        <f t="shared" si="6566"/>
        <v>1.3044415009794795E-2</v>
      </c>
    </row>
    <row r="3736" spans="1:22" ht="15.75" x14ac:dyDescent="0.25">
      <c r="K3736" s="1"/>
      <c r="N3736" s="126">
        <f t="shared" si="6563"/>
        <v>-9.7726444182085707E-4</v>
      </c>
      <c r="P3736" s="127" t="str">
        <f t="shared" ref="P3736" si="6575">CONCATENATE("X6","(m",K3731,")")</f>
        <v>X6(m467)</v>
      </c>
      <c r="Q3736" s="59">
        <f t="shared" ref="Q3736" si="6576">(($L$3*($I$8-($B$8*Q3731+$C$8*Q3732+$D$8*Q3733+$E$8*Q3734+$F$8*Q3735))/$G$8))+((1-$L$3)*N3736)</f>
        <v>-9.7739066548693278E-4</v>
      </c>
      <c r="R3736" s="1"/>
      <c r="S3736" s="129">
        <f t="shared" si="6566"/>
        <v>1.2914351500668974E-2</v>
      </c>
      <c r="T3736" s="1"/>
      <c r="U3736" s="1"/>
    </row>
    <row r="3737" spans="1:22" x14ac:dyDescent="0.2">
      <c r="A3737" s="131"/>
      <c r="B3737" s="131"/>
      <c r="C3737" s="131"/>
      <c r="D3737" s="131"/>
      <c r="E3737" s="131"/>
      <c r="F3737" s="131"/>
      <c r="G3737" s="131"/>
      <c r="H3737" s="131"/>
      <c r="I3737" s="131"/>
      <c r="J3737" s="131"/>
      <c r="K3737" s="131"/>
      <c r="L3737" s="131"/>
      <c r="M3737" s="131"/>
      <c r="N3737" s="131"/>
      <c r="O3737" s="131"/>
      <c r="P3737" s="131"/>
      <c r="Q3737" s="131"/>
      <c r="R3737" s="131"/>
      <c r="S3737" s="131"/>
      <c r="T3737" s="131"/>
      <c r="U3737" s="131"/>
      <c r="V3737" s="131"/>
    </row>
    <row r="3738" spans="1:22" ht="15.75" x14ac:dyDescent="0.25">
      <c r="K3738" s="127" t="s">
        <v>226</v>
      </c>
      <c r="N3738" s="117" t="s">
        <v>695</v>
      </c>
      <c r="S3738" s="112" t="s">
        <v>210</v>
      </c>
      <c r="T3738" s="112" t="s">
        <v>228</v>
      </c>
    </row>
    <row r="3739" spans="1:22" x14ac:dyDescent="0.2">
      <c r="K3739" s="127">
        <v>468</v>
      </c>
      <c r="N3739" s="124">
        <f t="shared" ref="N3739" si="6577">Q3731</f>
        <v>0.24877564951916364</v>
      </c>
      <c r="P3739" s="127" t="str">
        <f t="shared" ref="P3739" si="6578">CONCATENATE("X1","(m",K3739,")")</f>
        <v>X1(m468)</v>
      </c>
      <c r="Q3739" s="59">
        <f t="shared" ref="Q3739" si="6579">(($L$3*($I$3-($C$3*N3740+$D$3*N3741+$E$3*N3742+$F$3*N3743+$G$3*N3744))/$B$3))+((1-$L$3)*N3739)</f>
        <v>0.24880782292289141</v>
      </c>
      <c r="S3739" s="129">
        <f t="shared" ref="S3739:S3744" si="6580">ABS((Q3739-N3739)/Q3739)*100</f>
        <v>1.293102578118728E-2</v>
      </c>
      <c r="T3739" s="133">
        <f t="shared" ref="T3739:T3795" si="6581">MAX(S3739:S3742)</f>
        <v>1.2983945269204857E-2</v>
      </c>
      <c r="U3739" s="127" t="s">
        <v>229</v>
      </c>
    </row>
    <row r="3740" spans="1:22" x14ac:dyDescent="0.2">
      <c r="N3740" s="125">
        <f t="shared" si="6563"/>
        <v>1.0039898984789134E-4</v>
      </c>
      <c r="P3740" s="127" t="str">
        <f t="shared" ref="P3740" si="6582">CONCATENATE("X2","(m",K3739,")")</f>
        <v>X2(m468)</v>
      </c>
      <c r="Q3740" s="59">
        <f t="shared" ref="Q3740" si="6583">(($L$3*($I$4-($B$4*Q3739+$D$4*N3741+$E$4*N3742+$F$4*N3743+$G$4*N3744))/$C$4))+((1-$L$3)*N3740)</f>
        <v>1.0041202729055844E-4</v>
      </c>
      <c r="S3740" s="129">
        <f t="shared" si="6580"/>
        <v>1.2983945269204857E-2</v>
      </c>
    </row>
    <row r="3741" spans="1:22" x14ac:dyDescent="0.2">
      <c r="N3741" s="125">
        <f t="shared" si="6563"/>
        <v>-9.7137604166621088E-4</v>
      </c>
      <c r="P3741" s="127" t="str">
        <f t="shared" ref="P3741" si="6584">CONCATENATE("X3","(m",K3739,")")</f>
        <v>X3(m468)</v>
      </c>
      <c r="Q3741" s="59">
        <f t="shared" ref="Q3741" si="6585">(($L$3*($I$5-($B$5*Q3739+$C$5*Q3740+$E$5*N3742+$F$5*N3743+$G$5*N3744))/$D$5))+((1-$L$3)*N3741)</f>
        <v>-9.7150168833795743E-4</v>
      </c>
      <c r="S3741" s="129">
        <f t="shared" si="6580"/>
        <v>1.2933242757560821E-2</v>
      </c>
    </row>
    <row r="3742" spans="1:22" x14ac:dyDescent="0.2">
      <c r="N3742" s="125">
        <f t="shared" si="6563"/>
        <v>0.24996084847010111</v>
      </c>
      <c r="P3742" s="127" t="str">
        <f t="shared" ref="P3742" si="6586">CONCATENATE("X4","(m",K3739,")")</f>
        <v>X4(m468)</v>
      </c>
      <c r="Q3742" s="59">
        <f t="shared" ref="Q3742" si="6587">(($L$3*($I$6-($B$6*Q3739+$C$6*Q3740+$D$6*Q3741+$F$6*N3743+$G$6*N3744))/$E$6))+((1-$L$3)*N3742)</f>
        <v>0.24999287480258567</v>
      </c>
      <c r="S3742" s="129">
        <f t="shared" si="6580"/>
        <v>1.2810898114535771E-2</v>
      </c>
    </row>
    <row r="3743" spans="1:22" x14ac:dyDescent="0.2">
      <c r="N3743" s="125">
        <f t="shared" si="6563"/>
        <v>-1.0040552350256431E-4</v>
      </c>
      <c r="P3743" s="127" t="str">
        <f t="shared" ref="P3743" si="6588">CONCATENATE("X5","(m",K3739,")")</f>
        <v>X5(m468)</v>
      </c>
      <c r="Q3743" s="59">
        <f t="shared" ref="Q3743" si="6589">(($L$3*($I$7-($B$7*Q3739+$C$7*Q3740+$D$7*Q3741+$E$7*Q3742+$G$7*N3744))/$F$7))+((1-$L$3)*N3743)</f>
        <v>-1.0041850134840048E-4</v>
      </c>
      <c r="S3743" s="129">
        <f t="shared" si="6580"/>
        <v>1.2923759727452799E-2</v>
      </c>
    </row>
    <row r="3744" spans="1:22" ht="15.75" x14ac:dyDescent="0.25">
      <c r="K3744" s="1"/>
      <c r="N3744" s="126">
        <f t="shared" si="6563"/>
        <v>-9.7739066548693278E-4</v>
      </c>
      <c r="P3744" s="127" t="str">
        <f t="shared" ref="P3744" si="6590">CONCATENATE("X6","(m",K3739,")")</f>
        <v>X6(m468)</v>
      </c>
      <c r="Q3744" s="59">
        <f t="shared" ref="Q3744" si="6591">(($L$3*($I$8-($B$8*Q3739+$C$8*Q3740+$D$8*Q3741+$E$8*Q3742+$F$8*Q3743))/$G$8))+((1-$L$3)*N3744)</f>
        <v>-9.7751573780191004E-4</v>
      </c>
      <c r="R3744" s="1"/>
      <c r="S3744" s="129">
        <f t="shared" si="6580"/>
        <v>1.2794915737981763E-2</v>
      </c>
      <c r="T3744" s="1"/>
      <c r="U3744" s="1"/>
    </row>
    <row r="3745" spans="1:22" x14ac:dyDescent="0.2">
      <c r="A3745" s="131"/>
      <c r="B3745" s="131"/>
      <c r="C3745" s="131"/>
      <c r="D3745" s="131"/>
      <c r="E3745" s="131"/>
      <c r="F3745" s="131"/>
      <c r="G3745" s="131"/>
      <c r="H3745" s="131"/>
      <c r="I3745" s="131"/>
      <c r="J3745" s="131"/>
      <c r="K3745" s="131"/>
      <c r="L3745" s="131"/>
      <c r="M3745" s="131"/>
      <c r="N3745" s="131"/>
      <c r="O3745" s="131"/>
      <c r="P3745" s="131"/>
      <c r="Q3745" s="131"/>
      <c r="R3745" s="131"/>
      <c r="S3745" s="131"/>
      <c r="T3745" s="131"/>
      <c r="U3745" s="131"/>
      <c r="V3745" s="131"/>
    </row>
    <row r="3746" spans="1:22" ht="15.75" x14ac:dyDescent="0.25">
      <c r="K3746" s="127" t="s">
        <v>226</v>
      </c>
      <c r="N3746" s="117" t="s">
        <v>696</v>
      </c>
      <c r="S3746" s="112" t="s">
        <v>210</v>
      </c>
      <c r="T3746" s="112" t="s">
        <v>228</v>
      </c>
    </row>
    <row r="3747" spans="1:22" x14ac:dyDescent="0.2">
      <c r="K3747" s="127">
        <v>469</v>
      </c>
      <c r="N3747" s="124">
        <f t="shared" ref="N3747" si="6592">Q3739</f>
        <v>0.24880782292289141</v>
      </c>
      <c r="P3747" s="127" t="str">
        <f t="shared" ref="P3747" si="6593">CONCATENATE("X1","(m",K3747,")")</f>
        <v>X1(m469)</v>
      </c>
      <c r="Q3747" s="59">
        <f t="shared" ref="Q3747" si="6594">(($L$3*($I$3-($C$3*N3748+$D$3*N3749+$E$3*N3750+$F$3*N3751+$G$3*N3752))/$B$3))+((1-$L$3)*N3747)</f>
        <v>0.24883970285642565</v>
      </c>
      <c r="S3747" s="129">
        <f t="shared" ref="S3747:S3752" si="6595">ABS((Q3747-N3747)/Q3747)*100</f>
        <v>1.2811433693371874E-2</v>
      </c>
      <c r="T3747" s="133">
        <f t="shared" si="6581"/>
        <v>1.2863857013000567E-2</v>
      </c>
      <c r="U3747" s="127" t="s">
        <v>229</v>
      </c>
    </row>
    <row r="3748" spans="1:22" x14ac:dyDescent="0.2">
      <c r="N3748" s="125">
        <f t="shared" si="6563"/>
        <v>1.0041202729055844E-4</v>
      </c>
      <c r="P3748" s="127" t="str">
        <f t="shared" ref="P3748" si="6596">CONCATENATE("X2","(m",K3747,")")</f>
        <v>X2(m469)</v>
      </c>
      <c r="Q3748" s="59">
        <f t="shared" ref="Q3748" si="6597">(($L$3*($I$4-($B$4*Q3747+$D$4*N3749+$E$4*N3750+$F$4*N3751+$G$4*N3752))/$C$4))+((1-$L$3)*N3748)</f>
        <v>1.0042494581199308E-4</v>
      </c>
      <c r="S3748" s="129">
        <f t="shared" si="6595"/>
        <v>1.2863857013000567E-2</v>
      </c>
    </row>
    <row r="3749" spans="1:22" x14ac:dyDescent="0.2">
      <c r="N3749" s="125">
        <f t="shared" si="6563"/>
        <v>-9.7150168833795743E-4</v>
      </c>
      <c r="P3749" s="127" t="str">
        <f t="shared" ref="P3749" si="6598">CONCATENATE("X3","(m",K3747,")")</f>
        <v>X3(m469)</v>
      </c>
      <c r="Q3749" s="59">
        <f t="shared" ref="Q3749" si="6599">(($L$3*($I$5-($B$5*Q3747+$C$5*Q3748+$E$5*N3750+$F$5*N3751+$G$5*N3752))/$D$5))+((1-$L$3)*N3749)</f>
        <v>-9.7162618892166852E-4</v>
      </c>
      <c r="S3749" s="129">
        <f t="shared" si="6595"/>
        <v>1.2813629884685101E-2</v>
      </c>
    </row>
    <row r="3750" spans="1:22" x14ac:dyDescent="0.2">
      <c r="N3750" s="125">
        <f t="shared" si="6563"/>
        <v>0.24999287480258567</v>
      </c>
      <c r="P3750" s="127" t="str">
        <f t="shared" ref="P3750" si="6600">CONCATENATE("X4","(m",K3747,")")</f>
        <v>X4(m469)</v>
      </c>
      <c r="Q3750" s="59">
        <f t="shared" ref="Q3750" si="6601">(($L$3*($I$6-($B$6*Q3747+$C$6*Q3748+$D$6*Q3749+$F$6*N3751+$G$6*N3752))/$E$6))+((1-$L$3)*N3750)</f>
        <v>0.25002460900638929</v>
      </c>
      <c r="S3750" s="129">
        <f t="shared" si="6595"/>
        <v>1.269243212887392E-2</v>
      </c>
    </row>
    <row r="3751" spans="1:22" x14ac:dyDescent="0.2">
      <c r="N3751" s="125">
        <f t="shared" si="6563"/>
        <v>-1.0041850134840048E-4</v>
      </c>
      <c r="P3751" s="127" t="str">
        <f t="shared" ref="P3751" si="6602">CONCATENATE("X5","(m",K3747,")")</f>
        <v>X5(m469)</v>
      </c>
      <c r="Q3751" s="59">
        <f t="shared" ref="Q3751" si="6603">(($L$3*($I$7-($B$7*Q3747+$C$7*Q3748+$D$7*Q3749+$E$7*Q3750+$G$7*N3752))/$F$7))+((1-$L$3)*N3751)</f>
        <v>-1.0043136081661763E-4</v>
      </c>
      <c r="S3751" s="129">
        <f t="shared" si="6595"/>
        <v>1.2804235761207825E-2</v>
      </c>
    </row>
    <row r="3752" spans="1:22" ht="15.75" x14ac:dyDescent="0.25">
      <c r="K3752" s="1"/>
      <c r="N3752" s="126">
        <f t="shared" si="6563"/>
        <v>-9.7751573780191004E-4</v>
      </c>
      <c r="P3752" s="127" t="str">
        <f t="shared" ref="P3752" si="6604">CONCATENATE("X6","(m",K3747,")")</f>
        <v>X6(m469)</v>
      </c>
      <c r="Q3752" s="59">
        <f t="shared" ref="Q3752" si="6605">(($L$3*($I$8-($B$8*Q3747+$C$8*Q3748+$D$8*Q3749+$E$8*Q3750+$F$8*Q3751))/$G$8))+((1-$L$3)*N3752)</f>
        <v>-9.7763966926785596E-4</v>
      </c>
      <c r="R3752" s="1"/>
      <c r="S3752" s="129">
        <f t="shared" si="6595"/>
        <v>1.2676599553159393E-2</v>
      </c>
      <c r="T3752" s="1"/>
      <c r="U3752" s="1"/>
    </row>
    <row r="3753" spans="1:22" x14ac:dyDescent="0.2">
      <c r="A3753" s="131"/>
      <c r="B3753" s="131"/>
      <c r="C3753" s="131"/>
      <c r="D3753" s="131"/>
      <c r="E3753" s="131"/>
      <c r="F3753" s="131"/>
      <c r="G3753" s="131"/>
      <c r="H3753" s="131"/>
      <c r="I3753" s="131"/>
      <c r="J3753" s="131"/>
      <c r="K3753" s="131"/>
      <c r="L3753" s="131"/>
      <c r="M3753" s="131"/>
      <c r="N3753" s="131"/>
      <c r="O3753" s="131"/>
      <c r="P3753" s="131"/>
      <c r="Q3753" s="131"/>
      <c r="R3753" s="131"/>
      <c r="S3753" s="131"/>
      <c r="T3753" s="131"/>
      <c r="U3753" s="131"/>
      <c r="V3753" s="131"/>
    </row>
    <row r="3754" spans="1:22" ht="15.75" x14ac:dyDescent="0.25">
      <c r="K3754" s="127" t="s">
        <v>226</v>
      </c>
      <c r="N3754" s="117" t="s">
        <v>697</v>
      </c>
      <c r="S3754" s="112" t="s">
        <v>210</v>
      </c>
      <c r="T3754" s="112" t="s">
        <v>228</v>
      </c>
    </row>
    <row r="3755" spans="1:22" x14ac:dyDescent="0.2">
      <c r="K3755" s="127">
        <v>470</v>
      </c>
      <c r="N3755" s="124">
        <f t="shared" ref="N3755" si="6606">Q3747</f>
        <v>0.24883970285642565</v>
      </c>
      <c r="P3755" s="127" t="str">
        <f t="shared" ref="P3755" si="6607">CONCATENATE("X1","(m",K3755,")")</f>
        <v>X1(m470)</v>
      </c>
      <c r="Q3755" s="59">
        <f t="shared" ref="Q3755" si="6608">(($L$3*($I$3-($C$3*N3756+$D$3*N3757+$E$3*N3758+$F$3*N3759+$G$3*N3760))/$B$3))+((1-$L$3)*N3755)</f>
        <v>0.24887129199665919</v>
      </c>
      <c r="S3755" s="129">
        <f t="shared" ref="S3755:S3760" si="6609">ABS((Q3755-N3755)/Q3755)*100</f>
        <v>1.2692962687705088E-2</v>
      </c>
      <c r="T3755" s="133">
        <f t="shared" si="6581"/>
        <v>1.274489461433323E-2</v>
      </c>
      <c r="U3755" s="127" t="s">
        <v>229</v>
      </c>
    </row>
    <row r="3756" spans="1:22" x14ac:dyDescent="0.2">
      <c r="N3756" s="125">
        <f t="shared" si="6563"/>
        <v>1.0042494581199308E-4</v>
      </c>
      <c r="P3756" s="127" t="str">
        <f t="shared" ref="P3756" si="6610">CONCATENATE("X2","(m",K3755,")")</f>
        <v>X2(m470)</v>
      </c>
      <c r="Q3756" s="59">
        <f t="shared" ref="Q3756" si="6611">(($L$3*($I$4-($B$4*Q3755+$D$4*N3757+$E$4*N3758+$F$4*N3759+$G$4*N3760))/$C$4))+((1-$L$3)*N3756)</f>
        <v>1.0043774649693713E-4</v>
      </c>
      <c r="S3756" s="129">
        <f t="shared" si="6609"/>
        <v>1.274489461433323E-2</v>
      </c>
    </row>
    <row r="3757" spans="1:22" x14ac:dyDescent="0.2">
      <c r="N3757" s="125">
        <f t="shared" si="6563"/>
        <v>-9.7162618892166852E-4</v>
      </c>
      <c r="P3757" s="127" t="str">
        <f t="shared" ref="P3757" si="6612">CONCATENATE("X3","(m",K3755,")")</f>
        <v>X3(m470)</v>
      </c>
      <c r="Q3757" s="59">
        <f t="shared" ref="Q3757" si="6613">(($L$3*($I$5-($B$5*Q3755+$C$5*Q3756+$E$5*N3758+$F$5*N3759+$G$5*N3760))/$D$5))+((1-$L$3)*N3757)</f>
        <v>-9.7174955387140344E-4</v>
      </c>
      <c r="S3757" s="129">
        <f t="shared" si="6609"/>
        <v>1.2695138293959992E-2</v>
      </c>
    </row>
    <row r="3758" spans="1:22" x14ac:dyDescent="0.2">
      <c r="N3758" s="125">
        <f t="shared" si="6563"/>
        <v>0.25002460900638929</v>
      </c>
      <c r="P3758" s="127" t="str">
        <f t="shared" ref="P3758" si="6614">CONCATENATE("X4","(m",K3755,")")</f>
        <v>X4(m470)</v>
      </c>
      <c r="Q3758" s="59">
        <f t="shared" ref="Q3758" si="6615">(($L$3*($I$6-($B$6*Q3755+$C$6*Q3756+$D$6*Q3757+$F$6*N3759+$G$6*N3760))/$E$6))+((1-$L$3)*N3758)</f>
        <v>0.25005605374616813</v>
      </c>
      <c r="S3758" s="129">
        <f t="shared" si="6609"/>
        <v>1.2575076390976093E-2</v>
      </c>
    </row>
    <row r="3759" spans="1:22" x14ac:dyDescent="0.2">
      <c r="N3759" s="125">
        <f t="shared" si="6563"/>
        <v>-1.0043136081661763E-4</v>
      </c>
      <c r="P3759" s="127" t="str">
        <f t="shared" ref="P3759" si="6616">CONCATENATE("X5","(m",K3755,")")</f>
        <v>X5(m470)</v>
      </c>
      <c r="Q3759" s="59">
        <f t="shared" ref="Q3759" si="6617">(($L$3*($I$7-($B$7*Q3755+$C$7*Q3756+$D$7*Q3757+$E$7*Q3758+$G$7*N3760))/$F$7))+((1-$L$3)*N3759)</f>
        <v>-1.00444102986999E-4</v>
      </c>
      <c r="S3759" s="129">
        <f t="shared" si="6609"/>
        <v>1.2685832221549261E-2</v>
      </c>
    </row>
    <row r="3760" spans="1:22" ht="15.75" x14ac:dyDescent="0.25">
      <c r="K3760" s="1"/>
      <c r="N3760" s="126">
        <f t="shared" si="6563"/>
        <v>-9.7763966926785596E-4</v>
      </c>
      <c r="P3760" s="127" t="str">
        <f t="shared" ref="P3760" si="6618">CONCATENATE("X6","(m",K3755,")")</f>
        <v>X6(m470)</v>
      </c>
      <c r="Q3760" s="59">
        <f t="shared" ref="Q3760" si="6619">(($L$3*($I$8-($B$8*Q3755+$C$8*Q3756+$D$8*Q3757+$E$8*Q3758+$F$8*Q3759))/$G$8))+((1-$L$3)*N3760)</f>
        <v>-9.7776247029104208E-4</v>
      </c>
      <c r="R3760" s="1"/>
      <c r="S3760" s="129">
        <f t="shared" si="6609"/>
        <v>1.2559392175235089E-2</v>
      </c>
      <c r="T3760" s="1"/>
      <c r="U3760" s="1"/>
    </row>
    <row r="3761" spans="1:22" x14ac:dyDescent="0.2">
      <c r="A3761" s="131"/>
      <c r="B3761" s="131"/>
      <c r="C3761" s="131"/>
      <c r="D3761" s="131"/>
      <c r="E3761" s="131"/>
      <c r="F3761" s="131"/>
      <c r="G3761" s="131"/>
      <c r="H3761" s="131"/>
      <c r="I3761" s="131"/>
      <c r="J3761" s="131"/>
      <c r="K3761" s="131"/>
      <c r="L3761" s="131"/>
      <c r="M3761" s="131"/>
      <c r="N3761" s="131"/>
      <c r="O3761" s="131"/>
      <c r="P3761" s="131"/>
      <c r="Q3761" s="131"/>
      <c r="R3761" s="131"/>
      <c r="S3761" s="131"/>
      <c r="T3761" s="131"/>
      <c r="U3761" s="131"/>
      <c r="V3761" s="131"/>
    </row>
    <row r="3762" spans="1:22" ht="15.75" x14ac:dyDescent="0.25">
      <c r="K3762" s="127" t="s">
        <v>226</v>
      </c>
      <c r="N3762" s="117" t="s">
        <v>698</v>
      </c>
      <c r="S3762" s="112" t="s">
        <v>210</v>
      </c>
      <c r="T3762" s="112" t="s">
        <v>228</v>
      </c>
    </row>
    <row r="3763" spans="1:22" x14ac:dyDescent="0.2">
      <c r="K3763" s="127">
        <v>471</v>
      </c>
      <c r="N3763" s="124">
        <f t="shared" ref="N3763" si="6620">Q3755</f>
        <v>0.24887129199665919</v>
      </c>
      <c r="P3763" s="127" t="str">
        <f t="shared" ref="P3763" si="6621">CONCATENATE("X1","(m",K3763,")")</f>
        <v>X1(m471)</v>
      </c>
      <c r="Q3763" s="59">
        <f t="shared" ref="Q3763" si="6622">(($L$3*($I$3-($C$3*N3764+$D$3*N3765+$E$3*N3766+$F$3*N3767+$G$3*N3768))/$B$3))+((1-$L$3)*N3763)</f>
        <v>0.24890259299606748</v>
      </c>
      <c r="S3763" s="129">
        <f t="shared" ref="S3763:S3768" si="6623">ABS((Q3763-N3763)/Q3763)*100</f>
        <v>1.2575601978073715E-2</v>
      </c>
      <c r="T3763" s="133">
        <f t="shared" si="6581"/>
        <v>1.2627047238849255E-2</v>
      </c>
      <c r="U3763" s="127" t="s">
        <v>229</v>
      </c>
    </row>
    <row r="3764" spans="1:22" x14ac:dyDescent="0.2">
      <c r="N3764" s="125">
        <f t="shared" si="6563"/>
        <v>1.0043774649693713E-4</v>
      </c>
      <c r="P3764" s="127" t="str">
        <f t="shared" ref="P3764" si="6624">CONCATENATE("X2","(m",K3763,")")</f>
        <v>X2(m471)</v>
      </c>
      <c r="Q3764" s="59">
        <f t="shared" ref="Q3764" si="6625">(($L$3*($I$4-($B$4*Q3763+$D$4*N3765+$E$4*N3766+$F$4*N3767+$G$4*N3768))/$C$4))+((1-$L$3)*N3764)</f>
        <v>1.0045043042023792E-4</v>
      </c>
      <c r="S3764" s="129">
        <f t="shared" si="6623"/>
        <v>1.2627047238849255E-2</v>
      </c>
    </row>
    <row r="3765" spans="1:22" x14ac:dyDescent="0.2">
      <c r="N3765" s="125">
        <f t="shared" si="6563"/>
        <v>-9.7174955387140344E-4</v>
      </c>
      <c r="P3765" s="127" t="str">
        <f t="shared" ref="P3765" si="6626">CONCATENATE("X3","(m",K3763,")")</f>
        <v>X3(m471)</v>
      </c>
      <c r="Q3765" s="59">
        <f t="shared" ref="Q3765" si="6627">(($L$3*($I$5-($B$5*Q3763+$C$5*Q3764+$E$5*N3766+$F$5*N3767+$G$5*N3768))/$D$5))+((1-$L$3)*N3765)</f>
        <v>-9.7187179354586456E-4</v>
      </c>
      <c r="S3765" s="129">
        <f t="shared" si="6623"/>
        <v>1.257775719728812E-2</v>
      </c>
    </row>
    <row r="3766" spans="1:22" x14ac:dyDescent="0.2">
      <c r="N3766" s="125">
        <f t="shared" si="6563"/>
        <v>0.25005605374616813</v>
      </c>
      <c r="P3766" s="127" t="str">
        <f t="shared" ref="P3766" si="6628">CONCATENATE("X4","(m",K3763,")")</f>
        <v>X4(m471)</v>
      </c>
      <c r="Q3766" s="59">
        <f t="shared" ref="Q3766" si="6629">(($L$3*($I$6-($B$6*Q3763+$C$6*Q3764+$D$6*Q3765+$F$6*N3767+$G$6*N3768))/$E$6))+((1-$L$3)*N3766)</f>
        <v>0.25008721166227271</v>
      </c>
      <c r="S3766" s="129">
        <f t="shared" si="6623"/>
        <v>1.2458820224147163E-2</v>
      </c>
    </row>
    <row r="3767" spans="1:22" x14ac:dyDescent="0.2">
      <c r="N3767" s="125">
        <f t="shared" si="6563"/>
        <v>-1.00444102986999E-4</v>
      </c>
      <c r="P3767" s="127" t="str">
        <f t="shared" ref="P3767" si="6630">CONCATENATE("X5","(m",K3763,")")</f>
        <v>X5(m471)</v>
      </c>
      <c r="Q3767" s="59">
        <f t="shared" ref="Q3767" si="6631">(($L$3*($I$7-($B$7*Q3763+$C$7*Q3764+$D$7*Q3765+$E$7*Q3766+$G$7*N3768))/$F$7))+((1-$L$3)*N3767)</f>
        <v>-1.0045672892947857E-4</v>
      </c>
      <c r="S3767" s="129">
        <f t="shared" si="6623"/>
        <v>1.2568538329008514E-2</v>
      </c>
    </row>
    <row r="3768" spans="1:22" ht="15.75" x14ac:dyDescent="0.25">
      <c r="K3768" s="1"/>
      <c r="N3768" s="126">
        <f t="shared" si="6563"/>
        <v>-9.7776247029104208E-4</v>
      </c>
      <c r="P3768" s="127" t="str">
        <f t="shared" ref="P3768" si="6632">CONCATENATE("X6","(m",K3763,")")</f>
        <v>X6(m471)</v>
      </c>
      <c r="Q3768" s="59">
        <f t="shared" ref="Q3768" si="6633">(($L$3*($I$8-($B$8*Q3763+$C$8*Q3764+$D$8*Q3765+$E$8*Q3766+$F$8*Q3767))/$G$8))+((1-$L$3)*N3768)</f>
        <v>-9.7788415118281913E-4</v>
      </c>
      <c r="R3768" s="1"/>
      <c r="S3768" s="129">
        <f t="shared" si="6623"/>
        <v>1.2443282942040628E-2</v>
      </c>
      <c r="T3768" s="1"/>
      <c r="U3768" s="1"/>
    </row>
    <row r="3769" spans="1:22" x14ac:dyDescent="0.2">
      <c r="A3769" s="131"/>
      <c r="B3769" s="131"/>
      <c r="C3769" s="131"/>
      <c r="D3769" s="131"/>
      <c r="E3769" s="131"/>
      <c r="F3769" s="131"/>
      <c r="G3769" s="131"/>
      <c r="H3769" s="131"/>
      <c r="I3769" s="131"/>
      <c r="J3769" s="131"/>
      <c r="K3769" s="131"/>
      <c r="L3769" s="131"/>
      <c r="M3769" s="131"/>
      <c r="N3769" s="131"/>
      <c r="O3769" s="131"/>
      <c r="P3769" s="131"/>
      <c r="Q3769" s="131"/>
      <c r="R3769" s="131"/>
      <c r="S3769" s="131"/>
      <c r="T3769" s="131"/>
      <c r="U3769" s="131"/>
      <c r="V3769" s="131"/>
    </row>
    <row r="3770" spans="1:22" ht="15.75" x14ac:dyDescent="0.25">
      <c r="K3770" s="127" t="s">
        <v>226</v>
      </c>
      <c r="N3770" s="117" t="s">
        <v>699</v>
      </c>
      <c r="S3770" s="112" t="s">
        <v>210</v>
      </c>
      <c r="T3770" s="112" t="s">
        <v>228</v>
      </c>
    </row>
    <row r="3771" spans="1:22" x14ac:dyDescent="0.2">
      <c r="K3771" s="127">
        <v>472</v>
      </c>
      <c r="N3771" s="124">
        <f t="shared" ref="N3771" si="6634">Q3763</f>
        <v>0.24890259299606748</v>
      </c>
      <c r="P3771" s="127" t="str">
        <f t="shared" ref="P3771" si="6635">CONCATENATE("X1","(m",K3771,")")</f>
        <v>X1(m472)</v>
      </c>
      <c r="Q3771" s="59">
        <f t="shared" ref="Q3771" si="6636">(($L$3*($I$3-($C$3*N3772+$D$3*N3773+$E$3*N3774+$F$3*N3775+$G$3*N3776))/$B$3))+((1-$L$3)*N3771)</f>
        <v>0.24893360848293156</v>
      </c>
      <c r="S3771" s="129">
        <f t="shared" ref="S3771:S3776" si="6637">ABS((Q3771-N3771)/Q3771)*100</f>
        <v>1.2459340887351013E-2</v>
      </c>
      <c r="T3771" s="133">
        <f t="shared" si="6581"/>
        <v>1.2510304161626476E-2</v>
      </c>
      <c r="U3771" s="127" t="s">
        <v>229</v>
      </c>
    </row>
    <row r="3772" spans="1:22" x14ac:dyDescent="0.2">
      <c r="N3772" s="125">
        <f t="shared" si="6563"/>
        <v>1.0045043042023792E-4</v>
      </c>
      <c r="P3772" s="127" t="str">
        <f t="shared" ref="P3772" si="6638">CONCATENATE("X2","(m",K3771,")")</f>
        <v>X2(m472)</v>
      </c>
      <c r="Q3772" s="59">
        <f t="shared" ref="Q3772" si="6639">(($L$3*($I$4-($B$4*Q3771+$D$4*N3773+$E$4*N3774+$F$4*N3775+$G$4*N3776))/$C$4))+((1-$L$3)*N3772)</f>
        <v>1.0046299864693854E-4</v>
      </c>
      <c r="S3772" s="129">
        <f t="shared" si="6637"/>
        <v>1.2510304161626476E-2</v>
      </c>
    </row>
    <row r="3773" spans="1:22" x14ac:dyDescent="0.2">
      <c r="N3773" s="125">
        <f t="shared" si="6563"/>
        <v>-9.7187179354586456E-4</v>
      </c>
      <c r="P3773" s="127" t="str">
        <f t="shared" ref="P3773" si="6640">CONCATENATE("X3","(m",K3771,")")</f>
        <v>X3(m472)</v>
      </c>
      <c r="Q3773" s="59">
        <f t="shared" ref="Q3773" si="6641">(($L$3*($I$5-($B$5*Q3771+$C$5*Q3772+$E$5*N3774+$F$5*N3775+$G$5*N3776))/$D$5))+((1-$L$3)*N3773)</f>
        <v>-9.7199291820926792E-4</v>
      </c>
      <c r="S3773" s="129">
        <f t="shared" si="6637"/>
        <v>1.2461475915535671E-2</v>
      </c>
    </row>
    <row r="3774" spans="1:22" x14ac:dyDescent="0.2">
      <c r="N3774" s="125">
        <f t="shared" si="6563"/>
        <v>0.25008721166227271</v>
      </c>
      <c r="P3774" s="127" t="str">
        <f t="shared" ref="P3774" si="6642">CONCATENATE("X4","(m",K3771,")")</f>
        <v>X4(m472)</v>
      </c>
      <c r="Q3774" s="59">
        <f t="shared" ref="Q3774" si="6643">(($L$3*($I$6-($B$6*Q3771+$C$6*Q3772+$D$6*Q3773+$F$6*N3775+$G$6*N3776))/$E$6))+((1-$L$3)*N3774)</f>
        <v>0.25011808537096958</v>
      </c>
      <c r="S3774" s="129">
        <f t="shared" si="6637"/>
        <v>1.2343653059343785E-2</v>
      </c>
    </row>
    <row r="3775" spans="1:22" x14ac:dyDescent="0.2">
      <c r="N3775" s="125">
        <f t="shared" si="6563"/>
        <v>-1.0045672892947857E-4</v>
      </c>
      <c r="P3775" s="127" t="str">
        <f t="shared" ref="P3775" si="6644">CONCATENATE("X5","(m",K3771,")")</f>
        <v>X5(m472)</v>
      </c>
      <c r="Q3775" s="59">
        <f t="shared" ref="Q3775" si="6645">(($L$3*($I$7-($B$7*Q3771+$C$7*Q3772+$D$7*Q3773+$E$7*Q3774+$G$7*N3776))/$F$7))+((1-$L$3)*N3775)</f>
        <v>-1.0046923970423095E-4</v>
      </c>
      <c r="S3775" s="129">
        <f t="shared" si="6637"/>
        <v>1.2452343412980148E-2</v>
      </c>
    </row>
    <row r="3776" spans="1:22" ht="15.75" x14ac:dyDescent="0.25">
      <c r="K3776" s="1"/>
      <c r="N3776" s="126">
        <f t="shared" si="6563"/>
        <v>-9.7788415118281913E-4</v>
      </c>
      <c r="P3776" s="127" t="str">
        <f t="shared" ref="P3776" si="6646">CONCATENATE("X6","(m",K3771,")")</f>
        <v>X6(m472)</v>
      </c>
      <c r="Q3776" s="59">
        <f t="shared" ref="Q3776" si="6647">(($L$3*($I$8-($B$8*Q3771+$C$8*Q3772+$D$8*Q3773+$E$8*Q3774+$F$8*Q3775))/$G$8))+((1-$L$3)*N3776)</f>
        <v>-9.7800472216048331E-4</v>
      </c>
      <c r="R3776" s="1"/>
      <c r="S3776" s="129">
        <f t="shared" si="6637"/>
        <v>1.2328261298966499E-2</v>
      </c>
      <c r="T3776" s="1"/>
      <c r="U3776" s="1"/>
    </row>
    <row r="3777" spans="1:22" x14ac:dyDescent="0.2">
      <c r="A3777" s="131"/>
      <c r="B3777" s="131"/>
      <c r="C3777" s="131"/>
      <c r="D3777" s="131"/>
      <c r="E3777" s="131"/>
      <c r="F3777" s="131"/>
      <c r="G3777" s="131"/>
      <c r="H3777" s="131"/>
      <c r="I3777" s="131"/>
      <c r="J3777" s="131"/>
      <c r="K3777" s="131"/>
      <c r="L3777" s="131"/>
      <c r="M3777" s="131"/>
      <c r="N3777" s="131"/>
      <c r="O3777" s="131"/>
      <c r="P3777" s="131"/>
      <c r="Q3777" s="131"/>
      <c r="R3777" s="131"/>
      <c r="S3777" s="131"/>
      <c r="T3777" s="131"/>
      <c r="U3777" s="131"/>
      <c r="V3777" s="131"/>
    </row>
    <row r="3778" spans="1:22" ht="15.75" x14ac:dyDescent="0.25">
      <c r="K3778" s="127" t="s">
        <v>226</v>
      </c>
      <c r="N3778" s="117" t="s">
        <v>700</v>
      </c>
      <c r="S3778" s="112" t="s">
        <v>210</v>
      </c>
      <c r="T3778" s="112" t="s">
        <v>228</v>
      </c>
    </row>
    <row r="3779" spans="1:22" x14ac:dyDescent="0.2">
      <c r="K3779" s="127">
        <v>473</v>
      </c>
      <c r="N3779" s="124">
        <f t="shared" ref="N3779" si="6648">Q3771</f>
        <v>0.24893360848293156</v>
      </c>
      <c r="P3779" s="127" t="str">
        <f t="shared" ref="P3779" si="6649">CONCATENATE("X1","(m",K3779,")")</f>
        <v>X1(m473)</v>
      </c>
      <c r="Q3779" s="59">
        <f t="shared" ref="Q3779" si="6650">(($L$3*($I$3-($C$3*N3780+$D$3*N3781+$E$3*N3782+$F$3*N3783+$G$3*N3784))/$B$3))+((1-$L$3)*N3779)</f>
        <v>0.2489643410615584</v>
      </c>
      <c r="S3779" s="129">
        <f t="shared" ref="S3779:S3784" si="6651">ABS((Q3779-N3779)/Q3779)*100</f>
        <v>1.2344168845950331E-2</v>
      </c>
      <c r="T3779" s="133">
        <f t="shared" si="6581"/>
        <v>1.2394654766026015E-2</v>
      </c>
      <c r="U3779" s="127" t="s">
        <v>229</v>
      </c>
    </row>
    <row r="3780" spans="1:22" x14ac:dyDescent="0.2">
      <c r="N3780" s="125">
        <f t="shared" si="6563"/>
        <v>1.0046299864693854E-4</v>
      </c>
      <c r="P3780" s="127" t="str">
        <f t="shared" ref="P3780" si="6652">CONCATENATE("X2","(m",K3779,")")</f>
        <v>X2(m473)</v>
      </c>
      <c r="Q3780" s="59">
        <f t="shared" ref="Q3780" si="6653">(($L$3*($I$4-($B$4*Q3779+$D$4*N3781+$E$4*N3782+$F$4*N3783+$G$4*N3784))/$C$4))+((1-$L$3)*N3780)</f>
        <v>1.0047545223236735E-4</v>
      </c>
      <c r="S3780" s="129">
        <f t="shared" si="6651"/>
        <v>1.2394654766026015E-2</v>
      </c>
    </row>
    <row r="3781" spans="1:22" x14ac:dyDescent="0.2">
      <c r="N3781" s="125">
        <f t="shared" si="6563"/>
        <v>-9.7199291820926792E-4</v>
      </c>
      <c r="P3781" s="127" t="str">
        <f t="shared" ref="P3781" si="6654">CONCATENATE("X3","(m",K3779,")")</f>
        <v>X3(m473)</v>
      </c>
      <c r="Q3781" s="59">
        <f t="shared" ref="Q3781" si="6655">(($L$3*($I$5-($B$5*Q3779+$C$5*Q3780+$E$5*N3782+$F$5*N3783+$G$5*N3784))/$D$5))+((1-$L$3)*N3781)</f>
        <v>-9.7211293803220423E-4</v>
      </c>
      <c r="S3781" s="129">
        <f t="shared" si="6651"/>
        <v>1.2346283877185827E-2</v>
      </c>
    </row>
    <row r="3782" spans="1:22" x14ac:dyDescent="0.2">
      <c r="N3782" s="125">
        <f t="shared" si="6563"/>
        <v>0.25011808537096958</v>
      </c>
      <c r="P3782" s="127" t="str">
        <f t="shared" ref="P3782" si="6656">CONCATENATE("X4","(m",K3779,")")</f>
        <v>X4(m473)</v>
      </c>
      <c r="Q3782" s="59">
        <f t="shared" ref="Q3782" si="6657">(($L$3*($I$6-($B$6*Q3779+$C$6*Q3780+$D$6*Q3781+$F$6*N3783+$G$6*N3784))/$E$6))+((1-$L$3)*N3782)</f>
        <v>0.25014867746466096</v>
      </c>
      <c r="S3782" s="129">
        <f t="shared" si="6651"/>
        <v>1.2229564434017745E-2</v>
      </c>
    </row>
    <row r="3783" spans="1:22" x14ac:dyDescent="0.2">
      <c r="N3783" s="125">
        <f t="shared" si="6563"/>
        <v>-1.0046923970423095E-4</v>
      </c>
      <c r="P3783" s="127" t="str">
        <f t="shared" ref="P3783" si="6658">CONCATENATE("X5","(m",K3779,")")</f>
        <v>X5(m473)</v>
      </c>
      <c r="Q3783" s="59">
        <f t="shared" ref="Q3783" si="6659">(($L$3*($I$7-($B$7*Q3779+$C$7*Q3780+$D$7*Q3781+$E$7*Q3782+$G$7*N3784))/$F$7))+((1-$L$3)*N3783)</f>
        <v>-1.0048163636176035E-4</v>
      </c>
      <c r="S3783" s="129">
        <f t="shared" si="6651"/>
        <v>1.2337236910402099E-2</v>
      </c>
    </row>
    <row r="3784" spans="1:22" ht="15.75" x14ac:dyDescent="0.25">
      <c r="K3784" s="1"/>
      <c r="N3784" s="126">
        <f t="shared" si="6563"/>
        <v>-9.7800472216048331E-4</v>
      </c>
      <c r="P3784" s="127" t="str">
        <f t="shared" ref="P3784" si="6660">CONCATENATE("X6","(m",K3779,")")</f>
        <v>X6(m473)</v>
      </c>
      <c r="Q3784" s="59">
        <f t="shared" ref="Q3784" si="6661">(($L$3*($I$8-($B$8*Q3779+$C$8*Q3780+$D$8*Q3781+$E$8*Q3782+$F$8*Q3783))/$G$8))+((1-$L$3)*N3784)</f>
        <v>-9.7812419334813256E-4</v>
      </c>
      <c r="R3784" s="1"/>
      <c r="S3784" s="129">
        <f t="shared" si="6651"/>
        <v>1.2214316797574235E-2</v>
      </c>
      <c r="T3784" s="1"/>
      <c r="U3784" s="1"/>
    </row>
    <row r="3785" spans="1:22" x14ac:dyDescent="0.2">
      <c r="A3785" s="131"/>
      <c r="B3785" s="131"/>
      <c r="C3785" s="131"/>
      <c r="D3785" s="131"/>
      <c r="E3785" s="131"/>
      <c r="F3785" s="131"/>
      <c r="G3785" s="131"/>
      <c r="H3785" s="131"/>
      <c r="I3785" s="131"/>
      <c r="J3785" s="131"/>
      <c r="K3785" s="131"/>
      <c r="L3785" s="131"/>
      <c r="M3785" s="131"/>
      <c r="N3785" s="131"/>
      <c r="O3785" s="131"/>
      <c r="P3785" s="131"/>
      <c r="Q3785" s="131"/>
      <c r="R3785" s="131"/>
      <c r="S3785" s="131"/>
      <c r="T3785" s="131"/>
      <c r="U3785" s="131"/>
      <c r="V3785" s="131"/>
    </row>
    <row r="3786" spans="1:22" ht="15.75" x14ac:dyDescent="0.25">
      <c r="K3786" s="127" t="s">
        <v>226</v>
      </c>
      <c r="N3786" s="117" t="s">
        <v>701</v>
      </c>
      <c r="S3786" s="112" t="s">
        <v>210</v>
      </c>
      <c r="T3786" s="112" t="s">
        <v>228</v>
      </c>
    </row>
    <row r="3787" spans="1:22" x14ac:dyDescent="0.2">
      <c r="K3787" s="127">
        <v>474</v>
      </c>
      <c r="N3787" s="124">
        <f t="shared" ref="N3787" si="6662">Q3779</f>
        <v>0.2489643410615584</v>
      </c>
      <c r="P3787" s="127" t="str">
        <f t="shared" ref="P3787" si="6663">CONCATENATE("X1","(m",K3787,")")</f>
        <v>X1(m474)</v>
      </c>
      <c r="Q3787" s="59">
        <f t="shared" ref="Q3787" si="6664">(($L$3*($I$3-($C$3*N3788+$D$3*N3789+$E$3*N3790+$F$3*N3791+$G$3*N3792))/$B$3))+((1-$L$3)*N3787)</f>
        <v>0.24899479331249985</v>
      </c>
      <c r="S3787" s="129">
        <f t="shared" ref="S3787:S3792" si="6665">ABS((Q3787-N3787)/Q3787)*100</f>
        <v>1.2230075390865489E-2</v>
      </c>
      <c r="T3787" s="133">
        <f t="shared" si="6581"/>
        <v>1.228008854228173E-2</v>
      </c>
      <c r="U3787" s="127" t="s">
        <v>229</v>
      </c>
    </row>
    <row r="3788" spans="1:22" x14ac:dyDescent="0.2">
      <c r="N3788" s="125">
        <f t="shared" si="6563"/>
        <v>1.0047545223236735E-4</v>
      </c>
      <c r="P3788" s="127" t="str">
        <f t="shared" ref="P3788" si="6666">CONCATENATE("X2","(m",K3787,")")</f>
        <v>X2(m474)</v>
      </c>
      <c r="Q3788" s="59">
        <f t="shared" ref="Q3788" si="6667">(($L$3*($I$4-($B$4*Q3787+$D$4*N3789+$E$4*N3790+$F$4*N3791+$G$4*N3792))/$C$4))+((1-$L$3)*N3788)</f>
        <v>1.0048779222222642E-4</v>
      </c>
      <c r="S3788" s="129">
        <f t="shared" si="6665"/>
        <v>1.228008854228173E-2</v>
      </c>
    </row>
    <row r="3789" spans="1:22" x14ac:dyDescent="0.2">
      <c r="N3789" s="125">
        <f t="shared" si="6563"/>
        <v>-9.7211293803220423E-4</v>
      </c>
      <c r="P3789" s="127" t="str">
        <f t="shared" ref="P3789" si="6668">CONCATENATE("X3","(m",K3787,")")</f>
        <v>X3(m474)</v>
      </c>
      <c r="Q3789" s="59">
        <f t="shared" ref="Q3789" si="6669">(($L$3*($I$5-($B$5*Q3787+$C$5*Q3788+$E$5*N3790+$F$5*N3791+$G$5*N3792))/$D$5))+((1-$L$3)*N3789)</f>
        <v>-9.7223186309249162E-4</v>
      </c>
      <c r="S3789" s="129">
        <f t="shared" si="6665"/>
        <v>1.2232170617111146E-2</v>
      </c>
    </row>
    <row r="3790" spans="1:22" x14ac:dyDescent="0.2">
      <c r="N3790" s="125">
        <f t="shared" si="6563"/>
        <v>0.25014867746466096</v>
      </c>
      <c r="P3790" s="127" t="str">
        <f t="shared" ref="P3790" si="6670">CONCATENATE("X4","(m",K3787,")")</f>
        <v>X4(m474)</v>
      </c>
      <c r="Q3790" s="59">
        <f t="shared" ref="Q3790" si="6671">(($L$3*($I$6-($B$6*Q3787+$C$6*Q3788+$D$6*Q3789+$F$6*N3791+$G$6*N3792))/$E$6))+((1-$L$3)*N3790)</f>
        <v>0.25017899051210241</v>
      </c>
      <c r="S3790" s="129">
        <f t="shared" si="6665"/>
        <v>1.2116543990922093E-2</v>
      </c>
    </row>
    <row r="3791" spans="1:22" x14ac:dyDescent="0.2">
      <c r="N3791" s="125">
        <f t="shared" si="6563"/>
        <v>-1.0048163636176035E-4</v>
      </c>
      <c r="P3791" s="127" t="str">
        <f t="shared" ref="P3791" si="6672">CONCATENATE("X5","(m",K3787,")")</f>
        <v>X5(m474)</v>
      </c>
      <c r="Q3791" s="59">
        <f t="shared" ref="Q3791" si="6673">(($L$3*($I$7-($B$7*Q3787+$C$7*Q3788+$D$7*Q3789+$E$7*Q3790+$G$7*N3792))/$F$7))+((1-$L$3)*N3791)</f>
        <v>-1.0049391994298868E-4</v>
      </c>
      <c r="S3791" s="129">
        <f t="shared" si="6665"/>
        <v>1.2223208364537641E-2</v>
      </c>
    </row>
    <row r="3792" spans="1:22" ht="15.75" x14ac:dyDescent="0.25">
      <c r="K3792" s="1"/>
      <c r="N3792" s="126">
        <f t="shared" si="6563"/>
        <v>-9.7812419334813256E-4</v>
      </c>
      <c r="P3792" s="127" t="str">
        <f t="shared" ref="P3792" si="6674">CONCATENATE("X6","(m",K3787,")")</f>
        <v>X6(m474)</v>
      </c>
      <c r="Q3792" s="59">
        <f t="shared" ref="Q3792" si="6675">(($L$3*($I$8-($B$8*Q3787+$C$8*Q3788+$D$8*Q3789+$E$8*Q3790+$F$8*Q3791))/$G$8))+((1-$L$3)*N3792)</f>
        <v>-9.7824257477751881E-4</v>
      </c>
      <c r="R3792" s="1"/>
      <c r="S3792" s="129">
        <f t="shared" si="6665"/>
        <v>1.210143909481444E-2</v>
      </c>
      <c r="T3792" s="1"/>
      <c r="U3792" s="1"/>
    </row>
    <row r="3793" spans="1:22" x14ac:dyDescent="0.2">
      <c r="A3793" s="131"/>
      <c r="B3793" s="131"/>
      <c r="C3793" s="131"/>
      <c r="D3793" s="131"/>
      <c r="E3793" s="131"/>
      <c r="F3793" s="131"/>
      <c r="G3793" s="131"/>
      <c r="H3793" s="131"/>
      <c r="I3793" s="131"/>
      <c r="J3793" s="131"/>
      <c r="K3793" s="131"/>
      <c r="L3793" s="131"/>
      <c r="M3793" s="131"/>
      <c r="N3793" s="131"/>
      <c r="O3793" s="131"/>
      <c r="P3793" s="131"/>
      <c r="Q3793" s="131"/>
      <c r="R3793" s="131"/>
      <c r="S3793" s="131"/>
      <c r="T3793" s="131"/>
      <c r="U3793" s="131"/>
      <c r="V3793" s="131"/>
    </row>
    <row r="3794" spans="1:22" ht="15.75" x14ac:dyDescent="0.25">
      <c r="K3794" s="127" t="s">
        <v>226</v>
      </c>
      <c r="N3794" s="117" t="s">
        <v>702</v>
      </c>
      <c r="S3794" s="112" t="s">
        <v>210</v>
      </c>
      <c r="T3794" s="112" t="s">
        <v>228</v>
      </c>
    </row>
    <row r="3795" spans="1:22" x14ac:dyDescent="0.2">
      <c r="K3795" s="127">
        <v>475</v>
      </c>
      <c r="N3795" s="124">
        <f t="shared" ref="N3795:N3856" si="6676">Q3787</f>
        <v>0.24899479331249985</v>
      </c>
      <c r="P3795" s="127" t="str">
        <f t="shared" ref="P3795" si="6677">CONCATENATE("X1","(m",K3795,")")</f>
        <v>X1(m475)</v>
      </c>
      <c r="Q3795" s="59">
        <f t="shared" ref="Q3795" si="6678">(($L$3*($I$3-($C$3*N3796+$D$3*N3797+$E$3*N3798+$F$3*N3799+$G$3*N3800))/$B$3))+((1-$L$3)*N3795)</f>
        <v>0.24902496779276909</v>
      </c>
      <c r="S3795" s="129">
        <f t="shared" ref="S3795:S3800" si="6679">ABS((Q3795-N3795)/Q3795)*100</f>
        <v>1.2117050164361529E-2</v>
      </c>
      <c r="T3795" s="133">
        <f t="shared" si="6581"/>
        <v>1.2166595086555517E-2</v>
      </c>
      <c r="U3795" s="127" t="s">
        <v>229</v>
      </c>
    </row>
    <row r="3796" spans="1:22" x14ac:dyDescent="0.2">
      <c r="N3796" s="125">
        <f t="shared" si="6676"/>
        <v>1.0048779222222642E-4</v>
      </c>
      <c r="P3796" s="127" t="str">
        <f t="shared" ref="P3796" si="6680">CONCATENATE("X2","(m",K3795,")")</f>
        <v>X2(m475)</v>
      </c>
      <c r="Q3796" s="59">
        <f t="shared" ref="Q3796" si="6681">(($L$3*($I$4-($B$4*Q3795+$D$4*N3797+$E$4*N3798+$F$4*N3799+$G$4*N3800))/$C$4))+((1-$L$3)*N3796)</f>
        <v>1.0050001965267947E-4</v>
      </c>
      <c r="S3796" s="129">
        <f t="shared" si="6679"/>
        <v>1.2166595086555517E-2</v>
      </c>
    </row>
    <row r="3797" spans="1:22" x14ac:dyDescent="0.2">
      <c r="N3797" s="125">
        <f t="shared" si="6676"/>
        <v>-9.7223186309249162E-4</v>
      </c>
      <c r="P3797" s="127" t="str">
        <f t="shared" ref="P3797" si="6682">CONCATENATE("X3","(m",K3795,")")</f>
        <v>X3(m475)</v>
      </c>
      <c r="Q3797" s="59">
        <f t="shared" ref="Q3797" si="6683">(($L$3*($I$5-($B$5*Q3795+$C$5*Q3796+$E$5*N3798+$F$5*N3799+$G$5*N3800))/$D$5))+((1-$L$3)*N3797)</f>
        <v>-9.7234970337602513E-4</v>
      </c>
      <c r="S3797" s="129">
        <f t="shared" si="6679"/>
        <v>1.2119125775877105E-2</v>
      </c>
    </row>
    <row r="3798" spans="1:22" x14ac:dyDescent="0.2">
      <c r="N3798" s="125">
        <f t="shared" si="6676"/>
        <v>0.25017899051210241</v>
      </c>
      <c r="P3798" s="127" t="str">
        <f t="shared" ref="P3798" si="6684">CONCATENATE("X4","(m",K3795,")")</f>
        <v>X4(m475)</v>
      </c>
      <c r="Q3798" s="59">
        <f t="shared" ref="Q3798" si="6685">(($L$3*($I$6-($B$6*Q3795+$C$6*Q3796+$D$6*Q3797+$F$6*N3799+$G$6*N3800))/$E$6))+((1-$L$3)*N3798)</f>
        <v>0.25020902705861853</v>
      </c>
      <c r="S3798" s="129">
        <f t="shared" si="6679"/>
        <v>1.2004581477024125E-2</v>
      </c>
    </row>
    <row r="3799" spans="1:22" x14ac:dyDescent="0.2">
      <c r="N3799" s="125">
        <f t="shared" si="6676"/>
        <v>-1.0049391994298868E-4</v>
      </c>
      <c r="P3799" s="127" t="str">
        <f t="shared" ref="P3799" si="6686">CONCATENATE("X5","(m",K3795,")")</f>
        <v>X5(m475)</v>
      </c>
      <c r="Q3799" s="59">
        <f t="shared" ref="Q3799" si="6687">(($L$3*($I$7-($B$7*Q3795+$C$7*Q3796+$D$7*Q3797+$E$7*Q3798+$G$7*N3800))/$F$7))+((1-$L$3)*N3799)</f>
        <v>-1.005060914793432E-4</v>
      </c>
      <c r="S3799" s="129">
        <f t="shared" si="6679"/>
        <v>1.211024742418251E-2</v>
      </c>
    </row>
    <row r="3800" spans="1:22" ht="15.75" x14ac:dyDescent="0.25">
      <c r="K3800" s="1"/>
      <c r="N3800" s="126">
        <f t="shared" si="6676"/>
        <v>-9.7824257477751881E-4</v>
      </c>
      <c r="P3800" s="127" t="str">
        <f t="shared" ref="P3800" si="6688">CONCATENATE("X6","(m",K3795,")")</f>
        <v>X6(m475)</v>
      </c>
      <c r="Q3800" s="59">
        <f t="shared" ref="Q3800" si="6689">(($L$3*($I$8-($B$8*Q3795+$C$8*Q3796+$D$8*Q3797+$E$8*Q3798+$F$8*Q3799))/$G$8))+((1-$L$3)*N3800)</f>
        <v>-9.7835987638888837E-4</v>
      </c>
      <c r="R3800" s="1"/>
      <c r="S3800" s="129">
        <f t="shared" si="6679"/>
        <v>1.1989617951475877E-2</v>
      </c>
      <c r="T3800" s="1"/>
      <c r="U3800" s="1"/>
    </row>
    <row r="3801" spans="1:22" x14ac:dyDescent="0.2">
      <c r="A3801" s="131"/>
      <c r="B3801" s="131"/>
      <c r="C3801" s="131"/>
      <c r="D3801" s="131"/>
      <c r="E3801" s="131"/>
      <c r="F3801" s="131"/>
      <c r="G3801" s="131"/>
      <c r="H3801" s="131"/>
      <c r="I3801" s="131"/>
      <c r="J3801" s="131"/>
      <c r="K3801" s="131"/>
      <c r="L3801" s="131"/>
      <c r="M3801" s="131"/>
      <c r="N3801" s="131"/>
      <c r="O3801" s="131"/>
      <c r="P3801" s="131"/>
      <c r="Q3801" s="131"/>
      <c r="R3801" s="131"/>
      <c r="S3801" s="131"/>
      <c r="T3801" s="131"/>
      <c r="U3801" s="131"/>
      <c r="V3801" s="131"/>
    </row>
    <row r="3802" spans="1:22" ht="15.75" x14ac:dyDescent="0.25">
      <c r="K3802" s="127" t="s">
        <v>226</v>
      </c>
      <c r="N3802" s="117" t="s">
        <v>703</v>
      </c>
      <c r="S3802" s="112" t="s">
        <v>210</v>
      </c>
      <c r="T3802" s="112" t="s">
        <v>228</v>
      </c>
    </row>
    <row r="3803" spans="1:22" x14ac:dyDescent="0.2">
      <c r="K3803" s="127">
        <v>476</v>
      </c>
      <c r="N3803" s="124">
        <f t="shared" ref="N3803" si="6690">Q3795</f>
        <v>0.24902496779276909</v>
      </c>
      <c r="P3803" s="127" t="str">
        <f t="shared" ref="P3803" si="6691">CONCATENATE("X1","(m",K3803,")")</f>
        <v>X1(m476)</v>
      </c>
      <c r="Q3803" s="59">
        <f t="shared" ref="Q3803" si="6692">(($L$3*($I$3-($C$3*N3804+$D$3*N3805+$E$3*N3806+$F$3*N3807+$G$3*N3808))/$B$3))+((1-$L$3)*N3803)</f>
        <v>0.24905486703605562</v>
      </c>
      <c r="S3803" s="129">
        <f t="shared" ref="S3803:S3808" si="6693">ABS((Q3803-N3803)/Q3803)*100</f>
        <v>1.2005082912995714E-2</v>
      </c>
      <c r="T3803" s="133">
        <f t="shared" ref="T3803:T3859" si="6694">MAX(S3803:S3806)</f>
        <v>1.2054164099729847E-2</v>
      </c>
      <c r="U3803" s="127" t="s">
        <v>229</v>
      </c>
    </row>
    <row r="3804" spans="1:22" x14ac:dyDescent="0.2">
      <c r="N3804" s="125">
        <f t="shared" si="6676"/>
        <v>1.0050001965267947E-4</v>
      </c>
      <c r="P3804" s="127" t="str">
        <f t="shared" ref="P3804" si="6695">CONCATENATE("X2","(m",K3803,")")</f>
        <v>X2(m476)</v>
      </c>
      <c r="Q3804" s="59">
        <f t="shared" ref="Q3804" si="6696">(($L$3*($I$4-($B$4*Q3803+$D$4*N3805+$E$4*N3806+$F$4*N3807+$G$4*N3808))/$C$4))+((1-$L$3)*N3804)</f>
        <v>1.0051213555043886E-4</v>
      </c>
      <c r="S3804" s="129">
        <f t="shared" si="6693"/>
        <v>1.2054164099729847E-2</v>
      </c>
    </row>
    <row r="3805" spans="1:22" x14ac:dyDescent="0.2">
      <c r="N3805" s="125">
        <f t="shared" si="6676"/>
        <v>-9.7234970337602513E-4</v>
      </c>
      <c r="P3805" s="127" t="str">
        <f t="shared" ref="P3805" si="6697">CONCATENATE("X3","(m",K3803,")")</f>
        <v>X3(m476)</v>
      </c>
      <c r="Q3805" s="59">
        <f t="shared" ref="Q3805" si="6698">(($L$3*($I$5-($B$5*Q3803+$C$5*Q3804+$E$5*N3806+$F$5*N3807+$G$5*N3808))/$D$5))+((1-$L$3)*N3805)</f>
        <v>-9.7246646877761195E-4</v>
      </c>
      <c r="S3805" s="129">
        <f t="shared" si="6693"/>
        <v>1.2007139097926379E-2</v>
      </c>
    </row>
    <row r="3806" spans="1:22" x14ac:dyDescent="0.2">
      <c r="N3806" s="125">
        <f t="shared" si="6676"/>
        <v>0.25020902705861853</v>
      </c>
      <c r="P3806" s="127" t="str">
        <f t="shared" ref="P3806" si="6699">CONCATENATE("X4","(m",K3803,")")</f>
        <v>X4(m476)</v>
      </c>
      <c r="Q3806" s="59">
        <f t="shared" ref="Q3806" si="6700">(($L$3*($I$6-($B$6*Q3803+$C$6*Q3804+$D$6*Q3805+$F$6*N3807+$G$6*N3808))/$E$6))+((1-$L$3)*N3806)</f>
        <v>0.25023878962631674</v>
      </c>
      <c r="S3806" s="129">
        <f t="shared" si="6693"/>
        <v>1.189366674233645E-2</v>
      </c>
    </row>
    <row r="3807" spans="1:22" x14ac:dyDescent="0.2">
      <c r="N3807" s="125">
        <f t="shared" si="6676"/>
        <v>-1.005060914793432E-4</v>
      </c>
      <c r="P3807" s="127" t="str">
        <f t="shared" ref="P3807" si="6701">CONCATENATE("X5","(m",K3803,")")</f>
        <v>X5(m476)</v>
      </c>
      <c r="Q3807" s="59">
        <f t="shared" ref="Q3807" si="6702">(($L$3*($I$7-($B$7*Q3803+$C$7*Q3804+$D$7*Q3805+$E$7*Q3806+$G$7*N3808))/$F$7))+((1-$L$3)*N3807)</f>
        <v>-1.005181519928429E-4</v>
      </c>
      <c r="S3807" s="129">
        <f t="shared" si="6693"/>
        <v>1.1998343841975474E-2</v>
      </c>
    </row>
    <row r="3808" spans="1:22" ht="15.75" x14ac:dyDescent="0.25">
      <c r="K3808" s="1"/>
      <c r="N3808" s="126">
        <f t="shared" si="6676"/>
        <v>-9.7835987638888837E-4</v>
      </c>
      <c r="P3808" s="127" t="str">
        <f t="shared" ref="P3808" si="6703">CONCATENATE("X6","(m",K3803,")")</f>
        <v>X6(m476)</v>
      </c>
      <c r="Q3808" s="59">
        <f t="shared" ref="Q3808" si="6704">(($L$3*($I$8-($B$8*Q3803+$C$8*Q3804+$D$8*Q3805+$E$8*Q3806+$F$8*Q3807))/$G$8))+((1-$L$3)*N3808)</f>
        <v>-9.7847610803181791E-4</v>
      </c>
      <c r="R3808" s="1"/>
      <c r="S3808" s="129">
        <f t="shared" si="6693"/>
        <v>1.1878843231372952E-2</v>
      </c>
      <c r="T3808" s="1"/>
      <c r="U3808" s="1"/>
    </row>
    <row r="3809" spans="1:22" x14ac:dyDescent="0.2">
      <c r="A3809" s="131"/>
      <c r="B3809" s="131"/>
      <c r="C3809" s="131"/>
      <c r="D3809" s="131"/>
      <c r="E3809" s="131"/>
      <c r="F3809" s="131"/>
      <c r="G3809" s="131"/>
      <c r="H3809" s="131"/>
      <c r="I3809" s="131"/>
      <c r="J3809" s="131"/>
      <c r="K3809" s="131"/>
      <c r="L3809" s="131"/>
      <c r="M3809" s="131"/>
      <c r="N3809" s="131"/>
      <c r="O3809" s="131"/>
      <c r="P3809" s="131"/>
      <c r="Q3809" s="131"/>
      <c r="R3809" s="131"/>
      <c r="S3809" s="131"/>
      <c r="T3809" s="131"/>
      <c r="U3809" s="131"/>
      <c r="V3809" s="131"/>
    </row>
    <row r="3810" spans="1:22" ht="15.75" x14ac:dyDescent="0.25">
      <c r="K3810" s="127" t="s">
        <v>226</v>
      </c>
      <c r="N3810" s="117" t="s">
        <v>704</v>
      </c>
      <c r="S3810" s="112" t="s">
        <v>210</v>
      </c>
      <c r="T3810" s="112" t="s">
        <v>228</v>
      </c>
    </row>
    <row r="3811" spans="1:22" x14ac:dyDescent="0.2">
      <c r="K3811" s="127">
        <v>477</v>
      </c>
      <c r="N3811" s="124">
        <f t="shared" ref="N3811" si="6705">Q3803</f>
        <v>0.24905486703605562</v>
      </c>
      <c r="P3811" s="127" t="str">
        <f t="shared" ref="P3811" si="6706">CONCATENATE("X1","(m",K3811,")")</f>
        <v>X1(m477)</v>
      </c>
      <c r="Q3811" s="59">
        <f t="shared" ref="Q3811" si="6707">(($L$3*($I$3-($C$3*N3812+$D$3*N3813+$E$3*N3814+$F$3*N3815+$G$3*N3816))/$B$3))+((1-$L$3)*N3811)</f>
        <v>0.24908449355293777</v>
      </c>
      <c r="S3811" s="129">
        <f t="shared" ref="S3811:S3816" si="6708">ABS((Q3811-N3811)/Q3811)*100</f>
        <v>1.1894163486277601E-2</v>
      </c>
      <c r="T3811" s="133">
        <f t="shared" si="6694"/>
        <v>1.1942785386153357E-2</v>
      </c>
      <c r="U3811" s="127" t="s">
        <v>229</v>
      </c>
    </row>
    <row r="3812" spans="1:22" x14ac:dyDescent="0.2">
      <c r="N3812" s="125">
        <f t="shared" si="6676"/>
        <v>1.0051213555043886E-4</v>
      </c>
      <c r="P3812" s="127" t="str">
        <f t="shared" ref="P3812" si="6709">CONCATENATE("X2","(m",K3811,")")</f>
        <v>X2(m477)</v>
      </c>
      <c r="Q3812" s="59">
        <f t="shared" ref="Q3812" si="6710">(($L$3*($I$4-($B$4*Q3811+$D$4*N3813+$E$4*N3814+$F$4*N3815+$G$4*N3816))/$C$4))+((1-$L$3)*N3812)</f>
        <v>1.0052414093285175E-4</v>
      </c>
      <c r="S3812" s="129">
        <f t="shared" si="6708"/>
        <v>1.1942785386153357E-2</v>
      </c>
    </row>
    <row r="3813" spans="1:22" x14ac:dyDescent="0.2">
      <c r="N3813" s="125">
        <f t="shared" si="6676"/>
        <v>-9.7246646877761195E-4</v>
      </c>
      <c r="P3813" s="127" t="str">
        <f t="shared" ref="P3813" si="6711">CONCATENATE("X3","(m",K3811,")")</f>
        <v>X3(m477)</v>
      </c>
      <c r="Q3813" s="59">
        <f t="shared" ref="Q3813" si="6712">(($L$3*($I$5-($B$5*Q3811+$C$5*Q3812+$E$5*N3814+$F$5*N3815+$G$5*N3816))/$D$5))+((1-$L$3)*N3813)</f>
        <v>-9.7258216910180476E-4</v>
      </c>
      <c r="S3813" s="129">
        <f t="shared" si="6708"/>
        <v>1.1896200431030065E-2</v>
      </c>
    </row>
    <row r="3814" spans="1:22" x14ac:dyDescent="0.2">
      <c r="N3814" s="125">
        <f t="shared" si="6676"/>
        <v>0.25023878962631674</v>
      </c>
      <c r="P3814" s="127" t="str">
        <f t="shared" ref="P3814" si="6713">CONCATENATE("X4","(m",K3811,")")</f>
        <v>X4(m477)</v>
      </c>
      <c r="Q3814" s="59">
        <f t="shared" ref="Q3814" si="6714">(($L$3*($I$6-($B$6*Q3811+$C$6*Q3812+$D$6*Q3813+$F$6*N3815+$G$6*N3816))/$E$6))+((1-$L$3)*N3814)</f>
        <v>0.25026828071429907</v>
      </c>
      <c r="S3814" s="129">
        <f t="shared" si="6708"/>
        <v>1.1783789738821372E-2</v>
      </c>
    </row>
    <row r="3815" spans="1:22" x14ac:dyDescent="0.2">
      <c r="N3815" s="125">
        <f t="shared" si="6676"/>
        <v>-1.005181519928429E-4</v>
      </c>
      <c r="P3815" s="127" t="str">
        <f t="shared" ref="P3815" si="6715">CONCATENATE("X5","(m",K3811,")")</f>
        <v>X5(m477)</v>
      </c>
      <c r="Q3815" s="59">
        <f t="shared" ref="Q3815" si="6716">(($L$3*($I$7-($B$7*Q3811+$C$7*Q3812+$D$7*Q3813+$E$7*Q3814+$G$7*N3816))/$F$7))+((1-$L$3)*N3815)</f>
        <v>-1.0053010249618451E-4</v>
      </c>
      <c r="S3815" s="129">
        <f t="shared" si="6708"/>
        <v>1.1887487473781093E-2</v>
      </c>
    </row>
    <row r="3816" spans="1:22" ht="15.75" x14ac:dyDescent="0.25">
      <c r="K3816" s="1"/>
      <c r="N3816" s="126">
        <f t="shared" si="6676"/>
        <v>-9.7847610803181791E-4</v>
      </c>
      <c r="P3816" s="127" t="str">
        <f t="shared" ref="P3816" si="6717">CONCATENATE("X6","(m",K3811,")")</f>
        <v>X6(m477)</v>
      </c>
      <c r="Q3816" s="59">
        <f t="shared" ref="Q3816" si="6718">(($L$3*($I$8-($B$8*Q3811+$C$8*Q3812+$D$8*Q3813+$E$8*Q3814+$F$8*Q3815))/$G$8))+((1-$L$3)*N3816)</f>
        <v>-9.7859127946604103E-4</v>
      </c>
      <c r="R3816" s="1"/>
      <c r="S3816" s="129">
        <f t="shared" si="6708"/>
        <v>1.1769104900052237E-2</v>
      </c>
      <c r="T3816" s="1"/>
      <c r="U3816" s="1"/>
    </row>
    <row r="3817" spans="1:22" x14ac:dyDescent="0.2">
      <c r="A3817" s="131"/>
      <c r="B3817" s="131"/>
      <c r="C3817" s="131"/>
      <c r="D3817" s="131"/>
      <c r="E3817" s="131"/>
      <c r="F3817" s="131"/>
      <c r="G3817" s="131"/>
      <c r="H3817" s="131"/>
      <c r="I3817" s="131"/>
      <c r="J3817" s="131"/>
      <c r="K3817" s="131"/>
      <c r="L3817" s="131"/>
      <c r="M3817" s="131"/>
      <c r="N3817" s="131"/>
      <c r="O3817" s="131"/>
      <c r="P3817" s="131"/>
      <c r="Q3817" s="131"/>
      <c r="R3817" s="131"/>
      <c r="S3817" s="131"/>
      <c r="T3817" s="131"/>
      <c r="U3817" s="131"/>
      <c r="V3817" s="131"/>
    </row>
    <row r="3818" spans="1:22" ht="15.75" x14ac:dyDescent="0.25">
      <c r="K3818" s="127" t="s">
        <v>226</v>
      </c>
      <c r="N3818" s="117" t="s">
        <v>705</v>
      </c>
      <c r="S3818" s="112" t="s">
        <v>210</v>
      </c>
      <c r="T3818" s="112" t="s">
        <v>228</v>
      </c>
    </row>
    <row r="3819" spans="1:22" x14ac:dyDescent="0.2">
      <c r="K3819" s="127">
        <v>478</v>
      </c>
      <c r="N3819" s="124">
        <f t="shared" ref="N3819" si="6719">Q3811</f>
        <v>0.24908449355293777</v>
      </c>
      <c r="P3819" s="127" t="str">
        <f t="shared" ref="P3819" si="6720">CONCATENATE("X1","(m",K3819,")")</f>
        <v>X1(m478)</v>
      </c>
      <c r="Q3819" s="59">
        <f t="shared" ref="Q3819" si="6721">(($L$3*($I$3-($C$3*N3820+$D$3*N3821+$E$3*N3822+$F$3*N3823+$G$3*N3824))/$B$3))+((1-$L$3)*N3819)</f>
        <v>0.24911384983109364</v>
      </c>
      <c r="S3819" s="129">
        <f t="shared" ref="S3819:S3824" si="6722">ABS((Q3819-N3819)/Q3819)*100</f>
        <v>1.1784281835703639E-2</v>
      </c>
      <c r="T3819" s="133">
        <f t="shared" si="6694"/>
        <v>1.1832448852689864E-2</v>
      </c>
      <c r="U3819" s="127" t="s">
        <v>229</v>
      </c>
    </row>
    <row r="3820" spans="1:22" x14ac:dyDescent="0.2">
      <c r="N3820" s="125">
        <f t="shared" si="6676"/>
        <v>1.0052414093285175E-4</v>
      </c>
      <c r="P3820" s="127" t="str">
        <f t="shared" ref="P3820" si="6723">CONCATENATE("X2","(m",K3819,")")</f>
        <v>X2(m478)</v>
      </c>
      <c r="Q3820" s="59">
        <f t="shared" ref="Q3820" si="6724">(($L$3*($I$4-($B$4*Q3819+$D$4*N3821+$E$4*N3822+$F$4*N3823+$G$4*N3824))/$C$4))+((1-$L$3)*N3820)</f>
        <v>1.0053603680798557E-4</v>
      </c>
      <c r="S3820" s="129">
        <f t="shared" si="6722"/>
        <v>1.1832448852689864E-2</v>
      </c>
    </row>
    <row r="3821" spans="1:22" x14ac:dyDescent="0.2">
      <c r="N3821" s="125">
        <f t="shared" si="6676"/>
        <v>-9.7258216910180476E-4</v>
      </c>
      <c r="P3821" s="127" t="str">
        <f t="shared" ref="P3821" si="6725">CONCATENATE("X3","(m",K3819,")")</f>
        <v>X3(m478)</v>
      </c>
      <c r="Q3821" s="59">
        <f t="shared" ref="Q3821" si="6726">(($L$3*($I$5-($B$5*Q3819+$C$5*Q3820+$E$5*N3822+$F$5*N3823+$G$5*N3824))/$D$5))+((1-$L$3)*N3821)</f>
        <v>-9.726968140637229E-4</v>
      </c>
      <c r="S3821" s="129">
        <f t="shared" si="6722"/>
        <v>1.1786299724697533E-2</v>
      </c>
    </row>
    <row r="3822" spans="1:22" x14ac:dyDescent="0.2">
      <c r="N3822" s="125">
        <f t="shared" si="6676"/>
        <v>0.25026828071429907</v>
      </c>
      <c r="P3822" s="127" t="str">
        <f t="shared" ref="P3822" si="6727">CONCATENATE("X4","(m",K3819,")")</f>
        <v>X4(m478)</v>
      </c>
      <c r="Q3822" s="59">
        <f t="shared" ref="Q3822" si="6728">(($L$3*($I$6-($B$6*Q3819+$C$6*Q3820+$D$6*Q3821+$F$6*N3823+$G$6*N3824))/$E$6))+((1-$L$3)*N3822)</f>
        <v>0.25029750279887186</v>
      </c>
      <c r="S3822" s="129">
        <f t="shared" si="6722"/>
        <v>1.1674940519190964E-2</v>
      </c>
    </row>
    <row r="3823" spans="1:22" x14ac:dyDescent="0.2">
      <c r="N3823" s="125">
        <f t="shared" si="6676"/>
        <v>-1.0053010249618451E-4</v>
      </c>
      <c r="P3823" s="127" t="str">
        <f t="shared" ref="P3823" si="6729">CONCATENATE("X5","(m",K3819,")")</f>
        <v>X5(m478)</v>
      </c>
      <c r="Q3823" s="59">
        <f t="shared" ref="Q3823" si="6730">(($L$3*($I$7-($B$7*Q3819+$C$7*Q3820+$D$7*Q3821+$E$7*Q3822+$G$7*N3824))/$F$7))+((1-$L$3)*N3823)</f>
        <v>-1.0054194399282732E-4</v>
      </c>
      <c r="S3823" s="129">
        <f t="shared" si="6722"/>
        <v>1.1777668277081432E-2</v>
      </c>
    </row>
    <row r="3824" spans="1:22" ht="15.75" x14ac:dyDescent="0.25">
      <c r="K3824" s="1"/>
      <c r="N3824" s="126">
        <f t="shared" si="6676"/>
        <v>-9.7859127946604103E-4</v>
      </c>
      <c r="P3824" s="127" t="str">
        <f t="shared" ref="P3824" si="6731">CONCATENATE("X6","(m",K3819,")")</f>
        <v>X6(m478)</v>
      </c>
      <c r="Q3824" s="59">
        <f t="shared" ref="Q3824" si="6732">(($L$3*($I$8-($B$8*Q3819+$C$8*Q3820+$D$8*Q3821+$E$8*Q3822+$F$8*Q3823))/$G$8))+((1-$L$3)*N3824)</f>
        <v>-9.7870540036226728E-4</v>
      </c>
      <c r="R3824" s="1"/>
      <c r="S3824" s="129">
        <f t="shared" si="6722"/>
        <v>1.1660393023682941E-2</v>
      </c>
      <c r="T3824" s="1"/>
      <c r="U3824" s="1"/>
    </row>
    <row r="3825" spans="1:22" x14ac:dyDescent="0.2">
      <c r="A3825" s="131"/>
      <c r="B3825" s="131"/>
      <c r="C3825" s="131"/>
      <c r="D3825" s="131"/>
      <c r="E3825" s="131"/>
      <c r="F3825" s="131"/>
      <c r="G3825" s="131"/>
      <c r="H3825" s="131"/>
      <c r="I3825" s="131"/>
      <c r="J3825" s="131"/>
      <c r="K3825" s="131"/>
      <c r="L3825" s="131"/>
      <c r="M3825" s="131"/>
      <c r="N3825" s="131"/>
      <c r="O3825" s="131"/>
      <c r="P3825" s="131"/>
      <c r="Q3825" s="131"/>
      <c r="R3825" s="131"/>
      <c r="S3825" s="131"/>
      <c r="T3825" s="131"/>
      <c r="U3825" s="131"/>
      <c r="V3825" s="131"/>
    </row>
    <row r="3826" spans="1:22" ht="15.75" x14ac:dyDescent="0.25">
      <c r="K3826" s="127" t="s">
        <v>226</v>
      </c>
      <c r="N3826" s="117" t="s">
        <v>706</v>
      </c>
      <c r="S3826" s="112" t="s">
        <v>210</v>
      </c>
      <c r="T3826" s="112" t="s">
        <v>228</v>
      </c>
    </row>
    <row r="3827" spans="1:22" x14ac:dyDescent="0.2">
      <c r="K3827" s="127">
        <v>479</v>
      </c>
      <c r="N3827" s="124">
        <f t="shared" ref="N3827" si="6733">Q3819</f>
        <v>0.24911384983109364</v>
      </c>
      <c r="P3827" s="127" t="str">
        <f t="shared" ref="P3827" si="6734">CONCATENATE("X1","(m",K3827,")")</f>
        <v>X1(m479)</v>
      </c>
      <c r="Q3827" s="59">
        <f t="shared" ref="Q3827" si="6735">(($L$3*($I$3-($C$3*N3828+$D$3*N3829+$E$3*N3830+$F$3*N3831+$G$3*N3832))/$B$3))+((1-$L$3)*N3827)</f>
        <v>0.24914293833550982</v>
      </c>
      <c r="S3827" s="129">
        <f t="shared" ref="S3827:S3832" si="6736">ABS((Q3827-N3827)/Q3827)*100</f>
        <v>1.167542801354206E-2</v>
      </c>
      <c r="T3827" s="133">
        <f t="shared" si="6694"/>
        <v>1.1723144507410002E-2</v>
      </c>
      <c r="U3827" s="127" t="s">
        <v>229</v>
      </c>
    </row>
    <row r="3828" spans="1:22" x14ac:dyDescent="0.2">
      <c r="N3828" s="125">
        <f t="shared" si="6676"/>
        <v>1.0053603680798557E-4</v>
      </c>
      <c r="P3828" s="127" t="str">
        <f t="shared" ref="P3828" si="6737">CONCATENATE("X2","(m",K3827,")")</f>
        <v>X2(m479)</v>
      </c>
      <c r="Q3828" s="59">
        <f t="shared" ref="Q3828" si="6738">(($L$3*($I$4-($B$4*Q3827+$D$4*N3829+$E$4*N3830+$F$4*N3831+$G$4*N3832))/$C$4))+((1-$L$3)*N3828)</f>
        <v>1.0054782417471263E-4</v>
      </c>
      <c r="S3828" s="129">
        <f t="shared" si="6736"/>
        <v>1.1723144507410002E-2</v>
      </c>
    </row>
    <row r="3829" spans="1:22" x14ac:dyDescent="0.2">
      <c r="N3829" s="125">
        <f t="shared" si="6676"/>
        <v>-9.726968140637229E-4</v>
      </c>
      <c r="P3829" s="127" t="str">
        <f t="shared" ref="P3829" si="6739">CONCATENATE("X3","(m",K3827,")")</f>
        <v>X3(m479)</v>
      </c>
      <c r="Q3829" s="59">
        <f t="shared" ref="Q3829" si="6740">(($L$3*($I$5-($B$5*Q3827+$C$5*Q3828+$E$5*N3830+$F$5*N3831+$G$5*N3832))/$D$5))+((1-$L$3)*N3829)</f>
        <v>-9.7281041328986973E-4</v>
      </c>
      <c r="S3829" s="129">
        <f t="shared" si="6736"/>
        <v>1.1677427029451338E-2</v>
      </c>
    </row>
    <row r="3830" spans="1:22" x14ac:dyDescent="0.2">
      <c r="N3830" s="125">
        <f t="shared" si="6676"/>
        <v>0.25029750279887186</v>
      </c>
      <c r="P3830" s="127" t="str">
        <f t="shared" ref="P3830" si="6741">CONCATENATE("X4","(m",K3827,")")</f>
        <v>X4(m479)</v>
      </c>
      <c r="Q3830" s="59">
        <f t="shared" ref="Q3830" si="6742">(($L$3*($I$6-($B$6*Q3827+$C$6*Q3828+$D$6*Q3829+$F$6*N3831+$G$6*N3832))/$E$6))+((1-$L$3)*N3830)</f>
        <v>0.25032645833375383</v>
      </c>
      <c r="S3830" s="129">
        <f t="shared" si="6736"/>
        <v>1.1567109235957614E-2</v>
      </c>
    </row>
    <row r="3831" spans="1:22" x14ac:dyDescent="0.2">
      <c r="N3831" s="125">
        <f t="shared" si="6676"/>
        <v>-1.0054194399282732E-4</v>
      </c>
      <c r="P3831" s="127" t="str">
        <f t="shared" ref="P3831" si="6743">CONCATENATE("X5","(m",K3827,")")</f>
        <v>X5(m479)</v>
      </c>
      <c r="Q3831" s="59">
        <f t="shared" ref="Q3831" si="6744">(($L$3*($I$7-($B$7*Q3827+$C$7*Q3828+$D$7*Q3829+$E$7*Q3830+$G$7*N3832))/$F$7))+((1-$L$3)*N3831)</f>
        <v>-1.0055367747707762E-4</v>
      </c>
      <c r="S3831" s="129">
        <f t="shared" si="6736"/>
        <v>1.1668876310345048E-2</v>
      </c>
    </row>
    <row r="3832" spans="1:22" ht="15.75" x14ac:dyDescent="0.25">
      <c r="K3832" s="1"/>
      <c r="N3832" s="126">
        <f t="shared" si="6676"/>
        <v>-9.7870540036226728E-4</v>
      </c>
      <c r="P3832" s="127" t="str">
        <f t="shared" ref="P3832" si="6745">CONCATENATE("X6","(m",K3827,")")</f>
        <v>X6(m479)</v>
      </c>
      <c r="Q3832" s="59">
        <f t="shared" ref="Q3832" si="6746">(($L$3*($I$8-($B$8*Q3827+$C$8*Q3828+$D$8*Q3829+$E$8*Q3830+$F$8*Q3831))/$G$8))+((1-$L$3)*N3832)</f>
        <v>-9.7881848030299573E-4</v>
      </c>
      <c r="R3832" s="1"/>
      <c r="S3832" s="129">
        <f t="shared" si="6736"/>
        <v>1.1552697768175347E-2</v>
      </c>
      <c r="T3832" s="1"/>
      <c r="U3832" s="1"/>
    </row>
    <row r="3833" spans="1:22" x14ac:dyDescent="0.2">
      <c r="A3833" s="131"/>
      <c r="B3833" s="131"/>
      <c r="C3833" s="131"/>
      <c r="D3833" s="131"/>
      <c r="E3833" s="131"/>
      <c r="F3833" s="131"/>
      <c r="G3833" s="131"/>
      <c r="H3833" s="131"/>
      <c r="I3833" s="131"/>
      <c r="J3833" s="131"/>
      <c r="K3833" s="131"/>
      <c r="L3833" s="131"/>
      <c r="M3833" s="131"/>
      <c r="N3833" s="131"/>
      <c r="O3833" s="131"/>
      <c r="P3833" s="131"/>
      <c r="Q3833" s="131"/>
      <c r="R3833" s="131"/>
      <c r="S3833" s="131"/>
      <c r="T3833" s="131"/>
      <c r="U3833" s="131"/>
      <c r="V3833" s="131"/>
    </row>
    <row r="3834" spans="1:22" ht="15.75" x14ac:dyDescent="0.25">
      <c r="K3834" s="127" t="s">
        <v>226</v>
      </c>
      <c r="N3834" s="117" t="s">
        <v>707</v>
      </c>
      <c r="S3834" s="112" t="s">
        <v>210</v>
      </c>
      <c r="T3834" s="112" t="s">
        <v>228</v>
      </c>
    </row>
    <row r="3835" spans="1:22" x14ac:dyDescent="0.2">
      <c r="K3835" s="127">
        <v>480</v>
      </c>
      <c r="N3835" s="124">
        <f t="shared" ref="N3835" si="6747">Q3827</f>
        <v>0.24914293833550982</v>
      </c>
      <c r="P3835" s="127" t="str">
        <f t="shared" ref="P3835" si="6748">CONCATENATE("X1","(m",K3835,")")</f>
        <v>X1(m480)</v>
      </c>
      <c r="Q3835" s="59">
        <f t="shared" ref="Q3835" si="6749">(($L$3*($I$3-($C$3*N3836+$D$3*N3837+$E$3*N3838+$F$3*N3839+$G$3*N3840))/$B$3))+((1-$L$3)*N3835)</f>
        <v>0.24917176150868861</v>
      </c>
      <c r="S3835" s="129">
        <f t="shared" ref="S3835:S3840" si="6750">ABS((Q3835-N3835)/Q3835)*100</f>
        <v>1.1567592171869345E-2</v>
      </c>
      <c r="T3835" s="133">
        <f t="shared" si="6694"/>
        <v>1.1614862458734271E-2</v>
      </c>
      <c r="U3835" s="127" t="s">
        <v>229</v>
      </c>
    </row>
    <row r="3836" spans="1:22" x14ac:dyDescent="0.2">
      <c r="N3836" s="125">
        <f t="shared" si="6676"/>
        <v>1.0054782417471263E-4</v>
      </c>
      <c r="P3836" s="127" t="str">
        <f t="shared" ref="P3836" si="6751">CONCATENATE("X2","(m",K3835,")")</f>
        <v>X2(m480)</v>
      </c>
      <c r="Q3836" s="59">
        <f t="shared" ref="Q3836" si="6752">(($L$3*($I$4-($B$4*Q3835+$D$4*N3837+$E$4*N3838+$F$4*N3839+$G$4*N3840))/$C$4))+((1-$L$3)*N3836)</f>
        <v>1.0055950402279407E-4</v>
      </c>
      <c r="S3836" s="129">
        <f t="shared" si="6750"/>
        <v>1.1614862458734271E-2</v>
      </c>
    </row>
    <row r="3837" spans="1:22" x14ac:dyDescent="0.2">
      <c r="N3837" s="125">
        <f t="shared" si="6676"/>
        <v>-9.7281041328986973E-4</v>
      </c>
      <c r="P3837" s="127" t="str">
        <f t="shared" ref="P3837" si="6753">CONCATENATE("X3","(m",K3835,")")</f>
        <v>X3(m480)</v>
      </c>
      <c r="Q3837" s="59">
        <f t="shared" ref="Q3837" si="6754">(($L$3*($I$5-($B$5*Q3835+$C$5*Q3836+$E$5*N3838+$F$5*N3839+$G$5*N3840))/$D$5))+((1-$L$3)*N3837)</f>
        <v>-9.7292297631893974E-4</v>
      </c>
      <c r="S3837" s="129">
        <f t="shared" si="6750"/>
        <v>1.156957249543975E-2</v>
      </c>
    </row>
    <row r="3838" spans="1:22" x14ac:dyDescent="0.2">
      <c r="N3838" s="125">
        <f t="shared" si="6676"/>
        <v>0.25032645833375383</v>
      </c>
      <c r="P3838" s="127" t="str">
        <f t="shared" ref="P3838" si="6755">CONCATENATE("X4","(m",K3835,")")</f>
        <v>X4(m480)</v>
      </c>
      <c r="Q3838" s="59">
        <f t="shared" ref="Q3838" si="6756">(($L$3*($I$6-($B$6*Q3835+$C$6*Q3836+$D$6*Q3837+$F$6*N3839+$G$6*N3840))/$E$6))+((1-$L$3)*N3838)</f>
        <v>0.250355149750282</v>
      </c>
      <c r="S3838" s="129">
        <f t="shared" si="6750"/>
        <v>1.1460286140224724E-2</v>
      </c>
    </row>
    <row r="3839" spans="1:22" x14ac:dyDescent="0.2">
      <c r="N3839" s="125">
        <f t="shared" si="6676"/>
        <v>-1.0055367747707762E-4</v>
      </c>
      <c r="P3839" s="127" t="str">
        <f t="shared" ref="P3839" si="6757">CONCATENATE("X5","(m",K3835,")")</f>
        <v>X5(m480)</v>
      </c>
      <c r="Q3839" s="59">
        <f t="shared" ref="Q3839" si="6758">(($L$3*($I$7-($B$7*Q3835+$C$7*Q3836+$D$7*Q3837+$E$7*Q3838+$G$7*N3840))/$F$7))+((1-$L$3)*N3839)</f>
        <v>-1.005653039341721E-4</v>
      </c>
      <c r="S3839" s="129">
        <f t="shared" si="6750"/>
        <v>1.1561101731553157E-2</v>
      </c>
    </row>
    <row r="3840" spans="1:22" ht="15.75" x14ac:dyDescent="0.25">
      <c r="K3840" s="1"/>
      <c r="N3840" s="126">
        <f t="shared" si="6676"/>
        <v>-9.7881848030299573E-4</v>
      </c>
      <c r="P3840" s="127" t="str">
        <f t="shared" ref="P3840" si="6759">CONCATENATE("X6","(m",K3835,")")</f>
        <v>X6(m480)</v>
      </c>
      <c r="Q3840" s="59">
        <f t="shared" ref="Q3840" si="6760">(($L$3*($I$8-($B$8*Q3835+$C$8*Q3836+$D$8*Q3837+$E$8*Q3838+$F$8*Q3839))/$G$8))+((1-$L$3)*N3840)</f>
        <v>-9.7893052878331686E-4</v>
      </c>
      <c r="R3840" s="1"/>
      <c r="S3840" s="129">
        <f t="shared" si="6750"/>
        <v>1.1446009397663132E-2</v>
      </c>
      <c r="T3840" s="1"/>
      <c r="U3840" s="1"/>
    </row>
    <row r="3841" spans="1:22" x14ac:dyDescent="0.2">
      <c r="A3841" s="131"/>
      <c r="B3841" s="131"/>
      <c r="C3841" s="131"/>
      <c r="D3841" s="131"/>
      <c r="E3841" s="131"/>
      <c r="F3841" s="131"/>
      <c r="G3841" s="131"/>
      <c r="H3841" s="131"/>
      <c r="I3841" s="131"/>
      <c r="J3841" s="131"/>
      <c r="K3841" s="131"/>
      <c r="L3841" s="131"/>
      <c r="M3841" s="131"/>
      <c r="N3841" s="131"/>
      <c r="O3841" s="131"/>
      <c r="P3841" s="131"/>
      <c r="Q3841" s="131"/>
      <c r="R3841" s="131"/>
      <c r="S3841" s="131"/>
      <c r="T3841" s="131"/>
      <c r="U3841" s="131"/>
      <c r="V3841" s="131"/>
    </row>
    <row r="3842" spans="1:22" ht="15.75" x14ac:dyDescent="0.25">
      <c r="K3842" s="127" t="s">
        <v>226</v>
      </c>
      <c r="N3842" s="117" t="s">
        <v>708</v>
      </c>
      <c r="S3842" s="112" t="s">
        <v>210</v>
      </c>
      <c r="T3842" s="112" t="s">
        <v>228</v>
      </c>
    </row>
    <row r="3843" spans="1:22" x14ac:dyDescent="0.2">
      <c r="K3843" s="127">
        <v>481</v>
      </c>
      <c r="N3843" s="124">
        <f t="shared" ref="N3843" si="6761">Q3835</f>
        <v>0.24917176150868861</v>
      </c>
      <c r="P3843" s="127" t="str">
        <f t="shared" ref="P3843" si="6762">CONCATENATE("X1","(m",K3843,")")</f>
        <v>X1(m481)</v>
      </c>
      <c r="Q3843" s="59">
        <f t="shared" ref="Q3843" si="6763">(($L$3*($I$3-($C$3*N3844+$D$3*N3845+$E$3*N3846+$F$3*N3847+$G$3*N3848))/$B$3))+((1-$L$3)*N3843)</f>
        <v>0.24920032177085294</v>
      </c>
      <c r="S3843" s="129">
        <f t="shared" ref="S3843:S3848" si="6764">ABS((Q3843-N3843)/Q3843)*100</f>
        <v>1.1460764561367957E-2</v>
      </c>
      <c r="T3843" s="133">
        <f t="shared" si="6694"/>
        <v>1.1507592913989404E-2</v>
      </c>
      <c r="U3843" s="127" t="s">
        <v>229</v>
      </c>
    </row>
    <row r="3844" spans="1:22" x14ac:dyDescent="0.2">
      <c r="N3844" s="125">
        <f t="shared" si="6676"/>
        <v>1.0055950402279407E-4</v>
      </c>
      <c r="P3844" s="127" t="str">
        <f t="shared" ref="P3844" si="6765">CONCATENATE("X2","(m",K3843,")")</f>
        <v>X2(m481)</v>
      </c>
      <c r="Q3844" s="59">
        <f t="shared" ref="Q3844" si="6766">(($L$3*($I$4-($B$4*Q3843+$D$4*N3845+$E$4*N3846+$F$4*N3847+$G$4*N3848))/$C$4))+((1-$L$3)*N3844)</f>
        <v>1.0057107733296276E-4</v>
      </c>
      <c r="S3844" s="129">
        <f t="shared" si="6764"/>
        <v>1.1507592913989404E-2</v>
      </c>
    </row>
    <row r="3845" spans="1:22" x14ac:dyDescent="0.2">
      <c r="N3845" s="125">
        <f t="shared" si="6676"/>
        <v>-9.7292297631893974E-4</v>
      </c>
      <c r="P3845" s="127" t="str">
        <f t="shared" ref="P3845" si="6767">CONCATENATE("X3","(m",K3843,")")</f>
        <v>X3(m481)</v>
      </c>
      <c r="Q3845" s="59">
        <f t="shared" ref="Q3845" si="6768">(($L$3*($I$5-($B$5*Q3843+$C$5*Q3844+$E$5*N3846+$F$5*N3847+$G$5*N3848))/$D$5))+((1-$L$3)*N3845)</f>
        <v>-9.7303451260262051E-4</v>
      </c>
      <c r="S3845" s="129">
        <f t="shared" si="6764"/>
        <v>1.1462726371590652E-2</v>
      </c>
    </row>
    <row r="3846" spans="1:22" x14ac:dyDescent="0.2">
      <c r="N3846" s="125">
        <f t="shared" si="6676"/>
        <v>0.250355149750282</v>
      </c>
      <c r="P3846" s="127" t="str">
        <f t="shared" ref="P3846" si="6769">CONCATENATE("X4","(m",K3843,")")</f>
        <v>X4(m481)</v>
      </c>
      <c r="Q3846" s="59">
        <f t="shared" ref="Q3846" si="6770">(($L$3*($I$6-($B$6*Q3843+$C$6*Q3844+$D$6*Q3845+$F$6*N3847+$G$6*N3848))/$E$6))+((1-$L$3)*N3846)</f>
        <v>0.25038357945761608</v>
      </c>
      <c r="S3846" s="129">
        <f t="shared" si="6764"/>
        <v>1.1354461580771972E-2</v>
      </c>
    </row>
    <row r="3847" spans="1:22" x14ac:dyDescent="0.2">
      <c r="N3847" s="125">
        <f t="shared" si="6676"/>
        <v>-1.005653039341721E-4</v>
      </c>
      <c r="P3847" s="127" t="str">
        <f t="shared" ref="P3847" si="6771">CONCATENATE("X5","(m",K3843,")")</f>
        <v>X5(m481)</v>
      </c>
      <c r="Q3847" s="59">
        <f t="shared" ref="Q3847" si="6772">(($L$3*($I$7-($B$7*Q3843+$C$7*Q3844+$D$7*Q3845+$E$7*Q3846+$G$7*N3848))/$F$7))+((1-$L$3)*N3847)</f>
        <v>-1.0057682434036055E-4</v>
      </c>
      <c r="S3847" s="129">
        <f t="shared" si="6764"/>
        <v>1.1454334797311803E-2</v>
      </c>
    </row>
    <row r="3848" spans="1:22" ht="15.75" x14ac:dyDescent="0.25">
      <c r="K3848" s="1"/>
      <c r="N3848" s="126">
        <f t="shared" si="6676"/>
        <v>-9.7893052878331686E-4</v>
      </c>
      <c r="P3848" s="127" t="str">
        <f t="shared" ref="P3848" si="6773">CONCATENATE("X6","(m",K3843,")")</f>
        <v>X6(m481)</v>
      </c>
      <c r="Q3848" s="59">
        <f t="shared" ref="Q3848" si="6774">(($L$3*($I$8-($B$8*Q3843+$C$8*Q3844+$D$8*Q3845+$E$8*Q3846+$F$8*Q3847))/$G$8))+((1-$L$3)*N3848)</f>
        <v>-9.7904155521171357E-4</v>
      </c>
      <c r="R3848" s="1"/>
      <c r="S3848" s="129">
        <f t="shared" si="6764"/>
        <v>1.1340318274099507E-2</v>
      </c>
      <c r="T3848" s="1"/>
      <c r="U3848" s="1"/>
    </row>
    <row r="3849" spans="1:22" x14ac:dyDescent="0.2">
      <c r="A3849" s="131"/>
      <c r="B3849" s="131"/>
      <c r="C3849" s="131"/>
      <c r="D3849" s="131"/>
      <c r="E3849" s="131"/>
      <c r="F3849" s="131"/>
      <c r="G3849" s="131"/>
      <c r="H3849" s="131"/>
      <c r="I3849" s="131"/>
      <c r="J3849" s="131"/>
      <c r="K3849" s="131"/>
      <c r="L3849" s="131"/>
      <c r="M3849" s="131"/>
      <c r="N3849" s="131"/>
      <c r="O3849" s="131"/>
      <c r="P3849" s="131"/>
      <c r="Q3849" s="131"/>
      <c r="R3849" s="131"/>
      <c r="S3849" s="131"/>
      <c r="T3849" s="131"/>
      <c r="U3849" s="131"/>
      <c r="V3849" s="131"/>
    </row>
    <row r="3850" spans="1:22" ht="15.75" x14ac:dyDescent="0.25">
      <c r="K3850" s="127" t="s">
        <v>226</v>
      </c>
      <c r="N3850" s="117" t="s">
        <v>709</v>
      </c>
      <c r="S3850" s="112" t="s">
        <v>210</v>
      </c>
      <c r="T3850" s="112" t="s">
        <v>228</v>
      </c>
    </row>
    <row r="3851" spans="1:22" x14ac:dyDescent="0.2">
      <c r="K3851" s="127">
        <v>482</v>
      </c>
      <c r="N3851" s="124">
        <f t="shared" ref="N3851" si="6775">Q3843</f>
        <v>0.24920032177085294</v>
      </c>
      <c r="P3851" s="127" t="str">
        <f t="shared" ref="P3851" si="6776">CONCATENATE("X1","(m",K3851,")")</f>
        <v>X1(m482)</v>
      </c>
      <c r="Q3851" s="59">
        <f t="shared" ref="Q3851" si="6777">(($L$3*($I$3-($C$3*N3852+$D$3*N3853+$E$3*N3854+$F$3*N3855+$G$3*N3856))/$B$3))+((1-$L$3)*N3851)</f>
        <v>0.24922862152014968</v>
      </c>
      <c r="S3851" s="129">
        <f t="shared" ref="S3851:S3856" si="6778">ABS((Q3851-N3851)/Q3851)*100</f>
        <v>1.1354935530330807E-2</v>
      </c>
      <c r="T3851" s="133">
        <f t="shared" si="6694"/>
        <v>1.1401326178847041E-2</v>
      </c>
      <c r="U3851" s="127" t="s">
        <v>229</v>
      </c>
    </row>
    <row r="3852" spans="1:22" x14ac:dyDescent="0.2">
      <c r="N3852" s="125">
        <f t="shared" si="6676"/>
        <v>1.0057107733296276E-4</v>
      </c>
      <c r="P3852" s="127" t="str">
        <f t="shared" ref="P3852" si="6779">CONCATENATE("X2","(m",K3851,")")</f>
        <v>X2(m482)</v>
      </c>
      <c r="Q3852" s="59">
        <f t="shared" ref="Q3852" si="6780">(($L$3*($I$4-($B$4*Q3851+$D$4*N3853+$E$4*N3854+$F$4*N3855+$G$4*N3856))/$C$4))+((1-$L$3)*N3852)</f>
        <v>1.0058254507700597E-4</v>
      </c>
      <c r="S3852" s="129">
        <f t="shared" si="6778"/>
        <v>1.1401326178847041E-2</v>
      </c>
    </row>
    <row r="3853" spans="1:22" x14ac:dyDescent="0.2">
      <c r="N3853" s="125">
        <f t="shared" si="6676"/>
        <v>-9.7303451260262051E-4</v>
      </c>
      <c r="P3853" s="127" t="str">
        <f t="shared" ref="P3853" si="6781">CONCATENATE("X3","(m",K3851,")")</f>
        <v>X3(m482)</v>
      </c>
      <c r="Q3853" s="59">
        <f t="shared" ref="Q3853" si="6782">(($L$3*($I$5-($B$5*Q3851+$C$5*Q3852+$E$5*N3854+$F$5*N3855+$G$5*N3856))/$D$5))+((1-$L$3)*N3853)</f>
        <v>-9.7314503150638595E-4</v>
      </c>
      <c r="S3853" s="129">
        <f t="shared" si="6778"/>
        <v>1.1356879004392717E-2</v>
      </c>
    </row>
    <row r="3854" spans="1:22" x14ac:dyDescent="0.2">
      <c r="N3854" s="125">
        <f t="shared" si="6676"/>
        <v>0.25038357945761608</v>
      </c>
      <c r="P3854" s="127" t="str">
        <f t="shared" ref="P3854" si="6783">CONCATENATE("X4","(m",K3851,")")</f>
        <v>X4(m482)</v>
      </c>
      <c r="Q3854" s="59">
        <f t="shared" ref="Q3854" si="6784">(($L$3*($I$6-($B$6*Q3851+$C$6*Q3852+$D$6*Q3853+$F$6*N3855+$G$6*N3856))/$E$6))+((1-$L$3)*N3854)</f>
        <v>0.25041174984294035</v>
      </c>
      <c r="S3854" s="129">
        <f t="shared" si="6778"/>
        <v>1.1249626002747534E-2</v>
      </c>
    </row>
    <row r="3855" spans="1:22" x14ac:dyDescent="0.2">
      <c r="N3855" s="125">
        <f t="shared" si="6676"/>
        <v>-1.0057682434036055E-4</v>
      </c>
      <c r="P3855" s="127" t="str">
        <f t="shared" ref="P3855" si="6785">CONCATENATE("X5","(m",K3851,")")</f>
        <v>X5(m482)</v>
      </c>
      <c r="Q3855" s="59">
        <f t="shared" ref="Q3855" si="6786">(($L$3*($I$7-($B$7*Q3851+$C$7*Q3852+$D$7*Q3853+$E$7*Q3854+$G$7*N3856))/$F$7))+((1-$L$3)*N3855)</f>
        <v>-1.0058823966298799E-4</v>
      </c>
      <c r="S3855" s="129">
        <f t="shared" si="6778"/>
        <v>1.1348565861862307E-2</v>
      </c>
    </row>
    <row r="3856" spans="1:22" ht="15.75" x14ac:dyDescent="0.25">
      <c r="K3856" s="1"/>
      <c r="N3856" s="126">
        <f t="shared" si="6676"/>
        <v>-9.7904155521171357E-4</v>
      </c>
      <c r="P3856" s="127" t="str">
        <f t="shared" ref="P3856" si="6787">CONCATENATE("X6","(m",K3851,")")</f>
        <v>X6(m482)</v>
      </c>
      <c r="Q3856" s="59">
        <f t="shared" ref="Q3856" si="6788">(($L$3*($I$8-($B$8*Q3851+$C$8*Q3852+$D$8*Q3853+$E$8*Q3854+$F$8*Q3855))/$G$8))+((1-$L$3)*N3856)</f>
        <v>-9.7915156891084719E-4</v>
      </c>
      <c r="R3856" s="1"/>
      <c r="S3856" s="129">
        <f t="shared" si="6778"/>
        <v>1.1235614855419639E-2</v>
      </c>
      <c r="T3856" s="1"/>
      <c r="U3856" s="1"/>
    </row>
    <row r="3857" spans="1:22" x14ac:dyDescent="0.2">
      <c r="A3857" s="131"/>
      <c r="B3857" s="131"/>
      <c r="C3857" s="131"/>
      <c r="D3857" s="131"/>
      <c r="E3857" s="131"/>
      <c r="F3857" s="131"/>
      <c r="G3857" s="131"/>
      <c r="H3857" s="131"/>
      <c r="I3857" s="131"/>
      <c r="J3857" s="131"/>
      <c r="K3857" s="131"/>
      <c r="L3857" s="131"/>
      <c r="M3857" s="131"/>
      <c r="N3857" s="131"/>
      <c r="O3857" s="131"/>
      <c r="P3857" s="131"/>
      <c r="Q3857" s="131"/>
      <c r="R3857" s="131"/>
      <c r="S3857" s="131"/>
      <c r="T3857" s="131"/>
      <c r="U3857" s="131"/>
      <c r="V3857" s="131"/>
    </row>
    <row r="3858" spans="1:22" ht="15.75" x14ac:dyDescent="0.25">
      <c r="K3858" s="127" t="s">
        <v>226</v>
      </c>
      <c r="N3858" s="117" t="s">
        <v>710</v>
      </c>
      <c r="S3858" s="112" t="s">
        <v>210</v>
      </c>
      <c r="T3858" s="112" t="s">
        <v>228</v>
      </c>
    </row>
    <row r="3859" spans="1:22" x14ac:dyDescent="0.2">
      <c r="K3859" s="127">
        <v>483</v>
      </c>
      <c r="N3859" s="124">
        <f t="shared" ref="N3859:N3920" si="6789">Q3851</f>
        <v>0.24922862152014968</v>
      </c>
      <c r="P3859" s="127" t="str">
        <f t="shared" ref="P3859" si="6790">CONCATENATE("X1","(m",K3859,")")</f>
        <v>X1(m483)</v>
      </c>
      <c r="Q3859" s="59">
        <f t="shared" ref="Q3859" si="6791">(($L$3*($I$3-($C$3*N3860+$D$3*N3861+$E$3*N3862+$F$3*N3863+$G$3*N3864))/$B$3))+((1-$L$3)*N3859)</f>
        <v>0.24925666313285089</v>
      </c>
      <c r="S3859" s="129">
        <f t="shared" ref="S3859:S3864" si="6792">ABS((Q3859-N3859)/Q3859)*100</f>
        <v>1.125009552352705E-2</v>
      </c>
      <c r="T3859" s="133">
        <f t="shared" si="6694"/>
        <v>1.1296052655703933E-2</v>
      </c>
      <c r="U3859" s="127" t="s">
        <v>229</v>
      </c>
    </row>
    <row r="3860" spans="1:22" x14ac:dyDescent="0.2">
      <c r="N3860" s="125">
        <f t="shared" si="6789"/>
        <v>1.0058254507700597E-4</v>
      </c>
      <c r="P3860" s="127" t="str">
        <f t="shared" ref="P3860" si="6793">CONCATENATE("X2","(m",K3859,")")</f>
        <v>X2(m483)</v>
      </c>
      <c r="Q3860" s="59">
        <f t="shared" ref="Q3860" si="6794">(($L$3*($I$4-($B$4*Q3859+$D$4*N3861+$E$4*N3862+$F$4*N3863+$G$4*N3864))/$C$4))+((1-$L$3)*N3860)</f>
        <v>1.0059390821784669E-4</v>
      </c>
      <c r="S3860" s="129">
        <f t="shared" si="6792"/>
        <v>1.1296052655703933E-2</v>
      </c>
    </row>
    <row r="3861" spans="1:22" x14ac:dyDescent="0.2">
      <c r="N3861" s="125">
        <f t="shared" si="6789"/>
        <v>-9.7314503150638595E-4</v>
      </c>
      <c r="P3861" s="127" t="str">
        <f t="shared" ref="P3861" si="6795">CONCATENATE("X3","(m",K3859,")")</f>
        <v>X3(m483)</v>
      </c>
      <c r="Q3861" s="59">
        <f t="shared" ref="Q3861" si="6796">(($L$3*($I$5-($B$5*Q3859+$C$5*Q3860+$E$5*N3862+$F$5*N3863+$G$5*N3864))/$D$5))+((1-$L$3)*N3861)</f>
        <v>-9.732545423102824E-4</v>
      </c>
      <c r="S3861" s="129">
        <f t="shared" si="6792"/>
        <v>1.1252020836861045E-2</v>
      </c>
    </row>
    <row r="3862" spans="1:22" x14ac:dyDescent="0.2">
      <c r="N3862" s="125">
        <f t="shared" si="6789"/>
        <v>0.25041174984294035</v>
      </c>
      <c r="P3862" s="127" t="str">
        <f t="shared" ref="P3862" si="6797">CONCATENATE("X4","(m",K3859,")")</f>
        <v>X4(m483)</v>
      </c>
      <c r="Q3862" s="59">
        <f t="shared" ref="Q3862" si="6798">(($L$3*($I$6-($B$6*Q3859+$C$6*Q3860+$D$6*Q3861+$F$6*N3863+$G$6*N3864))/$E$6))+((1-$L$3)*N3862)</f>
        <v>0.25043966327166461</v>
      </c>
      <c r="S3862" s="129">
        <f t="shared" si="6792"/>
        <v>1.1145769946987077E-2</v>
      </c>
    </row>
    <row r="3863" spans="1:22" x14ac:dyDescent="0.2">
      <c r="N3863" s="125">
        <f t="shared" si="6789"/>
        <v>-1.0058823966298799E-4</v>
      </c>
      <c r="P3863" s="127" t="str">
        <f t="shared" ref="P3863" si="6799">CONCATENATE("X5","(m",K3859,")")</f>
        <v>X5(m483)</v>
      </c>
      <c r="Q3863" s="59">
        <f t="shared" ref="Q3863" si="6800">(($L$3*($I$7-($B$7*Q3859+$C$7*Q3860+$D$7*Q3861+$E$7*Q3862+$G$7*N3864))/$F$7))+((1-$L$3)*N3863)</f>
        <v>-1.0059955086057569E-4</v>
      </c>
      <c r="S3863" s="129">
        <f t="shared" si="6792"/>
        <v>1.1243785375720603E-2</v>
      </c>
    </row>
    <row r="3864" spans="1:22" ht="15.75" x14ac:dyDescent="0.25">
      <c r="K3864" s="1"/>
      <c r="N3864" s="126">
        <f t="shared" si="6789"/>
        <v>-9.7915156891084719E-4</v>
      </c>
      <c r="P3864" s="127" t="str">
        <f t="shared" ref="P3864" si="6801">CONCATENATE("X6","(m",K3859,")")</f>
        <v>X6(m483)</v>
      </c>
      <c r="Q3864" s="59">
        <f t="shared" ref="Q3864" si="6802">(($L$3*($I$8-($B$8*Q3859+$C$8*Q3860+$D$8*Q3861+$E$8*Q3862+$F$8*Q3863))/$G$8))+((1-$L$3)*N3864)</f>
        <v>-9.7926057911834402E-4</v>
      </c>
      <c r="R3864" s="1"/>
      <c r="S3864" s="129">
        <f t="shared" si="6792"/>
        <v>1.113188969528163E-2</v>
      </c>
      <c r="T3864" s="1"/>
      <c r="U3864" s="1"/>
    </row>
    <row r="3865" spans="1:22" x14ac:dyDescent="0.2">
      <c r="A3865" s="131"/>
      <c r="B3865" s="131"/>
      <c r="C3865" s="131"/>
      <c r="D3865" s="131"/>
      <c r="E3865" s="131"/>
      <c r="F3865" s="131"/>
      <c r="G3865" s="131"/>
      <c r="H3865" s="131"/>
      <c r="I3865" s="131"/>
      <c r="J3865" s="131"/>
      <c r="K3865" s="131"/>
      <c r="L3865" s="131"/>
      <c r="M3865" s="131"/>
      <c r="N3865" s="131"/>
      <c r="O3865" s="131"/>
      <c r="P3865" s="131"/>
      <c r="Q3865" s="131"/>
      <c r="R3865" s="131"/>
      <c r="S3865" s="131"/>
      <c r="T3865" s="131"/>
      <c r="U3865" s="131"/>
      <c r="V3865" s="131"/>
    </row>
    <row r="3866" spans="1:22" ht="15.75" x14ac:dyDescent="0.25">
      <c r="K3866" s="127" t="s">
        <v>226</v>
      </c>
      <c r="N3866" s="117" t="s">
        <v>711</v>
      </c>
      <c r="S3866" s="112" t="s">
        <v>210</v>
      </c>
      <c r="T3866" s="112" t="s">
        <v>228</v>
      </c>
    </row>
    <row r="3867" spans="1:22" x14ac:dyDescent="0.2">
      <c r="K3867" s="127">
        <v>484</v>
      </c>
      <c r="N3867" s="124">
        <f t="shared" ref="N3867" si="6803">Q3859</f>
        <v>0.24925666313285089</v>
      </c>
      <c r="P3867" s="127" t="str">
        <f t="shared" ref="P3867" si="6804">CONCATENATE("X1","(m",K3867,")")</f>
        <v>X1(m484)</v>
      </c>
      <c r="Q3867" s="59">
        <f t="shared" ref="Q3867" si="6805">(($L$3*($I$3-($C$3*N3868+$D$3*N3869+$E$3*N3870+$F$3*N3871+$G$3*N3872))/$B$3))+((1-$L$3)*N3867)</f>
        <v>0.24928444896355348</v>
      </c>
      <c r="S3867" s="129">
        <f t="shared" ref="S3867:S3872" si="6806">ABS((Q3867-N3867)/Q3867)*100</f>
        <v>1.1146235081296569E-2</v>
      </c>
      <c r="T3867" s="133">
        <f t="shared" ref="T3867:T3923" si="6807">MAX(S3867:S3870)</f>
        <v>1.1191762843119247E-2</v>
      </c>
      <c r="U3867" s="127" t="s">
        <v>229</v>
      </c>
    </row>
    <row r="3868" spans="1:22" x14ac:dyDescent="0.2">
      <c r="N3868" s="125">
        <f t="shared" si="6789"/>
        <v>1.0059390821784669E-4</v>
      </c>
      <c r="P3868" s="127" t="str">
        <f t="shared" ref="P3868" si="6808">CONCATENATE("X2","(m",K3867,")")</f>
        <v>X2(m484)</v>
      </c>
      <c r="Q3868" s="59">
        <f t="shared" ref="Q3868" si="6809">(($L$3*($I$4-($B$4*Q3867+$D$4*N3869+$E$4*N3870+$F$4*N3871+$G$4*N3872))/$C$4))+((1-$L$3)*N3868)</f>
        <v>1.0060516770962467E-4</v>
      </c>
      <c r="S3868" s="129">
        <f t="shared" si="6806"/>
        <v>1.1191762843119247E-2</v>
      </c>
    </row>
    <row r="3869" spans="1:22" x14ac:dyDescent="0.2">
      <c r="N3869" s="125">
        <f t="shared" si="6789"/>
        <v>-9.732545423102824E-4</v>
      </c>
      <c r="P3869" s="127" t="str">
        <f t="shared" ref="P3869" si="6810">CONCATENATE("X3","(m",K3867,")")</f>
        <v>X3(m484)</v>
      </c>
      <c r="Q3869" s="59">
        <f t="shared" ref="Q3869" si="6811">(($L$3*($I$5-($B$5*Q3867+$C$5*Q3868+$E$5*N3870+$F$5*N3871+$G$5*N3872))/$D$5))+((1-$L$3)*N3869)</f>
        <v>-9.7336305420970821E-4</v>
      </c>
      <c r="S3869" s="129">
        <f t="shared" si="6806"/>
        <v>1.1148142407553302E-2</v>
      </c>
    </row>
    <row r="3870" spans="1:22" x14ac:dyDescent="0.2">
      <c r="N3870" s="125">
        <f t="shared" si="6789"/>
        <v>0.25043966327166461</v>
      </c>
      <c r="P3870" s="127" t="str">
        <f t="shared" ref="P3870" si="6812">CONCATENATE("X4","(m",K3867,")")</f>
        <v>X4(m484)</v>
      </c>
      <c r="Q3870" s="59">
        <f t="shared" ref="Q3870" si="6813">(($L$3*($I$6-($B$6*Q3867+$C$6*Q3868+$D$6*Q3869+$F$6*N3871+$G$6*N3872))/$E$6))+((1-$L$3)*N3870)</f>
        <v>0.25046732208762235</v>
      </c>
      <c r="S3870" s="129">
        <f t="shared" si="6806"/>
        <v>1.1042884048584889E-2</v>
      </c>
    </row>
    <row r="3871" spans="1:22" x14ac:dyDescent="0.2">
      <c r="N3871" s="125">
        <f t="shared" si="6789"/>
        <v>-1.0059955086057569E-4</v>
      </c>
      <c r="P3871" s="127" t="str">
        <f t="shared" ref="P3871" si="6814">CONCATENATE("X5","(m",K3867,")")</f>
        <v>X5(m484)</v>
      </c>
      <c r="Q3871" s="59">
        <f t="shared" ref="Q3871" si="6815">(($L$3*($I$7-($B$7*Q3867+$C$7*Q3868+$D$7*Q3869+$E$7*Q3870+$G$7*N3872))/$F$7))+((1-$L$3)*N3871)</f>
        <v>-1.0061075888290182E-4</v>
      </c>
      <c r="S3871" s="129">
        <f t="shared" si="6806"/>
        <v>1.1139983884996228E-2</v>
      </c>
    </row>
    <row r="3872" spans="1:22" ht="15.75" x14ac:dyDescent="0.25">
      <c r="K3872" s="1"/>
      <c r="N3872" s="126">
        <f t="shared" si="6789"/>
        <v>-9.7926057911834402E-4</v>
      </c>
      <c r="P3872" s="127" t="str">
        <f t="shared" ref="P3872" si="6816">CONCATENATE("X6","(m",K3867,")")</f>
        <v>X6(m484)</v>
      </c>
      <c r="Q3872" s="59">
        <f t="shared" ref="Q3872" si="6817">(($L$3*($I$8-($B$8*Q3867+$C$8*Q3868+$D$8*Q3869+$E$8*Q3870+$F$8*Q3871))/$G$8))+((1-$L$3)*N3872)</f>
        <v>-9.7936859498756767E-4</v>
      </c>
      <c r="R3872" s="1"/>
      <c r="S3872" s="129">
        <f t="shared" si="6806"/>
        <v>1.1029133441329492E-2</v>
      </c>
      <c r="T3872" s="1"/>
      <c r="U3872" s="1"/>
    </row>
    <row r="3873" spans="1:22" x14ac:dyDescent="0.2">
      <c r="A3873" s="131"/>
      <c r="B3873" s="131"/>
      <c r="C3873" s="131"/>
      <c r="D3873" s="131"/>
      <c r="E3873" s="131"/>
      <c r="F3873" s="131"/>
      <c r="G3873" s="131"/>
      <c r="H3873" s="131"/>
      <c r="I3873" s="131"/>
      <c r="J3873" s="131"/>
      <c r="K3873" s="131"/>
      <c r="L3873" s="131"/>
      <c r="M3873" s="131"/>
      <c r="N3873" s="131"/>
      <c r="O3873" s="131"/>
      <c r="P3873" s="131"/>
      <c r="Q3873" s="131"/>
      <c r="R3873" s="131"/>
      <c r="S3873" s="131"/>
      <c r="T3873" s="131"/>
      <c r="U3873" s="131"/>
      <c r="V3873" s="131"/>
    </row>
    <row r="3874" spans="1:22" ht="15.75" x14ac:dyDescent="0.25">
      <c r="K3874" s="127" t="s">
        <v>226</v>
      </c>
      <c r="N3874" s="117" t="s">
        <v>712</v>
      </c>
      <c r="S3874" s="112" t="s">
        <v>210</v>
      </c>
      <c r="T3874" s="112" t="s">
        <v>228</v>
      </c>
    </row>
    <row r="3875" spans="1:22" x14ac:dyDescent="0.2">
      <c r="K3875" s="127">
        <v>485</v>
      </c>
      <c r="N3875" s="124">
        <f t="shared" ref="N3875" si="6818">Q3867</f>
        <v>0.24928444896355348</v>
      </c>
      <c r="P3875" s="127" t="str">
        <f t="shared" ref="P3875" si="6819">CONCATENATE("X1","(m",K3875,")")</f>
        <v>X1(m485)</v>
      </c>
      <c r="Q3875" s="59">
        <f t="shared" ref="Q3875" si="6820">(($L$3*($I$3-($C$3*N3876+$D$3*N3877+$E$3*N3878+$F$3*N3879+$G$3*N3880))/$B$3))+((1-$L$3)*N3875)</f>
        <v>0.24931198134537683</v>
      </c>
      <c r="S3875" s="129">
        <f t="shared" ref="S3875:S3880" si="6821">ABS((Q3875-N3875)/Q3875)*100</f>
        <v>1.1043344838371945E-2</v>
      </c>
      <c r="T3875" s="133">
        <f t="shared" si="6807"/>
        <v>1.1088447334368541E-2</v>
      </c>
      <c r="U3875" s="127" t="s">
        <v>229</v>
      </c>
    </row>
    <row r="3876" spans="1:22" x14ac:dyDescent="0.2">
      <c r="N3876" s="125">
        <f t="shared" si="6789"/>
        <v>1.0060516770962467E-4</v>
      </c>
      <c r="P3876" s="127" t="str">
        <f t="shared" ref="P3876" si="6822">CONCATENATE("X2","(m",K3875,")")</f>
        <v>X2(m485)</v>
      </c>
      <c r="Q3876" s="59">
        <f t="shared" ref="Q3876" si="6823">(($L$3*($I$4-($B$4*Q3875+$D$4*N3877+$E$4*N3878+$F$4*N3879+$G$4*N3880))/$C$4))+((1-$L$3)*N3876)</f>
        <v>1.0061632449777639E-4</v>
      </c>
      <c r="S3876" s="129">
        <f t="shared" si="6821"/>
        <v>1.1088447334368541E-2</v>
      </c>
    </row>
    <row r="3877" spans="1:22" x14ac:dyDescent="0.2">
      <c r="N3877" s="125">
        <f t="shared" si="6789"/>
        <v>-9.7336305420970821E-4</v>
      </c>
      <c r="P3877" s="127" t="str">
        <f t="shared" ref="P3877" si="6824">CONCATENATE("X3","(m",K3875,")")</f>
        <v>X3(m485)</v>
      </c>
      <c r="Q3877" s="59">
        <f t="shared" ref="Q3877" si="6825">(($L$3*($I$5-($B$5*Q3875+$C$5*Q3876+$E$5*N3878+$F$5*N3879+$G$5*N3880))/$D$5))+((1-$L$3)*N3877)</f>
        <v>-9.7347057631618579E-4</v>
      </c>
      <c r="S3877" s="129">
        <f t="shared" si="6821"/>
        <v>1.1045234349502614E-2</v>
      </c>
    </row>
    <row r="3878" spans="1:22" x14ac:dyDescent="0.2">
      <c r="N3878" s="125">
        <f t="shared" si="6789"/>
        <v>0.25046732208762235</v>
      </c>
      <c r="P3878" s="127" t="str">
        <f t="shared" ref="P3878" si="6826">CONCATENATE("X4","(m",K3875,")")</f>
        <v>X4(m485)</v>
      </c>
      <c r="Q3878" s="59">
        <f t="shared" ref="Q3878" si="6827">(($L$3*($I$6-($B$6*Q3875+$C$6*Q3876+$D$6*Q3877+$F$6*N3879+$G$6*N3880))/$E$6))+((1-$L$3)*N3878)</f>
        <v>0.25049472861326777</v>
      </c>
      <c r="S3878" s="129">
        <f t="shared" si="6821"/>
        <v>1.094095903620227E-2</v>
      </c>
    </row>
    <row r="3879" spans="1:22" x14ac:dyDescent="0.2">
      <c r="N3879" s="125">
        <f t="shared" si="6789"/>
        <v>-1.0061075888290182E-4</v>
      </c>
      <c r="P3879" s="127" t="str">
        <f t="shared" ref="P3879" si="6828">CONCATENATE("X5","(m",K3875,")")</f>
        <v>X5(m485)</v>
      </c>
      <c r="Q3879" s="59">
        <f t="shared" ref="Q3879" si="6829">(($L$3*($I$7-($B$7*Q3875+$C$7*Q3876+$D$7*Q3877+$E$7*Q3878+$G$7*N3880))/$F$7))+((1-$L$3)*N3879)</f>
        <v>-1.0062186467108108E-4</v>
      </c>
      <c r="S3879" s="129">
        <f t="shared" si="6821"/>
        <v>1.1037152030097388E-2</v>
      </c>
    </row>
    <row r="3880" spans="1:22" ht="15.75" x14ac:dyDescent="0.25">
      <c r="K3880" s="1"/>
      <c r="N3880" s="126">
        <f t="shared" si="6789"/>
        <v>-9.7936859498756767E-4</v>
      </c>
      <c r="P3880" s="127" t="str">
        <f t="shared" ref="P3880" si="6830">CONCATENATE("X6","(m",K3875,")")</f>
        <v>X6(m485)</v>
      </c>
      <c r="Q3880" s="59">
        <f t="shared" ref="Q3880" si="6831">(($L$3*($I$8-($B$8*Q3875+$C$8*Q3876+$D$8*Q3877+$E$8*Q3878+$F$8*Q3879))/$G$8))+((1-$L$3)*N3880)</f>
        <v>-9.7947562558838995E-4</v>
      </c>
      <c r="R3880" s="1"/>
      <c r="S3880" s="129">
        <f t="shared" si="6821"/>
        <v>1.0927336834746294E-2</v>
      </c>
      <c r="T3880" s="1"/>
      <c r="U3880" s="1"/>
    </row>
    <row r="3881" spans="1:22" x14ac:dyDescent="0.2">
      <c r="A3881" s="131"/>
      <c r="B3881" s="131"/>
      <c r="C3881" s="131"/>
      <c r="D3881" s="131"/>
      <c r="E3881" s="131"/>
      <c r="F3881" s="131"/>
      <c r="G3881" s="131"/>
      <c r="H3881" s="131"/>
      <c r="I3881" s="131"/>
      <c r="J3881" s="131"/>
      <c r="K3881" s="131"/>
      <c r="L3881" s="131"/>
      <c r="M3881" s="131"/>
      <c r="N3881" s="131"/>
      <c r="O3881" s="131"/>
      <c r="P3881" s="131"/>
      <c r="Q3881" s="131"/>
      <c r="R3881" s="131"/>
      <c r="S3881" s="131"/>
      <c r="T3881" s="131"/>
      <c r="U3881" s="131"/>
      <c r="V3881" s="131"/>
    </row>
    <row r="3882" spans="1:22" ht="15.75" x14ac:dyDescent="0.25">
      <c r="K3882" s="127" t="s">
        <v>226</v>
      </c>
      <c r="N3882" s="117" t="s">
        <v>713</v>
      </c>
      <c r="S3882" s="112" t="s">
        <v>210</v>
      </c>
      <c r="T3882" s="112" t="s">
        <v>228</v>
      </c>
    </row>
    <row r="3883" spans="1:22" x14ac:dyDescent="0.2">
      <c r="K3883" s="127">
        <v>486</v>
      </c>
      <c r="N3883" s="124">
        <f t="shared" ref="N3883" si="6832">Q3875</f>
        <v>0.24931198134537683</v>
      </c>
      <c r="P3883" s="127" t="str">
        <f t="shared" ref="P3883" si="6833">CONCATENATE("X1","(m",K3883,")")</f>
        <v>X1(m486)</v>
      </c>
      <c r="Q3883" s="59">
        <f t="shared" ref="Q3883" si="6834">(($L$3*($I$3-($C$3*N3884+$D$3*N3885+$E$3*N3886+$F$3*N3887+$G$3*N3888))/$B$3))+((1-$L$3)*N3883)</f>
        <v>0.24933926259015882</v>
      </c>
      <c r="S3883" s="129">
        <f t="shared" ref="S3883:S3888" si="6835">ABS((Q3883-N3883)/Q3883)*100</f>
        <v>1.0941415523006807E-2</v>
      </c>
      <c r="T3883" s="133">
        <f t="shared" si="6807"/>
        <v>1.0986096816771419E-2</v>
      </c>
      <c r="U3883" s="127" t="s">
        <v>229</v>
      </c>
    </row>
    <row r="3884" spans="1:22" x14ac:dyDescent="0.2">
      <c r="N3884" s="125">
        <f t="shared" si="6789"/>
        <v>1.0061632449777639E-4</v>
      </c>
      <c r="P3884" s="127" t="str">
        <f t="shared" ref="P3884" si="6836">CONCATENATE("X2","(m",K3883,")")</f>
        <v>X2(m486)</v>
      </c>
      <c r="Q3884" s="59">
        <f t="shared" ref="Q3884" si="6837">(($L$3*($I$4-($B$4*Q3883+$D$4*N3885+$E$4*N3886+$F$4*N3887+$G$4*N3888))/$C$4))+((1-$L$3)*N3884)</f>
        <v>1.0062737951911454E-4</v>
      </c>
      <c r="S3884" s="129">
        <f t="shared" si="6835"/>
        <v>1.0986096816771419E-2</v>
      </c>
    </row>
    <row r="3885" spans="1:22" x14ac:dyDescent="0.2">
      <c r="N3885" s="125">
        <f t="shared" si="6789"/>
        <v>-9.7347057631618579E-4</v>
      </c>
      <c r="P3885" s="127" t="str">
        <f t="shared" ref="P3885" si="6838">CONCATENATE("X3","(m",K3883,")")</f>
        <v>X3(m486)</v>
      </c>
      <c r="Q3885" s="59">
        <f t="shared" ref="Q3885" si="6839">(($L$3*($I$5-($B$5*Q3883+$C$5*Q3884+$E$5*N3886+$F$5*N3887+$G$5*N3888))/$D$5))+((1-$L$3)*N3885)</f>
        <v>-9.7357711765812651E-4</v>
      </c>
      <c r="S3885" s="129">
        <f t="shared" si="6835"/>
        <v>1.0943287389189652E-2</v>
      </c>
    </row>
    <row r="3886" spans="1:22" x14ac:dyDescent="0.2">
      <c r="N3886" s="125">
        <f t="shared" si="6789"/>
        <v>0.25049472861326777</v>
      </c>
      <c r="P3886" s="127" t="str">
        <f t="shared" ref="P3886" si="6840">CONCATENATE("X4","(m",K3883,")")</f>
        <v>X4(m486)</v>
      </c>
      <c r="Q3886" s="59">
        <f t="shared" ref="Q3886" si="6841">(($L$3*($I$6-($B$6*Q3883+$C$6*Q3884+$D$6*Q3885+$F$6*N3887+$G$6*N3888))/$E$6))+((1-$L$3)*N3886)</f>
        <v>0.25052188514987089</v>
      </c>
      <c r="S3886" s="129">
        <f t="shared" si="6835"/>
        <v>1.0839985730938223E-2</v>
      </c>
    </row>
    <row r="3887" spans="1:22" x14ac:dyDescent="0.2">
      <c r="N3887" s="125">
        <f t="shared" si="6789"/>
        <v>-1.0062186467108108E-4</v>
      </c>
      <c r="P3887" s="127" t="str">
        <f t="shared" ref="P3887" si="6842">CONCATENATE("X5","(m",K3883,")")</f>
        <v>X5(m486)</v>
      </c>
      <c r="Q3887" s="59">
        <f t="shared" ref="Q3887" si="6843">(($L$3*($I$7-($B$7*Q3883+$C$7*Q3884+$D$7*Q3885+$E$7*Q3886+$G$7*N3888))/$F$7))+((1-$L$3)*N3887)</f>
        <v>-1.006328691576438E-4</v>
      </c>
      <c r="S3887" s="129">
        <f t="shared" si="6835"/>
        <v>1.0935280544845969E-2</v>
      </c>
    </row>
    <row r="3888" spans="1:22" ht="15.75" x14ac:dyDescent="0.25">
      <c r="K3888" s="1"/>
      <c r="N3888" s="126">
        <f t="shared" si="6789"/>
        <v>-9.7947562558838995E-4</v>
      </c>
      <c r="P3888" s="127" t="str">
        <f t="shared" ref="P3888" si="6844">CONCATENATE("X6","(m",K3883,")")</f>
        <v>X6(m486)</v>
      </c>
      <c r="Q3888" s="59">
        <f t="shared" ref="Q3888" si="6845">(($L$3*($I$8-($B$8*Q3883+$C$8*Q3884+$D$8*Q3885+$E$8*Q3886+$F$8*Q3887))/$G$8))+((1-$L$3)*N3888)</f>
        <v>-9.7958167990795219E-4</v>
      </c>
      <c r="R3888" s="1"/>
      <c r="S3888" s="129">
        <f t="shared" si="6835"/>
        <v>1.0826490708993542E-2</v>
      </c>
      <c r="T3888" s="1"/>
      <c r="U3888" s="1"/>
    </row>
    <row r="3889" spans="1:22" x14ac:dyDescent="0.2">
      <c r="A3889" s="131"/>
      <c r="B3889" s="131"/>
      <c r="C3889" s="131"/>
      <c r="D3889" s="131"/>
      <c r="E3889" s="131"/>
      <c r="F3889" s="131"/>
      <c r="G3889" s="131"/>
      <c r="H3889" s="131"/>
      <c r="I3889" s="131"/>
      <c r="J3889" s="131"/>
      <c r="K3889" s="131"/>
      <c r="L3889" s="131"/>
      <c r="M3889" s="131"/>
      <c r="N3889" s="131"/>
      <c r="O3889" s="131"/>
      <c r="P3889" s="131"/>
      <c r="Q3889" s="131"/>
      <c r="R3889" s="131"/>
      <c r="S3889" s="131"/>
      <c r="T3889" s="131"/>
      <c r="U3889" s="131"/>
      <c r="V3889" s="131"/>
    </row>
    <row r="3890" spans="1:22" ht="15.75" x14ac:dyDescent="0.25">
      <c r="K3890" s="127" t="s">
        <v>226</v>
      </c>
      <c r="N3890" s="117" t="s">
        <v>714</v>
      </c>
      <c r="S3890" s="112" t="s">
        <v>210</v>
      </c>
      <c r="T3890" s="112" t="s">
        <v>228</v>
      </c>
    </row>
    <row r="3891" spans="1:22" x14ac:dyDescent="0.2">
      <c r="K3891" s="127">
        <v>487</v>
      </c>
      <c r="N3891" s="124">
        <f t="shared" ref="N3891" si="6846">Q3883</f>
        <v>0.24933926259015882</v>
      </c>
      <c r="P3891" s="127" t="str">
        <f t="shared" ref="P3891" si="6847">CONCATENATE("X1","(m",K3891,")")</f>
        <v>X1(m487)</v>
      </c>
      <c r="Q3891" s="59">
        <f t="shared" ref="Q3891" si="6848">(($L$3*($I$3-($C$3*N3892+$D$3*N3893+$E$3*N3894+$F$3*N3895+$G$3*N3896))/$B$3))+((1-$L$3)*N3891)</f>
        <v>0.24936629498864979</v>
      </c>
      <c r="S3891" s="129">
        <f t="shared" ref="S3891:S3896" si="6849">ABS((Q3891-N3891)/Q3891)*100</f>
        <v>1.0840437955820381E-2</v>
      </c>
      <c r="T3891" s="133">
        <f t="shared" si="6807"/>
        <v>1.0884702070472598E-2</v>
      </c>
      <c r="U3891" s="127" t="s">
        <v>229</v>
      </c>
    </row>
    <row r="3892" spans="1:22" x14ac:dyDescent="0.2">
      <c r="N3892" s="125">
        <f t="shared" si="6789"/>
        <v>1.0062737951911454E-4</v>
      </c>
      <c r="P3892" s="127" t="str">
        <f t="shared" ref="P3892" si="6850">CONCATENATE("X2","(m",K3891,")")</f>
        <v>X2(m487)</v>
      </c>
      <c r="Q3892" s="59">
        <f t="shared" ref="Q3892" si="6851">(($L$3*($I$4-($B$4*Q3891+$D$4*N3893+$E$4*N3894+$F$4*N3895+$G$4*N3896))/$C$4))+((1-$L$3)*N3892)</f>
        <v>1.0063833370190668E-4</v>
      </c>
      <c r="S3892" s="129">
        <f t="shared" si="6849"/>
        <v>1.0884702070472598E-2</v>
      </c>
    </row>
    <row r="3893" spans="1:22" x14ac:dyDescent="0.2">
      <c r="N3893" s="125">
        <f t="shared" si="6789"/>
        <v>-9.7357711765812651E-4</v>
      </c>
      <c r="P3893" s="127" t="str">
        <f t="shared" ref="P3893" si="6852">CONCATENATE("X3","(m",K3891,")")</f>
        <v>X3(m487)</v>
      </c>
      <c r="Q3893" s="59">
        <f t="shared" ref="Q3893" si="6853">(($L$3*($I$5-($B$5*Q3891+$C$5*Q3892+$E$5*N3894+$F$5*N3895+$G$5*N3896))/$D$5))+((1-$L$3)*N3893)</f>
        <v>-9.7368268718158943E-4</v>
      </c>
      <c r="S3893" s="129">
        <f t="shared" si="6849"/>
        <v>1.0842292345620567E-2</v>
      </c>
    </row>
    <row r="3894" spans="1:22" x14ac:dyDescent="0.2">
      <c r="N3894" s="125">
        <f t="shared" si="6789"/>
        <v>0.25052188514987089</v>
      </c>
      <c r="P3894" s="127" t="str">
        <f t="shared" ref="P3894" si="6854">CONCATENATE("X4","(m",K3891,")")</f>
        <v>X4(m487)</v>
      </c>
      <c r="Q3894" s="59">
        <f t="shared" ref="Q3894" si="6855">(($L$3*($I$6-($B$6*Q3891+$C$6*Q3892+$D$6*Q3893+$F$6*N3895+$G$6*N3896))/$E$6))+((1-$L$3)*N3894)</f>
        <v>0.25054879397771057</v>
      </c>
      <c r="S3894" s="129">
        <f t="shared" si="6849"/>
        <v>1.0739955045272229E-2</v>
      </c>
    </row>
    <row r="3895" spans="1:22" x14ac:dyDescent="0.2">
      <c r="N3895" s="125">
        <f t="shared" si="6789"/>
        <v>-1.006328691576438E-4</v>
      </c>
      <c r="P3895" s="127" t="str">
        <f t="shared" ref="P3895" si="6856">CONCATENATE("X5","(m",K3891,")")</f>
        <v>X5(m487)</v>
      </c>
      <c r="Q3895" s="59">
        <f t="shared" ref="Q3895" si="6857">(($L$3*($I$7-($B$7*Q3891+$C$7*Q3892+$D$7*Q3893+$E$7*Q3894+$G$7*N3896))/$F$7))+((1-$L$3)*N3895)</f>
        <v>-1.0064377326661425E-4</v>
      </c>
      <c r="S3895" s="129">
        <f t="shared" si="6849"/>
        <v>1.0834360255517293E-2</v>
      </c>
    </row>
    <row r="3896" spans="1:22" ht="15.75" x14ac:dyDescent="0.25">
      <c r="K3896" s="1"/>
      <c r="N3896" s="126">
        <f t="shared" si="6789"/>
        <v>-9.7958167990795219E-4</v>
      </c>
      <c r="P3896" s="127" t="str">
        <f t="shared" ref="P3896" si="6858">CONCATENATE("X6","(m",K3891,")")</f>
        <v>X6(m487)</v>
      </c>
      <c r="Q3896" s="59">
        <f t="shared" ref="Q3896" si="6859">(($L$3*($I$8-($B$8*Q3891+$C$8*Q3892+$D$8*Q3893+$E$8*Q3894+$F$8*Q3895))/$G$8))+((1-$L$3)*N3896)</f>
        <v>-9.7968676685141831E-4</v>
      </c>
      <c r="R3896" s="1"/>
      <c r="S3896" s="129">
        <f t="shared" si="6849"/>
        <v>1.0726585988689094E-2</v>
      </c>
      <c r="T3896" s="1"/>
      <c r="U3896" s="1"/>
    </row>
    <row r="3897" spans="1:22" x14ac:dyDescent="0.2">
      <c r="A3897" s="131"/>
      <c r="B3897" s="131"/>
      <c r="C3897" s="131"/>
      <c r="D3897" s="131"/>
      <c r="E3897" s="131"/>
      <c r="F3897" s="131"/>
      <c r="G3897" s="131"/>
      <c r="H3897" s="131"/>
      <c r="I3897" s="131"/>
      <c r="J3897" s="131"/>
      <c r="K3897" s="131"/>
      <c r="L3897" s="131"/>
      <c r="M3897" s="131"/>
      <c r="N3897" s="131"/>
      <c r="O3897" s="131"/>
      <c r="P3897" s="131"/>
      <c r="Q3897" s="131"/>
      <c r="R3897" s="131"/>
      <c r="S3897" s="131"/>
      <c r="T3897" s="131"/>
      <c r="U3897" s="131"/>
      <c r="V3897" s="131"/>
    </row>
    <row r="3898" spans="1:22" ht="15.75" x14ac:dyDescent="0.25">
      <c r="K3898" s="127" t="s">
        <v>226</v>
      </c>
      <c r="N3898" s="117" t="s">
        <v>715</v>
      </c>
      <c r="S3898" s="112" t="s">
        <v>210</v>
      </c>
      <c r="T3898" s="112" t="s">
        <v>228</v>
      </c>
    </row>
    <row r="3899" spans="1:22" x14ac:dyDescent="0.2">
      <c r="K3899" s="127">
        <v>488</v>
      </c>
      <c r="N3899" s="124">
        <f t="shared" ref="N3899" si="6860">Q3891</f>
        <v>0.24936629498864979</v>
      </c>
      <c r="P3899" s="127" t="str">
        <f t="shared" ref="P3899" si="6861">CONCATENATE("X1","(m",K3899,")")</f>
        <v>X1(m488)</v>
      </c>
      <c r="Q3899" s="59">
        <f t="shared" ref="Q3899" si="6862">(($L$3*($I$3-($C$3*N3900+$D$3*N3901+$E$3*N3902+$F$3*N3903+$G$3*N3904))/$B$3))+((1-$L$3)*N3899)</f>
        <v>0.24939308081070499</v>
      </c>
      <c r="S3899" s="129">
        <f t="shared" ref="S3899:S3904" si="6863">ABS((Q3899-N3899)/Q3899)*100</f>
        <v>1.0740403048925854E-2</v>
      </c>
      <c r="T3899" s="133">
        <f t="shared" si="6807"/>
        <v>1.07842539675114E-2</v>
      </c>
      <c r="U3899" s="127" t="s">
        <v>229</v>
      </c>
    </row>
    <row r="3900" spans="1:22" x14ac:dyDescent="0.2">
      <c r="N3900" s="125">
        <f t="shared" si="6789"/>
        <v>1.0063833370190668E-4</v>
      </c>
      <c r="P3900" s="127" t="str">
        <f t="shared" ref="P3900" si="6864">CONCATENATE("X2","(m",K3899,")")</f>
        <v>X2(m488)</v>
      </c>
      <c r="Q3900" s="59">
        <f t="shared" ref="Q3900" si="6865">(($L$3*($I$4-($B$4*Q3899+$D$4*N3901+$E$4*N3902+$F$4*N3903+$G$4*N3904))/$C$4))+((1-$L$3)*N3900)</f>
        <v>1.0064918796595316E-4</v>
      </c>
      <c r="S3900" s="129">
        <f t="shared" si="6863"/>
        <v>1.07842539675114E-2</v>
      </c>
    </row>
    <row r="3901" spans="1:22" x14ac:dyDescent="0.2">
      <c r="N3901" s="125">
        <f t="shared" si="6789"/>
        <v>-9.7368268718158943E-4</v>
      </c>
      <c r="P3901" s="127" t="str">
        <f t="shared" ref="P3901" si="6866">CONCATENATE("X3","(m",K3899,")")</f>
        <v>X3(m488)</v>
      </c>
      <c r="Q3901" s="59">
        <f t="shared" ref="Q3901" si="6867">(($L$3*($I$5-($B$5*Q3899+$C$5*Q3900+$E$5*N3902+$F$5*N3903+$G$5*N3904))/$D$5))+((1-$L$3)*N3901)</f>
        <v>-9.7378729375103125E-4</v>
      </c>
      <c r="S3901" s="129">
        <f t="shared" si="6863"/>
        <v>1.0742240129143226E-2</v>
      </c>
    </row>
    <row r="3902" spans="1:22" x14ac:dyDescent="0.2">
      <c r="N3902" s="125">
        <f t="shared" si="6789"/>
        <v>0.25054879397771057</v>
      </c>
      <c r="P3902" s="127" t="str">
        <f t="shared" ref="P3902" si="6868">CONCATENATE("X4","(m",K3899,")")</f>
        <v>X4(m488)</v>
      </c>
      <c r="Q3902" s="59">
        <f t="shared" ref="Q3902" si="6869">(($L$3*($I$6-($B$6*Q3899+$C$6*Q3900+$D$6*Q3901+$F$6*N3903+$G$6*N3904))/$E$6))+((1-$L$3)*N3902)</f>
        <v>0.25057545735626602</v>
      </c>
      <c r="S3902" s="129">
        <f t="shared" si="6863"/>
        <v>1.0640857982167556E-2</v>
      </c>
    </row>
    <row r="3903" spans="1:22" x14ac:dyDescent="0.2">
      <c r="N3903" s="125">
        <f t="shared" si="6789"/>
        <v>-1.0064377326661425E-4</v>
      </c>
      <c r="P3903" s="127" t="str">
        <f t="shared" ref="P3903" si="6870">CONCATENATE("X5","(m",K3899,")")</f>
        <v>X5(m488)</v>
      </c>
      <c r="Q3903" s="59">
        <f t="shared" ref="Q3903" si="6871">(($L$3*($I$7-($B$7*Q3899+$C$7*Q3900+$D$7*Q3901+$E$7*Q3902+$G$7*N3904))/$F$7))+((1-$L$3)*N3903)</f>
        <v>-1.0065457791358815E-4</v>
      </c>
      <c r="S3903" s="129">
        <f t="shared" si="6863"/>
        <v>1.0734382079643041E-2</v>
      </c>
    </row>
    <row r="3904" spans="1:22" ht="15.75" x14ac:dyDescent="0.25">
      <c r="K3904" s="1"/>
      <c r="N3904" s="126">
        <f t="shared" si="6789"/>
        <v>-9.7968676685141831E-4</v>
      </c>
      <c r="P3904" s="127" t="str">
        <f t="shared" ref="P3904" si="6872">CONCATENATE("X6","(m",K3899,")")</f>
        <v>X6(m488)</v>
      </c>
      <c r="Q3904" s="59">
        <f t="shared" ref="Q3904" si="6873">(($L$3*($I$8-($B$8*Q3899+$C$8*Q3900+$D$8*Q3901+$E$8*Q3902+$F$8*Q3903))/$G$8))+((1-$L$3)*N3904)</f>
        <v>-9.7979089524272427E-4</v>
      </c>
      <c r="R3904" s="1"/>
      <c r="S3904" s="129">
        <f t="shared" si="6863"/>
        <v>1.0627613688955267E-2</v>
      </c>
      <c r="T3904" s="1"/>
      <c r="U3904" s="1"/>
    </row>
    <row r="3905" spans="1:22" x14ac:dyDescent="0.2">
      <c r="A3905" s="131"/>
      <c r="B3905" s="131"/>
      <c r="C3905" s="131"/>
      <c r="D3905" s="131"/>
      <c r="E3905" s="131"/>
      <c r="F3905" s="131"/>
      <c r="G3905" s="131"/>
      <c r="H3905" s="131"/>
      <c r="I3905" s="131"/>
      <c r="J3905" s="131"/>
      <c r="K3905" s="131"/>
      <c r="L3905" s="131"/>
      <c r="M3905" s="131"/>
      <c r="N3905" s="131"/>
      <c r="O3905" s="131"/>
      <c r="P3905" s="131"/>
      <c r="Q3905" s="131"/>
      <c r="R3905" s="131"/>
      <c r="S3905" s="131"/>
      <c r="T3905" s="131"/>
      <c r="U3905" s="131"/>
      <c r="V3905" s="131"/>
    </row>
    <row r="3906" spans="1:22" ht="15.75" x14ac:dyDescent="0.25">
      <c r="K3906" s="127" t="s">
        <v>226</v>
      </c>
      <c r="N3906" s="117" t="s">
        <v>716</v>
      </c>
      <c r="S3906" s="112" t="s">
        <v>210</v>
      </c>
      <c r="T3906" s="112" t="s">
        <v>228</v>
      </c>
    </row>
    <row r="3907" spans="1:22" x14ac:dyDescent="0.2">
      <c r="K3907" s="127">
        <v>489</v>
      </c>
      <c r="N3907" s="124">
        <f t="shared" ref="N3907" si="6874">Q3899</f>
        <v>0.24939308081070499</v>
      </c>
      <c r="P3907" s="127" t="str">
        <f t="shared" ref="P3907" si="6875">CONCATENATE("X1","(m",K3907,")")</f>
        <v>X1(m489)</v>
      </c>
      <c r="Q3907" s="59">
        <f t="shared" ref="Q3907" si="6876">(($L$3*($I$3-($C$3*N3908+$D$3*N3909+$E$3*N3910+$F$3*N3911+$G$3*N3912))/$B$3))+((1-$L$3)*N3907)</f>
        <v>0.2494196223054751</v>
      </c>
      <c r="S3907" s="129">
        <f t="shared" ref="S3907:S3912" si="6877">ABS((Q3907-N3907)/Q3907)*100</f>
        <v>1.0641301804874954E-2</v>
      </c>
      <c r="T3907" s="133">
        <f t="shared" si="6807"/>
        <v>1.068474347076208E-2</v>
      </c>
      <c r="U3907" s="127" t="s">
        <v>229</v>
      </c>
    </row>
    <row r="3908" spans="1:22" x14ac:dyDescent="0.2">
      <c r="N3908" s="125">
        <f t="shared" si="6789"/>
        <v>1.0064918796595316E-4</v>
      </c>
      <c r="P3908" s="127" t="str">
        <f t="shared" ref="P3908" si="6878">CONCATENATE("X2","(m",K3907,")")</f>
        <v>X2(m489)</v>
      </c>
      <c r="Q3908" s="59">
        <f t="shared" ref="Q3908" si="6879">(($L$3*($I$4-($B$4*Q3907+$D$4*N3909+$E$4*N3910+$F$4*N3911+$G$4*N3912))/$C$4))+((1-$L$3)*N3908)</f>
        <v>1.0065994322266432E-4</v>
      </c>
      <c r="S3908" s="129">
        <f t="shared" si="6877"/>
        <v>1.068474347076208E-2</v>
      </c>
    </row>
    <row r="3909" spans="1:22" x14ac:dyDescent="0.2">
      <c r="N3909" s="125">
        <f t="shared" si="6789"/>
        <v>-9.7378729375103125E-4</v>
      </c>
      <c r="P3909" s="127" t="str">
        <f t="shared" ref="P3909" si="6880">CONCATENATE("X3","(m",K3907,")")</f>
        <v>X3(m489)</v>
      </c>
      <c r="Q3909" s="59">
        <f t="shared" ref="Q3909" si="6881">(($L$3*($I$5-($B$5*Q3907+$C$5*Q3908+$E$5*N3910+$F$5*N3911+$G$5*N3912))/$D$5))+((1-$L$3)*N3909)</f>
        <v>-9.738909461500519E-4</v>
      </c>
      <c r="S3909" s="129">
        <f t="shared" si="6877"/>
        <v>1.0643121740725408E-2</v>
      </c>
    </row>
    <row r="3910" spans="1:22" x14ac:dyDescent="0.2">
      <c r="N3910" s="125">
        <f t="shared" si="6789"/>
        <v>0.25057545735626602</v>
      </c>
      <c r="P3910" s="127" t="str">
        <f t="shared" ref="P3910" si="6882">CONCATENATE("X4","(m",K3907,")")</f>
        <v>X4(m489)</v>
      </c>
      <c r="Q3910" s="59">
        <f t="shared" ref="Q3910" si="6883">(($L$3*($I$6-($B$6*Q3907+$C$6*Q3908+$D$6*Q3909+$F$6*N3911+$G$6*N3912))/$E$6))+((1-$L$3)*N3910)</f>
        <v>0.25060187752440666</v>
      </c>
      <c r="S3910" s="129">
        <f t="shared" si="6877"/>
        <v>1.0542685634135523E-2</v>
      </c>
    </row>
    <row r="3911" spans="1:22" x14ac:dyDescent="0.2">
      <c r="N3911" s="125">
        <f t="shared" si="6789"/>
        <v>-1.0065457791358815E-4</v>
      </c>
      <c r="P3911" s="127" t="str">
        <f t="shared" ref="P3911" si="6884">CONCATENATE("X5","(m",K3907,")")</f>
        <v>X5(m489)</v>
      </c>
      <c r="Q3911" s="59">
        <f t="shared" ref="Q3911" si="6885">(($L$3*($I$7-($B$7*Q3907+$C$7*Q3908+$D$7*Q3909+$E$7*Q3910+$G$7*N3912))/$F$7))+((1-$L$3)*N3911)</f>
        <v>-1.0066528400580962E-4</v>
      </c>
      <c r="S3911" s="129">
        <f t="shared" si="6877"/>
        <v>1.0635337025277442E-2</v>
      </c>
    </row>
    <row r="3912" spans="1:22" ht="15.75" x14ac:dyDescent="0.25">
      <c r="K3912" s="1"/>
      <c r="N3912" s="126">
        <f t="shared" si="6789"/>
        <v>-9.7979089524272427E-4</v>
      </c>
      <c r="P3912" s="127" t="str">
        <f t="shared" ref="P3912" si="6886">CONCATENATE("X6","(m",K3907,")")</f>
        <v>X6(m489)</v>
      </c>
      <c r="Q3912" s="59">
        <f t="shared" ref="Q3912" si="6887">(($L$3*($I$8-($B$8*Q3907+$C$8*Q3908+$D$8*Q3909+$E$8*Q3910+$F$8*Q3911))/$G$8))+((1-$L$3)*N3912)</f>
        <v>-9.7989407382531851E-4</v>
      </c>
      <c r="R3912" s="1"/>
      <c r="S3912" s="129">
        <f t="shared" si="6877"/>
        <v>1.0529564914240985E-2</v>
      </c>
      <c r="T3912" s="1"/>
      <c r="U3912" s="1"/>
    </row>
    <row r="3913" spans="1:22" x14ac:dyDescent="0.2">
      <c r="A3913" s="131"/>
      <c r="B3913" s="131"/>
      <c r="C3913" s="131"/>
      <c r="D3913" s="131"/>
      <c r="E3913" s="131"/>
      <c r="F3913" s="131"/>
      <c r="G3913" s="131"/>
      <c r="H3913" s="131"/>
      <c r="I3913" s="131"/>
      <c r="J3913" s="131"/>
      <c r="K3913" s="131"/>
      <c r="L3913" s="131"/>
      <c r="M3913" s="131"/>
      <c r="N3913" s="131"/>
      <c r="O3913" s="131"/>
      <c r="P3913" s="131"/>
      <c r="Q3913" s="131"/>
      <c r="R3913" s="131"/>
      <c r="S3913" s="131"/>
      <c r="T3913" s="131"/>
      <c r="U3913" s="131"/>
      <c r="V3913" s="131"/>
    </row>
    <row r="3914" spans="1:22" ht="15.75" x14ac:dyDescent="0.25">
      <c r="K3914" s="127" t="s">
        <v>226</v>
      </c>
      <c r="N3914" s="117" t="s">
        <v>717</v>
      </c>
      <c r="S3914" s="112" t="s">
        <v>210</v>
      </c>
      <c r="T3914" s="112" t="s">
        <v>228</v>
      </c>
    </row>
    <row r="3915" spans="1:22" x14ac:dyDescent="0.2">
      <c r="K3915" s="127">
        <v>490</v>
      </c>
      <c r="N3915" s="124">
        <f t="shared" ref="N3915" si="6888">Q3907</f>
        <v>0.2494196223054751</v>
      </c>
      <c r="P3915" s="127" t="str">
        <f t="shared" ref="P3915" si="6889">CONCATENATE("X1","(m",K3915,")")</f>
        <v>X1(m490)</v>
      </c>
      <c r="Q3915" s="59">
        <f t="shared" ref="Q3915" si="6890">(($L$3*($I$3-($C$3*N3916+$D$3*N3917+$E$3*N3918+$F$3*N3919+$G$3*N3920))/$B$3))+((1-$L$3)*N3915)</f>
        <v>0.24944592170159524</v>
      </c>
      <c r="S3915" s="129">
        <f t="shared" ref="S3915:S3920" si="6891">ABS((Q3915-N3915)/Q3915)*100</f>
        <v>1.0543125315797016E-2</v>
      </c>
      <c r="T3915" s="133">
        <f t="shared" si="6807"/>
        <v>1.0586161633162249E-2</v>
      </c>
      <c r="U3915" s="127" t="s">
        <v>229</v>
      </c>
    </row>
    <row r="3916" spans="1:22" x14ac:dyDescent="0.2">
      <c r="N3916" s="125">
        <f t="shared" si="6789"/>
        <v>1.0065994322266432E-4</v>
      </c>
      <c r="P3916" s="127" t="str">
        <f t="shared" ref="P3916" si="6892">CONCATENATE("X2","(m",K3915,")")</f>
        <v>X2(m490)</v>
      </c>
      <c r="Q3916" s="59">
        <f t="shared" ref="Q3916" si="6893">(($L$3*($I$4-($B$4*Q3915+$D$4*N3917+$E$4*N3918+$F$4*N3919+$G$4*N3920))/$C$4))+((1-$L$3)*N3916)</f>
        <v>1.0067060037513711E-4</v>
      </c>
      <c r="S3916" s="129">
        <f t="shared" si="6891"/>
        <v>1.0586161633162249E-2</v>
      </c>
    </row>
    <row r="3917" spans="1:22" x14ac:dyDescent="0.2">
      <c r="N3917" s="125">
        <f t="shared" si="6789"/>
        <v>-9.738909461500519E-4</v>
      </c>
      <c r="P3917" s="127" t="str">
        <f t="shared" ref="P3917" si="6894">CONCATENATE("X3","(m",K3915,")")</f>
        <v>X3(m490)</v>
      </c>
      <c r="Q3917" s="59">
        <f t="shared" ref="Q3917" si="6895">(($L$3*($I$5-($B$5*Q3915+$C$5*Q3916+$E$5*N3918+$F$5*N3919+$G$5*N3920))/$D$5))+((1-$L$3)*N3917)</f>
        <v>-9.7399365308213181E-4</v>
      </c>
      <c r="S3917" s="129">
        <f t="shared" si="6891"/>
        <v>1.0544928270826311E-2</v>
      </c>
    </row>
    <row r="3918" spans="1:22" x14ac:dyDescent="0.2">
      <c r="N3918" s="125">
        <f t="shared" si="6789"/>
        <v>0.25060187752440666</v>
      </c>
      <c r="P3918" s="127" t="str">
        <f t="shared" ref="P3918" si="6896">CONCATENATE("X4","(m",K3915,")")</f>
        <v>X4(m490)</v>
      </c>
      <c r="Q3918" s="59">
        <f t="shared" ref="Q3918" si="6897">(($L$3*($I$6-($B$6*Q3915+$C$6*Q3916+$D$6*Q3917+$F$6*N3919+$G$6*N3920))/$E$6))+((1-$L$3)*N3918)</f>
        <v>0.25062805670057997</v>
      </c>
      <c r="S3918" s="129">
        <f t="shared" si="6891"/>
        <v>1.0445429182172101E-2</v>
      </c>
    </row>
    <row r="3919" spans="1:22" x14ac:dyDescent="0.2">
      <c r="N3919" s="125">
        <f t="shared" si="6789"/>
        <v>-1.0066528400580962E-4</v>
      </c>
      <c r="P3919" s="127" t="str">
        <f t="shared" ref="P3919" si="6898">CONCATENATE("X5","(m",K3915,")")</f>
        <v>X5(m490)</v>
      </c>
      <c r="Q3919" s="59">
        <f t="shared" ref="Q3919" si="6899">(($L$3*($I$7-($B$7*Q3915+$C$7*Q3916+$D$7*Q3917+$E$7*Q3918+$G$7*N3920))/$F$7))+((1-$L$3)*N3919)</f>
        <v>-1.0067589244224739E-4</v>
      </c>
      <c r="S3919" s="129">
        <f t="shared" si="6891"/>
        <v>1.0537216189918626E-2</v>
      </c>
    </row>
    <row r="3920" spans="1:22" ht="15.75" x14ac:dyDescent="0.25">
      <c r="K3920" s="1"/>
      <c r="N3920" s="126">
        <f t="shared" si="6789"/>
        <v>-9.7989407382531851E-4</v>
      </c>
      <c r="P3920" s="127" t="str">
        <f t="shared" ref="P3920" si="6900">CONCATENATE("X6","(m",K3915,")")</f>
        <v>X6(m490)</v>
      </c>
      <c r="Q3920" s="59">
        <f t="shared" ref="Q3920" si="6901">(($L$3*($I$8-($B$8*Q3915+$C$8*Q3916+$D$8*Q3917+$E$8*Q3918+$F$8*Q3919))/$G$8))+((1-$L$3)*N3920)</f>
        <v>-9.7999631126289492E-4</v>
      </c>
      <c r="R3920" s="1"/>
      <c r="S3920" s="129">
        <f t="shared" si="6891"/>
        <v>1.043243085728203E-2</v>
      </c>
      <c r="T3920" s="1"/>
      <c r="U3920" s="1"/>
    </row>
    <row r="3921" spans="1:22" x14ac:dyDescent="0.2">
      <c r="A3921" s="131"/>
      <c r="B3921" s="131"/>
      <c r="C3921" s="131"/>
      <c r="D3921" s="131"/>
      <c r="E3921" s="131"/>
      <c r="F3921" s="131"/>
      <c r="G3921" s="131"/>
      <c r="H3921" s="131"/>
      <c r="I3921" s="131"/>
      <c r="J3921" s="131"/>
      <c r="K3921" s="131"/>
      <c r="L3921" s="131"/>
      <c r="M3921" s="131"/>
      <c r="N3921" s="131"/>
      <c r="O3921" s="131"/>
      <c r="P3921" s="131"/>
      <c r="Q3921" s="131"/>
      <c r="R3921" s="131"/>
      <c r="S3921" s="131"/>
      <c r="T3921" s="131"/>
      <c r="U3921" s="131"/>
      <c r="V3921" s="131"/>
    </row>
    <row r="3922" spans="1:22" ht="15.75" x14ac:dyDescent="0.25">
      <c r="K3922" s="127" t="s">
        <v>226</v>
      </c>
      <c r="N3922" s="117" t="s">
        <v>718</v>
      </c>
      <c r="S3922" s="112" t="s">
        <v>210</v>
      </c>
      <c r="T3922" s="112" t="s">
        <v>228</v>
      </c>
    </row>
    <row r="3923" spans="1:22" x14ac:dyDescent="0.2">
      <c r="K3923" s="127">
        <v>491</v>
      </c>
      <c r="N3923" s="124">
        <f t="shared" ref="N3923:N3984" si="6902">Q3915</f>
        <v>0.24944592170159524</v>
      </c>
      <c r="P3923" s="127" t="str">
        <f t="shared" ref="P3923" si="6903">CONCATENATE("X1","(m",K3923,")")</f>
        <v>X1(m491)</v>
      </c>
      <c r="Q3923" s="59">
        <f t="shared" ref="Q3923" si="6904">(($L$3*($I$3-($C$3*N3924+$D$3*N3925+$E$3*N3926+$F$3*N3927+$G$3*N3928))/$B$3))+((1-$L$3)*N3923)</f>
        <v>0.24947198120737185</v>
      </c>
      <c r="S3923" s="129">
        <f t="shared" ref="S3923:S3928" si="6905">ABS((Q3923-N3923)/Q3923)*100</f>
        <v>1.0445864762242858E-2</v>
      </c>
      <c r="T3923" s="133">
        <f t="shared" si="6807"/>
        <v>1.0488499596461856E-2</v>
      </c>
      <c r="U3923" s="127" t="s">
        <v>229</v>
      </c>
    </row>
    <row r="3924" spans="1:22" x14ac:dyDescent="0.2">
      <c r="N3924" s="125">
        <f t="shared" si="6902"/>
        <v>1.0067060037513711E-4</v>
      </c>
      <c r="P3924" s="127" t="str">
        <f t="shared" ref="P3924" si="6906">CONCATENATE("X2","(m",K3923,")")</f>
        <v>X2(m491)</v>
      </c>
      <c r="Q3924" s="59">
        <f t="shared" ref="Q3924" si="6907">(($L$3*($I$4-($B$4*Q3923+$D$4*N3925+$E$4*N3926+$F$4*N3927+$G$4*N3928))/$C$4))+((1-$L$3)*N3924)</f>
        <v>1.006811603182308E-4</v>
      </c>
      <c r="S3924" s="129">
        <f t="shared" si="6905"/>
        <v>1.0488499596461856E-2</v>
      </c>
    </row>
    <row r="3925" spans="1:22" x14ac:dyDescent="0.2">
      <c r="N3925" s="125">
        <f t="shared" si="6902"/>
        <v>-9.7399365308213181E-4</v>
      </c>
      <c r="P3925" s="127" t="str">
        <f t="shared" ref="P3925" si="6908">CONCATENATE("X3","(m",K3923,")")</f>
        <v>X3(m491)</v>
      </c>
      <c r="Q3925" s="59">
        <f t="shared" ref="Q3925" si="6909">(($L$3*($I$5-($B$5*Q3923+$C$5*Q3924+$E$5*N3926+$F$5*N3927+$G$5*N3928))/$D$5))+((1-$L$3)*N3925)</f>
        <v>-9.7409542317136114E-4</v>
      </c>
      <c r="S3925" s="129">
        <f t="shared" si="6905"/>
        <v>1.0447650898306795E-2</v>
      </c>
    </row>
    <row r="3926" spans="1:22" x14ac:dyDescent="0.2">
      <c r="N3926" s="125">
        <f t="shared" si="6902"/>
        <v>0.25062805670057997</v>
      </c>
      <c r="P3926" s="127" t="str">
        <f t="shared" ref="P3926" si="6910">CONCATENATE("X4","(m",K3923,")")</f>
        <v>X4(m491)</v>
      </c>
      <c r="Q3926" s="59">
        <f t="shared" ref="Q3926" si="6911">(($L$3*($I$6-($B$6*Q3923+$C$6*Q3924+$D$6*Q3925+$F$6*N3927+$G$6*N3928))/$E$6))+((1-$L$3)*N3926)</f>
        <v>0.2506539970829979</v>
      </c>
      <c r="S3926" s="129">
        <f t="shared" si="6905"/>
        <v>1.0349079894921129E-2</v>
      </c>
    </row>
    <row r="3927" spans="1:22" x14ac:dyDescent="0.2">
      <c r="N3927" s="125">
        <f t="shared" si="6902"/>
        <v>-1.0067589244224739E-4</v>
      </c>
      <c r="P3927" s="127" t="str">
        <f t="shared" ref="P3927" si="6912">CONCATENATE("X5","(m",K3923,")")</f>
        <v>X5(m491)</v>
      </c>
      <c r="Q3927" s="59">
        <f t="shared" ref="Q3927" si="6913">(($L$3*($I$7-($B$7*Q3923+$C$7*Q3924+$D$7*Q3925+$E$7*Q3926+$G$7*N3928))/$F$7))+((1-$L$3)*N3927)</f>
        <v>-1.0068640411367005E-4</v>
      </c>
      <c r="S3927" s="129">
        <f t="shared" si="6905"/>
        <v>1.0440010759341079E-2</v>
      </c>
    </row>
    <row r="3928" spans="1:22" ht="15.75" x14ac:dyDescent="0.25">
      <c r="K3928" s="1"/>
      <c r="N3928" s="126">
        <f t="shared" si="6902"/>
        <v>-9.7999631126289492E-4</v>
      </c>
      <c r="P3928" s="127" t="str">
        <f t="shared" ref="P3928" si="6914">CONCATENATE("X6","(m",K3923,")")</f>
        <v>X6(m491)</v>
      </c>
      <c r="Q3928" s="59">
        <f t="shared" ref="Q3928" si="6915">(($L$3*($I$8-($B$8*Q3923+$C$8*Q3924+$D$8*Q3925+$E$8*Q3926+$F$8*Q3927))/$G$8))+((1-$L$3)*N3928)</f>
        <v>-9.8009761614012295E-4</v>
      </c>
      <c r="R3928" s="1"/>
      <c r="S3928" s="129">
        <f t="shared" si="6905"/>
        <v>1.0336202798553145E-2</v>
      </c>
      <c r="T3928" s="1"/>
      <c r="U3928" s="1"/>
    </row>
    <row r="3929" spans="1:22" x14ac:dyDescent="0.2">
      <c r="A3929" s="131"/>
      <c r="B3929" s="131"/>
      <c r="C3929" s="131"/>
      <c r="D3929" s="131"/>
      <c r="E3929" s="131"/>
      <c r="F3929" s="131"/>
      <c r="G3929" s="131"/>
      <c r="H3929" s="131"/>
      <c r="I3929" s="131"/>
      <c r="J3929" s="131"/>
      <c r="K3929" s="131"/>
      <c r="L3929" s="131"/>
      <c r="M3929" s="131"/>
      <c r="N3929" s="131"/>
      <c r="O3929" s="131"/>
      <c r="P3929" s="131"/>
      <c r="Q3929" s="131"/>
      <c r="R3929" s="131"/>
      <c r="S3929" s="131"/>
      <c r="T3929" s="131"/>
      <c r="U3929" s="131"/>
      <c r="V3929" s="131"/>
    </row>
    <row r="3930" spans="1:22" ht="15.75" x14ac:dyDescent="0.25">
      <c r="K3930" s="127" t="s">
        <v>226</v>
      </c>
      <c r="N3930" s="117" t="s">
        <v>719</v>
      </c>
      <c r="S3930" s="112" t="s">
        <v>210</v>
      </c>
      <c r="T3930" s="112" t="s">
        <v>228</v>
      </c>
    </row>
    <row r="3931" spans="1:22" x14ac:dyDescent="0.2">
      <c r="K3931" s="127">
        <v>492</v>
      </c>
      <c r="N3931" s="124">
        <f t="shared" ref="N3931" si="6916">Q3923</f>
        <v>0.24947198120737185</v>
      </c>
      <c r="P3931" s="127" t="str">
        <f t="shared" ref="P3931" si="6917">CONCATENATE("X1","(m",K3931,")")</f>
        <v>X1(m492)</v>
      </c>
      <c r="Q3931" s="59">
        <f t="shared" ref="Q3931" si="6918">(($L$3*($I$3-($C$3*N3932+$D$3*N3933+$E$3*N3934+$F$3*N3935+$G$3*N3936))/$B$3))+((1-$L$3)*N3931)</f>
        <v>0.24949780301096847</v>
      </c>
      <c r="S3931" s="129">
        <f t="shared" ref="S3931:S3936" si="6919">ABS((Q3931-N3931)/Q3931)*100</f>
        <v>1.0349511412523316E-2</v>
      </c>
      <c r="T3931" s="133">
        <f t="shared" ref="T3931:T3987" si="6920">MAX(S3931:S3934)</f>
        <v>1.0391748590542819E-2</v>
      </c>
      <c r="U3931" s="127" t="s">
        <v>229</v>
      </c>
    </row>
    <row r="3932" spans="1:22" x14ac:dyDescent="0.2">
      <c r="N3932" s="125">
        <f t="shared" si="6902"/>
        <v>1.006811603182308E-4</v>
      </c>
      <c r="P3932" s="127" t="str">
        <f t="shared" ref="P3932" si="6921">CONCATENATE("X2","(m",K3931,")")</f>
        <v>X2(m492)</v>
      </c>
      <c r="Q3932" s="59">
        <f t="shared" ref="Q3932" si="6922">(($L$3*($I$4-($B$4*Q3931+$D$4*N3933+$E$4*N3934+$F$4*N3935+$G$4*N3936))/$C$4))+((1-$L$3)*N3932)</f>
        <v>1.0069162393864224E-4</v>
      </c>
      <c r="S3932" s="129">
        <f t="shared" si="6919"/>
        <v>1.0391748590542819E-2</v>
      </c>
    </row>
    <row r="3933" spans="1:22" x14ac:dyDescent="0.2">
      <c r="N3933" s="125">
        <f t="shared" si="6902"/>
        <v>-9.7409542317136114E-4</v>
      </c>
      <c r="P3933" s="127" t="str">
        <f t="shared" ref="P3933" si="6923">CONCATENATE("X3","(m",K3931,")")</f>
        <v>X3(m492)</v>
      </c>
      <c r="Q3933" s="59">
        <f t="shared" ref="Q3933" si="6924">(($L$3*($I$5-($B$5*Q3931+$C$5*Q3932+$E$5*N3934+$F$5*N3935+$G$5*N3936))/$D$5))+((1-$L$3)*N3933)</f>
        <v>-9.7419626496316717E-4</v>
      </c>
      <c r="S3933" s="129">
        <f t="shared" si="6919"/>
        <v>1.0351280889979114E-2</v>
      </c>
    </row>
    <row r="3934" spans="1:22" x14ac:dyDescent="0.2">
      <c r="N3934" s="125">
        <f t="shared" si="6902"/>
        <v>0.2506539970829979</v>
      </c>
      <c r="P3934" s="127" t="str">
        <f t="shared" ref="P3934" si="6925">CONCATENATE("X4","(m",K3931,")")</f>
        <v>X4(m492)</v>
      </c>
      <c r="Q3934" s="59">
        <f t="shared" ref="Q3934" si="6926">(($L$3*($I$6-($B$6*Q3931+$C$6*Q3932+$D$6*Q3933+$F$6*N3935+$G$6*N3936))/$E$6))+((1-$L$3)*N3934)</f>
        <v>0.25067970084982133</v>
      </c>
      <c r="S3934" s="129">
        <f t="shared" si="6919"/>
        <v>1.0253629127643202E-2</v>
      </c>
    </row>
    <row r="3935" spans="1:22" x14ac:dyDescent="0.2">
      <c r="N3935" s="125">
        <f t="shared" si="6902"/>
        <v>-1.0068640411367005E-4</v>
      </c>
      <c r="P3935" s="127" t="str">
        <f t="shared" ref="P3935" si="6927">CONCATENATE("X5","(m",K3931,")")</f>
        <v>X5(m492)</v>
      </c>
      <c r="Q3935" s="59">
        <f t="shared" ref="Q3935" si="6928">(($L$3*($I$7-($B$7*Q3931+$C$7*Q3932+$D$7*Q3933+$E$7*Q3934+$G$7*N3936))/$F$7))+((1-$L$3)*N3935)</f>
        <v>-1.0069681990272128E-4</v>
      </c>
      <c r="S3935" s="129">
        <f t="shared" si="6919"/>
        <v>1.0343712007281153E-2</v>
      </c>
    </row>
    <row r="3936" spans="1:22" ht="15.75" x14ac:dyDescent="0.25">
      <c r="K3936" s="1"/>
      <c r="N3936" s="126">
        <f t="shared" si="6902"/>
        <v>-9.8009761614012295E-4</v>
      </c>
      <c r="P3936" s="127" t="str">
        <f t="shared" ref="P3936" si="6929">CONCATENATE("X6","(m",K3931,")")</f>
        <v>X6(m492)</v>
      </c>
      <c r="Q3936" s="59">
        <f t="shared" ref="Q3936" si="6930">(($L$3*($I$8-($B$8*Q3931+$C$8*Q3932+$D$8*Q3933+$E$8*Q3934+$F$8*Q3935))/$G$8))+((1-$L$3)*N3936)</f>
        <v>-9.8019799696336552E-4</v>
      </c>
      <c r="R3936" s="1"/>
      <c r="S3936" s="129">
        <f t="shared" si="6919"/>
        <v>1.0240872104773709E-2</v>
      </c>
      <c r="T3936" s="1"/>
      <c r="U3936" s="1"/>
    </row>
    <row r="3937" spans="1:22" x14ac:dyDescent="0.2">
      <c r="A3937" s="131"/>
      <c r="B3937" s="131"/>
      <c r="C3937" s="131"/>
      <c r="D3937" s="131"/>
      <c r="E3937" s="131"/>
      <c r="F3937" s="131"/>
      <c r="G3937" s="131"/>
      <c r="H3937" s="131"/>
      <c r="I3937" s="131"/>
      <c r="J3937" s="131"/>
      <c r="K3937" s="131"/>
      <c r="L3937" s="131"/>
      <c r="M3937" s="131"/>
      <c r="N3937" s="131"/>
      <c r="O3937" s="131"/>
      <c r="P3937" s="131"/>
      <c r="Q3937" s="131"/>
      <c r="R3937" s="131"/>
      <c r="S3937" s="131"/>
      <c r="T3937" s="131"/>
      <c r="U3937" s="131"/>
      <c r="V3937" s="131"/>
    </row>
    <row r="3938" spans="1:22" ht="15.75" x14ac:dyDescent="0.25">
      <c r="K3938" s="127" t="s">
        <v>226</v>
      </c>
      <c r="N3938" s="117" t="s">
        <v>720</v>
      </c>
      <c r="S3938" s="112" t="s">
        <v>210</v>
      </c>
      <c r="T3938" s="112" t="s">
        <v>228</v>
      </c>
    </row>
    <row r="3939" spans="1:22" x14ac:dyDescent="0.2">
      <c r="K3939" s="127">
        <v>493</v>
      </c>
      <c r="N3939" s="124">
        <f t="shared" ref="N3939" si="6931">Q3931</f>
        <v>0.24949780301096847</v>
      </c>
      <c r="P3939" s="127" t="str">
        <f t="shared" ref="P3939" si="6932">CONCATENATE("X1","(m",K3939,")")</f>
        <v>X1(m493)</v>
      </c>
      <c r="Q3939" s="59">
        <f t="shared" ref="Q3939" si="6933">(($L$3*($I$3-($C$3*N3940+$D$3*N3941+$E$3*N3942+$F$3*N3943+$G$3*N3944))/$B$3))+((1-$L$3)*N3939)</f>
        <v>0.24952338928058909</v>
      </c>
      <c r="S3939" s="129">
        <f t="shared" ref="S3939:S3944" si="6934">ABS((Q3939-N3939)/Q3939)*100</f>
        <v>1.0254056621463139E-2</v>
      </c>
      <c r="T3939" s="133">
        <f t="shared" si="6920"/>
        <v>1.029589993231286E-2</v>
      </c>
      <c r="U3939" s="127" t="s">
        <v>229</v>
      </c>
    </row>
    <row r="3940" spans="1:22" x14ac:dyDescent="0.2">
      <c r="N3940" s="125">
        <f t="shared" si="6902"/>
        <v>1.0069162393864224E-4</v>
      </c>
      <c r="P3940" s="127" t="str">
        <f t="shared" ref="P3940" si="6935">CONCATENATE("X2","(m",K3939,")")</f>
        <v>X2(m493)</v>
      </c>
      <c r="Q3940" s="59">
        <f t="shared" ref="Q3940" si="6936">(($L$3*($I$4-($B$4*Q3939+$D$4*N3941+$E$4*N3942+$F$4*N3943+$G$4*N3944))/$C$4))+((1-$L$3)*N3940)</f>
        <v>1.0070199211498024E-4</v>
      </c>
      <c r="S3940" s="129">
        <f t="shared" si="6934"/>
        <v>1.029589993231286E-2</v>
      </c>
    </row>
    <row r="3941" spans="1:22" x14ac:dyDescent="0.2">
      <c r="N3941" s="125">
        <f t="shared" si="6902"/>
        <v>-9.7419626496316717E-4</v>
      </c>
      <c r="P3941" s="127" t="str">
        <f t="shared" ref="P3941" si="6937">CONCATENATE("X3","(m",K3939,")")</f>
        <v>X3(m493)</v>
      </c>
      <c r="Q3941" s="59">
        <f t="shared" ref="Q3941" si="6938">(($L$3*($I$5-($B$5*Q3939+$C$5*Q3940+$E$5*N3942+$F$5*N3943+$G$5*N3944))/$D$5))+((1-$L$3)*N3941)</f>
        <v>-9.7429618692502877E-4</v>
      </c>
      <c r="S3941" s="129">
        <f t="shared" si="6934"/>
        <v>1.0255809599026404E-2</v>
      </c>
    </row>
    <row r="3942" spans="1:22" x14ac:dyDescent="0.2">
      <c r="N3942" s="125">
        <f t="shared" si="6902"/>
        <v>0.25067970084982133</v>
      </c>
      <c r="P3942" s="127" t="str">
        <f t="shared" ref="P3942" si="6939">CONCATENATE("X4","(m",K3939,")")</f>
        <v>X4(m493)</v>
      </c>
      <c r="Q3942" s="59">
        <f t="shared" ref="Q3942" si="6940">(($L$3*($I$6-($B$6*Q3939+$C$6*Q3940+$D$6*Q3941+$F$6*N3943+$G$6*N3944))/$E$6))+((1-$L$3)*N3942)</f>
        <v>0.25070517015934307</v>
      </c>
      <c r="S3942" s="129">
        <f t="shared" si="6934"/>
        <v>1.015906832138882E-2</v>
      </c>
    </row>
    <row r="3943" spans="1:22" x14ac:dyDescent="0.2">
      <c r="N3943" s="125">
        <f t="shared" si="6902"/>
        <v>-1.0069681990272128E-4</v>
      </c>
      <c r="P3943" s="127" t="str">
        <f t="shared" ref="P3943" si="6941">CONCATENATE("X5","(m",K3939,")")</f>
        <v>X5(m493)</v>
      </c>
      <c r="Q3943" s="59">
        <f t="shared" ref="Q3943" si="6942">(($L$3*($I$7-($B$7*Q3939+$C$7*Q3940+$D$7*Q3941+$E$7*Q3942+$G$7*N3944))/$F$7))+((1-$L$3)*N3943)</f>
        <v>-1.0070714068399356E-4</v>
      </c>
      <c r="S3943" s="129">
        <f t="shared" si="6934"/>
        <v>1.0248311293700824E-2</v>
      </c>
    </row>
    <row r="3944" spans="1:22" ht="15.75" x14ac:dyDescent="0.25">
      <c r="K3944" s="1"/>
      <c r="N3944" s="126">
        <f t="shared" si="6902"/>
        <v>-9.8019799696336552E-4</v>
      </c>
      <c r="P3944" s="127" t="str">
        <f t="shared" ref="P3944" si="6943">CONCATENATE("X6","(m",K3939,")")</f>
        <v>X6(m493)</v>
      </c>
      <c r="Q3944" s="59">
        <f t="shared" ref="Q3944" si="6944">(($L$3*($I$8-($B$8*Q3939+$C$8*Q3940+$D$8*Q3941+$E$8*Q3942+$F$8*Q3943))/$G$8))+((1-$L$3)*N3944)</f>
        <v>-9.8029746216139594E-4</v>
      </c>
      <c r="R3944" s="1"/>
      <c r="S3944" s="129">
        <f t="shared" si="6934"/>
        <v>1.0146430228546712E-2</v>
      </c>
      <c r="T3944" s="1"/>
      <c r="U3944" s="1"/>
    </row>
    <row r="3945" spans="1:22" x14ac:dyDescent="0.2">
      <c r="A3945" s="131"/>
      <c r="B3945" s="131"/>
      <c r="C3945" s="131"/>
      <c r="D3945" s="131"/>
      <c r="E3945" s="131"/>
      <c r="F3945" s="131"/>
      <c r="G3945" s="131"/>
      <c r="H3945" s="131"/>
      <c r="I3945" s="131"/>
      <c r="J3945" s="131"/>
      <c r="K3945" s="131"/>
      <c r="L3945" s="131"/>
      <c r="M3945" s="131"/>
      <c r="N3945" s="131"/>
      <c r="O3945" s="131"/>
      <c r="P3945" s="131"/>
      <c r="Q3945" s="131"/>
      <c r="R3945" s="131"/>
      <c r="S3945" s="131"/>
      <c r="T3945" s="131"/>
      <c r="U3945" s="131"/>
      <c r="V3945" s="131"/>
    </row>
    <row r="3946" spans="1:22" ht="15.75" x14ac:dyDescent="0.25">
      <c r="K3946" s="127" t="s">
        <v>226</v>
      </c>
      <c r="N3946" s="117" t="s">
        <v>721</v>
      </c>
      <c r="S3946" s="112" t="s">
        <v>210</v>
      </c>
      <c r="T3946" s="112" t="s">
        <v>228</v>
      </c>
    </row>
    <row r="3947" spans="1:22" x14ac:dyDescent="0.2">
      <c r="K3947" s="127">
        <v>494</v>
      </c>
      <c r="N3947" s="124">
        <f t="shared" ref="N3947" si="6945">Q3939</f>
        <v>0.24952338928058909</v>
      </c>
      <c r="P3947" s="127" t="str">
        <f t="shared" ref="P3947" si="6946">CONCATENATE("X1","(m",K3947,")")</f>
        <v>X1(m494)</v>
      </c>
      <c r="Q3947" s="59">
        <f t="shared" ref="Q3947" si="6947">(($L$3*($I$3-($C$3*N3948+$D$3*N3949+$E$3*N3950+$F$3*N3951+$G$3*N3952))/$B$3))+((1-$L$3)*N3947)</f>
        <v>0.24954874216466055</v>
      </c>
      <c r="S3947" s="129">
        <f t="shared" ref="S3947:S3952" si="6948">ABS((Q3947-N3947)/Q3947)*100</f>
        <v>1.0159491829749442E-2</v>
      </c>
      <c r="T3947" s="133">
        <f t="shared" si="6920"/>
        <v>1.0200945024860124E-2</v>
      </c>
      <c r="U3947" s="127" t="s">
        <v>229</v>
      </c>
    </row>
    <row r="3948" spans="1:22" x14ac:dyDescent="0.2">
      <c r="N3948" s="125">
        <f t="shared" si="6902"/>
        <v>1.0070199211498024E-4</v>
      </c>
      <c r="P3948" s="127" t="str">
        <f t="shared" ref="P3948" si="6949">CONCATENATE("X2","(m",K3947,")")</f>
        <v>X2(m494)</v>
      </c>
      <c r="Q3948" s="59">
        <f t="shared" ref="Q3948" si="6950">(($L$3*($I$4-($B$4*Q3947+$D$4*N3949+$E$4*N3950+$F$4*N3951+$G$4*N3952))/$C$4))+((1-$L$3)*N3948)</f>
        <v>1.0071226571783941E-4</v>
      </c>
      <c r="S3948" s="129">
        <f t="shared" si="6948"/>
        <v>1.0200945024860124E-2</v>
      </c>
    </row>
    <row r="3949" spans="1:22" x14ac:dyDescent="0.2">
      <c r="N3949" s="125">
        <f t="shared" si="6902"/>
        <v>-9.7429618692502877E-4</v>
      </c>
      <c r="P3949" s="127" t="str">
        <f t="shared" ref="P3949" si="6951">CONCATENATE("X3","(m",K3947,")")</f>
        <v>X3(m494)</v>
      </c>
      <c r="Q3949" s="59">
        <f t="shared" ref="Q3949" si="6952">(($L$3*($I$5-($B$5*Q3947+$C$5*Q3948+$E$5*N3950+$F$5*N3951+$G$5*N3952))/$D$5))+((1-$L$3)*N3949)</f>
        <v>-9.7439519744718889E-4</v>
      </c>
      <c r="S3949" s="129">
        <f t="shared" si="6948"/>
        <v>1.0161228464540109E-2</v>
      </c>
    </row>
    <row r="3950" spans="1:22" x14ac:dyDescent="0.2">
      <c r="N3950" s="125">
        <f t="shared" si="6902"/>
        <v>0.25070517015934307</v>
      </c>
      <c r="P3950" s="127" t="str">
        <f t="shared" ref="P3950" si="6953">CONCATENATE("X4","(m",K3947,")")</f>
        <v>X4(m494)</v>
      </c>
      <c r="Q3950" s="59">
        <f t="shared" ref="Q3950" si="6954">(($L$3*($I$6-($B$6*Q3947+$C$6*Q3948+$D$6*Q3949+$F$6*N3951+$G$6*N3952))/$E$6))+((1-$L$3)*N3950)</f>
        <v>0.25073040715016892</v>
      </c>
      <c r="S3950" s="129">
        <f t="shared" si="6948"/>
        <v>1.0065389001954901E-2</v>
      </c>
    </row>
    <row r="3951" spans="1:22" x14ac:dyDescent="0.2">
      <c r="N3951" s="125">
        <f t="shared" si="6902"/>
        <v>-1.0070714068399356E-4</v>
      </c>
      <c r="P3951" s="127" t="str">
        <f t="shared" ref="P3951" si="6955">CONCATENATE("X5","(m",K3947,")")</f>
        <v>X5(m494)</v>
      </c>
      <c r="Q3951" s="59">
        <f t="shared" ref="Q3951" si="6956">(($L$3*($I$7-($B$7*Q3947+$C$7*Q3948+$D$7*Q3949+$E$7*Q3950+$G$7*N3952))/$F$7))+((1-$L$3)*N3951)</f>
        <v>-1.0071736732410183E-4</v>
      </c>
      <c r="S3951" s="129">
        <f t="shared" si="6948"/>
        <v>1.015380006445621E-2</v>
      </c>
    </row>
    <row r="3952" spans="1:22" ht="15.75" x14ac:dyDescent="0.25">
      <c r="K3952" s="1"/>
      <c r="N3952" s="126">
        <f t="shared" si="6902"/>
        <v>-9.8029746216139594E-4</v>
      </c>
      <c r="P3952" s="127" t="str">
        <f t="shared" ref="P3952" si="6957">CONCATENATE("X6","(m",K3947,")")</f>
        <v>X6(m494)</v>
      </c>
      <c r="Q3952" s="59">
        <f t="shared" ref="Q3952" si="6958">(($L$3*($I$8-($B$8*Q3947+$C$8*Q3948+$D$8*Q3949+$E$8*Q3950+$F$8*Q3951))/$G$8))+((1-$L$3)*N3952)</f>
        <v>-9.8039602008610283E-4</v>
      </c>
      <c r="R3952" s="1"/>
      <c r="S3952" s="129">
        <f t="shared" si="6948"/>
        <v>1.0052868706896393E-2</v>
      </c>
      <c r="T3952" s="1"/>
      <c r="U3952" s="1"/>
    </row>
    <row r="3953" spans="1:22" x14ac:dyDescent="0.2">
      <c r="A3953" s="131"/>
      <c r="B3953" s="131"/>
      <c r="C3953" s="131"/>
      <c r="D3953" s="131"/>
      <c r="E3953" s="131"/>
      <c r="F3953" s="131"/>
      <c r="G3953" s="131"/>
      <c r="H3953" s="131"/>
      <c r="I3953" s="131"/>
      <c r="J3953" s="131"/>
      <c r="K3953" s="131"/>
      <c r="L3953" s="131"/>
      <c r="M3953" s="131"/>
      <c r="N3953" s="131"/>
      <c r="O3953" s="131"/>
      <c r="P3953" s="131"/>
      <c r="Q3953" s="131"/>
      <c r="R3953" s="131"/>
      <c r="S3953" s="131"/>
      <c r="T3953" s="131"/>
      <c r="U3953" s="131"/>
      <c r="V3953" s="131"/>
    </row>
    <row r="3954" spans="1:22" ht="15.75" x14ac:dyDescent="0.25">
      <c r="K3954" s="127" t="s">
        <v>226</v>
      </c>
      <c r="N3954" s="117" t="s">
        <v>722</v>
      </c>
      <c r="S3954" s="112" t="s">
        <v>210</v>
      </c>
      <c r="T3954" s="112" t="s">
        <v>228</v>
      </c>
    </row>
    <row r="3955" spans="1:22" x14ac:dyDescent="0.2">
      <c r="K3955" s="127">
        <v>495</v>
      </c>
      <c r="N3955" s="124">
        <f t="shared" ref="N3955" si="6959">Q3947</f>
        <v>0.24954874216466055</v>
      </c>
      <c r="P3955" s="127" t="str">
        <f t="shared" ref="P3955" si="6960">CONCATENATE("X1","(m",K3955,")")</f>
        <v>X1(m495)</v>
      </c>
      <c r="Q3955" s="59">
        <f t="shared" ref="Q3955" si="6961">(($L$3*($I$3-($C$3*N3956+$D$3*N3957+$E$3*N3958+$F$3*N3959+$G$3*N3960))/$B$3))+((1-$L$3)*N3955)</f>
        <v>0.24957386379201268</v>
      </c>
      <c r="S3955" s="129">
        <f t="shared" ref="S3955:S3960" si="6962">ABS((Q3955-N3955)/Q3955)*100</f>
        <v>1.0065808562817751E-2</v>
      </c>
      <c r="T3955" s="133">
        <f t="shared" si="6920"/>
        <v>1.0106875356424226E-2</v>
      </c>
      <c r="U3955" s="127" t="s">
        <v>229</v>
      </c>
    </row>
    <row r="3956" spans="1:22" x14ac:dyDescent="0.2">
      <c r="N3956" s="125">
        <f t="shared" si="6902"/>
        <v>1.0071226571783941E-4</v>
      </c>
      <c r="P3956" s="127" t="str">
        <f t="shared" ref="P3956" si="6963">CONCATENATE("X2","(m",K3955,")")</f>
        <v>X2(m495)</v>
      </c>
      <c r="Q3956" s="59">
        <f t="shared" ref="Q3956" si="6964">(($L$3*($I$4-($B$4*Q3955+$D$4*N3957+$E$4*N3958+$F$4*N3959+$G$4*N3960))/$C$4))+((1-$L$3)*N3956)</f>
        <v>1.0072244560987314E-4</v>
      </c>
      <c r="S3956" s="129">
        <f t="shared" si="6962"/>
        <v>1.0106875356424226E-2</v>
      </c>
    </row>
    <row r="3957" spans="1:22" x14ac:dyDescent="0.2">
      <c r="N3957" s="125">
        <f t="shared" si="6902"/>
        <v>-9.7439519744718889E-4</v>
      </c>
      <c r="P3957" s="127" t="str">
        <f t="shared" ref="P3957" si="6965">CONCATENATE("X3","(m",K3955,")")</f>
        <v>X3(m495)</v>
      </c>
      <c r="Q3957" s="59">
        <f t="shared" ref="Q3957" si="6966">(($L$3*($I$5-($B$5*Q3955+$C$5*Q3956+$E$5*N3958+$F$5*N3959+$G$5*N3960))/$D$5))+((1-$L$3)*N3957)</f>
        <v>-9.7449330484335878E-4</v>
      </c>
      <c r="S3957" s="129">
        <f t="shared" si="6962"/>
        <v>1.0067529010438942E-2</v>
      </c>
    </row>
    <row r="3958" spans="1:22" x14ac:dyDescent="0.2">
      <c r="N3958" s="125">
        <f t="shared" si="6902"/>
        <v>0.25073040715016892</v>
      </c>
      <c r="P3958" s="127" t="str">
        <f t="shared" ref="P3958" si="6967">CONCATENATE("X4","(m",K3955,")")</f>
        <v>X4(m495)</v>
      </c>
      <c r="Q3958" s="59">
        <f t="shared" ref="Q3958" si="6968">(($L$3*($I$6-($B$6*Q3955+$C$6*Q3956+$D$6*Q3957+$F$6*N3959+$G$6*N3960))/$E$6))+((1-$L$3)*N3958)</f>
        <v>0.2507554139413975</v>
      </c>
      <c r="S3958" s="129">
        <f t="shared" si="6962"/>
        <v>9.9725827791781688E-3</v>
      </c>
    </row>
    <row r="3959" spans="1:22" x14ac:dyDescent="0.2">
      <c r="N3959" s="125">
        <f t="shared" si="6902"/>
        <v>-1.0071736732410183E-4</v>
      </c>
      <c r="P3959" s="127" t="str">
        <f t="shared" ref="P3959" si="6969">CONCATENATE("X5","(m",K3955,")")</f>
        <v>X5(m495)</v>
      </c>
      <c r="Q3959" s="59">
        <f t="shared" ref="Q3959" si="6970">(($L$3*($I$7-($B$7*Q3955+$C$7*Q3956+$D$7*Q3957+$E$7*Q3958+$G$7*N3960))/$F$7))+((1-$L$3)*N3959)</f>
        <v>-1.0072750068175613E-4</v>
      </c>
      <c r="S3959" s="129">
        <f t="shared" si="6962"/>
        <v>1.0060169850055679E-2</v>
      </c>
    </row>
    <row r="3960" spans="1:22" ht="15.75" x14ac:dyDescent="0.25">
      <c r="K3960" s="1"/>
      <c r="N3960" s="126">
        <f t="shared" si="6902"/>
        <v>-9.8039602008610283E-4</v>
      </c>
      <c r="P3960" s="127" t="str">
        <f t="shared" ref="P3960" si="6971">CONCATENATE("X6","(m",K3955,")")</f>
        <v>X6(m495)</v>
      </c>
      <c r="Q3960" s="59">
        <f t="shared" ref="Q3960" si="6972">(($L$3*($I$8-($B$8*Q3955+$C$8*Q3956+$D$8*Q3957+$E$8*Q3958+$F$8*Q3959))/$G$8))+((1-$L$3)*N3960)</f>
        <v>-9.8049367901319423E-4</v>
      </c>
      <c r="R3960" s="1"/>
      <c r="S3960" s="129">
        <f t="shared" si="6962"/>
        <v>9.9601791609387359E-3</v>
      </c>
      <c r="T3960" s="1"/>
      <c r="U3960" s="1"/>
    </row>
    <row r="3961" spans="1:22" x14ac:dyDescent="0.2">
      <c r="A3961" s="131"/>
      <c r="B3961" s="131"/>
      <c r="C3961" s="131"/>
      <c r="D3961" s="131"/>
      <c r="E3961" s="131"/>
      <c r="F3961" s="131"/>
      <c r="G3961" s="131"/>
      <c r="H3961" s="131"/>
      <c r="I3961" s="131"/>
      <c r="J3961" s="131"/>
      <c r="K3961" s="131"/>
      <c r="L3961" s="131"/>
      <c r="M3961" s="131"/>
      <c r="N3961" s="131"/>
      <c r="O3961" s="131"/>
      <c r="P3961" s="131"/>
      <c r="Q3961" s="131"/>
      <c r="R3961" s="131"/>
      <c r="S3961" s="131"/>
      <c r="T3961" s="131"/>
      <c r="U3961" s="131"/>
      <c r="V3961" s="131"/>
    </row>
    <row r="3962" spans="1:22" ht="15.75" x14ac:dyDescent="0.25">
      <c r="K3962" s="127" t="s">
        <v>226</v>
      </c>
      <c r="N3962" s="117" t="s">
        <v>723</v>
      </c>
      <c r="S3962" s="112" t="s">
        <v>210</v>
      </c>
      <c r="T3962" s="112" t="s">
        <v>228</v>
      </c>
    </row>
    <row r="3963" spans="1:22" x14ac:dyDescent="0.2">
      <c r="K3963" s="127">
        <v>496</v>
      </c>
      <c r="N3963" s="124">
        <f t="shared" ref="N3963" si="6973">Q3955</f>
        <v>0.24957386379201268</v>
      </c>
      <c r="P3963" s="127" t="str">
        <f t="shared" ref="P3963" si="6974">CONCATENATE("X1","(m",K3963,")")</f>
        <v>X1(m496)</v>
      </c>
      <c r="Q3963" s="59">
        <f t="shared" ref="Q3963" si="6975">(($L$3*($I$3-($C$3*N3964+$D$3*N3965+$E$3*N3966+$F$3*N3967+$G$3*N3968))/$B$3))+((1-$L$3)*N3963)</f>
        <v>0.24959875627205719</v>
      </c>
      <c r="S3963" s="129">
        <f t="shared" ref="S3963:S3968" si="6976">ABS((Q3963-N3963)/Q3963)*100</f>
        <v>9.972998430076499E-3</v>
      </c>
      <c r="T3963" s="133">
        <f t="shared" si="6920"/>
        <v>1.0013682499721921E-2</v>
      </c>
      <c r="U3963" s="127" t="s">
        <v>229</v>
      </c>
    </row>
    <row r="3964" spans="1:22" x14ac:dyDescent="0.2">
      <c r="N3964" s="125">
        <f t="shared" si="6902"/>
        <v>1.0072244560987314E-4</v>
      </c>
      <c r="P3964" s="127" t="str">
        <f t="shared" ref="P3964" si="6977">CONCATENATE("X2","(m",K3963,")")</f>
        <v>X2(m496)</v>
      </c>
      <c r="Q3964" s="59">
        <f t="shared" ref="Q3964" si="6978">(($L$3*($I$4-($B$4*Q3963+$D$4*N3965+$E$4*N3966+$F$4*N3967+$G$4*N3968))/$C$4))+((1-$L$3)*N3964)</f>
        <v>1.0073253264586623E-4</v>
      </c>
      <c r="S3964" s="129">
        <f t="shared" si="6976"/>
        <v>1.0013682499721921E-2</v>
      </c>
    </row>
    <row r="3965" spans="1:22" x14ac:dyDescent="0.2">
      <c r="N3965" s="125">
        <f t="shared" si="6902"/>
        <v>-9.7449330484335878E-4</v>
      </c>
      <c r="P3965" s="127" t="str">
        <f t="shared" ref="P3965" si="6979">CONCATENATE("X3","(m",K3963,")")</f>
        <v>X3(m496)</v>
      </c>
      <c r="Q3965" s="59">
        <f t="shared" ref="Q3965" si="6980">(($L$3*($I$5-($B$5*Q3963+$C$5*Q3964+$E$5*N3966+$F$5*N3967+$G$5*N3968))/$D$5))+((1-$L$3)*N3965)</f>
        <v>-9.7459051735141573E-4</v>
      </c>
      <c r="S3965" s="129">
        <f t="shared" si="6976"/>
        <v>9.974702844548421E-3</v>
      </c>
    </row>
    <row r="3966" spans="1:22" x14ac:dyDescent="0.2">
      <c r="N3966" s="125">
        <f t="shared" si="6902"/>
        <v>0.2507554139413975</v>
      </c>
      <c r="P3966" s="127" t="str">
        <f t="shared" ref="P3966" si="6981">CONCATENATE("X4","(m",K3963,")")</f>
        <v>X4(m496)</v>
      </c>
      <c r="Q3966" s="59">
        <f t="shared" ref="Q3966" si="6982">(($L$3*($I$6-($B$6*Q3963+$C$6*Q3964+$D$6*Q3965+$F$6*N3967+$G$6*N3968))/$E$6))+((1-$L$3)*N3966)</f>
        <v>0.25078019263279783</v>
      </c>
      <c r="S3966" s="129">
        <f t="shared" si="6976"/>
        <v>9.8806413457903693E-3</v>
      </c>
    </row>
    <row r="3967" spans="1:22" x14ac:dyDescent="0.2">
      <c r="N3967" s="125">
        <f t="shared" si="6902"/>
        <v>-1.0072750068175613E-4</v>
      </c>
      <c r="P3967" s="127" t="str">
        <f t="shared" ref="P3967" si="6983">CONCATENATE("X5","(m",K3963,")")</f>
        <v>X5(m496)</v>
      </c>
      <c r="Q3967" s="59">
        <f t="shared" ref="Q3967" si="6984">(($L$3*($I$7-($B$7*Q3963+$C$7*Q3964+$D$7*Q3965+$E$7*Q3966+$G$7*N3968))/$F$7))+((1-$L$3)*N3967)</f>
        <v>-1.007375416078338E-4</v>
      </c>
      <c r="S3967" s="129">
        <f t="shared" si="6976"/>
        <v>9.9674122649878738E-3</v>
      </c>
    </row>
    <row r="3968" spans="1:22" ht="15.75" x14ac:dyDescent="0.25">
      <c r="K3968" s="1"/>
      <c r="N3968" s="126">
        <f t="shared" si="6902"/>
        <v>-9.8049367901319423E-4</v>
      </c>
      <c r="P3968" s="127" t="str">
        <f t="shared" ref="P3968" si="6985">CONCATENATE("X6","(m",K3963,")")</f>
        <v>X6(m496)</v>
      </c>
      <c r="Q3968" s="59">
        <f t="shared" ref="Q3968" si="6986">(($L$3*($I$8-($B$8*Q3963+$C$8*Q3964+$D$8*Q3965+$E$8*Q3966+$F$8*Q3967))/$G$8))+((1-$L$3)*N3968)</f>
        <v>-9.8059044714289014E-4</v>
      </c>
      <c r="R3968" s="1"/>
      <c r="S3968" s="129">
        <f t="shared" si="6976"/>
        <v>9.8683532944727845E-3</v>
      </c>
      <c r="T3968" s="1"/>
      <c r="U3968" s="1"/>
    </row>
    <row r="3969" spans="1:22" x14ac:dyDescent="0.2">
      <c r="A3969" s="131"/>
      <c r="B3969" s="131"/>
      <c r="C3969" s="131"/>
      <c r="D3969" s="131"/>
      <c r="E3969" s="131"/>
      <c r="F3969" s="131"/>
      <c r="G3969" s="131"/>
      <c r="H3969" s="131"/>
      <c r="I3969" s="131"/>
      <c r="J3969" s="131"/>
      <c r="K3969" s="131"/>
      <c r="L3969" s="131"/>
      <c r="M3969" s="131"/>
      <c r="N3969" s="131"/>
      <c r="O3969" s="131"/>
      <c r="P3969" s="131"/>
      <c r="Q3969" s="131"/>
      <c r="R3969" s="131"/>
      <c r="S3969" s="131"/>
      <c r="T3969" s="131"/>
      <c r="U3969" s="131"/>
      <c r="V3969" s="131"/>
    </row>
    <row r="3970" spans="1:22" ht="15.75" x14ac:dyDescent="0.25">
      <c r="K3970" s="127" t="s">
        <v>226</v>
      </c>
      <c r="N3970" s="117" t="s">
        <v>724</v>
      </c>
      <c r="S3970" s="112" t="s">
        <v>210</v>
      </c>
      <c r="T3970" s="112" t="s">
        <v>228</v>
      </c>
    </row>
    <row r="3971" spans="1:22" x14ac:dyDescent="0.2">
      <c r="K3971" s="127">
        <v>497</v>
      </c>
      <c r="N3971" s="124">
        <f t="shared" ref="N3971" si="6987">Q3963</f>
        <v>0.24959875627205719</v>
      </c>
      <c r="P3971" s="127" t="str">
        <f t="shared" ref="P3971" si="6988">CONCATENATE("X1","(m",K3971,")")</f>
        <v>X1(m497)</v>
      </c>
      <c r="Q3971" s="59">
        <f t="shared" ref="Q3971" si="6989">(($L$3*($I$3-($C$3*N3972+$D$3*N3973+$E$3*N3974+$F$3*N3975+$G$3*N3976))/$B$3))+((1-$L$3)*N3971)</f>
        <v>0.24962342169496468</v>
      </c>
      <c r="S3971" s="129">
        <f t="shared" ref="S3971:S3976" si="6990">ABS((Q3971-N3971)/Q3971)*100</f>
        <v>9.88105312394706E-3</v>
      </c>
      <c r="T3971" s="133">
        <f t="shared" si="6920"/>
        <v>9.9213581106720027E-3</v>
      </c>
      <c r="U3971" s="127" t="s">
        <v>229</v>
      </c>
    </row>
    <row r="3972" spans="1:22" x14ac:dyDescent="0.2">
      <c r="N3972" s="125">
        <f t="shared" si="6902"/>
        <v>1.0073253264586623E-4</v>
      </c>
      <c r="P3972" s="127" t="str">
        <f t="shared" ref="P3972" si="6991">CONCATENATE("X2","(m",K3971,")")</f>
        <v>X2(m497)</v>
      </c>
      <c r="Q3972" s="59">
        <f t="shared" ref="Q3972" si="6992">(($L$3*($I$4-($B$4*Q3971+$D$4*N3973+$E$4*N3974+$F$4*N3975+$G$4*N3976))/$C$4))+((1-$L$3)*N3972)</f>
        <v>1.0074252767280639E-4</v>
      </c>
      <c r="S3972" s="129">
        <f t="shared" si="6990"/>
        <v>9.9213581106720027E-3</v>
      </c>
    </row>
    <row r="3973" spans="1:22" x14ac:dyDescent="0.2">
      <c r="N3973" s="125">
        <f t="shared" si="6902"/>
        <v>-9.7459051735141573E-4</v>
      </c>
      <c r="P3973" s="127" t="str">
        <f t="shared" ref="P3973" si="6993">CONCATENATE("X3","(m",K3971,")")</f>
        <v>X3(m497)</v>
      </c>
      <c r="Q3973" s="59">
        <f t="shared" ref="Q3973" si="6994">(($L$3*($I$5-($B$5*Q3971+$C$5*Q3972+$E$5*N3974+$F$5*N3975+$G$5*N3976))/$D$5))+((1-$L$3)*N3973)</f>
        <v>-9.7468684313409553E-4</v>
      </c>
      <c r="S3973" s="129">
        <f t="shared" si="6990"/>
        <v>9.8827416578296627E-3</v>
      </c>
    </row>
    <row r="3974" spans="1:22" x14ac:dyDescent="0.2">
      <c r="N3974" s="125">
        <f t="shared" si="6902"/>
        <v>0.25078019263279783</v>
      </c>
      <c r="P3974" s="127" t="str">
        <f t="shared" ref="P3974" si="6995">CONCATENATE("X4","(m",K3971,")")</f>
        <v>X4(m497)</v>
      </c>
      <c r="Q3974" s="59">
        <f t="shared" ref="Q3974" si="6996">(($L$3*($I$6-($B$6*Q3971+$C$6*Q3972+$D$6*Q3973+$F$6*N3975+$G$6*N3976))/$E$6))+((1-$L$3)*N3974)</f>
        <v>0.25080474530498603</v>
      </c>
      <c r="S3974" s="129">
        <f t="shared" si="6990"/>
        <v>9.7895564768314992E-3</v>
      </c>
    </row>
    <row r="3975" spans="1:22" x14ac:dyDescent="0.2">
      <c r="N3975" s="125">
        <f t="shared" si="6902"/>
        <v>-1.007375416078338E-4</v>
      </c>
      <c r="P3975" s="127" t="str">
        <f t="shared" ref="P3975" si="6997">CONCATENATE("X5","(m",K3971,")")</f>
        <v>X5(m497)</v>
      </c>
      <c r="Q3975" s="59">
        <f t="shared" ref="Q3975" si="6998">(($L$3*($I$7-($B$7*Q3971+$C$7*Q3972+$D$7*Q3973+$E$7*Q3974+$G$7*N3976))/$F$7))+((1-$L$3)*N3975)</f>
        <v>-1.0074749094545085E-4</v>
      </c>
      <c r="S3975" s="129">
        <f t="shared" si="6990"/>
        <v>9.8755190066641876E-3</v>
      </c>
    </row>
    <row r="3976" spans="1:22" ht="15.75" x14ac:dyDescent="0.25">
      <c r="K3976" s="1"/>
      <c r="N3976" s="126">
        <f t="shared" si="6902"/>
        <v>-9.8059044714289014E-4</v>
      </c>
      <c r="P3976" s="127" t="str">
        <f t="shared" ref="P3976" si="6999">CONCATENATE("X6","(m",K3971,")")</f>
        <v>X6(m497)</v>
      </c>
      <c r="Q3976" s="59">
        <f t="shared" ref="Q3976" si="7000">(($L$3*($I$8-($B$8*Q3971+$C$8*Q3972+$D$8*Q3973+$E$8*Q3974+$F$8*Q3975))/$G$8))+((1-$L$3)*N3976)</f>
        <v>-9.8068633260061278E-4</v>
      </c>
      <c r="R3976" s="1"/>
      <c r="S3976" s="129">
        <f t="shared" si="6990"/>
        <v>9.7773828935054201E-3</v>
      </c>
      <c r="T3976" s="1"/>
      <c r="U3976" s="1"/>
    </row>
    <row r="3977" spans="1:22" x14ac:dyDescent="0.2">
      <c r="A3977" s="131"/>
      <c r="B3977" s="131"/>
      <c r="C3977" s="131"/>
      <c r="D3977" s="131"/>
      <c r="E3977" s="131"/>
      <c r="F3977" s="131"/>
      <c r="G3977" s="131"/>
      <c r="H3977" s="131"/>
      <c r="I3977" s="131"/>
      <c r="J3977" s="131"/>
      <c r="K3977" s="131"/>
      <c r="L3977" s="131"/>
      <c r="M3977" s="131"/>
      <c r="N3977" s="131"/>
      <c r="O3977" s="131"/>
      <c r="P3977" s="131"/>
      <c r="Q3977" s="131"/>
      <c r="R3977" s="131"/>
      <c r="S3977" s="131"/>
      <c r="T3977" s="131"/>
      <c r="U3977" s="131"/>
      <c r="V3977" s="131"/>
    </row>
    <row r="3978" spans="1:22" ht="15.75" x14ac:dyDescent="0.25">
      <c r="K3978" s="127" t="s">
        <v>226</v>
      </c>
      <c r="N3978" s="117" t="s">
        <v>725</v>
      </c>
      <c r="S3978" s="112" t="s">
        <v>210</v>
      </c>
      <c r="T3978" s="112" t="s">
        <v>228</v>
      </c>
    </row>
    <row r="3979" spans="1:22" x14ac:dyDescent="0.2">
      <c r="K3979" s="127">
        <v>498</v>
      </c>
      <c r="N3979" s="124">
        <f t="shared" ref="N3979" si="7001">Q3971</f>
        <v>0.24962342169496468</v>
      </c>
      <c r="P3979" s="127" t="str">
        <f t="shared" ref="P3979" si="7002">CONCATENATE("X1","(m",K3979,")")</f>
        <v>X1(m498)</v>
      </c>
      <c r="Q3979" s="59">
        <f t="shared" ref="Q3979" si="7003">(($L$3*($I$3-($C$3*N3980+$D$3*N3981+$E$3*N3982+$F$3*N3983+$G$3*N3984))/$B$3))+((1-$L$3)*N3979)</f>
        <v>0.24964786213184031</v>
      </c>
      <c r="S3979" s="129">
        <f t="shared" ref="S3979:S3984" si="7004">ABS((Q3979-N3979)/Q3979)*100</f>
        <v>9.7899644190529243E-3</v>
      </c>
      <c r="T3979" s="133">
        <f t="shared" si="6920"/>
        <v>9.8298939279589381E-3</v>
      </c>
      <c r="U3979" s="127" t="s">
        <v>229</v>
      </c>
    </row>
    <row r="3980" spans="1:22" x14ac:dyDescent="0.2">
      <c r="N3980" s="125">
        <f t="shared" si="6902"/>
        <v>1.0074252767280639E-4</v>
      </c>
      <c r="P3980" s="127" t="str">
        <f t="shared" ref="P3980" si="7005">CONCATENATE("X2","(m",K3979,")")</f>
        <v>X2(m498)</v>
      </c>
      <c r="Q3980" s="59">
        <f t="shared" ref="Q3980" si="7006">(($L$3*($I$4-($B$4*Q3979+$D$4*N3981+$E$4*N3982+$F$4*N3983+$G$4*N3984))/$C$4))+((1-$L$3)*N3980)</f>
        <v>1.0075243152995562E-4</v>
      </c>
      <c r="S3980" s="129">
        <f t="shared" si="7004"/>
        <v>9.8298939279589381E-3</v>
      </c>
    </row>
    <row r="3981" spans="1:22" x14ac:dyDescent="0.2">
      <c r="N3981" s="125">
        <f t="shared" si="6902"/>
        <v>-9.7468684313409553E-4</v>
      </c>
      <c r="P3981" s="127" t="str">
        <f t="shared" ref="P3981" si="7007">CONCATENATE("X3","(m",K3979,")")</f>
        <v>X3(m498)</v>
      </c>
      <c r="Q3981" s="59">
        <f t="shared" ref="Q3981" si="7008">(($L$3*($I$5-($B$5*Q3979+$C$5*Q3980+$E$5*N3982+$F$5*N3983+$G$5*N3984))/$D$5))+((1-$L$3)*N3981)</f>
        <v>-9.7478229027967692E-4</v>
      </c>
      <c r="S3981" s="129">
        <f t="shared" si="7004"/>
        <v>9.7916372233234888E-3</v>
      </c>
    </row>
    <row r="3982" spans="1:22" x14ac:dyDescent="0.2">
      <c r="N3982" s="125">
        <f t="shared" si="6902"/>
        <v>0.25080474530498603</v>
      </c>
      <c r="P3982" s="127" t="str">
        <f t="shared" ref="P3982" si="7009">CONCATENATE("X4","(m",K3979,")")</f>
        <v>X4(m498)</v>
      </c>
      <c r="Q3982" s="59">
        <f t="shared" ref="Q3982" si="7010">(($L$3*($I$6-($B$6*Q3979+$C$6*Q3980+$D$6*Q3981+$F$6*N3983+$G$6*N3984))/$E$6))+((1-$L$3)*N3982)</f>
        <v>0.25082907401959981</v>
      </c>
      <c r="S3982" s="129">
        <f t="shared" si="7004"/>
        <v>9.6993200285362072E-3</v>
      </c>
    </row>
    <row r="3983" spans="1:22" x14ac:dyDescent="0.2">
      <c r="N3983" s="125">
        <f t="shared" si="6902"/>
        <v>-1.0074749094545085E-4</v>
      </c>
      <c r="P3983" s="127" t="str">
        <f t="shared" ref="P3983" si="7011">CONCATENATE("X5","(m",K3979,")")</f>
        <v>X5(m498)</v>
      </c>
      <c r="Q3983" s="59">
        <f t="shared" ref="Q3983" si="7012">(($L$3*($I$7-($B$7*Q3979+$C$7*Q3980+$D$7*Q3981+$E$7*Q3982+$G$7*N3984))/$F$7))+((1-$L$3)*N3983)</f>
        <v>-1.0075734953003283E-4</v>
      </c>
      <c r="S3983" s="129">
        <f t="shared" si="7004"/>
        <v>9.7844818546348519E-3</v>
      </c>
    </row>
    <row r="3984" spans="1:22" ht="15.75" x14ac:dyDescent="0.25">
      <c r="K3984" s="1"/>
      <c r="N3984" s="126">
        <f t="shared" si="6902"/>
        <v>-9.8068633260061278E-4</v>
      </c>
      <c r="P3984" s="127" t="str">
        <f t="shared" ref="P3984" si="7013">CONCATENATE("X6","(m",K3979,")")</f>
        <v>X6(m498)</v>
      </c>
      <c r="Q3984" s="59">
        <f t="shared" ref="Q3984" si="7014">(($L$3*($I$8-($B$8*Q3979+$C$8*Q3980+$D$8*Q3981+$E$8*Q3982+$F$8*Q3983))/$G$8))+((1-$L$3)*N3984)</f>
        <v>-9.8078134343766786E-4</v>
      </c>
      <c r="R3984" s="1"/>
      <c r="S3984" s="129">
        <f t="shared" si="7004"/>
        <v>9.6872598251171067E-3</v>
      </c>
      <c r="T3984" s="1"/>
      <c r="U3984" s="1"/>
    </row>
    <row r="3985" spans="1:22" x14ac:dyDescent="0.2">
      <c r="A3985" s="131"/>
      <c r="B3985" s="131"/>
      <c r="C3985" s="131"/>
      <c r="D3985" s="131"/>
      <c r="E3985" s="131"/>
      <c r="F3985" s="131"/>
      <c r="G3985" s="131"/>
      <c r="H3985" s="131"/>
      <c r="I3985" s="131"/>
      <c r="J3985" s="131"/>
      <c r="K3985" s="131"/>
      <c r="L3985" s="131"/>
      <c r="M3985" s="131"/>
      <c r="N3985" s="131"/>
      <c r="O3985" s="131"/>
      <c r="P3985" s="131"/>
      <c r="Q3985" s="131"/>
      <c r="R3985" s="131"/>
      <c r="S3985" s="131"/>
      <c r="T3985" s="131"/>
      <c r="U3985" s="131"/>
      <c r="V3985" s="131"/>
    </row>
    <row r="3986" spans="1:22" ht="15.75" x14ac:dyDescent="0.25">
      <c r="K3986" s="127" t="s">
        <v>226</v>
      </c>
      <c r="N3986" s="117" t="s">
        <v>726</v>
      </c>
      <c r="S3986" s="112" t="s">
        <v>210</v>
      </c>
      <c r="T3986" s="112" t="s">
        <v>228</v>
      </c>
    </row>
    <row r="3987" spans="1:22" x14ac:dyDescent="0.2">
      <c r="K3987" s="127">
        <v>499</v>
      </c>
      <c r="N3987" s="124">
        <f t="shared" ref="N3987:N4048" si="7015">Q3979</f>
        <v>0.24964786213184031</v>
      </c>
      <c r="P3987" s="127" t="str">
        <f t="shared" ref="P3987" si="7016">CONCATENATE("X1","(m",K3987,")")</f>
        <v>X1(m499)</v>
      </c>
      <c r="Q3987" s="59">
        <f t="shared" ref="Q3987" si="7017">(($L$3*($I$3-($C$3*N3988+$D$3*N3989+$E$3*N3990+$F$3*N3991+$G$3*N3992))/$B$3))+((1-$L$3)*N3987)</f>
        <v>0.24967207963489765</v>
      </c>
      <c r="S3987" s="129">
        <f t="shared" ref="S3987:S3992" si="7018">ABS((Q3987-N3987)/Q3987)*100</f>
        <v>9.699724171302113E-3</v>
      </c>
      <c r="T3987" s="133">
        <f t="shared" si="6920"/>
        <v>9.7392817718341389E-3</v>
      </c>
      <c r="U3987" s="127" t="s">
        <v>229</v>
      </c>
    </row>
    <row r="3988" spans="1:22" x14ac:dyDescent="0.2">
      <c r="N3988" s="125">
        <f t="shared" si="7015"/>
        <v>1.0075243152995562E-4</v>
      </c>
      <c r="P3988" s="127" t="str">
        <f t="shared" ref="P3988" si="7019">CONCATENATE("X2","(m",K3987,")")</f>
        <v>X2(m499)</v>
      </c>
      <c r="Q3988" s="59">
        <f t="shared" ref="Q3988" si="7020">(($L$3*($I$4-($B$4*Q3987+$D$4*N3989+$E$4*N3990+$F$4*N3991+$G$4*N3992))/$C$4))+((1-$L$3)*N3988)</f>
        <v>1.0076224504892056E-4</v>
      </c>
      <c r="S3988" s="129">
        <f t="shared" si="7018"/>
        <v>9.7392817718341389E-3</v>
      </c>
    </row>
    <row r="3989" spans="1:22" x14ac:dyDescent="0.2">
      <c r="N3989" s="125">
        <f t="shared" si="7015"/>
        <v>-9.7478229027967692E-4</v>
      </c>
      <c r="P3989" s="127" t="str">
        <f t="shared" ref="P3989" si="7021">CONCATENATE("X3","(m",K3987,")")</f>
        <v>X3(m499)</v>
      </c>
      <c r="Q3989" s="59">
        <f t="shared" ref="Q3989" si="7022">(($L$3*($I$5-($B$5*Q3987+$C$5*Q3988+$E$5*N3990+$F$5*N3991+$G$5*N3992))/$D$5))+((1-$L$3)*N3989)</f>
        <v>-9.7487686680266215E-4</v>
      </c>
      <c r="S3989" s="129">
        <f t="shared" si="7018"/>
        <v>9.7013813955216972E-3</v>
      </c>
    </row>
    <row r="3990" spans="1:22" x14ac:dyDescent="0.2">
      <c r="N3990" s="125">
        <f t="shared" si="7015"/>
        <v>0.25082907401959981</v>
      </c>
      <c r="P3990" s="127" t="str">
        <f t="shared" ref="P3990" si="7023">CONCATENATE("X4","(m",K3987,")")</f>
        <v>X4(m499)</v>
      </c>
      <c r="Q3990" s="59">
        <f t="shared" ref="Q3990" si="7024">(($L$3*($I$6-($B$6*Q3987+$C$6*Q3988+$D$6*Q3989+$F$6*N3991+$G$6*N3992))/$E$6))+((1-$L$3)*N3990)</f>
        <v>0.25085318081947161</v>
      </c>
      <c r="S3990" s="129">
        <f t="shared" si="7018"/>
        <v>9.6099239376008869E-3</v>
      </c>
    </row>
    <row r="3991" spans="1:22" x14ac:dyDescent="0.2">
      <c r="N3991" s="125">
        <f t="shared" si="7015"/>
        <v>-1.0075734953003283E-4</v>
      </c>
      <c r="P3991" s="127" t="str">
        <f t="shared" ref="P3991" si="7025">CONCATENATE("X5","(m",K3987,")")</f>
        <v>X5(m499)</v>
      </c>
      <c r="Q3991" s="59">
        <f t="shared" ref="Q3991" si="7026">(($L$3*($I$7-($B$7*Q3987+$C$7*Q3988+$D$7*Q3989+$E$7*Q3990+$G$7*N3992))/$F$7))+((1-$L$3)*N3991)</f>
        <v>-1.0076711818938497E-4</v>
      </c>
      <c r="S3991" s="129">
        <f t="shared" si="7018"/>
        <v>9.6942926697422081E-3</v>
      </c>
    </row>
    <row r="3992" spans="1:22" ht="15.75" x14ac:dyDescent="0.25">
      <c r="K3992" s="1"/>
      <c r="N3992" s="126">
        <f t="shared" si="7015"/>
        <v>-9.8078134343766786E-4</v>
      </c>
      <c r="P3992" s="127" t="str">
        <f t="shared" ref="P3992" si="7027">CONCATENATE("X6","(m",K3987,")")</f>
        <v>X6(m499)</v>
      </c>
      <c r="Q3992" s="59">
        <f t="shared" ref="Q3992" si="7028">(($L$3*($I$8-($B$8*Q3987+$C$8*Q3988+$D$8*Q3989+$E$8*Q3990+$F$8*Q3991))/$G$8))+((1-$L$3)*N3992)</f>
        <v>-9.808754876319218E-4</v>
      </c>
      <c r="R3992" s="1"/>
      <c r="S3992" s="129">
        <f t="shared" si="7018"/>
        <v>9.597976036818499E-3</v>
      </c>
      <c r="T3992" s="1"/>
      <c r="U3992" s="1"/>
    </row>
    <row r="3993" spans="1:22" x14ac:dyDescent="0.2">
      <c r="A3993" s="131"/>
      <c r="B3993" s="131"/>
      <c r="C3993" s="131"/>
      <c r="D3993" s="131"/>
      <c r="E3993" s="131"/>
      <c r="F3993" s="131"/>
      <c r="G3993" s="131"/>
      <c r="H3993" s="131"/>
      <c r="I3993" s="131"/>
      <c r="J3993" s="131"/>
      <c r="K3993" s="131"/>
      <c r="L3993" s="131"/>
      <c r="M3993" s="131"/>
      <c r="N3993" s="131"/>
      <c r="O3993" s="131"/>
      <c r="P3993" s="131"/>
      <c r="Q3993" s="131"/>
      <c r="R3993" s="131"/>
      <c r="S3993" s="131"/>
      <c r="T3993" s="131"/>
      <c r="U3993" s="131"/>
      <c r="V3993" s="131"/>
    </row>
    <row r="3994" spans="1:22" ht="15.75" x14ac:dyDescent="0.25">
      <c r="K3994" s="127" t="s">
        <v>226</v>
      </c>
      <c r="N3994" s="117" t="s">
        <v>727</v>
      </c>
      <c r="S3994" s="112" t="s">
        <v>210</v>
      </c>
      <c r="T3994" s="112" t="s">
        <v>228</v>
      </c>
    </row>
    <row r="3995" spans="1:22" x14ac:dyDescent="0.2">
      <c r="K3995" s="127">
        <v>500</v>
      </c>
      <c r="N3995" s="124">
        <f t="shared" ref="N3995" si="7029">Q3987</f>
        <v>0.24967207963489765</v>
      </c>
      <c r="P3995" s="127" t="str">
        <f t="shared" ref="P3995" si="7030">CONCATENATE("X1","(m",K3995,")")</f>
        <v>X1(m500)</v>
      </c>
      <c r="Q3995" s="59">
        <f t="shared" ref="Q3995" si="7031">(($L$3*($I$3-($C$3*N3996+$D$3*N3997+$E$3*N3998+$F$3*N3999+$G$3*N4000))/$B$3))+((1-$L$3)*N3995)</f>
        <v>0.2496960762376309</v>
      </c>
      <c r="S3995" s="129">
        <f t="shared" ref="S3995:S4000" si="7032">ABS((Q3995-N3995)/Q3995)*100</f>
        <v>9.6103243169962538E-3</v>
      </c>
      <c r="T3995" s="133">
        <f t="shared" ref="T3995:T4051" si="7033">MAX(S3995:S3998)</f>
        <v>9.6495135434328597E-3</v>
      </c>
      <c r="U3995" s="127" t="s">
        <v>229</v>
      </c>
    </row>
    <row r="3996" spans="1:22" x14ac:dyDescent="0.2">
      <c r="N3996" s="125">
        <f t="shared" si="7015"/>
        <v>1.0076224504892056E-4</v>
      </c>
      <c r="P3996" s="127" t="str">
        <f t="shared" ref="P3996" si="7034">CONCATENATE("X2","(m",K3995,")")</f>
        <v>X2(m500)</v>
      </c>
      <c r="Q3996" s="59">
        <f t="shared" ref="Q3996" si="7035">(($L$3*($I$4-($B$4*Q3995+$D$4*N3997+$E$4*N3998+$F$4*N3999+$G$4*N4000))/$C$4))+((1-$L$3)*N3996)</f>
        <v>1.0077196905372239E-4</v>
      </c>
      <c r="S3996" s="129">
        <f t="shared" si="7032"/>
        <v>9.6495135434328597E-3</v>
      </c>
    </row>
    <row r="3997" spans="1:22" x14ac:dyDescent="0.2">
      <c r="N3997" s="125">
        <f t="shared" si="7015"/>
        <v>-9.7487686680266215E-4</v>
      </c>
      <c r="P3997" s="127" t="str">
        <f t="shared" ref="P3997" si="7036">CONCATENATE("X3","(m",K3995,")")</f>
        <v>X3(m500)</v>
      </c>
      <c r="Q3997" s="59">
        <f t="shared" ref="Q3997" si="7037">(($L$3*($I$5-($B$5*Q3995+$C$5*Q3996+$E$5*N3998+$F$5*N3999+$G$5*N4000))/$D$5))+((1-$L$3)*N3997)</f>
        <v>-9.7497058064444802E-4</v>
      </c>
      <c r="S3997" s="129">
        <f t="shared" si="7032"/>
        <v>9.6119661091643455E-3</v>
      </c>
    </row>
    <row r="3998" spans="1:22" x14ac:dyDescent="0.2">
      <c r="N3998" s="125">
        <f t="shared" si="7015"/>
        <v>0.25085318081947161</v>
      </c>
      <c r="P3998" s="127" t="str">
        <f t="shared" ref="P3998" si="7038">CONCATENATE("X4","(m",K3995,")")</f>
        <v>X4(m500)</v>
      </c>
      <c r="Q3998" s="59">
        <f t="shared" ref="Q3998" si="7039">(($L$3*($I$6-($B$6*Q3995+$C$6*Q3996+$D$6*Q3997+$F$6*N3999+$G$6*N4000))/$E$6))+((1-$L$3)*N3998)</f>
        <v>0.25087706772880008</v>
      </c>
      <c r="S3998" s="129">
        <f t="shared" si="7032"/>
        <v>9.5213602202558791E-3</v>
      </c>
    </row>
    <row r="3999" spans="1:22" x14ac:dyDescent="0.2">
      <c r="N3999" s="125">
        <f t="shared" si="7015"/>
        <v>-1.0076711818938497E-4</v>
      </c>
      <c r="P3999" s="127" t="str">
        <f t="shared" ref="P3999" si="7040">CONCATENATE("X5","(m",K3995,")")</f>
        <v>X5(m500)</v>
      </c>
      <c r="Q3999" s="59">
        <f t="shared" ref="Q3999" si="7041">(($L$3*($I$7-($B$7*Q3995+$C$7*Q3996+$D$7*Q3997+$E$7*Q3998+$G$7*N4000))/$F$7))+((1-$L$3)*N3999)</f>
        <v>-1.0077679774376161E-4</v>
      </c>
      <c r="S3999" s="129">
        <f t="shared" si="7032"/>
        <v>9.60494339306317E-3</v>
      </c>
    </row>
    <row r="4000" spans="1:22" ht="15.75" x14ac:dyDescent="0.25">
      <c r="K4000" s="1"/>
      <c r="N4000" s="126">
        <f t="shared" si="7015"/>
        <v>-9.808754876319218E-4</v>
      </c>
      <c r="P4000" s="127" t="str">
        <f t="shared" ref="P4000" si="7042">CONCATENATE("X6","(m",K3995,")")</f>
        <v>X6(m500)</v>
      </c>
      <c r="Q4000" s="59">
        <f t="shared" ref="Q4000" si="7043">(($L$3*($I$8-($B$8*Q3995+$C$8*Q3996+$D$8*Q3997+$E$8*Q3998+$F$8*Q3999))/$G$8))+((1-$L$3)*N4000)</f>
        <v>-9.8096877308846936E-4</v>
      </c>
      <c r="R4000" s="1"/>
      <c r="S4000" s="129">
        <f t="shared" si="7032"/>
        <v>9.5095235553586174E-3</v>
      </c>
      <c r="T4000" s="1"/>
      <c r="U4000" s="1"/>
    </row>
    <row r="4001" spans="1:22" x14ac:dyDescent="0.2">
      <c r="A4001" s="131"/>
      <c r="B4001" s="131"/>
      <c r="C4001" s="131"/>
      <c r="D4001" s="131"/>
      <c r="E4001" s="131"/>
      <c r="F4001" s="131"/>
      <c r="G4001" s="131"/>
      <c r="H4001" s="131"/>
      <c r="I4001" s="131"/>
      <c r="J4001" s="131"/>
      <c r="K4001" s="131"/>
      <c r="L4001" s="131"/>
      <c r="M4001" s="131"/>
      <c r="N4001" s="131"/>
      <c r="O4001" s="131"/>
      <c r="P4001" s="131"/>
      <c r="Q4001" s="131"/>
      <c r="R4001" s="131"/>
      <c r="S4001" s="131"/>
      <c r="T4001" s="131"/>
      <c r="U4001" s="131"/>
      <c r="V4001" s="131"/>
    </row>
    <row r="4002" spans="1:22" ht="15.75" x14ac:dyDescent="0.25">
      <c r="K4002" s="127" t="s">
        <v>226</v>
      </c>
      <c r="N4002" s="117" t="s">
        <v>728</v>
      </c>
      <c r="S4002" s="112" t="s">
        <v>210</v>
      </c>
      <c r="T4002" s="112" t="s">
        <v>228</v>
      </c>
    </row>
    <row r="4003" spans="1:22" x14ac:dyDescent="0.2">
      <c r="K4003" s="127">
        <v>501</v>
      </c>
      <c r="N4003" s="124">
        <f t="shared" ref="N4003" si="7044">Q3995</f>
        <v>0.2496960762376309</v>
      </c>
      <c r="P4003" s="127" t="str">
        <f t="shared" ref="P4003" si="7045">CONCATENATE("X1","(m",K4003,")")</f>
        <v>X1(m501)</v>
      </c>
      <c r="Q4003" s="59">
        <f t="shared" ref="Q4003" si="7046">(($L$3*($I$3-($C$3*N4004+$D$3*N4005+$E$3*N4006+$F$3*N4007+$G$3*N4008))/$B$3))+((1-$L$3)*N4003)</f>
        <v>0.24971985395498575</v>
      </c>
      <c r="S4003" s="129">
        <f t="shared" ref="S4003:S4008" si="7047">ABS((Q4003-N4003)/Q4003)*100</f>
        <v>9.5217568720550923E-3</v>
      </c>
      <c r="T4003" s="133">
        <f t="shared" si="7033"/>
        <v>9.5605812237053792E-3</v>
      </c>
      <c r="U4003" s="127" t="s">
        <v>229</v>
      </c>
    </row>
    <row r="4004" spans="1:22" x14ac:dyDescent="0.2">
      <c r="N4004" s="125">
        <f t="shared" si="7015"/>
        <v>1.0077196905372239E-4</v>
      </c>
      <c r="P4004" s="127" t="str">
        <f t="shared" ref="P4004" si="7048">CONCATENATE("X2","(m",K4003,")")</f>
        <v>X2(m501)</v>
      </c>
      <c r="Q4004" s="59">
        <f t="shared" ref="Q4004" si="7049">(($L$3*($I$4-($B$4*Q4003+$D$4*N4005+$E$4*N4006+$F$4*N4007+$G$4*N4008))/$C$4))+((1-$L$3)*N4004)</f>
        <v>1.0078160436086586E-4</v>
      </c>
      <c r="S4004" s="129">
        <f t="shared" si="7047"/>
        <v>9.5605812237053792E-3</v>
      </c>
    </row>
    <row r="4005" spans="1:22" x14ac:dyDescent="0.2">
      <c r="N4005" s="125">
        <f t="shared" si="7015"/>
        <v>-9.7497058064444802E-4</v>
      </c>
      <c r="P4005" s="127" t="str">
        <f t="shared" ref="P4005" si="7050">CONCATENATE("X3","(m",K4003,")")</f>
        <v>X3(m501)</v>
      </c>
      <c r="Q4005" s="59">
        <f t="shared" ref="Q4005" si="7051">(($L$3*($I$5-($B$5*Q4003+$C$5*Q4004+$E$5*N4006+$F$5*N4007+$G$5*N4008))/$D$5))+((1-$L$3)*N4005)</f>
        <v>-9.7506343967399445E-4</v>
      </c>
      <c r="S4005" s="129">
        <f t="shared" si="7047"/>
        <v>9.5233833787753599E-3</v>
      </c>
    </row>
    <row r="4006" spans="1:22" x14ac:dyDescent="0.2">
      <c r="N4006" s="125">
        <f t="shared" si="7015"/>
        <v>0.25087706772880008</v>
      </c>
      <c r="P4006" s="127" t="str">
        <f t="shared" ref="P4006" si="7052">CONCATENATE("X4","(m",K4003,")")</f>
        <v>X4(m501)</v>
      </c>
      <c r="Q4006" s="59">
        <f t="shared" ref="Q4006" si="7053">(($L$3*($I$6-($B$6*Q4003+$C$6*Q4004+$D$6*Q4005+$F$6*N4007+$G$6*N4008))/$E$6))+((1-$L$3)*N4006)</f>
        <v>0.25090073675332025</v>
      </c>
      <c r="S4006" s="129">
        <f t="shared" si="7047"/>
        <v>9.433620971563127E-3</v>
      </c>
    </row>
    <row r="4007" spans="1:22" x14ac:dyDescent="0.2">
      <c r="N4007" s="125">
        <f t="shared" si="7015"/>
        <v>-1.0077679774376161E-4</v>
      </c>
      <c r="P4007" s="127" t="str">
        <f t="shared" ref="P4007" si="7054">CONCATENATE("X5","(m",K4003,")")</f>
        <v>X5(m501)</v>
      </c>
      <c r="Q4007" s="59">
        <f t="shared" ref="Q4007" si="7055">(($L$3*($I$7-($B$7*Q4003+$C$7*Q4004+$D$7*Q4005+$E$7*Q4006+$G$7*N4008))/$F$7))+((1-$L$3)*N4007)</f>
        <v>-1.007863890059351E-4</v>
      </c>
      <c r="S4007" s="129">
        <f t="shared" si="7047"/>
        <v>9.5164260453132702E-3</v>
      </c>
    </row>
    <row r="4008" spans="1:22" ht="15.75" x14ac:dyDescent="0.25">
      <c r="K4008" s="1"/>
      <c r="N4008" s="126">
        <f t="shared" si="7015"/>
        <v>-9.8096877308846936E-4</v>
      </c>
      <c r="P4008" s="127" t="str">
        <f t="shared" ref="P4008" si="7056">CONCATENATE("X6","(m",K4003,")")</f>
        <v>X6(m501)</v>
      </c>
      <c r="Q4008" s="59">
        <f t="shared" ref="Q4008" si="7057">(($L$3*($I$8-($B$8*Q4003+$C$8*Q4004+$D$8*Q4005+$E$8*Q4006+$F$8*Q4007))/$G$8))+((1-$L$3)*N4008)</f>
        <v>-9.8106120764030022E-4</v>
      </c>
      <c r="R4008" s="1"/>
      <c r="S4008" s="129">
        <f t="shared" si="7047"/>
        <v>9.4218944863993775E-3</v>
      </c>
      <c r="T4008" s="1"/>
      <c r="U4008" s="1"/>
    </row>
    <row r="4009" spans="1:22" x14ac:dyDescent="0.2">
      <c r="A4009" s="131"/>
      <c r="B4009" s="131"/>
      <c r="C4009" s="131"/>
      <c r="D4009" s="131"/>
      <c r="E4009" s="131"/>
      <c r="F4009" s="131"/>
      <c r="G4009" s="131"/>
      <c r="H4009" s="131"/>
      <c r="I4009" s="131"/>
      <c r="J4009" s="131"/>
      <c r="K4009" s="131"/>
      <c r="L4009" s="131"/>
      <c r="M4009" s="131"/>
      <c r="N4009" s="131"/>
      <c r="O4009" s="131"/>
      <c r="P4009" s="131"/>
      <c r="Q4009" s="131"/>
      <c r="R4009" s="131"/>
      <c r="S4009" s="131"/>
      <c r="T4009" s="131"/>
      <c r="U4009" s="131"/>
      <c r="V4009" s="131"/>
    </row>
    <row r="4010" spans="1:22" ht="15.75" x14ac:dyDescent="0.25">
      <c r="K4010" s="127" t="s">
        <v>226</v>
      </c>
      <c r="N4010" s="117" t="s">
        <v>729</v>
      </c>
      <c r="S4010" s="112" t="s">
        <v>210</v>
      </c>
      <c r="T4010" s="112" t="s">
        <v>228</v>
      </c>
    </row>
    <row r="4011" spans="1:22" x14ac:dyDescent="0.2">
      <c r="K4011" s="127">
        <v>502</v>
      </c>
      <c r="N4011" s="124">
        <f t="shared" ref="N4011" si="7058">Q4003</f>
        <v>0.24971985395498575</v>
      </c>
      <c r="P4011" s="127" t="str">
        <f t="shared" ref="P4011" si="7059">CONCATENATE("X1","(m",K4011,")")</f>
        <v>X1(m502)</v>
      </c>
      <c r="Q4011" s="59">
        <f t="shared" ref="Q4011" si="7060">(($L$3*($I$3-($C$3*N4012+$D$3*N4013+$E$3*N4014+$F$3*N4015+$G$3*N4016))/$B$3))+((1-$L$3)*N4011)</f>
        <v>0.24974341478352852</v>
      </c>
      <c r="S4011" s="129">
        <f t="shared" ref="S4011:S4016" si="7061">ABS((Q4011-N4011)/Q4011)*100</f>
        <v>9.4340139311340498E-3</v>
      </c>
      <c r="T4011" s="133">
        <f t="shared" si="7033"/>
        <v>9.4724768728365865E-3</v>
      </c>
      <c r="U4011" s="127" t="s">
        <v>229</v>
      </c>
    </row>
    <row r="4012" spans="1:22" x14ac:dyDescent="0.2">
      <c r="N4012" s="125">
        <f t="shared" si="7015"/>
        <v>1.0078160436086586E-4</v>
      </c>
      <c r="P4012" s="127" t="str">
        <f t="shared" ref="P4012" si="7062">CONCATENATE("X2","(m",K4011,")")</f>
        <v>X2(m502)</v>
      </c>
      <c r="Q4012" s="59">
        <f t="shared" ref="Q4012" si="7063">(($L$3*($I$4-($B$4*Q4011+$D$4*N4013+$E$4*N4014+$F$4*N4015+$G$4*N4016))/$C$4))+((1-$L$3)*N4012)</f>
        <v>1.0079115177940803E-4</v>
      </c>
      <c r="S4012" s="129">
        <f t="shared" si="7061"/>
        <v>9.4724768728365865E-3</v>
      </c>
    </row>
    <row r="4013" spans="1:22" x14ac:dyDescent="0.2">
      <c r="N4013" s="125">
        <f t="shared" si="7015"/>
        <v>-9.7506343967399445E-4</v>
      </c>
      <c r="P4013" s="127" t="str">
        <f t="shared" ref="P4013" si="7064">CONCATENATE("X3","(m",K4011,")")</f>
        <v>X3(m502)</v>
      </c>
      <c r="Q4013" s="59">
        <f t="shared" ref="Q4013" si="7065">(($L$3*($I$5-($B$5*Q4011+$C$5*Q4012+$E$5*N4014+$F$5*N4015+$G$5*N4016))/$D$5))+((1-$L$3)*N4013)</f>
        <v>-9.7515545168848426E-4</v>
      </c>
      <c r="S4013" s="129">
        <f t="shared" si="7061"/>
        <v>9.4356252975350795E-3</v>
      </c>
    </row>
    <row r="4014" spans="1:22" x14ac:dyDescent="0.2">
      <c r="N4014" s="125">
        <f t="shared" si="7015"/>
        <v>0.25090073675332025</v>
      </c>
      <c r="P4014" s="127" t="str">
        <f t="shared" ref="P4014" si="7066">CONCATENATE("X4","(m",K4011,")")</f>
        <v>X4(m502)</v>
      </c>
      <c r="Q4014" s="59">
        <f t="shared" ref="Q4014" si="7067">(($L$3*($I$6-($B$6*Q4011+$C$6*Q4012+$D$6*Q4013+$F$6*N4015+$G$6*N4016))/$E$6))+((1-$L$3)*N4014)</f>
        <v>0.25092418988047166</v>
      </c>
      <c r="S4014" s="129">
        <f t="shared" si="7061"/>
        <v>9.3466983643861034E-3</v>
      </c>
    </row>
    <row r="4015" spans="1:22" x14ac:dyDescent="0.2">
      <c r="N4015" s="125">
        <f t="shared" si="7015"/>
        <v>-1.007863890059351E-4</v>
      </c>
      <c r="P4015" s="127" t="str">
        <f t="shared" ref="P4015" si="7068">CONCATENATE("X5","(m",K4011,")")</f>
        <v>X5(m502)</v>
      </c>
      <c r="Q4015" s="59">
        <f t="shared" ref="Q4015" si="7069">(($L$3*($I$7-($B$7*Q4011+$C$7*Q4012+$D$7*Q4013+$E$7*Q4014+$G$7*N4016))/$F$7))+((1-$L$3)*N4015)</f>
        <v>-1.0079589278126419E-4</v>
      </c>
      <c r="S4015" s="129">
        <f t="shared" si="7061"/>
        <v>9.4287327259589652E-3</v>
      </c>
    </row>
    <row r="4016" spans="1:22" ht="15.75" x14ac:dyDescent="0.25">
      <c r="K4016" s="1"/>
      <c r="N4016" s="126">
        <f t="shared" si="7015"/>
        <v>-9.8106120764030022E-4</v>
      </c>
      <c r="P4016" s="127" t="str">
        <f t="shared" ref="P4016" si="7070">CONCATENATE("X6","(m",K4011,")")</f>
        <v>X6(m502)</v>
      </c>
      <c r="Q4016" s="59">
        <f t="shared" ref="Q4016" si="7071">(($L$3*($I$8-($B$8*Q4011+$C$8*Q4012+$D$8*Q4013+$E$8*Q4014+$F$8*Q4015))/$G$8))+((1-$L$3)*N4016)</f>
        <v>-9.8115279904895428E-4</v>
      </c>
      <c r="R4016" s="1"/>
      <c r="S4016" s="129">
        <f t="shared" si="7061"/>
        <v>9.3350810131552775E-3</v>
      </c>
      <c r="T4016" s="1"/>
      <c r="U4016" s="1"/>
    </row>
    <row r="4017" spans="1:22" x14ac:dyDescent="0.2">
      <c r="A4017" s="131"/>
      <c r="B4017" s="131"/>
      <c r="C4017" s="131"/>
      <c r="D4017" s="131"/>
      <c r="E4017" s="131"/>
      <c r="F4017" s="131"/>
      <c r="G4017" s="131"/>
      <c r="H4017" s="131"/>
      <c r="I4017" s="131"/>
      <c r="J4017" s="131"/>
      <c r="K4017" s="131"/>
      <c r="L4017" s="131"/>
      <c r="M4017" s="131"/>
      <c r="N4017" s="131"/>
      <c r="O4017" s="131"/>
      <c r="P4017" s="131"/>
      <c r="Q4017" s="131"/>
      <c r="R4017" s="131"/>
      <c r="S4017" s="131"/>
      <c r="T4017" s="131"/>
      <c r="U4017" s="131"/>
      <c r="V4017" s="131"/>
    </row>
    <row r="4018" spans="1:22" ht="15.75" x14ac:dyDescent="0.25">
      <c r="K4018" s="127" t="s">
        <v>226</v>
      </c>
      <c r="N4018" s="117" t="s">
        <v>730</v>
      </c>
      <c r="S4018" s="112" t="s">
        <v>210</v>
      </c>
      <c r="T4018" s="112" t="s">
        <v>228</v>
      </c>
    </row>
    <row r="4019" spans="1:22" x14ac:dyDescent="0.2">
      <c r="K4019" s="127">
        <v>503</v>
      </c>
      <c r="N4019" s="124">
        <f t="shared" ref="N4019" si="7072">Q4011</f>
        <v>0.24974341478352852</v>
      </c>
      <c r="P4019" s="127" t="str">
        <f t="shared" ref="P4019" si="7073">CONCATENATE("X1","(m",K4019,")")</f>
        <v>X1(m503)</v>
      </c>
      <c r="Q4019" s="59">
        <f t="shared" ref="Q4019" si="7074">(($L$3*($I$3-($C$3*N4020+$D$3*N4021+$E$3*N4022+$F$3*N4023+$G$3*N4024))/$B$3))+((1-$L$3)*N4019)</f>
        <v>0.2497667607016138</v>
      </c>
      <c r="S4019" s="129">
        <f t="shared" ref="S4019:S4024" si="7075">ABS((Q4019-N4019)/Q4019)*100</f>
        <v>9.3470876667903924E-3</v>
      </c>
      <c r="T4019" s="133">
        <f t="shared" si="7033"/>
        <v>9.3851926292527997E-3</v>
      </c>
      <c r="U4019" s="127" t="s">
        <v>229</v>
      </c>
    </row>
    <row r="4020" spans="1:22" x14ac:dyDescent="0.2">
      <c r="N4020" s="125">
        <f t="shared" si="7015"/>
        <v>1.0079115177940803E-4</v>
      </c>
      <c r="P4020" s="127" t="str">
        <f t="shared" ref="P4020" si="7076">CONCATENATE("X2","(m",K4019,")")</f>
        <v>X2(m503)</v>
      </c>
      <c r="Q4020" s="59">
        <f t="shared" ref="Q4020" si="7077">(($L$3*($I$4-($B$4*Q4019+$D$4*N4021+$E$4*N4022+$F$4*N4023+$G$4*N4024))/$C$4))+((1-$L$3)*N4020)</f>
        <v>1.0080061211102612E-4</v>
      </c>
      <c r="S4020" s="129">
        <f t="shared" si="7075"/>
        <v>9.3851926292527997E-3</v>
      </c>
    </row>
    <row r="4021" spans="1:22" x14ac:dyDescent="0.2">
      <c r="N4021" s="125">
        <f t="shared" si="7015"/>
        <v>-9.7515545168848426E-4</v>
      </c>
      <c r="P4021" s="127" t="str">
        <f t="shared" ref="P4021" si="7078">CONCATENATE("X3","(m",K4019,")")</f>
        <v>X3(m503)</v>
      </c>
      <c r="Q4021" s="59">
        <f t="shared" ref="Q4021" si="7079">(($L$3*($I$5-($B$5*Q4019+$C$5*Q4020+$E$5*N4022+$F$5*N4023+$G$5*N4024))/$D$5))+((1-$L$3)*N4021)</f>
        <v>-9.7524662441397846E-4</v>
      </c>
      <c r="S4021" s="129">
        <f t="shared" si="7075"/>
        <v>9.3486840366128806E-3</v>
      </c>
    </row>
    <row r="4022" spans="1:22" x14ac:dyDescent="0.2">
      <c r="N4022" s="125">
        <f t="shared" si="7015"/>
        <v>0.25092418988047166</v>
      </c>
      <c r="P4022" s="127" t="str">
        <f t="shared" ref="P4022" si="7080">CONCATENATE("X4","(m",K4019,")")</f>
        <v>X4(m503)</v>
      </c>
      <c r="Q4022" s="59">
        <f t="shared" ref="Q4022" si="7081">(($L$3*($I$6-($B$6*Q4019+$C$6*Q4020+$D$6*Q4021+$F$6*N4023+$G$6*N4024))/$E$6))+((1-$L$3)*N4022)</f>
        <v>0.25094742907956552</v>
      </c>
      <c r="S4022" s="129">
        <f t="shared" si="7075"/>
        <v>9.2605846487841519E-3</v>
      </c>
    </row>
    <row r="4023" spans="1:22" x14ac:dyDescent="0.2">
      <c r="N4023" s="125">
        <f t="shared" si="7015"/>
        <v>-1.0079589278126419E-4</v>
      </c>
      <c r="P4023" s="127" t="str">
        <f t="shared" ref="P4023" si="7082">CONCATENATE("X5","(m",K4019,")")</f>
        <v>X5(m503)</v>
      </c>
      <c r="Q4023" s="59">
        <f t="shared" ref="Q4023" si="7083">(($L$3*($I$7-($B$7*Q4019+$C$7*Q4020+$D$7*Q4021+$E$7*Q4022+$G$7*N4024))/$F$7))+((1-$L$3)*N4023)</f>
        <v>-1.0080530986776141E-4</v>
      </c>
      <c r="S4023" s="129">
        <f t="shared" si="7075"/>
        <v>9.3418556121458995E-3</v>
      </c>
    </row>
    <row r="4024" spans="1:22" ht="15.75" x14ac:dyDescent="0.25">
      <c r="K4024" s="1"/>
      <c r="N4024" s="126">
        <f t="shared" si="7015"/>
        <v>-9.8115279904895428E-4</v>
      </c>
      <c r="P4024" s="127" t="str">
        <f t="shared" ref="P4024" si="7084">CONCATENATE("X6","(m",K4019,")")</f>
        <v>X6(m503)</v>
      </c>
      <c r="Q4024" s="59">
        <f t="shared" ref="Q4024" si="7085">(($L$3*($I$8-($B$8*Q4019+$C$8*Q4020+$D$8*Q4021+$E$8*Q4022+$F$8*Q4023))/$G$8))+((1-$L$3)*N4024)</f>
        <v>-9.8124355500517541E-4</v>
      </c>
      <c r="R4024" s="1"/>
      <c r="S4024" s="129">
        <f t="shared" si="7075"/>
        <v>9.2490753960318018E-3</v>
      </c>
      <c r="T4024" s="1"/>
      <c r="U4024" s="1"/>
    </row>
    <row r="4025" spans="1:22" x14ac:dyDescent="0.2">
      <c r="A4025" s="131"/>
      <c r="B4025" s="131"/>
      <c r="C4025" s="131"/>
      <c r="D4025" s="131"/>
      <c r="E4025" s="131"/>
      <c r="F4025" s="131"/>
      <c r="G4025" s="131"/>
      <c r="H4025" s="131"/>
      <c r="I4025" s="131"/>
      <c r="J4025" s="131"/>
      <c r="K4025" s="131"/>
      <c r="L4025" s="131"/>
      <c r="M4025" s="131"/>
      <c r="N4025" s="131"/>
      <c r="O4025" s="131"/>
      <c r="P4025" s="131"/>
      <c r="Q4025" s="131"/>
      <c r="R4025" s="131"/>
      <c r="S4025" s="131"/>
      <c r="T4025" s="131"/>
      <c r="U4025" s="131"/>
      <c r="V4025" s="131"/>
    </row>
    <row r="4026" spans="1:22" ht="15.75" x14ac:dyDescent="0.25">
      <c r="K4026" s="127" t="s">
        <v>226</v>
      </c>
      <c r="N4026" s="117" t="s">
        <v>731</v>
      </c>
      <c r="S4026" s="112" t="s">
        <v>210</v>
      </c>
      <c r="T4026" s="112" t="s">
        <v>228</v>
      </c>
    </row>
    <row r="4027" spans="1:22" x14ac:dyDescent="0.2">
      <c r="K4027" s="127">
        <v>504</v>
      </c>
      <c r="N4027" s="124">
        <f t="shared" ref="N4027" si="7086">Q4019</f>
        <v>0.2497667607016138</v>
      </c>
      <c r="P4027" s="127" t="str">
        <f t="shared" ref="P4027" si="7087">CONCATENATE("X1","(m",K4027,")")</f>
        <v>X1(m504)</v>
      </c>
      <c r="Q4027" s="59">
        <f t="shared" ref="Q4027" si="7088">(($L$3*($I$3-($C$3*N4028+$D$3*N4029+$E$3*N4030+$F$3*N4031+$G$3*N4032))/$B$3))+((1-$L$3)*N4027)</f>
        <v>0.24978989366955068</v>
      </c>
      <c r="S4027" s="129">
        <f t="shared" ref="S4027:S4032" si="7089">ABS((Q4027-N4027)/Q4027)*100</f>
        <v>9.2609703287201018E-3</v>
      </c>
      <c r="T4027" s="133">
        <f t="shared" si="7033"/>
        <v>9.2987207088344251E-3</v>
      </c>
      <c r="U4027" s="127" t="s">
        <v>229</v>
      </c>
    </row>
    <row r="4028" spans="1:22" x14ac:dyDescent="0.2">
      <c r="N4028" s="125">
        <f t="shared" si="7015"/>
        <v>1.0080061211102612E-4</v>
      </c>
      <c r="P4028" s="127" t="str">
        <f t="shared" ref="P4028" si="7090">CONCATENATE("X2","(m",K4027,")")</f>
        <v>X2(m504)</v>
      </c>
      <c r="Q4028" s="59">
        <f t="shared" ref="Q4028" si="7091">(($L$3*($I$4-($B$4*Q4027+$D$4*N4029+$E$4*N4030+$F$4*N4031+$G$4*N4032))/$C$4))+((1-$L$3)*N4028)</f>
        <v>1.0080998615008483E-4</v>
      </c>
      <c r="S4028" s="129">
        <f t="shared" si="7089"/>
        <v>9.2987207088344251E-3</v>
      </c>
    </row>
    <row r="4029" spans="1:22" x14ac:dyDescent="0.2">
      <c r="N4029" s="125">
        <f t="shared" si="7015"/>
        <v>-9.7524662441397846E-4</v>
      </c>
      <c r="P4029" s="127" t="str">
        <f t="shared" ref="P4029" si="7092">CONCATENATE("X3","(m",K4027,")")</f>
        <v>X3(m504)</v>
      </c>
      <c r="Q4029" s="59">
        <f t="shared" ref="Q4029" si="7093">(($L$3*($I$5-($B$5*Q4027+$C$5*Q4028+$E$5*N4030+$F$5*N4031+$G$5*N4032))/$D$5))+((1-$L$3)*N4029)</f>
        <v>-9.7533696550606457E-4</v>
      </c>
      <c r="S4029" s="129">
        <f t="shared" si="7089"/>
        <v>9.2625518442481063E-3</v>
      </c>
    </row>
    <row r="4030" spans="1:22" x14ac:dyDescent="0.2">
      <c r="N4030" s="125">
        <f t="shared" si="7015"/>
        <v>0.25094742907956552</v>
      </c>
      <c r="P4030" s="127" t="str">
        <f t="shared" ref="P4030" si="7094">CONCATENATE("X4","(m",K4027,")")</f>
        <v>X4(m504)</v>
      </c>
      <c r="Q4030" s="59">
        <f t="shared" ref="Q4030" si="7095">(($L$3*($I$6-($B$6*Q4027+$C$6*Q4028+$D$6*Q4029+$F$6*N4031+$G$6*N4032))/$E$6))+((1-$L$3)*N4030)</f>
        <v>0.25097045630194986</v>
      </c>
      <c r="S4030" s="129">
        <f t="shared" si="7089"/>
        <v>9.1752721510125635E-3</v>
      </c>
    </row>
    <row r="4031" spans="1:22" x14ac:dyDescent="0.2">
      <c r="N4031" s="125">
        <f t="shared" si="7015"/>
        <v>-1.0080530986776141E-4</v>
      </c>
      <c r="P4031" s="127" t="str">
        <f t="shared" ref="P4031" si="7096">CONCATENATE("X5","(m",K4027,")")</f>
        <v>X5(m504)</v>
      </c>
      <c r="Q4031" s="59">
        <f t="shared" ref="Q4031" si="7097">(($L$3*($I$7-($B$7*Q4027+$C$7*Q4028+$D$7*Q4029+$E$7*Q4030+$G$7*N4032))/$F$7))+((1-$L$3)*N4031)</f>
        <v>-1.0081464105616033E-4</v>
      </c>
      <c r="S4031" s="129">
        <f t="shared" si="7089"/>
        <v>9.2557869582900257E-3</v>
      </c>
    </row>
    <row r="4032" spans="1:22" ht="15.75" x14ac:dyDescent="0.25">
      <c r="K4032" s="1"/>
      <c r="N4032" s="126">
        <f t="shared" si="7015"/>
        <v>-9.8124355500517541E-4</v>
      </c>
      <c r="P4032" s="127" t="str">
        <f t="shared" ref="P4032" si="7098">CONCATENATE("X6","(m",K4027,")")</f>
        <v>X6(m504)</v>
      </c>
      <c r="Q4032" s="59">
        <f t="shared" ref="Q4032" si="7099">(($L$3*($I$8-($B$8*Q4027+$C$8*Q4028+$D$8*Q4029+$E$8*Q4030+$F$8*Q4031))/$G$8))+((1-$L$3)*N4032)</f>
        <v>-9.8133348312955549E-4</v>
      </c>
      <c r="R4032" s="1"/>
      <c r="S4032" s="129">
        <f t="shared" si="7089"/>
        <v>9.1638699714279154E-3</v>
      </c>
      <c r="T4032" s="1"/>
      <c r="U4032" s="1"/>
    </row>
    <row r="4033" spans="1:22" x14ac:dyDescent="0.2">
      <c r="A4033" s="131"/>
      <c r="B4033" s="131"/>
      <c r="C4033" s="131"/>
      <c r="D4033" s="131"/>
      <c r="E4033" s="131"/>
      <c r="F4033" s="131"/>
      <c r="G4033" s="131"/>
      <c r="H4033" s="131"/>
      <c r="I4033" s="131"/>
      <c r="J4033" s="131"/>
      <c r="K4033" s="131"/>
      <c r="L4033" s="131"/>
      <c r="M4033" s="131"/>
      <c r="N4033" s="131"/>
      <c r="O4033" s="131"/>
      <c r="P4033" s="131"/>
      <c r="Q4033" s="131"/>
      <c r="R4033" s="131"/>
      <c r="S4033" s="131"/>
      <c r="T4033" s="131"/>
      <c r="U4033" s="131"/>
      <c r="V4033" s="131"/>
    </row>
    <row r="4034" spans="1:22" ht="15.75" x14ac:dyDescent="0.25">
      <c r="K4034" s="127" t="s">
        <v>226</v>
      </c>
      <c r="N4034" s="117" t="s">
        <v>732</v>
      </c>
      <c r="S4034" s="112" t="s">
        <v>210</v>
      </c>
      <c r="T4034" s="112" t="s">
        <v>228</v>
      </c>
    </row>
    <row r="4035" spans="1:22" x14ac:dyDescent="0.2">
      <c r="K4035" s="127">
        <v>505</v>
      </c>
      <c r="N4035" s="124">
        <f t="shared" ref="N4035" si="7100">Q4027</f>
        <v>0.24978989366955068</v>
      </c>
      <c r="P4035" s="127" t="str">
        <f t="shared" ref="P4035" si="7101">CONCATENATE("X1","(m",K4035,")")</f>
        <v>X1(m505)</v>
      </c>
      <c r="Q4035" s="59">
        <f t="shared" ref="Q4035" si="7102">(($L$3*($I$3-($C$3*N4036+$D$3*N4037+$E$3*N4038+$F$3*N4039+$G$3*N4040))/$B$3))+((1-$L$3)*N4035)</f>
        <v>0.24981281562976709</v>
      </c>
      <c r="S4035" s="129">
        <f t="shared" ref="S4035:S4040" si="7103">ABS((Q4035-N4035)/Q4035)*100</f>
        <v>9.1756542428098452E-3</v>
      </c>
      <c r="T4035" s="133">
        <f t="shared" si="7033"/>
        <v>9.2130534041460314E-3</v>
      </c>
      <c r="U4035" s="127" t="s">
        <v>229</v>
      </c>
    </row>
    <row r="4036" spans="1:22" x14ac:dyDescent="0.2">
      <c r="N4036" s="125">
        <f t="shared" si="7015"/>
        <v>1.0080998615008483E-4</v>
      </c>
      <c r="P4036" s="127" t="str">
        <f t="shared" ref="P4036" si="7104">CONCATENATE("X2","(m",K4035,")")</f>
        <v>X2(m505)</v>
      </c>
      <c r="Q4036" s="59">
        <f t="shared" ref="Q4036" si="7105">(($L$3*($I$4-($B$4*Q4035+$D$4*N4037+$E$4*N4038+$F$4*N4039+$G$4*N4040))/$C$4))+((1-$L$3)*N4036)</f>
        <v>1.0081927468370311E-4</v>
      </c>
      <c r="S4036" s="129">
        <f t="shared" si="7103"/>
        <v>9.2130534041460314E-3</v>
      </c>
    </row>
    <row r="4037" spans="1:22" x14ac:dyDescent="0.2">
      <c r="N4037" s="125">
        <f t="shared" si="7015"/>
        <v>-9.7533696550606457E-4</v>
      </c>
      <c r="P4037" s="127" t="str">
        <f t="shared" ref="P4037" si="7106">CONCATENATE("X3","(m",K4035,")")</f>
        <v>X3(m505)</v>
      </c>
      <c r="Q4037" s="59">
        <f t="shared" ref="Q4037" si="7107">(($L$3*($I$5-($B$5*Q4035+$C$5*Q4036+$E$5*N4038+$F$5*N4039+$G$5*N4040))/$D$5))+((1-$L$3)*N4037)</f>
        <v>-9.7542648255049863E-4</v>
      </c>
      <c r="S4037" s="129">
        <f t="shared" si="7103"/>
        <v>9.1772210448905992E-3</v>
      </c>
    </row>
    <row r="4038" spans="1:22" x14ac:dyDescent="0.2">
      <c r="N4038" s="125">
        <f t="shared" si="7015"/>
        <v>0.25097045630194986</v>
      </c>
      <c r="P4038" s="127" t="str">
        <f t="shared" ref="P4038" si="7108">CONCATENATE("X4","(m",K4035,")")</f>
        <v>X4(m505)</v>
      </c>
      <c r="Q4038" s="59">
        <f t="shared" ref="Q4038" si="7109">(($L$3*($I$6-($B$6*Q4035+$C$6*Q4036+$D$6*Q4037+$F$6*N4039+$G$6*N4040))/$E$6))+((1-$L$3)*N4038)</f>
        <v>0.2509932734811734</v>
      </c>
      <c r="S4038" s="129">
        <f t="shared" si="7103"/>
        <v>9.0907532728141793E-3</v>
      </c>
    </row>
    <row r="4039" spans="1:22" x14ac:dyDescent="0.2">
      <c r="N4039" s="125">
        <f t="shared" si="7015"/>
        <v>-1.0081464105616033E-4</v>
      </c>
      <c r="P4039" s="127" t="str">
        <f t="shared" ref="P4039" si="7110">CONCATENATE("X5","(m",K4035,")")</f>
        <v>X5(m505)</v>
      </c>
      <c r="Q4039" s="59">
        <f t="shared" ref="Q4039" si="7111">(($L$3*($I$7-($B$7*Q4035+$C$7*Q4036+$D$7*Q4037+$E$7*Q4038+$G$7*N4040))/$F$7))+((1-$L$3)*N4039)</f>
        <v>-1.0082388712998169E-4</v>
      </c>
      <c r="S4039" s="129">
        <f t="shared" si="7103"/>
        <v>9.1705190947853552E-3</v>
      </c>
    </row>
    <row r="4040" spans="1:22" ht="15.75" x14ac:dyDescent="0.25">
      <c r="K4040" s="1"/>
      <c r="N4040" s="126">
        <f t="shared" si="7015"/>
        <v>-9.8133348312955549E-4</v>
      </c>
      <c r="P4040" s="127" t="str">
        <f t="shared" ref="P4040" si="7112">CONCATENATE("X6","(m",K4035,")")</f>
        <v>X6(m505)</v>
      </c>
      <c r="Q4040" s="59">
        <f t="shared" ref="Q4040" si="7113">(($L$3*($I$8-($B$8*Q4035+$C$8*Q4036+$D$8*Q4037+$E$8*Q4038+$F$8*Q4039))/$G$8))+((1-$L$3)*N4040)</f>
        <v>-9.8142259097317493E-4</v>
      </c>
      <c r="R4040" s="1"/>
      <c r="S4040" s="129">
        <f t="shared" si="7103"/>
        <v>9.0794571511833792E-3</v>
      </c>
      <c r="T4040" s="1"/>
      <c r="U4040" s="1"/>
    </row>
    <row r="4041" spans="1:22" x14ac:dyDescent="0.2">
      <c r="A4041" s="131"/>
      <c r="B4041" s="131"/>
      <c r="C4041" s="131"/>
      <c r="D4041" s="131"/>
      <c r="E4041" s="131"/>
      <c r="F4041" s="131"/>
      <c r="G4041" s="131"/>
      <c r="H4041" s="131"/>
      <c r="I4041" s="131"/>
      <c r="J4041" s="131"/>
      <c r="K4041" s="131"/>
      <c r="L4041" s="131"/>
      <c r="M4041" s="131"/>
      <c r="N4041" s="131"/>
      <c r="O4041" s="131"/>
      <c r="P4041" s="131"/>
      <c r="Q4041" s="131"/>
      <c r="R4041" s="131"/>
      <c r="S4041" s="131"/>
      <c r="T4041" s="131"/>
      <c r="U4041" s="131"/>
      <c r="V4041" s="131"/>
    </row>
    <row r="4042" spans="1:22" ht="15.75" x14ac:dyDescent="0.25">
      <c r="K4042" s="127" t="s">
        <v>226</v>
      </c>
      <c r="N4042" s="117" t="s">
        <v>733</v>
      </c>
      <c r="S4042" s="112" t="s">
        <v>210</v>
      </c>
      <c r="T4042" s="112" t="s">
        <v>228</v>
      </c>
    </row>
    <row r="4043" spans="1:22" x14ac:dyDescent="0.2">
      <c r="K4043" s="127">
        <v>506</v>
      </c>
      <c r="N4043" s="124">
        <f t="shared" ref="N4043" si="7114">Q4035</f>
        <v>0.24981281562976709</v>
      </c>
      <c r="P4043" s="127" t="str">
        <f t="shared" ref="P4043" si="7115">CONCATENATE("X1","(m",K4043,")")</f>
        <v>X1(m506)</v>
      </c>
      <c r="Q4043" s="59">
        <f t="shared" ref="Q4043" si="7116">(($L$3*($I$3-($C$3*N4044+$D$3*N4045+$E$3*N4046+$F$3*N4047+$G$3*N4048))/$B$3))+((1-$L$3)*N4043)</f>
        <v>0.24983552850697327</v>
      </c>
      <c r="S4043" s="129">
        <f t="shared" ref="S4043:S4048" si="7117">ABS((Q4043-N4043)/Q4043)*100</f>
        <v>9.0911318105594916E-3</v>
      </c>
      <c r="T4043" s="133">
        <f t="shared" si="7033"/>
        <v>9.1281830833880966E-3</v>
      </c>
      <c r="U4043" s="127" t="s">
        <v>229</v>
      </c>
    </row>
    <row r="4044" spans="1:22" x14ac:dyDescent="0.2">
      <c r="N4044" s="125">
        <f t="shared" si="7015"/>
        <v>1.0081927468370311E-4</v>
      </c>
      <c r="P4044" s="127" t="str">
        <f t="shared" ref="P4044" si="7118">CONCATENATE("X2","(m",K4043,")")</f>
        <v>X2(m506)</v>
      </c>
      <c r="Q4044" s="59">
        <f t="shared" ref="Q4044" si="7119">(($L$3*($I$4-($B$4*Q4043+$D$4*N4045+$E$4*N4046+$F$4*N4047+$G$4*N4048))/$C$4))+((1-$L$3)*N4044)</f>
        <v>1.0082847849182004E-4</v>
      </c>
      <c r="S4044" s="129">
        <f t="shared" si="7117"/>
        <v>9.1281830833880966E-3</v>
      </c>
    </row>
    <row r="4045" spans="1:22" x14ac:dyDescent="0.2">
      <c r="N4045" s="125">
        <f t="shared" si="7015"/>
        <v>-9.7542648255049863E-4</v>
      </c>
      <c r="P4045" s="127" t="str">
        <f t="shared" ref="P4045" si="7120">CONCATENATE("X3","(m",K4043,")")</f>
        <v>X3(m506)</v>
      </c>
      <c r="Q4045" s="59">
        <f t="shared" ref="Q4045" si="7121">(($L$3*($I$5-($B$5*Q4043+$C$5*Q4044+$E$5*N4046+$F$5*N4047+$G$5*N4048))/$D$5))+((1-$L$3)*N4045)</f>
        <v>-9.7551518306384494E-4</v>
      </c>
      <c r="S4045" s="129">
        <f t="shared" si="7117"/>
        <v>9.0926840387785812E-3</v>
      </c>
    </row>
    <row r="4046" spans="1:22" x14ac:dyDescent="0.2">
      <c r="N4046" s="125">
        <f t="shared" si="7015"/>
        <v>0.2509932734811734</v>
      </c>
      <c r="P4046" s="127" t="str">
        <f t="shared" ref="P4046" si="7122">CONCATENATE("X4","(m",K4043,")")</f>
        <v>X4(m506)</v>
      </c>
      <c r="Q4046" s="59">
        <f t="shared" ref="Q4046" si="7123">(($L$3*($I$6-($B$6*Q4043+$C$6*Q4044+$D$6*Q4045+$F$6*N4047+$G$6*N4048))/$E$6))+((1-$L$3)*N4046)</f>
        <v>0.25101588253314816</v>
      </c>
      <c r="S4046" s="129">
        <f t="shared" si="7117"/>
        <v>9.0070204907368497E-3</v>
      </c>
    </row>
    <row r="4047" spans="1:22" x14ac:dyDescent="0.2">
      <c r="N4047" s="125">
        <f t="shared" si="7015"/>
        <v>-1.0082388712998169E-4</v>
      </c>
      <c r="P4047" s="127" t="str">
        <f t="shared" ref="P4047" si="7124">CONCATENATE("X5","(m",K4043,")")</f>
        <v>X5(m506)</v>
      </c>
      <c r="Q4047" s="59">
        <f t="shared" ref="Q4047" si="7125">(($L$3*($I$7-($B$7*Q4043+$C$7*Q4044+$D$7*Q4045+$E$7*Q4046+$G$7*N4048))/$F$7))+((1-$L$3)*N4047)</f>
        <v>-1.0083304886559945E-4</v>
      </c>
      <c r="S4047" s="129">
        <f t="shared" si="7117"/>
        <v>9.0860444277238404E-3</v>
      </c>
    </row>
    <row r="4048" spans="1:22" ht="15.75" x14ac:dyDescent="0.25">
      <c r="K4048" s="1"/>
      <c r="N4048" s="126">
        <f t="shared" si="7015"/>
        <v>-9.8142259097317493E-4</v>
      </c>
      <c r="P4048" s="127" t="str">
        <f t="shared" ref="P4048" si="7126">CONCATENATE("X6","(m",K4043,")")</f>
        <v>X6(m506)</v>
      </c>
      <c r="Q4048" s="59">
        <f t="shared" ref="Q4048" si="7127">(($L$3*($I$8-($B$8*Q4043+$C$8*Q4044+$D$8*Q4045+$E$8*Q4046+$F$8*Q4047))/$G$8))+((1-$L$3)*N4048)</f>
        <v>-9.8151088601823784E-4</v>
      </c>
      <c r="R4048" s="1"/>
      <c r="S4048" s="129">
        <f t="shared" si="7117"/>
        <v>8.9958294218308917E-3</v>
      </c>
      <c r="T4048" s="1"/>
      <c r="U4048" s="1"/>
    </row>
    <row r="4049" spans="1:22" x14ac:dyDescent="0.2">
      <c r="A4049" s="131"/>
      <c r="B4049" s="131"/>
      <c r="C4049" s="131"/>
      <c r="D4049" s="131"/>
      <c r="E4049" s="131"/>
      <c r="F4049" s="131"/>
      <c r="G4049" s="131"/>
      <c r="H4049" s="131"/>
      <c r="I4049" s="131"/>
      <c r="J4049" s="131"/>
      <c r="K4049" s="131"/>
      <c r="L4049" s="131"/>
      <c r="M4049" s="131"/>
      <c r="N4049" s="131"/>
      <c r="O4049" s="131"/>
      <c r="P4049" s="131"/>
      <c r="Q4049" s="131"/>
      <c r="R4049" s="131"/>
      <c r="S4049" s="131"/>
      <c r="T4049" s="131"/>
      <c r="U4049" s="131"/>
      <c r="V4049" s="131"/>
    </row>
    <row r="4050" spans="1:22" ht="15.75" x14ac:dyDescent="0.25">
      <c r="K4050" s="127" t="s">
        <v>226</v>
      </c>
      <c r="N4050" s="117" t="s">
        <v>734</v>
      </c>
      <c r="S4050" s="112" t="s">
        <v>210</v>
      </c>
      <c r="T4050" s="112" t="s">
        <v>228</v>
      </c>
    </row>
    <row r="4051" spans="1:22" x14ac:dyDescent="0.2">
      <c r="K4051" s="127">
        <v>507</v>
      </c>
      <c r="N4051" s="124">
        <f t="shared" ref="N4051:N4112" si="7128">Q4043</f>
        <v>0.24983552850697327</v>
      </c>
      <c r="P4051" s="127" t="str">
        <f t="shared" ref="P4051" si="7129">CONCATENATE("X1","(m",K4051,")")</f>
        <v>X1(m507)</v>
      </c>
      <c r="Q4051" s="59">
        <f t="shared" ref="Q4051" si="7130">(($L$3*($I$3-($C$3*N4052+$D$3*N4053+$E$3*N4054+$F$3*N4055+$G$3*N4056))/$B$3))+((1-$L$3)*N4051)</f>
        <v>0.24985803420832303</v>
      </c>
      <c r="S4051" s="129">
        <f t="shared" ref="S4051:S4056" si="7131">ABS((Q4051-N4051)/Q4051)*100</f>
        <v>9.0073955080418027E-3</v>
      </c>
      <c r="T4051" s="133">
        <f t="shared" si="7033"/>
        <v>9.044102190159076E-3</v>
      </c>
      <c r="U4051" s="127" t="s">
        <v>229</v>
      </c>
    </row>
    <row r="4052" spans="1:22" x14ac:dyDescent="0.2">
      <c r="N4052" s="125">
        <f t="shared" si="7128"/>
        <v>1.0082847849182004E-4</v>
      </c>
      <c r="P4052" s="127" t="str">
        <f t="shared" ref="P4052" si="7132">CONCATENATE("X2","(m",K4051,")")</f>
        <v>X2(m507)</v>
      </c>
      <c r="Q4052" s="59">
        <f t="shared" ref="Q4052" si="7133">(($L$3*($I$4-($B$4*Q4051+$D$4*N4053+$E$4*N4054+$F$4*N4055+$G$4*N4056))/$C$4))+((1-$L$3)*N4052)</f>
        <v>1.0083759834726067E-4</v>
      </c>
      <c r="S4052" s="129">
        <f t="shared" si="7131"/>
        <v>9.044102190159076E-3</v>
      </c>
    </row>
    <row r="4053" spans="1:22" x14ac:dyDescent="0.2">
      <c r="N4053" s="125">
        <f t="shared" si="7128"/>
        <v>-9.7551518306384494E-4</v>
      </c>
      <c r="P4053" s="127" t="str">
        <f t="shared" ref="P4053" si="7134">CONCATENATE("X3","(m",K4051,")")</f>
        <v>X3(m507)</v>
      </c>
      <c r="Q4053" s="59">
        <f t="shared" ref="Q4053" si="7135">(($L$3*($I$5-($B$5*Q4051+$C$5*Q4052+$E$5*N4054+$F$5*N4055+$G$5*N4056))/$D$5))+((1-$L$3)*N4053)</f>
        <v>-9.7560307449410339E-4</v>
      </c>
      <c r="S4053" s="129">
        <f t="shared" si="7131"/>
        <v>9.0089333004644626E-3</v>
      </c>
    </row>
    <row r="4054" spans="1:22" x14ac:dyDescent="0.2">
      <c r="N4054" s="125">
        <f t="shared" si="7128"/>
        <v>0.25101588253314816</v>
      </c>
      <c r="P4054" s="127" t="str">
        <f t="shared" ref="P4054" si="7136">CONCATENATE("X4","(m",K4051,")")</f>
        <v>X4(m507)</v>
      </c>
      <c r="Q4054" s="59">
        <f t="shared" ref="Q4054" si="7137">(($L$3*($I$6-($B$6*Q4051+$C$6*Q4052+$D$6*Q4053+$F$6*N4055+$G$6*N4056))/$E$6))+((1-$L$3)*N4054)</f>
        <v>0.2510382853563099</v>
      </c>
      <c r="S4054" s="129">
        <f t="shared" si="7131"/>
        <v>8.9240663550344858E-3</v>
      </c>
    </row>
    <row r="4055" spans="1:22" x14ac:dyDescent="0.2">
      <c r="N4055" s="125">
        <f t="shared" si="7128"/>
        <v>-1.0083304886559945E-4</v>
      </c>
      <c r="P4055" s="127" t="str">
        <f t="shared" ref="P4055" si="7138">CONCATENATE("X5","(m",K4051,")")</f>
        <v>X5(m507)</v>
      </c>
      <c r="Q4055" s="59">
        <f t="shared" ref="Q4055" si="7139">(($L$3*($I$7-($B$7*Q4051+$C$7*Q4052+$D$7*Q4053+$E$7*Q4054+$G$7*N4056))/$F$7))+((1-$L$3)*N4055)</f>
        <v>-1.0084212703230584E-4</v>
      </c>
      <c r="S4055" s="129">
        <f t="shared" si="7131"/>
        <v>9.0023554377049904E-3</v>
      </c>
    </row>
    <row r="4056" spans="1:22" ht="15.75" x14ac:dyDescent="0.25">
      <c r="K4056" s="1"/>
      <c r="N4056" s="126">
        <f t="shared" si="7128"/>
        <v>-9.8151088601823784E-4</v>
      </c>
      <c r="P4056" s="127" t="str">
        <f t="shared" ref="P4056" si="7140">CONCATENATE("X6","(m",K4051,")")</f>
        <v>X6(m507)</v>
      </c>
      <c r="Q4056" s="59">
        <f t="shared" ref="Q4056" si="7141">(($L$3*($I$8-($B$8*Q4051+$C$8*Q4052+$D$8*Q4053+$E$8*Q4054+$F$8*Q4055))/$G$8))+((1-$L$3)*N4056)</f>
        <v>-9.815983756786982E-4</v>
      </c>
      <c r="R4056" s="1"/>
      <c r="S4056" s="129">
        <f t="shared" si="7131"/>
        <v>8.912979343498547E-3</v>
      </c>
      <c r="T4056" s="1"/>
      <c r="U4056" s="1"/>
    </row>
    <row r="4057" spans="1:22" x14ac:dyDescent="0.2">
      <c r="A4057" s="131"/>
      <c r="B4057" s="131"/>
      <c r="C4057" s="131"/>
      <c r="D4057" s="131"/>
      <c r="E4057" s="131"/>
      <c r="F4057" s="131"/>
      <c r="G4057" s="131"/>
      <c r="H4057" s="131"/>
      <c r="I4057" s="131"/>
      <c r="J4057" s="131"/>
      <c r="K4057" s="131"/>
      <c r="L4057" s="131"/>
      <c r="M4057" s="131"/>
      <c r="N4057" s="131"/>
      <c r="O4057" s="131"/>
      <c r="P4057" s="131"/>
      <c r="Q4057" s="131"/>
      <c r="R4057" s="131"/>
      <c r="S4057" s="131"/>
      <c r="T4057" s="131"/>
      <c r="U4057" s="131"/>
      <c r="V4057" s="131"/>
    </row>
    <row r="4058" spans="1:22" ht="15.75" x14ac:dyDescent="0.25">
      <c r="K4058" s="127" t="s">
        <v>226</v>
      </c>
      <c r="N4058" s="117" t="s">
        <v>735</v>
      </c>
      <c r="S4058" s="112" t="s">
        <v>210</v>
      </c>
      <c r="T4058" s="112" t="s">
        <v>228</v>
      </c>
    </row>
    <row r="4059" spans="1:22" x14ac:dyDescent="0.2">
      <c r="K4059" s="127">
        <v>508</v>
      </c>
      <c r="N4059" s="124">
        <f t="shared" ref="N4059" si="7142">Q4051</f>
        <v>0.24985803420832303</v>
      </c>
      <c r="P4059" s="127" t="str">
        <f t="shared" ref="P4059" si="7143">CONCATENATE("X1","(m",K4059,")")</f>
        <v>X1(m508)</v>
      </c>
      <c r="Q4059" s="59">
        <f t="shared" ref="Q4059" si="7144">(($L$3*($I$3-($C$3*N4060+$D$3*N4061+$E$3*N4062+$F$3*N4063+$G$3*N4064))/$B$3))+((1-$L$3)*N4059)</f>
        <v>0.24988033462357415</v>
      </c>
      <c r="S4059" s="129">
        <f t="shared" ref="S4059:S4064" si="7145">ABS((Q4059-N4059)/Q4059)*100</f>
        <v>8.9244378853214033E-3</v>
      </c>
      <c r="T4059" s="133">
        <f t="shared" ref="T4059:T4115" si="7146">MAX(S4059:S4062)</f>
        <v>8.9608032419577922E-3</v>
      </c>
      <c r="U4059" s="127" t="s">
        <v>229</v>
      </c>
    </row>
    <row r="4060" spans="1:22" x14ac:dyDescent="0.2">
      <c r="N4060" s="125">
        <f t="shared" si="7128"/>
        <v>1.0083759834726067E-4</v>
      </c>
      <c r="P4060" s="127" t="str">
        <f t="shared" ref="P4060" si="7147">CONCATENATE("X2","(m",K4059,")")</f>
        <v>X2(m508)</v>
      </c>
      <c r="Q4060" s="59">
        <f t="shared" ref="Q4060" si="7148">(($L$3*($I$4-($B$4*Q4059+$D$4*N4061+$E$4*N4062+$F$4*N4063+$G$4*N4064))/$C$4))+((1-$L$3)*N4060)</f>
        <v>1.0084663501580057E-4</v>
      </c>
      <c r="S4060" s="129">
        <f t="shared" si="7145"/>
        <v>8.9608032419577922E-3</v>
      </c>
    </row>
    <row r="4061" spans="1:22" x14ac:dyDescent="0.2">
      <c r="N4061" s="125">
        <f t="shared" si="7128"/>
        <v>-9.7560307449410339E-4</v>
      </c>
      <c r="P4061" s="127" t="str">
        <f t="shared" ref="P4061" si="7149">CONCATENATE("X3","(m",K4059,")")</f>
        <v>X3(m508)</v>
      </c>
      <c r="Q4061" s="59">
        <f t="shared" ref="Q4061" si="7150">(($L$3*($I$5-($B$5*Q4059+$C$5*Q4060+$E$5*N4062+$F$5*N4063+$G$5*N4064))/$D$5))+((1-$L$3)*N4061)</f>
        <v>-9.7569016422133833E-4</v>
      </c>
      <c r="S4061" s="129">
        <f t="shared" si="7145"/>
        <v>8.9259613787781734E-3</v>
      </c>
    </row>
    <row r="4062" spans="1:22" x14ac:dyDescent="0.2">
      <c r="N4062" s="125">
        <f t="shared" si="7128"/>
        <v>0.2510382853563099</v>
      </c>
      <c r="P4062" s="127" t="str">
        <f t="shared" ref="P4062" si="7151">CONCATENATE("X4","(m",K4059,")")</f>
        <v>X4(m508)</v>
      </c>
      <c r="Q4062" s="59">
        <f t="shared" ref="Q4062" si="7152">(($L$3*($I$6-($B$6*Q4059+$C$6*Q4060+$D$6*Q4061+$F$6*N4063+$G$6*N4064))/$E$6))+((1-$L$3)*N4062)</f>
        <v>0.25106048383177798</v>
      </c>
      <c r="S4062" s="129">
        <f t="shared" si="7145"/>
        <v>8.8418834893015733E-3</v>
      </c>
    </row>
    <row r="4063" spans="1:22" x14ac:dyDescent="0.2">
      <c r="N4063" s="125">
        <f t="shared" si="7128"/>
        <v>-1.0084212703230584E-4</v>
      </c>
      <c r="P4063" s="127" t="str">
        <f t="shared" ref="P4063" si="7153">CONCATENATE("X5","(m",K4059,")")</f>
        <v>X5(m508)</v>
      </c>
      <c r="Q4063" s="59">
        <f t="shared" ref="Q4063" si="7154">(($L$3*($I$7-($B$7*Q4059+$C$7*Q4060+$D$7*Q4061+$E$7*Q4062+$G$7*N4064))/$F$7))+((1-$L$3)*N4063)</f>
        <v>-1.008511223923759E-4</v>
      </c>
      <c r="S4063" s="129">
        <f t="shared" si="7145"/>
        <v>8.9194446791197347E-3</v>
      </c>
    </row>
    <row r="4064" spans="1:22" ht="15.75" x14ac:dyDescent="0.25">
      <c r="K4064" s="1"/>
      <c r="N4064" s="126">
        <f t="shared" si="7128"/>
        <v>-9.815983756786982E-4</v>
      </c>
      <c r="P4064" s="127" t="str">
        <f t="shared" ref="P4064" si="7155">CONCATENATE("X6","(m",K4059,")")</f>
        <v>X6(m508)</v>
      </c>
      <c r="Q4064" s="59">
        <f t="shared" ref="Q4064" si="7156">(($L$3*($I$8-($B$8*Q4059+$C$8*Q4060+$D$8*Q4061+$E$8*Q4062+$F$8*Q4063))/$G$8))+((1-$L$3)*N4064)</f>
        <v>-9.8168506730088464E-4</v>
      </c>
      <c r="R4064" s="1"/>
      <c r="S4064" s="129">
        <f t="shared" si="7145"/>
        <v>8.830899549567079E-3</v>
      </c>
      <c r="T4064" s="1"/>
      <c r="U4064" s="1"/>
    </row>
    <row r="4065" spans="1:22" x14ac:dyDescent="0.2">
      <c r="A4065" s="131"/>
      <c r="B4065" s="131"/>
      <c r="C4065" s="131"/>
      <c r="D4065" s="131"/>
      <c r="E4065" s="131"/>
      <c r="F4065" s="131"/>
      <c r="G4065" s="131"/>
      <c r="H4065" s="131"/>
      <c r="I4065" s="131"/>
      <c r="J4065" s="131"/>
      <c r="K4065" s="131"/>
      <c r="L4065" s="131"/>
      <c r="M4065" s="131"/>
      <c r="N4065" s="131"/>
      <c r="O4065" s="131"/>
      <c r="P4065" s="131"/>
      <c r="Q4065" s="131"/>
      <c r="R4065" s="131"/>
      <c r="S4065" s="131"/>
      <c r="T4065" s="131"/>
      <c r="U4065" s="131"/>
      <c r="V4065" s="131"/>
    </row>
    <row r="4066" spans="1:22" ht="15.75" x14ac:dyDescent="0.25">
      <c r="K4066" s="127" t="s">
        <v>226</v>
      </c>
      <c r="N4066" s="117" t="s">
        <v>736</v>
      </c>
      <c r="S4066" s="112" t="s">
        <v>210</v>
      </c>
      <c r="T4066" s="112" t="s">
        <v>228</v>
      </c>
    </row>
    <row r="4067" spans="1:22" x14ac:dyDescent="0.2">
      <c r="K4067" s="127">
        <v>509</v>
      </c>
      <c r="N4067" s="124">
        <f t="shared" ref="N4067" si="7157">Q4059</f>
        <v>0.24988033462357415</v>
      </c>
      <c r="P4067" s="127" t="str">
        <f t="shared" ref="P4067" si="7158">CONCATENATE("X1","(m",K4067,")")</f>
        <v>X1(m509)</v>
      </c>
      <c r="Q4067" s="59">
        <f t="shared" ref="Q4067" si="7159">(($L$3*($I$3-($C$3*N4068+$D$3*N4069+$E$3*N4070+$F$3*N4071+$G$3*N4072))/$B$3))+((1-$L$3)*N4067)</f>
        <v>0.24990243162524689</v>
      </c>
      <c r="S4067" s="129">
        <f t="shared" ref="S4067:S4072" si="7160">ABS((Q4067-N4067)/Q4067)*100</f>
        <v>8.8422515655552283E-3</v>
      </c>
      <c r="T4067" s="133">
        <f t="shared" si="7146"/>
        <v>8.8782788299798538E-3</v>
      </c>
      <c r="U4067" s="127" t="s">
        <v>229</v>
      </c>
    </row>
    <row r="4068" spans="1:22" x14ac:dyDescent="0.2">
      <c r="N4068" s="125">
        <f t="shared" si="7128"/>
        <v>1.0084663501580057E-4</v>
      </c>
      <c r="P4068" s="127" t="str">
        <f t="shared" ref="P4068" si="7161">CONCATENATE("X2","(m",K4067,")")</f>
        <v>X2(m509)</v>
      </c>
      <c r="Q4068" s="59">
        <f t="shared" ref="Q4068" si="7162">(($L$3*($I$4-($B$4*Q4067+$D$4*N4069+$E$4*N4070+$F$4*N4071+$G$4*N4072))/$C$4))+((1-$L$3)*N4068)</f>
        <v>1.0085558925623035E-4</v>
      </c>
      <c r="S4068" s="129">
        <f t="shared" si="7160"/>
        <v>8.8782788299798538E-3</v>
      </c>
    </row>
    <row r="4069" spans="1:22" x14ac:dyDescent="0.2">
      <c r="N4069" s="125">
        <f t="shared" si="7128"/>
        <v>-9.7569016422133833E-4</v>
      </c>
      <c r="P4069" s="127" t="str">
        <f t="shared" ref="P4069" si="7163">CONCATENATE("X3","(m",K4067,")")</f>
        <v>X3(m509)</v>
      </c>
      <c r="Q4069" s="59">
        <f t="shared" ref="Q4069" si="7164">(($L$3*($I$5-($B$5*Q4067+$C$5*Q4068+$E$5*N4070+$F$5*N4071+$G$5*N4072))/$D$5))+((1-$L$3)*N4069)</f>
        <v>-9.7577645955829585E-4</v>
      </c>
      <c r="S4069" s="129">
        <f t="shared" si="7160"/>
        <v>8.8437608954604861E-3</v>
      </c>
    </row>
    <row r="4070" spans="1:22" x14ac:dyDescent="0.2">
      <c r="N4070" s="125">
        <f t="shared" si="7128"/>
        <v>0.25106048383177798</v>
      </c>
      <c r="P4070" s="127" t="str">
        <f t="shared" ref="P4070" si="7165">CONCATENATE("X4","(m",K4067,")")</f>
        <v>X4(m509)</v>
      </c>
      <c r="Q4070" s="59">
        <f t="shared" ref="Q4070" si="7166">(($L$3*($I$6-($B$6*Q4067+$C$6*Q4068+$D$6*Q4069+$F$6*N4071+$G$6*N4072))/$E$6))+((1-$L$3)*N4070)</f>
        <v>0.25108247982351295</v>
      </c>
      <c r="S4070" s="129">
        <f t="shared" si="7160"/>
        <v>8.7604645893372916E-3</v>
      </c>
    </row>
    <row r="4071" spans="1:22" x14ac:dyDescent="0.2">
      <c r="N4071" s="125">
        <f t="shared" si="7128"/>
        <v>-1.008511223923759E-4</v>
      </c>
      <c r="P4071" s="127" t="str">
        <f t="shared" ref="P4071" si="7167">CONCATENATE("X5","(m",K4067,")")</f>
        <v>X5(m509)</v>
      </c>
      <c r="Q4071" s="59">
        <f t="shared" ref="Q4071" si="7168">(($L$3*($I$7-($B$7*Q4067+$C$7*Q4068+$D$7*Q4069+$E$7*Q4070+$G$7*N4072))/$F$7))+((1-$L$3)*N4071)</f>
        <v>-1.0086003570113171E-4</v>
      </c>
      <c r="S4071" s="129">
        <f t="shared" si="7160"/>
        <v>8.8373047796932395E-3</v>
      </c>
    </row>
    <row r="4072" spans="1:22" ht="15.75" x14ac:dyDescent="0.25">
      <c r="K4072" s="1"/>
      <c r="N4072" s="126">
        <f t="shared" si="7128"/>
        <v>-9.8168506730088464E-4</v>
      </c>
      <c r="P4072" s="127" t="str">
        <f t="shared" ref="P4072" si="7169">CONCATENATE("X6","(m",K4067,")")</f>
        <v>X6(m509)</v>
      </c>
      <c r="Q4072" s="59">
        <f t="shared" ref="Q4072" si="7170">(($L$3*($I$8-($B$8*Q4067+$C$8*Q4068+$D$8*Q4069+$E$8*Q4070+$F$8*Q4071))/$G$8))+((1-$L$3)*N4072)</f>
        <v>-9.8177096816411472E-4</v>
      </c>
      <c r="R4072" s="1"/>
      <c r="S4072" s="129">
        <f t="shared" si="7160"/>
        <v>8.7495827454249948E-3</v>
      </c>
      <c r="T4072" s="1"/>
      <c r="U4072" s="1"/>
    </row>
    <row r="4073" spans="1:22" x14ac:dyDescent="0.2">
      <c r="A4073" s="131"/>
      <c r="B4073" s="131"/>
      <c r="C4073" s="131"/>
      <c r="D4073" s="131"/>
      <c r="E4073" s="131"/>
      <c r="F4073" s="131"/>
      <c r="G4073" s="131"/>
      <c r="H4073" s="131"/>
      <c r="I4073" s="131"/>
      <c r="J4073" s="131"/>
      <c r="K4073" s="131"/>
      <c r="L4073" s="131"/>
      <c r="M4073" s="131"/>
      <c r="N4073" s="131"/>
      <c r="O4073" s="131"/>
      <c r="P4073" s="131"/>
      <c r="Q4073" s="131"/>
      <c r="R4073" s="131"/>
      <c r="S4073" s="131"/>
      <c r="T4073" s="131"/>
      <c r="U4073" s="131"/>
      <c r="V4073" s="131"/>
    </row>
    <row r="4074" spans="1:22" ht="15.75" x14ac:dyDescent="0.25">
      <c r="K4074" s="127" t="s">
        <v>226</v>
      </c>
      <c r="N4074" s="117" t="s">
        <v>737</v>
      </c>
      <c r="S4074" s="112" t="s">
        <v>210</v>
      </c>
      <c r="T4074" s="112" t="s">
        <v>228</v>
      </c>
    </row>
    <row r="4075" spans="1:22" x14ac:dyDescent="0.2">
      <c r="K4075" s="127">
        <v>510</v>
      </c>
      <c r="N4075" s="124">
        <f t="shared" ref="N4075" si="7171">Q4067</f>
        <v>0.24990243162524689</v>
      </c>
      <c r="P4075" s="127" t="str">
        <f t="shared" ref="P4075" si="7172">CONCATENATE("X1","(m",K4075,")")</f>
        <v>X1(m510)</v>
      </c>
      <c r="Q4075" s="59">
        <f t="shared" ref="Q4075" si="7173">(($L$3*($I$3-($C$3*N4076+$D$3*N4077+$E$3*N4078+$F$3*N4079+$G$3*N4080))/$B$3))+((1-$L$3)*N4075)</f>
        <v>0.24992432706878129</v>
      </c>
      <c r="S4075" s="129">
        <f t="shared" ref="S4075:S4080" si="7174">ABS((Q4075-N4075)/Q4075)*100</f>
        <v>8.7608292442743433E-3</v>
      </c>
      <c r="T4075" s="133">
        <f t="shared" si="7146"/>
        <v>8.7965216179903306E-3</v>
      </c>
      <c r="U4075" s="127" t="s">
        <v>229</v>
      </c>
    </row>
    <row r="4076" spans="1:22" x14ac:dyDescent="0.2">
      <c r="N4076" s="125">
        <f t="shared" si="7128"/>
        <v>1.0085558925623035E-4</v>
      </c>
      <c r="P4076" s="127" t="str">
        <f t="shared" ref="P4076" si="7175">CONCATENATE("X2","(m",K4075,")")</f>
        <v>X2(m510)</v>
      </c>
      <c r="Q4076" s="59">
        <f t="shared" ref="Q4076" si="7176">(($L$3*($I$4-($B$4*Q4075+$D$4*N4077+$E$4*N4078+$F$4*N4079+$G$4*N4080))/$C$4))+((1-$L$3)*N4076)</f>
        <v>1.0086446182041926E-4</v>
      </c>
      <c r="S4076" s="129">
        <f t="shared" si="7174"/>
        <v>8.7965216179903306E-3</v>
      </c>
    </row>
    <row r="4077" spans="1:22" x14ac:dyDescent="0.2">
      <c r="N4077" s="125">
        <f t="shared" si="7128"/>
        <v>-9.7577645955829585E-4</v>
      </c>
      <c r="P4077" s="127" t="str">
        <f t="shared" ref="P4077" si="7177">CONCATENATE("X3","(m",K4075,")")</f>
        <v>X3(m510)</v>
      </c>
      <c r="Q4077" s="59">
        <f t="shared" ref="Q4077" si="7178">(($L$3*($I$5-($B$5*Q4075+$C$5*Q4076+$E$5*N4078+$F$5*N4079+$G$5*N4080))/$D$5))+((1-$L$3)*N4077)</f>
        <v>-9.7586196775101893E-4</v>
      </c>
      <c r="S4077" s="129">
        <f t="shared" si="7174"/>
        <v>8.7623245447445951E-3</v>
      </c>
    </row>
    <row r="4078" spans="1:22" x14ac:dyDescent="0.2">
      <c r="N4078" s="125">
        <f t="shared" si="7128"/>
        <v>0.25108247982351295</v>
      </c>
      <c r="P4078" s="127" t="str">
        <f t="shared" ref="P4078" si="7179">CONCATENATE("X4","(m",K4075,")")</f>
        <v>X4(m510)</v>
      </c>
      <c r="Q4078" s="59">
        <f t="shared" ref="Q4078" si="7180">(($L$3*($I$6-($B$6*Q4075+$C$6*Q4076+$D$6*Q4077+$F$6*N4079+$G$6*N4080))/$E$6))+((1-$L$3)*N4078)</f>
        <v>0.25110427517847328</v>
      </c>
      <c r="S4078" s="129">
        <f t="shared" si="7174"/>
        <v>8.6798024226544517E-3</v>
      </c>
    </row>
    <row r="4079" spans="1:22" x14ac:dyDescent="0.2">
      <c r="N4079" s="125">
        <f t="shared" si="7128"/>
        <v>-1.0086003570113171E-4</v>
      </c>
      <c r="P4079" s="127" t="str">
        <f t="shared" ref="P4079" si="7181">CONCATENATE("X5","(m",K4075,")")</f>
        <v>X5(m510)</v>
      </c>
      <c r="Q4079" s="59">
        <f t="shared" ref="Q4079" si="7182">(($L$3*($I$7-($B$7*Q4075+$C$7*Q4076+$D$7*Q4077+$E$7*Q4078+$G$7*N4080))/$F$7))+((1-$L$3)*N4079)</f>
        <v>-1.0086886770700553E-4</v>
      </c>
      <c r="S4079" s="129">
        <f t="shared" si="7174"/>
        <v>8.7559284391578417E-3</v>
      </c>
    </row>
    <row r="4080" spans="1:22" ht="15.75" x14ac:dyDescent="0.25">
      <c r="K4080" s="1"/>
      <c r="N4080" s="126">
        <f t="shared" si="7128"/>
        <v>-9.8177096816411472E-4</v>
      </c>
      <c r="P4080" s="127" t="str">
        <f t="shared" ref="P4080" si="7183">CONCATENATE("X6","(m",K4075,")")</f>
        <v>X6(m510)</v>
      </c>
      <c r="Q4080" s="59">
        <f t="shared" ref="Q4080" si="7184">(($L$3*($I$8-($B$8*Q4075+$C$8*Q4076+$D$8*Q4077+$E$8*Q4078+$F$8*Q4079))/$G$8))+((1-$L$3)*N4080)</f>
        <v>-9.8185608548130836E-4</v>
      </c>
      <c r="R4080" s="1"/>
      <c r="S4080" s="129">
        <f t="shared" si="7174"/>
        <v>8.6690217081991441E-3</v>
      </c>
      <c r="T4080" s="1"/>
      <c r="U4080" s="1"/>
    </row>
    <row r="4081" spans="1:22" x14ac:dyDescent="0.2">
      <c r="A4081" s="131"/>
      <c r="B4081" s="131"/>
      <c r="C4081" s="131"/>
      <c r="D4081" s="131"/>
      <c r="E4081" s="131"/>
      <c r="F4081" s="131"/>
      <c r="G4081" s="131"/>
      <c r="H4081" s="131"/>
      <c r="I4081" s="131"/>
      <c r="J4081" s="131"/>
      <c r="K4081" s="131"/>
      <c r="L4081" s="131"/>
      <c r="M4081" s="131"/>
      <c r="N4081" s="131"/>
      <c r="O4081" s="131"/>
      <c r="P4081" s="131"/>
      <c r="Q4081" s="131"/>
      <c r="R4081" s="131"/>
      <c r="S4081" s="131"/>
      <c r="T4081" s="131"/>
      <c r="U4081" s="131"/>
      <c r="V4081" s="131"/>
    </row>
    <row r="4082" spans="1:22" ht="15.75" x14ac:dyDescent="0.25">
      <c r="K4082" s="127" t="s">
        <v>226</v>
      </c>
      <c r="N4082" s="117" t="s">
        <v>738</v>
      </c>
      <c r="S4082" s="112" t="s">
        <v>210</v>
      </c>
      <c r="T4082" s="112" t="s">
        <v>228</v>
      </c>
    </row>
    <row r="4083" spans="1:22" x14ac:dyDescent="0.2">
      <c r="K4083" s="127">
        <v>511</v>
      </c>
      <c r="N4083" s="124">
        <f t="shared" ref="N4083" si="7185">Q4075</f>
        <v>0.24992432706878129</v>
      </c>
      <c r="P4083" s="127" t="str">
        <f t="shared" ref="P4083" si="7186">CONCATENATE("X1","(m",K4083,")")</f>
        <v>X1(m511)</v>
      </c>
      <c r="Q4083" s="59">
        <f t="shared" ref="Q4083" si="7187">(($L$3*($I$3-($C$3*N4084+$D$3*N4085+$E$3*N4086+$F$3*N4087+$G$3*N4088))/$B$3))+((1-$L$3)*N4083)</f>
        <v>0.24994602279269301</v>
      </c>
      <c r="S4083" s="129">
        <f t="shared" ref="S4083:S4088" si="7188">ABS((Q4083-N4083)/Q4083)*100</f>
        <v>8.6801636886692721E-3</v>
      </c>
      <c r="T4083" s="133">
        <f t="shared" si="7146"/>
        <v>8.7155243418047517E-3</v>
      </c>
      <c r="U4083" s="127" t="s">
        <v>229</v>
      </c>
    </row>
    <row r="4084" spans="1:22" x14ac:dyDescent="0.2">
      <c r="N4084" s="125">
        <f t="shared" si="7128"/>
        <v>1.0086446182041926E-4</v>
      </c>
      <c r="P4084" s="127" t="str">
        <f t="shared" ref="P4084" si="7189">CONCATENATE("X2","(m",K4083,")")</f>
        <v>X2(m511)</v>
      </c>
      <c r="Q4084" s="59">
        <f t="shared" ref="Q4084" si="7190">(($L$3*($I$4-($B$4*Q4083+$D$4*N4085+$E$4*N4086+$F$4*N4087+$G$4*N4088))/$C$4))+((1-$L$3)*N4084)</f>
        <v>1.0087325345337836E-4</v>
      </c>
      <c r="S4084" s="129">
        <f t="shared" si="7188"/>
        <v>8.7155243418047517E-3</v>
      </c>
    </row>
    <row r="4085" spans="1:22" x14ac:dyDescent="0.2">
      <c r="N4085" s="125">
        <f t="shared" si="7128"/>
        <v>-9.7586196775101893E-4</v>
      </c>
      <c r="P4085" s="127" t="str">
        <f t="shared" ref="P4085" si="7191">CONCATENATE("X3","(m",K4083,")")</f>
        <v>X3(m511)</v>
      </c>
      <c r="Q4085" s="59">
        <f t="shared" ref="Q4085" si="7192">(($L$3*($I$5-($B$5*Q4083+$C$5*Q4084+$E$5*N4086+$F$5*N4087+$G$5*N4088))/$D$5))+((1-$L$3)*N4085)</f>
        <v>-9.759466959794557E-4</v>
      </c>
      <c r="S4085" s="129">
        <f t="shared" si="7188"/>
        <v>8.6816450924855851E-3</v>
      </c>
    </row>
    <row r="4086" spans="1:22" x14ac:dyDescent="0.2">
      <c r="N4086" s="125">
        <f t="shared" si="7128"/>
        <v>0.25110427517847328</v>
      </c>
      <c r="P4086" s="127" t="str">
        <f t="shared" ref="P4086" si="7193">CONCATENATE("X4","(m",K4083,")")</f>
        <v>X4(m511)</v>
      </c>
      <c r="Q4086" s="59">
        <f t="shared" ref="Q4086" si="7194">(($L$3*($I$6-($B$6*Q4083+$C$6*Q4084+$D$6*Q4085+$F$6*N4087+$G$6*N4088))/$E$6))+((1-$L$3)*N4086)</f>
        <v>0.25112587172677042</v>
      </c>
      <c r="S4086" s="129">
        <f t="shared" si="7188"/>
        <v>8.5998898276159978E-3</v>
      </c>
    </row>
    <row r="4087" spans="1:22" x14ac:dyDescent="0.2">
      <c r="N4087" s="125">
        <f t="shared" si="7128"/>
        <v>-1.0086886770700553E-4</v>
      </c>
      <c r="P4087" s="127" t="str">
        <f t="shared" ref="P4087" si="7195">CONCATENATE("X5","(m",K4083,")")</f>
        <v>X5(m511)</v>
      </c>
      <c r="Q4087" s="59">
        <f t="shared" ref="Q4087" si="7196">(($L$3*($I$7-($B$7*Q4083+$C$7*Q4084+$D$7*Q4085+$E$7*Q4086+$G$7*N4088))/$F$7))+((1-$L$3)*N4087)</f>
        <v>-1.0087761915160282E-4</v>
      </c>
      <c r="S4087" s="129">
        <f t="shared" si="7188"/>
        <v>8.6753084290583128E-3</v>
      </c>
    </row>
    <row r="4088" spans="1:22" ht="15.75" x14ac:dyDescent="0.25">
      <c r="K4088" s="1"/>
      <c r="N4088" s="126">
        <f t="shared" si="7128"/>
        <v>-9.8185608548130836E-4</v>
      </c>
      <c r="P4088" s="127" t="str">
        <f t="shared" ref="P4088" si="7197">CONCATENATE("X6","(m",K4083,")")</f>
        <v>X6(m511)</v>
      </c>
      <c r="Q4088" s="59">
        <f t="shared" ref="Q4088" si="7198">(($L$3*($I$8-($B$8*Q4083+$C$8*Q4084+$D$8*Q4085+$E$8*Q4086+$F$8*Q4087))/$G$8))+((1-$L$3)*N4088)</f>
        <v>-9.8194042639959352E-4</v>
      </c>
      <c r="R4088" s="1"/>
      <c r="S4088" s="129">
        <f t="shared" si="7188"/>
        <v>8.5892092857818899E-3</v>
      </c>
      <c r="T4088" s="1"/>
      <c r="U4088" s="1"/>
    </row>
    <row r="4089" spans="1:22" x14ac:dyDescent="0.2">
      <c r="A4089" s="131"/>
      <c r="B4089" s="131"/>
      <c r="C4089" s="131"/>
      <c r="D4089" s="131"/>
      <c r="E4089" s="131"/>
      <c r="F4089" s="131"/>
      <c r="G4089" s="131"/>
      <c r="H4089" s="131"/>
      <c r="I4089" s="131"/>
      <c r="J4089" s="131"/>
      <c r="K4089" s="131"/>
      <c r="L4089" s="131"/>
      <c r="M4089" s="131"/>
      <c r="N4089" s="131"/>
      <c r="O4089" s="131"/>
      <c r="P4089" s="131"/>
      <c r="Q4089" s="131"/>
      <c r="R4089" s="131"/>
      <c r="S4089" s="131"/>
      <c r="T4089" s="131"/>
      <c r="U4089" s="131"/>
      <c r="V4089" s="131"/>
    </row>
    <row r="4090" spans="1:22" ht="15.75" x14ac:dyDescent="0.25">
      <c r="K4090" s="127" t="s">
        <v>226</v>
      </c>
      <c r="N4090" s="117" t="s">
        <v>739</v>
      </c>
      <c r="S4090" s="112" t="s">
        <v>210</v>
      </c>
      <c r="T4090" s="112" t="s">
        <v>228</v>
      </c>
    </row>
    <row r="4091" spans="1:22" x14ac:dyDescent="0.2">
      <c r="K4091" s="127">
        <v>512</v>
      </c>
      <c r="N4091" s="124">
        <f t="shared" ref="N4091" si="7199">Q4083</f>
        <v>0.24994602279269301</v>
      </c>
      <c r="P4091" s="127" t="str">
        <f t="shared" ref="P4091" si="7200">CONCATENATE("X1","(m",K4091,")")</f>
        <v>X1(m512)</v>
      </c>
      <c r="Q4091" s="59">
        <f t="shared" ref="Q4091" si="7201">(($L$3*($I$3-($C$3*N4092+$D$3*N4093+$E$3*N4094+$F$3*N4095+$G$3*N4096))/$B$3))+((1-$L$3)*N4091)</f>
        <v>0.24996752061872771</v>
      </c>
      <c r="S4091" s="129">
        <f t="shared" ref="S4091:S4096" si="7202">ABS((Q4091-N4091)/Q4091)*100</f>
        <v>8.600247736778836E-3</v>
      </c>
      <c r="T4091" s="133">
        <f t="shared" si="7146"/>
        <v>8.6352798084376441E-3</v>
      </c>
      <c r="U4091" s="127" t="s">
        <v>229</v>
      </c>
    </row>
    <row r="4092" spans="1:22" x14ac:dyDescent="0.2">
      <c r="N4092" s="125">
        <f t="shared" si="7128"/>
        <v>1.0087325345337836E-4</v>
      </c>
      <c r="P4092" s="127" t="str">
        <f t="shared" ref="P4092" si="7203">CONCATENATE("X2","(m",K4091,")")</f>
        <v>X2(m512)</v>
      </c>
      <c r="Q4092" s="59">
        <f t="shared" ref="Q4092" si="7204">(($L$3*($I$4-($B$4*Q4091+$D$4*N4093+$E$4*N4094+$F$4*N4095+$G$4*N4096))/$C$4))+((1-$L$3)*N4092)</f>
        <v>1.0088196489332314E-4</v>
      </c>
      <c r="S4092" s="129">
        <f t="shared" si="7202"/>
        <v>8.6352798084376441E-3</v>
      </c>
    </row>
    <row r="4093" spans="1:22" x14ac:dyDescent="0.2">
      <c r="N4093" s="125">
        <f t="shared" si="7128"/>
        <v>-9.759466959794557E-4</v>
      </c>
      <c r="P4093" s="127" t="str">
        <f t="shared" ref="P4093" si="7205">CONCATENATE("X3","(m",K4091,")")</f>
        <v>X3(m512)</v>
      </c>
      <c r="Q4093" s="59">
        <f t="shared" ref="Q4093" si="7206">(($L$3*($I$5-($B$5*Q4091+$C$5*Q4092+$E$5*N4094+$F$5*N4095+$G$5*N4096))/$D$5))+((1-$L$3)*N4093)</f>
        <v>-9.7603065135806321E-4</v>
      </c>
      <c r="S4093" s="129">
        <f t="shared" si="7202"/>
        <v>8.601715375504488E-3</v>
      </c>
    </row>
    <row r="4094" spans="1:22" x14ac:dyDescent="0.2">
      <c r="N4094" s="125">
        <f t="shared" si="7128"/>
        <v>0.25112587172677042</v>
      </c>
      <c r="P4094" s="127" t="str">
        <f t="shared" ref="P4094" si="7207">CONCATENATE("X4","(m",K4091,")")</f>
        <v>X4(m512)</v>
      </c>
      <c r="Q4094" s="59">
        <f t="shared" ref="Q4094" si="7208">(($L$3*($I$6-($B$6*Q4091+$C$6*Q4092+$D$6*Q4093+$F$6*N4095+$G$6*N4096))/$E$6))+((1-$L$3)*N4094)</f>
        <v>0.2511472712818224</v>
      </c>
      <c r="S4094" s="129">
        <f t="shared" si="7202"/>
        <v>8.520719712685464E-3</v>
      </c>
    </row>
    <row r="4095" spans="1:22" x14ac:dyDescent="0.2">
      <c r="N4095" s="125">
        <f t="shared" si="7128"/>
        <v>-1.0087761915160282E-4</v>
      </c>
      <c r="P4095" s="127" t="str">
        <f t="shared" ref="P4095" si="7209">CONCATENATE("X5","(m",K4091,")")</f>
        <v>X5(m512)</v>
      </c>
      <c r="Q4095" s="59">
        <f t="shared" ref="Q4095" si="7210">(($L$3*($I$7-($B$7*Q4091+$C$7*Q4092+$D$7*Q4093+$E$7*Q4094+$G$7*N4096))/$F$7))+((1-$L$3)*N4095)</f>
        <v>-1.008862907697646E-4</v>
      </c>
      <c r="S4095" s="129">
        <f t="shared" si="7202"/>
        <v>8.5954375917811424E-3</v>
      </c>
    </row>
    <row r="4096" spans="1:22" ht="15.75" x14ac:dyDescent="0.25">
      <c r="K4096" s="1"/>
      <c r="N4096" s="126">
        <f t="shared" si="7128"/>
        <v>-9.8194042639959352E-4</v>
      </c>
      <c r="P4096" s="127" t="str">
        <f t="shared" ref="P4096" si="7211">CONCATENATE("X6","(m",K4091,")")</f>
        <v>X6(m512)</v>
      </c>
      <c r="Q4096" s="59">
        <f t="shared" ref="Q4096" si="7212">(($L$3*($I$8-($B$8*Q4091+$C$8*Q4092+$D$8*Q4093+$E$8*Q4094+$F$8*Q4095))/$G$8))+((1-$L$3)*N4096)</f>
        <v>-9.8202399800090376E-4</v>
      </c>
      <c r="R4096" s="1"/>
      <c r="S4096" s="129">
        <f t="shared" si="7202"/>
        <v>8.5101383958397295E-3</v>
      </c>
      <c r="T4096" s="1"/>
      <c r="U4096" s="1"/>
    </row>
    <row r="4097" spans="1:22" x14ac:dyDescent="0.2">
      <c r="A4097" s="131"/>
      <c r="B4097" s="131"/>
      <c r="C4097" s="131"/>
      <c r="D4097" s="131"/>
      <c r="E4097" s="131"/>
      <c r="F4097" s="131"/>
      <c r="G4097" s="131"/>
      <c r="H4097" s="131"/>
      <c r="I4097" s="131"/>
      <c r="J4097" s="131"/>
      <c r="K4097" s="131"/>
      <c r="L4097" s="131"/>
      <c r="M4097" s="131"/>
      <c r="N4097" s="131"/>
      <c r="O4097" s="131"/>
      <c r="P4097" s="131"/>
      <c r="Q4097" s="131"/>
      <c r="R4097" s="131"/>
      <c r="S4097" s="131"/>
      <c r="T4097" s="131"/>
      <c r="U4097" s="131"/>
      <c r="V4097" s="131"/>
    </row>
    <row r="4098" spans="1:22" ht="15.75" x14ac:dyDescent="0.25">
      <c r="K4098" s="127" t="s">
        <v>226</v>
      </c>
      <c r="N4098" s="117" t="s">
        <v>740</v>
      </c>
      <c r="S4098" s="112" t="s">
        <v>210</v>
      </c>
      <c r="T4098" s="112" t="s">
        <v>228</v>
      </c>
    </row>
    <row r="4099" spans="1:22" x14ac:dyDescent="0.2">
      <c r="K4099" s="127">
        <v>513</v>
      </c>
      <c r="N4099" s="124">
        <f t="shared" ref="N4099" si="7213">Q4091</f>
        <v>0.24996752061872771</v>
      </c>
      <c r="P4099" s="127" t="str">
        <f t="shared" ref="P4099" si="7214">CONCATENATE("X1","(m",K4099,")")</f>
        <v>X1(m513)</v>
      </c>
      <c r="Q4099" s="59">
        <f t="shared" ref="Q4099" si="7215">(($L$3*($I$3-($C$3*N4100+$D$3*N4101+$E$3*N4102+$F$3*N4103+$G$3*N4104))/$B$3))+((1-$L$3)*N4099)</f>
        <v>0.24998882235201381</v>
      </c>
      <c r="S4099" s="129">
        <f t="shared" ref="S4099:S4104" si="7216">ABS((Q4099-N4099)/Q4099)*100</f>
        <v>8.5210742967157544E-3</v>
      </c>
      <c r="T4099" s="133">
        <f t="shared" si="7146"/>
        <v>8.5557808952814104E-3</v>
      </c>
      <c r="U4099" s="127" t="s">
        <v>229</v>
      </c>
    </row>
    <row r="4100" spans="1:22" x14ac:dyDescent="0.2">
      <c r="N4100" s="125">
        <f t="shared" si="7128"/>
        <v>1.0088196489332314E-4</v>
      </c>
      <c r="P4100" s="127" t="str">
        <f t="shared" ref="P4100" si="7217">CONCATENATE("X2","(m",K4099,")")</f>
        <v>X2(m513)</v>
      </c>
      <c r="Q4100" s="59">
        <f t="shared" ref="Q4100" si="7218">(($L$3*($I$4-($B$4*Q4099+$D$4*N4101+$E$4*N4102+$F$4*N4103+$G$4*N4104))/$C$4))+((1-$L$3)*N4100)</f>
        <v>1.0089059687173543E-4</v>
      </c>
      <c r="S4100" s="129">
        <f t="shared" si="7216"/>
        <v>8.5557808952814104E-3</v>
      </c>
    </row>
    <row r="4101" spans="1:22" x14ac:dyDescent="0.2">
      <c r="N4101" s="125">
        <f t="shared" si="7128"/>
        <v>-9.7603065135806321E-4</v>
      </c>
      <c r="P4101" s="127" t="str">
        <f t="shared" ref="P4101" si="7219">CONCATENATE("X3","(m",K4099,")")</f>
        <v>X3(m513)</v>
      </c>
      <c r="Q4101" s="59">
        <f t="shared" ref="Q4101" si="7220">(($L$3*($I$5-($B$5*Q4099+$C$5*Q4100+$E$5*N4102+$F$5*N4103+$G$5*N4104))/$D$5))+((1-$L$3)*N4101)</f>
        <v>-9.761138409364017E-4</v>
      </c>
      <c r="S4101" s="129">
        <f t="shared" si="7216"/>
        <v>8.5225283004581025E-3</v>
      </c>
    </row>
    <row r="4102" spans="1:22" x14ac:dyDescent="0.2">
      <c r="N4102" s="125">
        <f t="shared" si="7128"/>
        <v>0.2511472712818224</v>
      </c>
      <c r="P4102" s="127" t="str">
        <f t="shared" ref="P4102" si="7221">CONCATENATE("X4","(m",K4099,")")</f>
        <v>X4(m513)</v>
      </c>
      <c r="Q4102" s="59">
        <f t="shared" ref="Q4102" si="7222">(($L$3*($I$6-($B$6*Q4099+$C$6*Q4100+$D$6*Q4101+$F$6*N4103+$G$6*N4104))/$E$6))+((1-$L$3)*N4102)</f>
        <v>0.25116847564050598</v>
      </c>
      <c r="S4102" s="129">
        <f t="shared" si="7216"/>
        <v>8.4422850556808079E-3</v>
      </c>
    </row>
    <row r="4103" spans="1:22" x14ac:dyDescent="0.2">
      <c r="N4103" s="125">
        <f t="shared" si="7128"/>
        <v>-1.008862907697646E-4</v>
      </c>
      <c r="P4103" s="127" t="str">
        <f t="shared" ref="P4103" si="7223">CONCATENATE("X5","(m",K4099,")")</f>
        <v>X5(m513)</v>
      </c>
      <c r="Q4103" s="59">
        <f t="shared" ref="Q4103" si="7224">(($L$3*($I$7-($B$7*Q4099+$C$7*Q4100+$D$7*Q4101+$E$7*Q4102+$G$7*N4104))/$F$7))+((1-$L$3)*N4103)</f>
        <v>-1.008948832896288E-4</v>
      </c>
      <c r="S4103" s="129">
        <f t="shared" si="7216"/>
        <v>8.5163088395067907E-3</v>
      </c>
    </row>
    <row r="4104" spans="1:22" ht="15.75" x14ac:dyDescent="0.25">
      <c r="K4104" s="1"/>
      <c r="N4104" s="126">
        <f t="shared" si="7128"/>
        <v>-9.8202399800090376E-4</v>
      </c>
      <c r="P4104" s="127" t="str">
        <f t="shared" ref="P4104" si="7225">CONCATENATE("X6","(m",K4099,")")</f>
        <v>X6(m513)</v>
      </c>
      <c r="Q4104" s="59">
        <f t="shared" ref="Q4104" si="7226">(($L$3*($I$8-($B$8*Q4099+$C$8*Q4100+$D$8*Q4101+$E$8*Q4102+$F$8*Q4103))/$G$8))+((1-$L$3)*N4104)</f>
        <v>-9.8210680730257587E-4</v>
      </c>
      <c r="R4104" s="1"/>
      <c r="S4104" s="129">
        <f t="shared" si="7216"/>
        <v>8.4318020256422301E-3</v>
      </c>
      <c r="T4104" s="1"/>
      <c r="U4104" s="1"/>
    </row>
    <row r="4105" spans="1:22" x14ac:dyDescent="0.2">
      <c r="A4105" s="131"/>
      <c r="B4105" s="131"/>
      <c r="C4105" s="131"/>
      <c r="D4105" s="131"/>
      <c r="E4105" s="131"/>
      <c r="F4105" s="131"/>
      <c r="G4105" s="131"/>
      <c r="H4105" s="131"/>
      <c r="I4105" s="131"/>
      <c r="J4105" s="131"/>
      <c r="K4105" s="131"/>
      <c r="L4105" s="131"/>
      <c r="M4105" s="131"/>
      <c r="N4105" s="131"/>
      <c r="O4105" s="131"/>
      <c r="P4105" s="131"/>
      <c r="Q4105" s="131"/>
      <c r="R4105" s="131"/>
      <c r="S4105" s="131"/>
      <c r="T4105" s="131"/>
      <c r="U4105" s="131"/>
      <c r="V4105" s="131"/>
    </row>
    <row r="4106" spans="1:22" ht="15.75" x14ac:dyDescent="0.25">
      <c r="K4106" s="127" t="s">
        <v>226</v>
      </c>
      <c r="N4106" s="117" t="s">
        <v>741</v>
      </c>
      <c r="S4106" s="112" t="s">
        <v>210</v>
      </c>
      <c r="T4106" s="112" t="s">
        <v>228</v>
      </c>
    </row>
    <row r="4107" spans="1:22" x14ac:dyDescent="0.2">
      <c r="K4107" s="127">
        <v>514</v>
      </c>
      <c r="N4107" s="124">
        <f t="shared" ref="N4107" si="7227">Q4099</f>
        <v>0.24998882235201381</v>
      </c>
      <c r="P4107" s="127" t="str">
        <f t="shared" ref="P4107" si="7228">CONCATENATE("X1","(m",K4107,")")</f>
        <v>X1(m514)</v>
      </c>
      <c r="Q4107" s="59">
        <f t="shared" ref="Q4107" si="7229">(($L$3*($I$3-($C$3*N4108+$D$3*N4109+$E$3*N4110+$F$3*N4111+$G$3*N4112))/$B$3))+((1-$L$3)*N4107)</f>
        <v>0.25000992978121422</v>
      </c>
      <c r="S4107" s="129">
        <f t="shared" ref="S4107:S4112" si="7230">ABS((Q4107-N4107)/Q4107)*100</f>
        <v>8.4426363460399067E-3</v>
      </c>
      <c r="T4107" s="133">
        <f t="shared" si="7146"/>
        <v>8.4770205493826505E-3</v>
      </c>
      <c r="U4107" s="127" t="s">
        <v>229</v>
      </c>
    </row>
    <row r="4108" spans="1:22" x14ac:dyDescent="0.2">
      <c r="N4108" s="125">
        <f t="shared" si="7128"/>
        <v>1.0089059687173543E-4</v>
      </c>
      <c r="P4108" s="127" t="str">
        <f t="shared" ref="P4108" si="7231">CONCATENATE("X2","(m",K4107,")")</f>
        <v>X2(m514)</v>
      </c>
      <c r="Q4108" s="59">
        <f t="shared" ref="Q4108" si="7232">(($L$3*($I$4-($B$4*Q4107+$D$4*N4109+$E$4*N4110+$F$4*N4111+$G$4*N4112))/$C$4))+((1-$L$3)*N4108)</f>
        <v>1.008991501134247E-4</v>
      </c>
      <c r="S4108" s="129">
        <f t="shared" si="7230"/>
        <v>8.4770205493826505E-3</v>
      </c>
    </row>
    <row r="4109" spans="1:22" x14ac:dyDescent="0.2">
      <c r="N4109" s="125">
        <f t="shared" si="7128"/>
        <v>-9.761138409364017E-4</v>
      </c>
      <c r="P4109" s="127" t="str">
        <f t="shared" ref="P4109" si="7233">CONCATENATE("X3","(m",K4107,")")</f>
        <v>X3(m514)</v>
      </c>
      <c r="Q4109" s="59">
        <f t="shared" ref="Q4109" si="7234">(($L$3*($I$5-($B$5*Q4107+$C$5*Q4108+$E$5*N4110+$F$5*N4111+$G$5*N4112))/$D$5))+((1-$L$3)*N4109)</f>
        <v>-9.7619627169973034E-4</v>
      </c>
      <c r="S4109" s="129">
        <f t="shared" si="7230"/>
        <v>8.4440768438007324E-3</v>
      </c>
    </row>
    <row r="4110" spans="1:22" x14ac:dyDescent="0.2">
      <c r="N4110" s="125">
        <f t="shared" si="7128"/>
        <v>0.25116847564050598</v>
      </c>
      <c r="P4110" s="127" t="str">
        <f t="shared" ref="P4110" si="7235">CONCATENATE("X4","(m",K4107,")")</f>
        <v>X4(m514)</v>
      </c>
      <c r="Q4110" s="59">
        <f t="shared" ref="Q4110" si="7236">(($L$3*($I$6-($B$6*Q4107+$C$6*Q4108+$D$6*Q4109+$F$6*N4111+$G$6*N4112))/$E$6))+((1-$L$3)*N4110)</f>
        <v>0.25118948658330792</v>
      </c>
      <c r="S4110" s="129">
        <f t="shared" si="7230"/>
        <v>8.3645789032524859E-3</v>
      </c>
    </row>
    <row r="4111" spans="1:22" x14ac:dyDescent="0.2">
      <c r="N4111" s="125">
        <f t="shared" si="7128"/>
        <v>-1.008948832896288E-4</v>
      </c>
      <c r="P4111" s="127" t="str">
        <f t="shared" ref="P4111" si="7237">CONCATENATE("X5","(m",K4107,")")</f>
        <v>X5(m514)</v>
      </c>
      <c r="Q4111" s="59">
        <f t="shared" ref="Q4111" si="7238">(($L$3*($I$7-($B$7*Q4107+$C$7*Q4108+$D$7*Q4109+$E$7*Q4110+$G$7*N4112))/$F$7))+((1-$L$3)*N4111)</f>
        <v>-1.0090339743269178E-4</v>
      </c>
      <c r="S4111" s="129">
        <f t="shared" si="7230"/>
        <v>8.4379151541055537E-3</v>
      </c>
    </row>
    <row r="4112" spans="1:22" ht="15.75" x14ac:dyDescent="0.25">
      <c r="K4112" s="1"/>
      <c r="N4112" s="126">
        <f t="shared" si="7128"/>
        <v>-9.8210680730257587E-4</v>
      </c>
      <c r="P4112" s="127" t="str">
        <f t="shared" ref="P4112" si="7239">CONCATENATE("X6","(m",K4107,")")</f>
        <v>X6(m514)</v>
      </c>
      <c r="Q4112" s="59">
        <f t="shared" ref="Q4112" si="7240">(($L$3*($I$8-($B$8*Q4107+$C$8*Q4108+$D$8*Q4109+$E$8*Q4110+$F$8*Q4111))/$G$8))+((1-$L$3)*N4112)</f>
        <v>-9.8218886125793796E-4</v>
      </c>
      <c r="R4112" s="1"/>
      <c r="S4112" s="129">
        <f t="shared" si="7230"/>
        <v>8.3541932309226224E-3</v>
      </c>
      <c r="T4112" s="1"/>
      <c r="U4112" s="1"/>
    </row>
    <row r="4113" spans="1:22" x14ac:dyDescent="0.2">
      <c r="A4113" s="131"/>
      <c r="B4113" s="131"/>
      <c r="C4113" s="131"/>
      <c r="D4113" s="131"/>
      <c r="E4113" s="131"/>
      <c r="F4113" s="131"/>
      <c r="G4113" s="131"/>
      <c r="H4113" s="131"/>
      <c r="I4113" s="131"/>
      <c r="J4113" s="131"/>
      <c r="K4113" s="131"/>
      <c r="L4113" s="131"/>
      <c r="M4113" s="131"/>
      <c r="N4113" s="131"/>
      <c r="O4113" s="131"/>
      <c r="P4113" s="131"/>
      <c r="Q4113" s="131"/>
      <c r="R4113" s="131"/>
      <c r="S4113" s="131"/>
      <c r="T4113" s="131"/>
      <c r="U4113" s="131"/>
      <c r="V4113" s="131"/>
    </row>
    <row r="4114" spans="1:22" ht="15.75" x14ac:dyDescent="0.25">
      <c r="K4114" s="127" t="s">
        <v>226</v>
      </c>
      <c r="N4114" s="117" t="s">
        <v>742</v>
      </c>
      <c r="S4114" s="112" t="s">
        <v>210</v>
      </c>
      <c r="T4114" s="112" t="s">
        <v>228</v>
      </c>
    </row>
    <row r="4115" spans="1:22" x14ac:dyDescent="0.2">
      <c r="K4115" s="127">
        <v>515</v>
      </c>
      <c r="N4115" s="124">
        <f t="shared" ref="N4115:N4176" si="7241">Q4107</f>
        <v>0.25000992978121422</v>
      </c>
      <c r="P4115" s="127" t="str">
        <f t="shared" ref="P4115" si="7242">CONCATENATE("X1","(m",K4115,")")</f>
        <v>X1(m515)</v>
      </c>
      <c r="Q4115" s="59">
        <f t="shared" ref="Q4115" si="7243">(($L$3*($I$3-($C$3*N4116+$D$3*N4117+$E$3*N4118+$F$3*N4119+$G$3*N4120))/$B$3))+((1-$L$3)*N4115)</f>
        <v>0.25003084467867681</v>
      </c>
      <c r="S4115" s="129">
        <f t="shared" ref="S4115:S4120" si="7244">ABS((Q4115-N4115)/Q4115)*100</f>
        <v>8.3649269311015136E-3</v>
      </c>
      <c r="T4115" s="133">
        <f t="shared" si="7146"/>
        <v>8.3989917870843714E-3</v>
      </c>
      <c r="U4115" s="127" t="s">
        <v>229</v>
      </c>
    </row>
    <row r="4116" spans="1:22" x14ac:dyDescent="0.2">
      <c r="N4116" s="125">
        <f t="shared" si="7241"/>
        <v>1.008991501134247E-4</v>
      </c>
      <c r="P4116" s="127" t="str">
        <f t="shared" ref="P4116" si="7245">CONCATENATE("X2","(m",K4115,")")</f>
        <v>X2(m515)</v>
      </c>
      <c r="Q4116" s="59">
        <f t="shared" ref="Q4116" si="7246">(($L$3*($I$4-($B$4*Q4115+$D$4*N4117+$E$4*N4118+$F$4*N4119+$G$4*N4120))/$C$4))+((1-$L$3)*N4116)</f>
        <v>1.0090762533658926E-4</v>
      </c>
      <c r="S4116" s="129">
        <f t="shared" si="7244"/>
        <v>8.3989917870843714E-3</v>
      </c>
    </row>
    <row r="4117" spans="1:22" x14ac:dyDescent="0.2">
      <c r="N4117" s="125">
        <f t="shared" si="7241"/>
        <v>-9.7619627169973034E-4</v>
      </c>
      <c r="P4117" s="127" t="str">
        <f t="shared" ref="P4117" si="7247">CONCATENATE("X3","(m",K4115,")")</f>
        <v>X3(m515)</v>
      </c>
      <c r="Q4117" s="59">
        <f t="shared" ref="Q4117" si="7248">(($L$3*($I$5-($B$5*Q4115+$C$5*Q4116+$E$5*N4118+$F$5*N4119+$G$5*N4120))/$D$5))+((1-$L$3)*N4117)</f>
        <v>-9.7627795056959212E-4</v>
      </c>
      <c r="S4117" s="129">
        <f t="shared" si="7244"/>
        <v>8.3663540505161827E-3</v>
      </c>
    </row>
    <row r="4118" spans="1:22" x14ac:dyDescent="0.2">
      <c r="N4118" s="125">
        <f t="shared" si="7241"/>
        <v>0.25118948658330792</v>
      </c>
      <c r="P4118" s="127" t="str">
        <f t="shared" ref="P4118" si="7249">CONCATENATE("X4","(m",K4115,")")</f>
        <v>X4(m515)</v>
      </c>
      <c r="Q4118" s="59">
        <f t="shared" ref="Q4118" si="7250">(($L$3*($I$6-($B$6*Q4115+$C$6*Q4116+$D$6*Q4117+$F$6*N4119+$G$6*N4120))/$E$6))+((1-$L$3)*N4118)</f>
        <v>0.25121030587447413</v>
      </c>
      <c r="S4118" s="129">
        <f t="shared" si="7244"/>
        <v>8.2875943698785121E-3</v>
      </c>
    </row>
    <row r="4119" spans="1:22" x14ac:dyDescent="0.2">
      <c r="N4119" s="125">
        <f t="shared" si="7241"/>
        <v>-1.0090339743269178E-4</v>
      </c>
      <c r="P4119" s="127" t="str">
        <f t="shared" ref="P4119" si="7251">CONCATENATE("X5","(m",K4115,")")</f>
        <v>X5(m515)</v>
      </c>
      <c r="Q4119" s="59">
        <f t="shared" ref="Q4119" si="7252">(($L$3*($I$7-($B$7*Q4115+$C$7*Q4116+$D$7*Q4117+$E$7*Q4118+$G$7*N4120))/$F$7))+((1-$L$3)*N4119)</f>
        <v>-1.0091183391386877E-4</v>
      </c>
      <c r="S4119" s="129">
        <f t="shared" si="7244"/>
        <v>8.3602495859754471E-3</v>
      </c>
    </row>
    <row r="4120" spans="1:22" ht="15.75" x14ac:dyDescent="0.25">
      <c r="K4120" s="1"/>
      <c r="N4120" s="126">
        <f t="shared" si="7241"/>
        <v>-9.8218886125793796E-4</v>
      </c>
      <c r="P4120" s="127" t="str">
        <f t="shared" ref="P4120" si="7253">CONCATENATE("X6","(m",K4115,")")</f>
        <v>X6(m515)</v>
      </c>
      <c r="Q4120" s="59">
        <f t="shared" ref="Q4120" si="7254">(($L$3*($I$8-($B$8*Q4115+$C$8*Q4116+$D$8*Q4117+$E$8*Q4118+$F$8*Q4119))/$G$8))+((1-$L$3)*N4120)</f>
        <v>-9.8227016675689251E-4</v>
      </c>
      <c r="R4120" s="1"/>
      <c r="S4120" s="129">
        <f t="shared" si="7244"/>
        <v>8.2773051352053578E-3</v>
      </c>
      <c r="T4120" s="1"/>
      <c r="U4120" s="1"/>
    </row>
    <row r="4121" spans="1:22" x14ac:dyDescent="0.2">
      <c r="A4121" s="131"/>
      <c r="B4121" s="131"/>
      <c r="C4121" s="131"/>
      <c r="D4121" s="131"/>
      <c r="E4121" s="131"/>
      <c r="F4121" s="131"/>
      <c r="G4121" s="131"/>
      <c r="H4121" s="131"/>
      <c r="I4121" s="131"/>
      <c r="J4121" s="131"/>
      <c r="K4121" s="131"/>
      <c r="L4121" s="131"/>
      <c r="M4121" s="131"/>
      <c r="N4121" s="131"/>
      <c r="O4121" s="131"/>
      <c r="P4121" s="131"/>
      <c r="Q4121" s="131"/>
      <c r="R4121" s="131"/>
      <c r="S4121" s="131"/>
      <c r="T4121" s="131"/>
      <c r="U4121" s="131"/>
      <c r="V4121" s="131"/>
    </row>
    <row r="4122" spans="1:22" ht="15.75" x14ac:dyDescent="0.25">
      <c r="K4122" s="127" t="s">
        <v>226</v>
      </c>
      <c r="N4122" s="117" t="s">
        <v>743</v>
      </c>
      <c r="S4122" s="112" t="s">
        <v>210</v>
      </c>
      <c r="T4122" s="112" t="s">
        <v>228</v>
      </c>
    </row>
    <row r="4123" spans="1:22" x14ac:dyDescent="0.2">
      <c r="K4123" s="127">
        <v>516</v>
      </c>
      <c r="N4123" s="124">
        <f t="shared" ref="N4123" si="7255">Q4115</f>
        <v>0.25003084467867681</v>
      </c>
      <c r="P4123" s="127" t="str">
        <f t="shared" ref="P4123" si="7256">CONCATENATE("X1","(m",K4123,")")</f>
        <v>X1(m516)</v>
      </c>
      <c r="Q4123" s="59">
        <f t="shared" ref="Q4123" si="7257">(($L$3*($I$3-($C$3*N4124+$D$3*N4125+$E$3*N4126+$F$3*N4127+$G$3*N4128))/$B$3))+((1-$L$3)*N4123)</f>
        <v>0.25005156880058271</v>
      </c>
      <c r="S4123" s="129">
        <f t="shared" ref="S4123:S4128" si="7258">ABS((Q4123-N4123)/Q4123)*100</f>
        <v>8.2879391660323331E-3</v>
      </c>
      <c r="T4123" s="133">
        <f t="shared" ref="T4123:T4179" si="7259">MAX(S4123:S4126)</f>
        <v>8.3216876926775207E-3</v>
      </c>
      <c r="U4123" s="127" t="s">
        <v>229</v>
      </c>
    </row>
    <row r="4124" spans="1:22" x14ac:dyDescent="0.2">
      <c r="N4124" s="125">
        <f t="shared" si="7241"/>
        <v>1.0090762533658926E-4</v>
      </c>
      <c r="P4124" s="127" t="str">
        <f t="shared" ref="P4124" si="7260">CONCATENATE("X2","(m",K4123,")")</f>
        <v>X2(m516)</v>
      </c>
      <c r="Q4124" s="59">
        <f t="shared" ref="Q4124" si="7261">(($L$3*($I$4-($B$4*Q4123+$D$4*N4125+$E$4*N4126+$F$4*N4127+$G$4*N4128))/$C$4))+((1-$L$3)*N4124)</f>
        <v>1.0091602325287624E-4</v>
      </c>
      <c r="S4124" s="129">
        <f t="shared" si="7258"/>
        <v>8.3216876926775207E-3</v>
      </c>
    </row>
    <row r="4125" spans="1:22" x14ac:dyDescent="0.2">
      <c r="N4125" s="125">
        <f t="shared" si="7241"/>
        <v>-9.7627795056959212E-4</v>
      </c>
      <c r="P4125" s="127" t="str">
        <f t="shared" ref="P4125" si="7262">CONCATENATE("X3","(m",K4123,")")</f>
        <v>X3(m516)</v>
      </c>
      <c r="Q4125" s="59">
        <f t="shared" ref="Q4125" si="7263">(($L$3*($I$5-($B$5*Q4123+$C$5*Q4124+$E$5*N4126+$F$5*N4127+$G$5*N4128))/$D$5))+((1-$L$3)*N4125)</f>
        <v>-9.7635888440439497E-4</v>
      </c>
      <c r="S4125" s="129">
        <f t="shared" si="7258"/>
        <v>8.2893530335639322E-3</v>
      </c>
    </row>
    <row r="4126" spans="1:22" x14ac:dyDescent="0.2">
      <c r="N4126" s="125">
        <f t="shared" si="7241"/>
        <v>0.25121030587447413</v>
      </c>
      <c r="P4126" s="127" t="str">
        <f t="shared" ref="P4126" si="7264">CONCATENATE("X4","(m",K4123,")")</f>
        <v>X4(m516)</v>
      </c>
      <c r="Q4126" s="59">
        <f t="shared" ref="Q4126" si="7265">(($L$3*($I$6-($B$6*Q4123+$C$6*Q4124+$D$6*Q4125+$F$6*N4127+$G$6*N4128))/$E$6))+((1-$L$3)*N4126)</f>
        <v>0.25123093526215795</v>
      </c>
      <c r="S4126" s="129">
        <f t="shared" si="7258"/>
        <v>8.2113246373489313E-3</v>
      </c>
    </row>
    <row r="4127" spans="1:22" x14ac:dyDescent="0.2">
      <c r="N4127" s="125">
        <f t="shared" si="7241"/>
        <v>-1.0091183391386877E-4</v>
      </c>
      <c r="P4127" s="127" t="str">
        <f t="shared" ref="P4127" si="7266">CONCATENATE("X5","(m",K4123,")")</f>
        <v>X5(m516)</v>
      </c>
      <c r="Q4127" s="59">
        <f t="shared" ref="Q4127" si="7267">(($L$3*($I$7-($B$7*Q4123+$C$7*Q4124+$D$7*Q4125+$E$7*Q4126+$G$7*N4128))/$F$7))+((1-$L$3)*N4127)</f>
        <v>-1.0092019344155379E-4</v>
      </c>
      <c r="S4127" s="129">
        <f t="shared" si="7258"/>
        <v>8.2833052533401088E-3</v>
      </c>
    </row>
    <row r="4128" spans="1:22" ht="15.75" x14ac:dyDescent="0.25">
      <c r="K4128" s="1"/>
      <c r="N4128" s="126">
        <f t="shared" si="7241"/>
        <v>-9.8227016675689251E-4</v>
      </c>
      <c r="P4128" s="127" t="str">
        <f t="shared" ref="P4128" si="7268">CONCATENATE("X6","(m",K4123,")")</f>
        <v>X6(m516)</v>
      </c>
      <c r="Q4128" s="59">
        <f t="shared" ref="Q4128" si="7269">(($L$3*($I$8-($B$8*Q4123+$C$8*Q4124+$D$8*Q4125+$E$8*Q4126+$F$8*Q4127))/$G$8))+((1-$L$3)*N4128)</f>
        <v>-9.8235073062649669E-4</v>
      </c>
      <c r="R4128" s="1"/>
      <c r="S4128" s="129">
        <f t="shared" si="7258"/>
        <v>8.2011309293575103E-3</v>
      </c>
      <c r="T4128" s="1"/>
      <c r="U4128" s="1"/>
    </row>
    <row r="4129" spans="1:22" x14ac:dyDescent="0.2">
      <c r="A4129" s="131"/>
      <c r="B4129" s="131"/>
      <c r="C4129" s="131"/>
      <c r="D4129" s="131"/>
      <c r="E4129" s="131"/>
      <c r="F4129" s="131"/>
      <c r="G4129" s="131"/>
      <c r="H4129" s="131"/>
      <c r="I4129" s="131"/>
      <c r="J4129" s="131"/>
      <c r="K4129" s="131"/>
      <c r="L4129" s="131"/>
      <c r="M4129" s="131"/>
      <c r="N4129" s="131"/>
      <c r="O4129" s="131"/>
      <c r="P4129" s="131"/>
      <c r="Q4129" s="131"/>
      <c r="R4129" s="131"/>
      <c r="S4129" s="131"/>
      <c r="T4129" s="131"/>
      <c r="U4129" s="131"/>
      <c r="V4129" s="131"/>
    </row>
    <row r="4130" spans="1:22" ht="15.75" x14ac:dyDescent="0.25">
      <c r="K4130" s="127" t="s">
        <v>226</v>
      </c>
      <c r="N4130" s="117" t="s">
        <v>744</v>
      </c>
      <c r="S4130" s="112" t="s">
        <v>210</v>
      </c>
      <c r="T4130" s="112" t="s">
        <v>228</v>
      </c>
    </row>
    <row r="4131" spans="1:22" x14ac:dyDescent="0.2">
      <c r="K4131" s="127">
        <v>517</v>
      </c>
      <c r="N4131" s="124">
        <f t="shared" ref="N4131" si="7270">Q4123</f>
        <v>0.25005156880058271</v>
      </c>
      <c r="P4131" s="127" t="str">
        <f t="shared" ref="P4131" si="7271">CONCATENATE("X1","(m",K4131,")")</f>
        <v>X1(m517)</v>
      </c>
      <c r="Q4131" s="59">
        <f t="shared" ref="Q4131" si="7272">(($L$3*($I$3-($C$3*N4132+$D$3*N4133+$E$3*N4134+$F$3*N4135+$G$3*N4136))/$B$3))+((1-$L$3)*N4131)</f>
        <v>0.25007210388709405</v>
      </c>
      <c r="S4131" s="129">
        <f t="shared" ref="S4131:S4136" si="7273">ABS((Q4131-N4131)/Q4131)*100</f>
        <v>8.2116662323172603E-3</v>
      </c>
      <c r="T4131" s="133">
        <f t="shared" si="7259"/>
        <v>8.2451014182779499E-3</v>
      </c>
      <c r="U4131" s="127" t="s">
        <v>229</v>
      </c>
    </row>
    <row r="4132" spans="1:22" x14ac:dyDescent="0.2">
      <c r="N4132" s="125">
        <f t="shared" si="7241"/>
        <v>1.0091602325287624E-4</v>
      </c>
      <c r="P4132" s="127" t="str">
        <f t="shared" ref="P4132" si="7274">CONCATENATE("X2","(m",K4131,")")</f>
        <v>X2(m517)</v>
      </c>
      <c r="Q4132" s="59">
        <f t="shared" ref="Q4132" si="7275">(($L$3*($I$4-($B$4*Q4131+$D$4*N4133+$E$4*N4134+$F$4*N4135+$G$4*N4136))/$C$4))+((1-$L$3)*N4132)</f>
        <v>1.0092434456744155E-4</v>
      </c>
      <c r="S4132" s="129">
        <f t="shared" si="7273"/>
        <v>8.2451014182779499E-3</v>
      </c>
    </row>
    <row r="4133" spans="1:22" x14ac:dyDescent="0.2">
      <c r="N4133" s="125">
        <f t="shared" si="7241"/>
        <v>-9.7635888440439497E-4</v>
      </c>
      <c r="P4133" s="127" t="str">
        <f t="shared" ref="P4133" si="7276">CONCATENATE("X3","(m",K4131,")")</f>
        <v>X3(m517)</v>
      </c>
      <c r="Q4133" s="59">
        <f t="shared" ref="Q4133" si="7277">(($L$3*($I$5-($B$5*Q4131+$C$5*Q4132+$E$5*N4134+$F$5*N4135+$G$5*N4136))/$D$5))+((1-$L$3)*N4133)</f>
        <v>-9.7643907999998716E-4</v>
      </c>
      <c r="S4133" s="129">
        <f t="shared" si="7273"/>
        <v>8.2130669731285029E-3</v>
      </c>
    </row>
    <row r="4134" spans="1:22" x14ac:dyDescent="0.2">
      <c r="N4134" s="125">
        <f t="shared" si="7241"/>
        <v>0.25123093526215795</v>
      </c>
      <c r="P4134" s="127" t="str">
        <f t="shared" ref="P4134" si="7278">CONCATENATE("X4","(m",K4131,")")</f>
        <v>X4(m517)</v>
      </c>
      <c r="Q4134" s="59">
        <f t="shared" ref="Q4134" si="7279">(($L$3*($I$6-($B$6*Q4131+$C$6*Q4132+$D$6*Q4133+$F$6*N4135+$G$6*N4136))/$E$6))+((1-$L$3)*N4134)</f>
        <v>0.25125137647856688</v>
      </c>
      <c r="S4134" s="129">
        <f t="shared" si="7273"/>
        <v>8.1357629539881293E-3</v>
      </c>
    </row>
    <row r="4135" spans="1:22" x14ac:dyDescent="0.2">
      <c r="N4135" s="125">
        <f t="shared" si="7241"/>
        <v>-1.0092019344155379E-4</v>
      </c>
      <c r="P4135" s="127" t="str">
        <f t="shared" ref="P4135" si="7280">CONCATENATE("X5","(m",K4131,")")</f>
        <v>X5(m517)</v>
      </c>
      <c r="Q4135" s="59">
        <f t="shared" ref="Q4135" si="7281">(($L$3*($I$7-($B$7*Q4131+$C$7*Q4132+$D$7*Q4133+$E$7*Q4134+$G$7*N4136))/$F$7))+((1-$L$3)*N4135)</f>
        <v>-1.0092847671767938E-4</v>
      </c>
      <c r="S4135" s="129">
        <f t="shared" si="7273"/>
        <v>8.2070753418317949E-3</v>
      </c>
    </row>
    <row r="4136" spans="1:22" ht="15.75" x14ac:dyDescent="0.25">
      <c r="K4136" s="1"/>
      <c r="N4136" s="126">
        <f t="shared" si="7241"/>
        <v>-9.8235073062649669E-4</v>
      </c>
      <c r="P4136" s="127" t="str">
        <f t="shared" ref="P4136" si="7282">CONCATENATE("X6","(m",K4131,")")</f>
        <v>X6(m517)</v>
      </c>
      <c r="Q4136" s="59">
        <f t="shared" ref="Q4136" si="7283">(($L$3*($I$8-($B$8*Q4131+$C$8*Q4132+$D$8*Q4133+$E$8*Q4134+$F$8*Q4135))/$G$8))+((1-$L$3)*N4136)</f>
        <v>-9.8243055963153324E-4</v>
      </c>
      <c r="R4136" s="1"/>
      <c r="S4136" s="129">
        <f t="shared" si="7273"/>
        <v>8.1256638704810327E-3</v>
      </c>
      <c r="T4136" s="1"/>
      <c r="U4136" s="1"/>
    </row>
    <row r="4137" spans="1:22" x14ac:dyDescent="0.2">
      <c r="A4137" s="131"/>
      <c r="B4137" s="131"/>
      <c r="C4137" s="131"/>
      <c r="D4137" s="131"/>
      <c r="E4137" s="131"/>
      <c r="F4137" s="131"/>
      <c r="G4137" s="131"/>
      <c r="H4137" s="131"/>
      <c r="I4137" s="131"/>
      <c r="J4137" s="131"/>
      <c r="K4137" s="131"/>
      <c r="L4137" s="131"/>
      <c r="M4137" s="131"/>
      <c r="N4137" s="131"/>
      <c r="O4137" s="131"/>
      <c r="P4137" s="131"/>
      <c r="Q4137" s="131"/>
      <c r="R4137" s="131"/>
      <c r="S4137" s="131"/>
      <c r="T4137" s="131"/>
      <c r="U4137" s="131"/>
      <c r="V4137" s="131"/>
    </row>
    <row r="4138" spans="1:22" ht="15.75" x14ac:dyDescent="0.25">
      <c r="K4138" s="127" t="s">
        <v>226</v>
      </c>
      <c r="N4138" s="117" t="s">
        <v>745</v>
      </c>
      <c r="S4138" s="112" t="s">
        <v>210</v>
      </c>
      <c r="T4138" s="112" t="s">
        <v>228</v>
      </c>
    </row>
    <row r="4139" spans="1:22" x14ac:dyDescent="0.2">
      <c r="K4139" s="127">
        <v>518</v>
      </c>
      <c r="N4139" s="124">
        <f t="shared" ref="N4139" si="7284">Q4131</f>
        <v>0.25007210388709405</v>
      </c>
      <c r="P4139" s="127" t="str">
        <f t="shared" ref="P4139" si="7285">CONCATENATE("X1","(m",K4139,")")</f>
        <v>X1(m518)</v>
      </c>
      <c r="Q4139" s="59">
        <f t="shared" ref="Q4139" si="7286">(($L$3*($I$3-($C$3*N4140+$D$3*N4141+$E$3*N4142+$F$3*N4143+$G$3*N4144))/$B$3))+((1-$L$3)*N4139)</f>
        <v>0.2500924516625001</v>
      </c>
      <c r="S4139" s="129">
        <f t="shared" ref="S4139:S4144" si="7287">ABS((Q4139-N4139)/Q4139)*100</f>
        <v>8.136101378024856E-3</v>
      </c>
      <c r="T4139" s="133">
        <f t="shared" si="7259"/>
        <v>8.1692261826186371E-3</v>
      </c>
      <c r="U4139" s="127" t="s">
        <v>229</v>
      </c>
    </row>
    <row r="4140" spans="1:22" x14ac:dyDescent="0.2">
      <c r="N4140" s="125">
        <f t="shared" si="7241"/>
        <v>1.0092434456744155E-4</v>
      </c>
      <c r="P4140" s="127" t="str">
        <f t="shared" ref="P4140" si="7288">CONCATENATE("X2","(m",K4139,")")</f>
        <v>X2(m518)</v>
      </c>
      <c r="Q4140" s="59">
        <f t="shared" ref="Q4140" si="7289">(($L$3*($I$4-($B$4*Q4139+$D$4*N4141+$E$4*N4142+$F$4*N4143+$G$4*N4144))/$C$4))+((1-$L$3)*N4140)</f>
        <v>1.0093258997900891E-4</v>
      </c>
      <c r="S4140" s="129">
        <f t="shared" si="7287"/>
        <v>8.1692261826186371E-3</v>
      </c>
    </row>
    <row r="4141" spans="1:22" x14ac:dyDescent="0.2">
      <c r="N4141" s="125">
        <f t="shared" si="7241"/>
        <v>-9.7643907999998716E-4</v>
      </c>
      <c r="P4141" s="127" t="str">
        <f t="shared" ref="P4141" si="7290">CONCATENATE("X3","(m",K4139,")")</f>
        <v>X3(m518)</v>
      </c>
      <c r="Q4141" s="59">
        <f t="shared" ref="Q4141" si="7291">(($L$3*($I$5-($B$5*Q4139+$C$5*Q4140+$E$5*N4142+$F$5*N4143+$G$5*N4144))/$D$5))+((1-$L$3)*N4141)</f>
        <v>-9.7651854409022904E-4</v>
      </c>
      <c r="S4141" s="129">
        <f t="shared" si="7287"/>
        <v>8.1374891160828858E-3</v>
      </c>
    </row>
    <row r="4142" spans="1:22" x14ac:dyDescent="0.2">
      <c r="N4142" s="125">
        <f t="shared" si="7241"/>
        <v>0.25125137647856688</v>
      </c>
      <c r="P4142" s="127" t="str">
        <f t="shared" ref="P4142" si="7292">CONCATENATE("X4","(m",K4139,")")</f>
        <v>X4(m518)</v>
      </c>
      <c r="Q4142" s="59">
        <f t="shared" ref="Q4142" si="7293">(($L$3*($I$6-($B$6*Q4139+$C$6*Q4140+$D$6*Q4141+$F$6*N4143+$G$6*N4144))/$E$6))+((1-$L$3)*N4142)</f>
        <v>0.2512716312401081</v>
      </c>
      <c r="S4142" s="129">
        <f t="shared" si="7287"/>
        <v>8.0609026340348871E-3</v>
      </c>
    </row>
    <row r="4143" spans="1:22" x14ac:dyDescent="0.2">
      <c r="N4143" s="125">
        <f t="shared" si="7241"/>
        <v>-1.0092847671767938E-4</v>
      </c>
      <c r="P4143" s="127" t="str">
        <f t="shared" ref="P4143" si="7294">CONCATENATE("X5","(m",K4139,")")</f>
        <v>X5(m518)</v>
      </c>
      <c r="Q4143" s="59">
        <f t="shared" ref="Q4143" si="7295">(($L$3*($I$7-($B$7*Q4139+$C$7*Q4140+$D$7*Q4141+$E$7*Q4142+$G$7*N4144))/$F$7))+((1-$L$3)*N4143)</f>
        <v>-1.0093668443777524E-4</v>
      </c>
      <c r="S4143" s="129">
        <f t="shared" si="7287"/>
        <v>8.1315531033925963E-3</v>
      </c>
    </row>
    <row r="4144" spans="1:22" ht="15.75" x14ac:dyDescent="0.25">
      <c r="K4144" s="1"/>
      <c r="N4144" s="126">
        <f t="shared" si="7241"/>
        <v>-9.8243055963153324E-4</v>
      </c>
      <c r="P4144" s="127" t="str">
        <f t="shared" ref="P4144" si="7296">CONCATENATE("X6","(m",K4139,")")</f>
        <v>X6(m518)</v>
      </c>
      <c r="Q4144" s="59">
        <f t="shared" ref="Q4144" si="7297">(($L$3*($I$8-($B$8*Q4139+$C$8*Q4140+$D$8*Q4141+$E$8*Q4142+$F$8*Q4143))/$G$8))+((1-$L$3)*N4144)</f>
        <v>-9.8250966047508143E-4</v>
      </c>
      <c r="R4144" s="1"/>
      <c r="S4144" s="129">
        <f t="shared" si="7287"/>
        <v>8.0508972817571762E-3</v>
      </c>
      <c r="T4144" s="1"/>
      <c r="U4144" s="1"/>
    </row>
    <row r="4145" spans="1:22" x14ac:dyDescent="0.2">
      <c r="A4145" s="131"/>
      <c r="B4145" s="131"/>
      <c r="C4145" s="131"/>
      <c r="D4145" s="131"/>
      <c r="E4145" s="131"/>
      <c r="F4145" s="131"/>
      <c r="G4145" s="131"/>
      <c r="H4145" s="131"/>
      <c r="I4145" s="131"/>
      <c r="J4145" s="131"/>
      <c r="K4145" s="131"/>
      <c r="L4145" s="131"/>
      <c r="M4145" s="131"/>
      <c r="N4145" s="131"/>
      <c r="O4145" s="131"/>
      <c r="P4145" s="131"/>
      <c r="Q4145" s="131"/>
      <c r="R4145" s="131"/>
      <c r="S4145" s="131"/>
      <c r="T4145" s="131"/>
      <c r="U4145" s="131"/>
      <c r="V4145" s="131"/>
    </row>
    <row r="4146" spans="1:22" ht="15.75" x14ac:dyDescent="0.25">
      <c r="K4146" s="127" t="s">
        <v>226</v>
      </c>
      <c r="N4146" s="117" t="s">
        <v>746</v>
      </c>
      <c r="S4146" s="112" t="s">
        <v>210</v>
      </c>
      <c r="T4146" s="112" t="s">
        <v>228</v>
      </c>
    </row>
    <row r="4147" spans="1:22" x14ac:dyDescent="0.2">
      <c r="K4147" s="127">
        <v>519</v>
      </c>
      <c r="N4147" s="124">
        <f t="shared" ref="N4147" si="7298">Q4139</f>
        <v>0.2500924516625001</v>
      </c>
      <c r="P4147" s="127" t="str">
        <f t="shared" ref="P4147" si="7299">CONCATENATE("X1","(m",K4147,")")</f>
        <v>X1(m519)</v>
      </c>
      <c r="Q4147" s="59">
        <f t="shared" ref="Q4147" si="7300">(($L$3*($I$3-($C$3*N4148+$D$3*N4149+$E$3*N4150+$F$3*N4151+$G$3*N4152))/$B$3))+((1-$L$3)*N4147)</f>
        <v>0.25011261383536193</v>
      </c>
      <c r="S4147" s="129">
        <f t="shared" ref="S4147:S4152" si="7301">ABS((Q4147-N4147)/Q4147)*100</f>
        <v>8.0612379170520634E-3</v>
      </c>
      <c r="T4147" s="133">
        <f t="shared" si="7259"/>
        <v>8.094055270905837E-3</v>
      </c>
      <c r="U4147" s="127" t="s">
        <v>229</v>
      </c>
    </row>
    <row r="4148" spans="1:22" x14ac:dyDescent="0.2">
      <c r="N4148" s="125">
        <f t="shared" si="7241"/>
        <v>1.0093258997900891E-4</v>
      </c>
      <c r="P4148" s="127" t="str">
        <f t="shared" ref="P4148" si="7302">CONCATENATE("X2","(m",K4147,")")</f>
        <v>X2(m519)</v>
      </c>
      <c r="Q4148" s="59">
        <f t="shared" ref="Q4148" si="7303">(($L$3*($I$4-($B$4*Q4147+$D$4*N4149+$E$4*N4150+$F$4*N4151+$G$4*N4152))/$C$4))+((1-$L$3)*N4148)</f>
        <v>1.0094076017992875E-4</v>
      </c>
      <c r="S4148" s="129">
        <f t="shared" si="7301"/>
        <v>8.094055270905837E-3</v>
      </c>
    </row>
    <row r="4149" spans="1:22" x14ac:dyDescent="0.2">
      <c r="N4149" s="125">
        <f t="shared" si="7241"/>
        <v>-9.7651854409022904E-4</v>
      </c>
      <c r="P4149" s="127" t="str">
        <f t="shared" ref="P4149" si="7304">CONCATENATE("X3","(m",K4147,")")</f>
        <v>X3(m519)</v>
      </c>
      <c r="Q4149" s="59">
        <f t="shared" ref="Q4149" si="7305">(($L$3*($I$5-($B$5*Q4147+$C$5*Q4148+$E$5*N4150+$F$5*N4151+$G$5*N4152))/$D$5))+((1-$L$3)*N4149)</f>
        <v>-9.7659728334755815E-4</v>
      </c>
      <c r="S4149" s="129">
        <f t="shared" si="7301"/>
        <v>8.062612775166296E-3</v>
      </c>
    </row>
    <row r="4150" spans="1:22" x14ac:dyDescent="0.2">
      <c r="N4150" s="125">
        <f t="shared" si="7241"/>
        <v>0.2512716312401081</v>
      </c>
      <c r="P4150" s="127" t="str">
        <f t="shared" ref="P4150" si="7306">CONCATENATE("X4","(m",K4147,")")</f>
        <v>X4(m519)</v>
      </c>
      <c r="Q4150" s="59">
        <f t="shared" ref="Q4150" si="7307">(($L$3*($I$6-($B$6*Q4147+$C$6*Q4148+$D$6*Q4149+$F$6*N4151+$G$6*N4152))/$E$6))+((1-$L$3)*N4150)</f>
        <v>0.25129170124753247</v>
      </c>
      <c r="S4150" s="129">
        <f t="shared" si="7301"/>
        <v>7.9867370568707415E-3</v>
      </c>
    </row>
    <row r="4151" spans="1:22" x14ac:dyDescent="0.2">
      <c r="N4151" s="125">
        <f t="shared" si="7241"/>
        <v>-1.0093668443777524E-4</v>
      </c>
      <c r="P4151" s="127" t="str">
        <f t="shared" ref="P4151" si="7308">CONCATENATE("X5","(m",K4147,")")</f>
        <v>X5(m519)</v>
      </c>
      <c r="Q4151" s="59">
        <f t="shared" ref="Q4151" si="7309">(($L$3*($I$7-($B$7*Q4147+$C$7*Q4148+$D$7*Q4149+$E$7*Q4150+$G$7*N4152))/$F$7))+((1-$L$3)*N4151)</f>
        <v>-1.0094481729102688E-4</v>
      </c>
      <c r="S4151" s="129">
        <f t="shared" si="7301"/>
        <v>8.056731855970967E-3</v>
      </c>
    </row>
    <row r="4152" spans="1:22" ht="15.75" x14ac:dyDescent="0.25">
      <c r="K4152" s="1"/>
      <c r="N4152" s="126">
        <f t="shared" si="7241"/>
        <v>-9.8250966047508143E-4</v>
      </c>
      <c r="P4152" s="127" t="str">
        <f t="shared" ref="P4152" si="7310">CONCATENATE("X6","(m",K4147,")")</f>
        <v>X6(m519)</v>
      </c>
      <c r="Q4152" s="59">
        <f t="shared" ref="Q4152" si="7311">(($L$3*($I$8-($B$8*Q4147+$C$8*Q4148+$D$8*Q4149+$E$8*Q4150+$F$8*Q4151))/$G$8))+((1-$L$3)*N4152)</f>
        <v>-9.8258803979907631E-4</v>
      </c>
      <c r="R4152" s="1"/>
      <c r="S4152" s="129">
        <f t="shared" si="7301"/>
        <v>7.9768245511020082E-3</v>
      </c>
      <c r="T4152" s="1"/>
      <c r="U4152" s="1"/>
    </row>
    <row r="4153" spans="1:22" x14ac:dyDescent="0.2">
      <c r="A4153" s="131"/>
      <c r="B4153" s="131"/>
      <c r="C4153" s="131"/>
      <c r="D4153" s="131"/>
      <c r="E4153" s="131"/>
      <c r="F4153" s="131"/>
      <c r="G4153" s="131"/>
      <c r="H4153" s="131"/>
      <c r="I4153" s="131"/>
      <c r="J4153" s="131"/>
      <c r="K4153" s="131"/>
      <c r="L4153" s="131"/>
      <c r="M4153" s="131"/>
      <c r="N4153" s="131"/>
      <c r="O4153" s="131"/>
      <c r="P4153" s="131"/>
      <c r="Q4153" s="131"/>
      <c r="R4153" s="131"/>
      <c r="S4153" s="131"/>
      <c r="T4153" s="131"/>
      <c r="U4153" s="131"/>
      <c r="V4153" s="131"/>
    </row>
    <row r="4154" spans="1:22" ht="15.75" x14ac:dyDescent="0.25">
      <c r="K4154" s="127" t="s">
        <v>226</v>
      </c>
      <c r="N4154" s="117" t="s">
        <v>747</v>
      </c>
      <c r="S4154" s="112" t="s">
        <v>210</v>
      </c>
      <c r="T4154" s="112" t="s">
        <v>228</v>
      </c>
    </row>
    <row r="4155" spans="1:22" x14ac:dyDescent="0.2">
      <c r="K4155" s="127">
        <v>520</v>
      </c>
      <c r="N4155" s="124">
        <f t="shared" ref="N4155" si="7312">Q4147</f>
        <v>0.25011261383536193</v>
      </c>
      <c r="P4155" s="127" t="str">
        <f t="shared" ref="P4155" si="7313">CONCATENATE("X1","(m",K4155,")")</f>
        <v>X1(m520)</v>
      </c>
      <c r="Q4155" s="59">
        <f t="shared" ref="Q4155" si="7314">(($L$3*($I$3-($C$3*N4156+$D$3*N4157+$E$3*N4158+$F$3*N4159+$G$3*N4160))/$B$3))+((1-$L$3)*N4155)</f>
        <v>0.25013259209865607</v>
      </c>
      <c r="S4155" s="129">
        <f t="shared" ref="S4155:S4160" si="7315">ABS((Q4155-N4155)/Q4155)*100</f>
        <v>7.9870692285716176E-3</v>
      </c>
      <c r="T4155" s="133">
        <f t="shared" si="7259"/>
        <v>8.0195820335368772E-3</v>
      </c>
      <c r="U4155" s="127" t="s">
        <v>229</v>
      </c>
    </row>
    <row r="4156" spans="1:22" x14ac:dyDescent="0.2">
      <c r="N4156" s="125">
        <f t="shared" si="7241"/>
        <v>1.0094076017992875E-4</v>
      </c>
      <c r="P4156" s="127" t="str">
        <f t="shared" ref="P4156" si="7316">CONCATENATE("X2","(m",K4155,")")</f>
        <v>X2(m520)</v>
      </c>
      <c r="Q4156" s="59">
        <f t="shared" ref="Q4156" si="7317">(($L$3*($I$4-($B$4*Q4155+$D$4*N4157+$E$4*N4158+$F$4*N4159+$G$4*N4160))/$C$4))+((1-$L$3)*N4156)</f>
        <v>1.0094885585623606E-4</v>
      </c>
      <c r="S4156" s="129">
        <f t="shared" si="7315"/>
        <v>8.0195820335368772E-3</v>
      </c>
    </row>
    <row r="4157" spans="1:22" x14ac:dyDescent="0.2">
      <c r="N4157" s="125">
        <f t="shared" si="7241"/>
        <v>-9.7659728334755815E-4</v>
      </c>
      <c r="P4157" s="127" t="str">
        <f t="shared" ref="P4157" si="7318">CONCATENATE("X3","(m",K4155,")")</f>
        <v>X3(m520)</v>
      </c>
      <c r="Q4157" s="59">
        <f t="shared" ref="Q4157" si="7319">(($L$3*($I$5-($B$5*Q4155+$C$5*Q4156+$E$5*N4158+$F$5*N4159+$G$5*N4160))/$D$5))+((1-$L$3)*N4157)</f>
        <v>-9.7667530438354873E-4</v>
      </c>
      <c r="S4157" s="129">
        <f t="shared" si="7315"/>
        <v>7.9884313282426647E-3</v>
      </c>
    </row>
    <row r="4158" spans="1:22" x14ac:dyDescent="0.2">
      <c r="N4158" s="125">
        <f t="shared" si="7241"/>
        <v>0.25129170124753247</v>
      </c>
      <c r="P4158" s="127" t="str">
        <f t="shared" ref="P4158" si="7320">CONCATENATE("X4","(m",K4155,")")</f>
        <v>X4(m520)</v>
      </c>
      <c r="Q4158" s="59">
        <f t="shared" ref="Q4158" si="7321">(($L$3*($I$6-($B$6*Q4155+$C$6*Q4156+$D$6*Q4157+$F$6*N4159+$G$6*N4160))/$E$6))+((1-$L$3)*N4158)</f>
        <v>0.25131158818607757</v>
      </c>
      <c r="S4158" s="129">
        <f t="shared" si="7315"/>
        <v>7.9132596664721576E-3</v>
      </c>
    </row>
    <row r="4159" spans="1:22" x14ac:dyDescent="0.2">
      <c r="N4159" s="125">
        <f t="shared" si="7241"/>
        <v>-1.0094481729102688E-4</v>
      </c>
      <c r="P4159" s="127" t="str">
        <f t="shared" ref="P4159" si="7322">CONCATENATE("X5","(m",K4155,")")</f>
        <v>X5(m520)</v>
      </c>
      <c r="Q4159" s="59">
        <f t="shared" ref="Q4159" si="7323">(($L$3*($I$7-($B$7*Q4155+$C$7*Q4156+$D$7*Q4157+$E$7*Q4158+$G$7*N4160))/$F$7))+((1-$L$3)*N4159)</f>
        <v>-1.0095287596033334E-4</v>
      </c>
      <c r="S4159" s="129">
        <f t="shared" si="7315"/>
        <v>7.9826049825766632E-3</v>
      </c>
    </row>
    <row r="4160" spans="1:22" ht="15.75" x14ac:dyDescent="0.25">
      <c r="K4160" s="1"/>
      <c r="N4160" s="126">
        <f t="shared" si="7241"/>
        <v>-9.8258803979907631E-4</v>
      </c>
      <c r="P4160" s="127" t="str">
        <f t="shared" ref="P4160" si="7324">CONCATENATE("X6","(m",K4155,")")</f>
        <v>X6(m520)</v>
      </c>
      <c r="Q4160" s="59">
        <f t="shared" ref="Q4160" si="7325">(($L$3*($I$8-($B$8*Q4155+$C$8*Q4156+$D$8*Q4157+$E$8*Q4158+$F$8*Q4159))/$G$8))+((1-$L$3)*N4160)</f>
        <v>-9.8266570418487032E-4</v>
      </c>
      <c r="R4160" s="1"/>
      <c r="S4160" s="129">
        <f t="shared" si="7315"/>
        <v>7.903439131259413E-3</v>
      </c>
      <c r="T4160" s="1"/>
      <c r="U4160" s="1"/>
    </row>
    <row r="4161" spans="1:22" x14ac:dyDescent="0.2">
      <c r="A4161" s="131"/>
      <c r="B4161" s="131"/>
      <c r="C4161" s="131"/>
      <c r="D4161" s="131"/>
      <c r="E4161" s="131"/>
      <c r="F4161" s="131"/>
      <c r="G4161" s="131"/>
      <c r="H4161" s="131"/>
      <c r="I4161" s="131"/>
      <c r="J4161" s="131"/>
      <c r="K4161" s="131"/>
      <c r="L4161" s="131"/>
      <c r="M4161" s="131"/>
      <c r="N4161" s="131"/>
      <c r="O4161" s="131"/>
      <c r="P4161" s="131"/>
      <c r="Q4161" s="131"/>
      <c r="R4161" s="131"/>
      <c r="S4161" s="131"/>
      <c r="T4161" s="131"/>
      <c r="U4161" s="131"/>
      <c r="V4161" s="131"/>
    </row>
    <row r="4162" spans="1:22" ht="15.75" x14ac:dyDescent="0.25">
      <c r="K4162" s="127" t="s">
        <v>226</v>
      </c>
      <c r="N4162" s="117" t="s">
        <v>748</v>
      </c>
      <c r="S4162" s="112" t="s">
        <v>210</v>
      </c>
      <c r="T4162" s="112" t="s">
        <v>228</v>
      </c>
    </row>
    <row r="4163" spans="1:22" x14ac:dyDescent="0.2">
      <c r="K4163" s="127">
        <v>521</v>
      </c>
      <c r="N4163" s="124">
        <f t="shared" ref="N4163" si="7326">Q4155</f>
        <v>0.25013259209865607</v>
      </c>
      <c r="P4163" s="127" t="str">
        <f t="shared" ref="P4163" si="7327">CONCATENATE("X1","(m",K4163,")")</f>
        <v>X1(m521)</v>
      </c>
      <c r="Q4163" s="59">
        <f t="shared" ref="Q4163" si="7328">(($L$3*($I$3-($C$3*N4164+$D$3*N4165+$E$3*N4166+$F$3*N4167+$G$3*N4168))/$B$3))+((1-$L$3)*N4163)</f>
        <v>0.25015238812991636</v>
      </c>
      <c r="S4163" s="129">
        <f t="shared" ref="S4163:S4168" si="7329">ABS((Q4163-N4163)/Q4163)*100</f>
        <v>7.9135887561494946E-3</v>
      </c>
      <c r="T4163" s="133">
        <f t="shared" si="7259"/>
        <v>7.945799885989039E-3</v>
      </c>
      <c r="U4163" s="127" t="s">
        <v>229</v>
      </c>
    </row>
    <row r="4164" spans="1:22" x14ac:dyDescent="0.2">
      <c r="N4164" s="125">
        <f t="shared" si="7241"/>
        <v>1.0094885585623606E-4</v>
      </c>
      <c r="P4164" s="127" t="str">
        <f t="shared" ref="P4164" si="7330">CONCATENATE("X2","(m",K4163,")")</f>
        <v>X2(m521)</v>
      </c>
      <c r="Q4164" s="59">
        <f t="shared" ref="Q4164" si="7331">(($L$3*($I$4-($B$4*Q4163+$D$4*N4165+$E$4*N4166+$F$4*N4167+$G$4*N4168))/$C$4))+((1-$L$3)*N4164)</f>
        <v>1.0095687768770827E-4</v>
      </c>
      <c r="S4164" s="129">
        <f t="shared" si="7329"/>
        <v>7.945799885989039E-3</v>
      </c>
    </row>
    <row r="4165" spans="1:22" x14ac:dyDescent="0.2">
      <c r="N4165" s="125">
        <f t="shared" si="7241"/>
        <v>-9.7667530438354873E-4</v>
      </c>
      <c r="P4165" s="127" t="str">
        <f t="shared" ref="P4165" si="7332">CONCATENATE("X3","(m",K4163,")")</f>
        <v>X3(m521)</v>
      </c>
      <c r="Q4165" s="59">
        <f t="shared" ref="Q4165" si="7333">(($L$3*($I$5-($B$5*Q4163+$C$5*Q4164+$E$5*N4166+$F$5*N4167+$G$5*N4168))/$D$5))+((1-$L$3)*N4165)</f>
        <v>-9.767526137494677E-4</v>
      </c>
      <c r="S4165" s="129">
        <f t="shared" si="7329"/>
        <v>7.9149382177951672E-3</v>
      </c>
    </row>
    <row r="4166" spans="1:22" x14ac:dyDescent="0.2">
      <c r="N4166" s="125">
        <f t="shared" si="7241"/>
        <v>0.25131158818607757</v>
      </c>
      <c r="P4166" s="127" t="str">
        <f t="shared" ref="P4166" si="7334">CONCATENATE("X4","(m",K4163,")")</f>
        <v>X4(m521)</v>
      </c>
      <c r="Q4166" s="59">
        <f t="shared" ref="Q4166" si="7335">(($L$3*($I$6-($B$6*Q4163+$C$6*Q4164+$D$6*Q4165+$F$6*N4167+$G$6*N4168))/$E$6))+((1-$L$3)*N4166)</f>
        <v>0.25133129372560892</v>
      </c>
      <c r="S4166" s="129">
        <f t="shared" si="7329"/>
        <v>7.8404639705784325E-3</v>
      </c>
    </row>
    <row r="4167" spans="1:22" x14ac:dyDescent="0.2">
      <c r="N4167" s="125">
        <f t="shared" si="7241"/>
        <v>-1.0095287596033334E-4</v>
      </c>
      <c r="P4167" s="127" t="str">
        <f t="shared" ref="P4167" si="7336">CONCATENATE("X5","(m",K4163,")")</f>
        <v>X5(m521)</v>
      </c>
      <c r="Q4167" s="59">
        <f t="shared" ref="Q4167" si="7337">(($L$3*($I$7-($B$7*Q4163+$C$7*Q4164+$D$7*Q4165+$E$7*Q4166+$G$7*N4168))/$F$7))+((1-$L$3)*N4167)</f>
        <v>-1.0096086112236461E-4</v>
      </c>
      <c r="S4167" s="129">
        <f t="shared" si="7329"/>
        <v>7.9091659307414294E-3</v>
      </c>
    </row>
    <row r="4168" spans="1:22" ht="15.75" x14ac:dyDescent="0.25">
      <c r="K4168" s="1"/>
      <c r="N4168" s="126">
        <f t="shared" si="7241"/>
        <v>-9.8266570418487032E-4</v>
      </c>
      <c r="P4168" s="127" t="str">
        <f t="shared" ref="P4168" si="7338">CONCATENATE("X6","(m",K4163,")")</f>
        <v>X6(m521)</v>
      </c>
      <c r="Q4168" s="59">
        <f t="shared" ref="Q4168" si="7339">(($L$3*($I$8-($B$8*Q4163+$C$8*Q4164+$D$8*Q4165+$E$8*Q4166+$F$8*Q4167))/$G$8))+((1-$L$3)*N4168)</f>
        <v>-9.8274266015378297E-4</v>
      </c>
      <c r="R4168" s="1"/>
      <c r="S4168" s="129">
        <f t="shared" si="7329"/>
        <v>7.8307345384403589E-3</v>
      </c>
      <c r="T4168" s="1"/>
      <c r="U4168" s="1"/>
    </row>
    <row r="4169" spans="1:22" x14ac:dyDescent="0.2">
      <c r="A4169" s="131"/>
      <c r="B4169" s="131"/>
      <c r="C4169" s="131"/>
      <c r="D4169" s="131"/>
      <c r="E4169" s="131"/>
      <c r="F4169" s="131"/>
      <c r="G4169" s="131"/>
      <c r="H4169" s="131"/>
      <c r="I4169" s="131"/>
      <c r="J4169" s="131"/>
      <c r="K4169" s="131"/>
      <c r="L4169" s="131"/>
      <c r="M4169" s="131"/>
      <c r="N4169" s="131"/>
      <c r="O4169" s="131"/>
      <c r="P4169" s="131"/>
      <c r="Q4169" s="131"/>
      <c r="R4169" s="131"/>
      <c r="S4169" s="131"/>
      <c r="T4169" s="131"/>
      <c r="U4169" s="131"/>
      <c r="V4169" s="131"/>
    </row>
    <row r="4170" spans="1:22" ht="15.75" x14ac:dyDescent="0.25">
      <c r="K4170" s="127" t="s">
        <v>226</v>
      </c>
      <c r="N4170" s="117" t="s">
        <v>749</v>
      </c>
      <c r="S4170" s="112" t="s">
        <v>210</v>
      </c>
      <c r="T4170" s="112" t="s">
        <v>228</v>
      </c>
    </row>
    <row r="4171" spans="1:22" x14ac:dyDescent="0.2">
      <c r="K4171" s="127">
        <v>522</v>
      </c>
      <c r="N4171" s="124">
        <f t="shared" ref="N4171" si="7340">Q4163</f>
        <v>0.25015238812991636</v>
      </c>
      <c r="P4171" s="127" t="str">
        <f t="shared" ref="P4171" si="7341">CONCATENATE("X1","(m",K4171,")")</f>
        <v>X1(m522)</v>
      </c>
      <c r="Q4171" s="59">
        <f t="shared" ref="Q4171" si="7342">(($L$3*($I$3-($C$3*N4172+$D$3*N4173+$E$3*N4174+$F$3*N4175+$G$3*N4176))/$B$3))+((1-$L$3)*N4171)</f>
        <v>0.25017200359137504</v>
      </c>
      <c r="S4171" s="129">
        <f t="shared" ref="S4171:S4176" si="7343">ABS((Q4171-N4171)/Q4171)*100</f>
        <v>7.8407900073090737E-3</v>
      </c>
      <c r="T4171" s="133">
        <f t="shared" si="7259"/>
        <v>7.8727023077580383E-3</v>
      </c>
      <c r="U4171" s="127" t="s">
        <v>229</v>
      </c>
    </row>
    <row r="4172" spans="1:22" x14ac:dyDescent="0.2">
      <c r="N4172" s="125">
        <f t="shared" si="7241"/>
        <v>1.0095687768770827E-4</v>
      </c>
      <c r="P4172" s="127" t="str">
        <f t="shared" ref="P4172" si="7344">CONCATENATE("X2","(m",K4171,")")</f>
        <v>X2(m522)</v>
      </c>
      <c r="Q4172" s="59">
        <f t="shared" ref="Q4172" si="7345">(($L$3*($I$4-($B$4*Q4171+$D$4*N4173+$E$4*N4174+$F$4*N4175+$G$4*N4176))/$C$4))+((1-$L$3)*N4172)</f>
        <v>1.0096482634792218E-4</v>
      </c>
      <c r="S4172" s="129">
        <f t="shared" si="7343"/>
        <v>7.8727023077580383E-3</v>
      </c>
    </row>
    <row r="4173" spans="1:22" x14ac:dyDescent="0.2">
      <c r="N4173" s="125">
        <f t="shared" si="7241"/>
        <v>-9.767526137494677E-4</v>
      </c>
      <c r="P4173" s="127" t="str">
        <f t="shared" ref="P4173" si="7346">CONCATENATE("X3","(m",K4171,")")</f>
        <v>X3(m522)</v>
      </c>
      <c r="Q4173" s="59">
        <f t="shared" ref="Q4173" si="7347">(($L$3*($I$5-($B$5*Q4171+$C$5*Q4172+$E$5*N4174+$F$5*N4175+$G$5*N4176))/$D$5))+((1-$L$3)*N4173)</f>
        <v>-9.7682921793682399E-4</v>
      </c>
      <c r="S4173" s="129">
        <f t="shared" si="7343"/>
        <v>7.8421269501016792E-3</v>
      </c>
    </row>
    <row r="4174" spans="1:22" x14ac:dyDescent="0.2">
      <c r="N4174" s="125">
        <f t="shared" si="7241"/>
        <v>0.25133129372560892</v>
      </c>
      <c r="P4174" s="127" t="str">
        <f t="shared" ref="P4174" si="7348">CONCATENATE("X4","(m",K4171,")")</f>
        <v>X4(m522)</v>
      </c>
      <c r="Q4174" s="59">
        <f t="shared" ref="Q4174" si="7349">(($L$3*($I$6-($B$6*Q4171+$C$6*Q4172+$D$6*Q4173+$F$6*N4175+$G$6*N4176))/$E$6))+((1-$L$3)*N4174)</f>
        <v>0.25135081952076038</v>
      </c>
      <c r="S4174" s="129">
        <f t="shared" si="7343"/>
        <v>7.7683435401936975E-3</v>
      </c>
    </row>
    <row r="4175" spans="1:22" x14ac:dyDescent="0.2">
      <c r="N4175" s="125">
        <f t="shared" si="7241"/>
        <v>-1.0096086112236461E-4</v>
      </c>
      <c r="P4175" s="127" t="str">
        <f t="shared" ref="P4175" si="7350">CONCATENATE("X5","(m",K4171,")")</f>
        <v>X5(m522)</v>
      </c>
      <c r="Q4175" s="59">
        <f t="shared" ref="Q4175" si="7351">(($L$3*($I$7-($B$7*Q4171+$C$7*Q4172+$D$7*Q4173+$E$7*Q4174+$G$7*N4176))/$F$7))+((1-$L$3)*N4175)</f>
        <v>-1.0096877344761844E-4</v>
      </c>
      <c r="S4175" s="129">
        <f t="shared" si="7343"/>
        <v>7.8364082118214089E-3</v>
      </c>
    </row>
    <row r="4176" spans="1:22" ht="15.75" x14ac:dyDescent="0.25">
      <c r="K4176" s="1"/>
      <c r="N4176" s="126">
        <f t="shared" si="7241"/>
        <v>-9.8274266015378297E-4</v>
      </c>
      <c r="P4176" s="127" t="str">
        <f t="shared" ref="P4176" si="7352">CONCATENATE("X6","(m",K4171,")")</f>
        <v>X6(m522)</v>
      </c>
      <c r="Q4176" s="59">
        <f t="shared" ref="Q4176" si="7353">(($L$3*($I$8-($B$8*Q4171+$C$8*Q4172+$D$8*Q4173+$E$8*Q4174+$F$8*Q4175))/$G$8))+((1-$L$3)*N4176)</f>
        <v>-9.8281891416764923E-4</v>
      </c>
      <c r="R4176" s="1"/>
      <c r="S4176" s="129">
        <f t="shared" si="7343"/>
        <v>7.7587043520463547E-3</v>
      </c>
      <c r="T4176" s="1"/>
      <c r="U4176" s="1"/>
    </row>
    <row r="4177" spans="1:22" x14ac:dyDescent="0.2">
      <c r="A4177" s="131"/>
      <c r="B4177" s="131"/>
      <c r="C4177" s="131"/>
      <c r="D4177" s="131"/>
      <c r="E4177" s="131"/>
      <c r="F4177" s="131"/>
      <c r="G4177" s="131"/>
      <c r="H4177" s="131"/>
      <c r="I4177" s="131"/>
      <c r="J4177" s="131"/>
      <c r="K4177" s="131"/>
      <c r="L4177" s="131"/>
      <c r="M4177" s="131"/>
      <c r="N4177" s="131"/>
      <c r="O4177" s="131"/>
      <c r="P4177" s="131"/>
      <c r="Q4177" s="131"/>
      <c r="R4177" s="131"/>
      <c r="S4177" s="131"/>
      <c r="T4177" s="131"/>
      <c r="U4177" s="131"/>
      <c r="V4177" s="131"/>
    </row>
    <row r="4178" spans="1:22" ht="15.75" x14ac:dyDescent="0.25">
      <c r="K4178" s="127" t="s">
        <v>226</v>
      </c>
      <c r="N4178" s="117" t="s">
        <v>750</v>
      </c>
      <c r="S4178" s="112" t="s">
        <v>210</v>
      </c>
      <c r="T4178" s="112" t="s">
        <v>228</v>
      </c>
    </row>
    <row r="4179" spans="1:22" x14ac:dyDescent="0.2">
      <c r="K4179" s="127">
        <v>523</v>
      </c>
      <c r="N4179" s="124">
        <f t="shared" ref="N4179:N4240" si="7354">Q4171</f>
        <v>0.25017200359137504</v>
      </c>
      <c r="P4179" s="127" t="str">
        <f t="shared" ref="P4179" si="7355">CONCATENATE("X1","(m",K4179,")")</f>
        <v>X1(m523)</v>
      </c>
      <c r="Q4179" s="59">
        <f t="shared" ref="Q4179" si="7356">(($L$3*($I$3-($C$3*N4180+$D$3*N4181+$E$3*N4182+$F$3*N4183+$G$3*N4184))/$B$3))+((1-$L$3)*N4179)</f>
        <v>0.25019144013010242</v>
      </c>
      <c r="S4179" s="129">
        <f t="shared" ref="S4179:S4184" si="7357">ABS((Q4179-N4179)/Q4179)*100</f>
        <v>7.7686665528095625E-3</v>
      </c>
      <c r="T4179" s="133">
        <f t="shared" si="7259"/>
        <v>7.8002828417424591E-3</v>
      </c>
      <c r="U4179" s="127" t="s">
        <v>229</v>
      </c>
    </row>
    <row r="4180" spans="1:22" x14ac:dyDescent="0.2">
      <c r="N4180" s="125">
        <f t="shared" si="7354"/>
        <v>1.0096482634792218E-4</v>
      </c>
      <c r="P4180" s="127" t="str">
        <f t="shared" ref="P4180" si="7358">CONCATENATE("X2","(m",K4179,")")</f>
        <v>X2(m523)</v>
      </c>
      <c r="Q4180" s="59">
        <f t="shared" ref="Q4180" si="7359">(($L$3*($I$4-($B$4*Q4179+$D$4*N4181+$E$4*N4182+$F$4*N4183+$G$4*N4184))/$C$4))+((1-$L$3)*N4180)</f>
        <v>1.0097270250431047E-4</v>
      </c>
      <c r="S4180" s="129">
        <f t="shared" si="7357"/>
        <v>7.8002828417424591E-3</v>
      </c>
    </row>
    <row r="4181" spans="1:22" x14ac:dyDescent="0.2">
      <c r="N4181" s="125">
        <f t="shared" si="7354"/>
        <v>-9.7682921793682399E-4</v>
      </c>
      <c r="P4181" s="127" t="str">
        <f t="shared" ref="P4181" si="7360">CONCATENATE("X3","(m",K4179,")")</f>
        <v>X3(m523)</v>
      </c>
      <c r="Q4181" s="59">
        <f t="shared" ref="Q4181" si="7361">(($L$3*($I$5-($B$5*Q4179+$C$5*Q4180+$E$5*N4182+$F$5*N4183+$G$5*N4184))/$D$5))+((1-$L$3)*N4181)</f>
        <v>-9.7690512337791544E-4</v>
      </c>
      <c r="S4181" s="129">
        <f t="shared" si="7357"/>
        <v>7.7699910948348262E-3</v>
      </c>
    </row>
    <row r="4182" spans="1:22" x14ac:dyDescent="0.2">
      <c r="N4182" s="125">
        <f t="shared" si="7354"/>
        <v>0.25135081952076038</v>
      </c>
      <c r="P4182" s="127" t="str">
        <f t="shared" ref="P4182" si="7362">CONCATENATE("X4","(m",K4179,")")</f>
        <v>X4(m523)</v>
      </c>
      <c r="Q4182" s="59">
        <f t="shared" ref="Q4182" si="7363">(($L$3*($I$6-($B$6*Q4179+$C$6*Q4180+$D$6*Q4181+$F$6*N4183+$G$6*N4184))/$E$6))+((1-$L$3)*N4182)</f>
        <v>0.25137016721107314</v>
      </c>
      <c r="S4182" s="129">
        <f t="shared" si="7357"/>
        <v>7.6968920088708159E-3</v>
      </c>
    </row>
    <row r="4183" spans="1:22" x14ac:dyDescent="0.2">
      <c r="N4183" s="125">
        <f t="shared" si="7354"/>
        <v>-1.0096877344761844E-4</v>
      </c>
      <c r="P4183" s="127" t="str">
        <f t="shared" ref="P4183" si="7364">CONCATENATE("X5","(m",K4179,")")</f>
        <v>X5(m523)</v>
      </c>
      <c r="Q4183" s="59">
        <f t="shared" ref="Q4183" si="7365">(($L$3*($I$7-($B$7*Q4179+$C$7*Q4180+$D$7*Q4181+$E$7*Q4182+$G$7*N4184))/$F$7))+((1-$L$3)*N4183)</f>
        <v>-1.0097661360047657E-4</v>
      </c>
      <c r="S4183" s="129">
        <f t="shared" si="7357"/>
        <v>7.764325400288959E-3</v>
      </c>
    </row>
    <row r="4184" spans="1:22" ht="15.75" x14ac:dyDescent="0.25">
      <c r="K4184" s="1"/>
      <c r="N4184" s="126">
        <f t="shared" si="7354"/>
        <v>-9.8281891416764923E-4</v>
      </c>
      <c r="P4184" s="127" t="str">
        <f t="shared" ref="P4184" si="7366">CONCATENATE("X6","(m",K4179,")")</f>
        <v>X6(m523)</v>
      </c>
      <c r="Q4184" s="59">
        <f t="shared" ref="Q4184" si="7367">(($L$3*($I$8-($B$8*Q4179+$C$8*Q4180+$D$8*Q4181+$E$8*Q4182+$F$8*Q4183))/$G$8))+((1-$L$3)*N4184)</f>
        <v>-9.828944726293636E-4</v>
      </c>
      <c r="R4184" s="1"/>
      <c r="S4184" s="129">
        <f t="shared" si="7357"/>
        <v>7.6873422140866137E-3</v>
      </c>
      <c r="T4184" s="1"/>
      <c r="U4184" s="1"/>
    </row>
    <row r="4185" spans="1:22" x14ac:dyDescent="0.2">
      <c r="A4185" s="131"/>
      <c r="B4185" s="131"/>
      <c r="C4185" s="131"/>
      <c r="D4185" s="131"/>
      <c r="E4185" s="131"/>
      <c r="F4185" s="131"/>
      <c r="G4185" s="131"/>
      <c r="H4185" s="131"/>
      <c r="I4185" s="131"/>
      <c r="J4185" s="131"/>
      <c r="K4185" s="131"/>
      <c r="L4185" s="131"/>
      <c r="M4185" s="131"/>
      <c r="N4185" s="131"/>
      <c r="O4185" s="131"/>
      <c r="P4185" s="131"/>
      <c r="Q4185" s="131"/>
      <c r="R4185" s="131"/>
      <c r="S4185" s="131"/>
      <c r="T4185" s="131"/>
      <c r="U4185" s="131"/>
      <c r="V4185" s="131"/>
    </row>
    <row r="4186" spans="1:22" ht="15.75" x14ac:dyDescent="0.25">
      <c r="K4186" s="127" t="s">
        <v>226</v>
      </c>
      <c r="N4186" s="117" t="s">
        <v>751</v>
      </c>
      <c r="S4186" s="112" t="s">
        <v>210</v>
      </c>
      <c r="T4186" s="112" t="s">
        <v>228</v>
      </c>
    </row>
    <row r="4187" spans="1:22" x14ac:dyDescent="0.2">
      <c r="K4187" s="127">
        <v>524</v>
      </c>
      <c r="N4187" s="124">
        <f t="shared" ref="N4187" si="7368">Q4179</f>
        <v>0.25019144013010242</v>
      </c>
      <c r="P4187" s="127" t="str">
        <f t="shared" ref="P4187" si="7369">CONCATENATE("X1","(m",K4187,")")</f>
        <v>X1(m524)</v>
      </c>
      <c r="Q4187" s="59">
        <f t="shared" ref="Q4187" si="7370">(($L$3*($I$3-($C$3*N4188+$D$3*N4189+$E$3*N4190+$F$3*N4191+$G$3*N4192))/$B$3))+((1-$L$3)*N4187)</f>
        <v>0.25021069937814489</v>
      </c>
      <c r="S4187" s="129">
        <f t="shared" ref="S4187:S4192" si="7371">ABS((Q4187-N4187)/Q4187)*100</f>
        <v>7.6972120258384843E-3</v>
      </c>
      <c r="T4187" s="133">
        <f t="shared" ref="T4187:T4243" si="7372">MAX(S4187:S4190)</f>
        <v>7.7285350939798412E-3</v>
      </c>
      <c r="U4187" s="127" t="s">
        <v>229</v>
      </c>
    </row>
    <row r="4188" spans="1:22" x14ac:dyDescent="0.2">
      <c r="N4188" s="125">
        <f t="shared" si="7354"/>
        <v>1.0097270250431047E-4</v>
      </c>
      <c r="P4188" s="127" t="str">
        <f t="shared" ref="P4188" si="7373">CONCATENATE("X2","(m",K4187,")")</f>
        <v>X2(m524)</v>
      </c>
      <c r="Q4188" s="59">
        <f t="shared" ref="Q4188" si="7374">(($L$3*($I$4-($B$4*Q4187+$D$4*N4189+$E$4*N4190+$F$4*N4191+$G$4*N4192))/$C$4))+((1-$L$3)*N4188)</f>
        <v>1.0098050681821799E-4</v>
      </c>
      <c r="S4188" s="129">
        <f t="shared" si="7371"/>
        <v>7.7285350939798412E-3</v>
      </c>
    </row>
    <row r="4189" spans="1:22" x14ac:dyDescent="0.2">
      <c r="N4189" s="125">
        <f t="shared" si="7354"/>
        <v>-9.7690512337791544E-4</v>
      </c>
      <c r="P4189" s="127" t="str">
        <f t="shared" ref="P4189" si="7375">CONCATENATE("X3","(m",K4187,")")</f>
        <v>X3(m524)</v>
      </c>
      <c r="Q4189" s="59">
        <f t="shared" ref="Q4189" si="7376">(($L$3*($I$5-($B$5*Q4187+$C$5*Q4188+$E$5*N4190+$F$5*N4191+$G$5*N4192))/$D$5))+((1-$L$3)*N4189)</f>
        <v>-9.7698033644636655E-4</v>
      </c>
      <c r="S4189" s="129">
        <f t="shared" si="7371"/>
        <v>7.698524283987743E-3</v>
      </c>
    </row>
    <row r="4190" spans="1:22" x14ac:dyDescent="0.2">
      <c r="N4190" s="125">
        <f t="shared" si="7354"/>
        <v>0.25137016721107314</v>
      </c>
      <c r="P4190" s="127" t="str">
        <f t="shared" ref="P4190" si="7377">CONCATENATE("X4","(m",K4187,")")</f>
        <v>X4(m524)</v>
      </c>
      <c r="Q4190" s="59">
        <f t="shared" ref="Q4190" si="7378">(($L$3*($I$6-($B$6*Q4187+$C$6*Q4188+$D$6*Q4189+$F$6*N4191+$G$6*N4192))/$E$6))+((1-$L$3)*N4190)</f>
        <v>0.25138933842113315</v>
      </c>
      <c r="S4190" s="129">
        <f t="shared" si="7371"/>
        <v>7.6261030719979818E-3</v>
      </c>
    </row>
    <row r="4191" spans="1:22" x14ac:dyDescent="0.2">
      <c r="N4191" s="125">
        <f t="shared" si="7354"/>
        <v>-1.0097661360047657E-4</v>
      </c>
      <c r="P4191" s="127" t="str">
        <f t="shared" ref="P4191" si="7379">CONCATENATE("X5","(m",K4187,")")</f>
        <v>X5(m524)</v>
      </c>
      <c r="Q4191" s="59">
        <f t="shared" ref="Q4191" si="7380">(($L$3*($I$7-($B$7*Q4187+$C$7*Q4188+$D$7*Q4189+$E$7*Q4190+$G$7*N4192))/$F$7))+((1-$L$3)*N4191)</f>
        <v>-1.0098438223926068E-4</v>
      </c>
      <c r="S4191" s="129">
        <f t="shared" si="7371"/>
        <v>7.6929111332285248E-3</v>
      </c>
    </row>
    <row r="4192" spans="1:22" ht="15.75" x14ac:dyDescent="0.25">
      <c r="K4192" s="1"/>
      <c r="N4192" s="126">
        <f t="shared" si="7354"/>
        <v>-9.828944726293636E-4</v>
      </c>
      <c r="P4192" s="127" t="str">
        <f t="shared" ref="P4192" si="7381">CONCATENATE("X6","(m",K4187,")")</f>
        <v>X6(m524)</v>
      </c>
      <c r="Q4192" s="59">
        <f t="shared" ref="Q4192" si="7382">(($L$3*($I$8-($B$8*Q4187+$C$8*Q4188+$D$8*Q4189+$E$8*Q4190+$F$8*Q4191))/$G$8))+((1-$L$3)*N4192)</f>
        <v>-9.8296934188341479E-4</v>
      </c>
      <c r="R4192" s="1"/>
      <c r="S4192" s="129">
        <f t="shared" si="7371"/>
        <v>7.6166418280905384E-3</v>
      </c>
      <c r="T4192" s="1"/>
      <c r="U4192" s="1"/>
    </row>
    <row r="4193" spans="1:22" x14ac:dyDescent="0.2">
      <c r="A4193" s="131"/>
      <c r="B4193" s="131"/>
      <c r="C4193" s="131"/>
      <c r="D4193" s="131"/>
      <c r="E4193" s="131"/>
      <c r="F4193" s="131"/>
      <c r="G4193" s="131"/>
      <c r="H4193" s="131"/>
      <c r="I4193" s="131"/>
      <c r="J4193" s="131"/>
      <c r="K4193" s="131"/>
      <c r="L4193" s="131"/>
      <c r="M4193" s="131"/>
      <c r="N4193" s="131"/>
      <c r="O4193" s="131"/>
      <c r="P4193" s="131"/>
      <c r="Q4193" s="131"/>
      <c r="R4193" s="131"/>
      <c r="S4193" s="131"/>
      <c r="T4193" s="131"/>
      <c r="U4193" s="131"/>
      <c r="V4193" s="131"/>
    </row>
    <row r="4194" spans="1:22" ht="15.75" x14ac:dyDescent="0.25">
      <c r="K4194" s="127" t="s">
        <v>226</v>
      </c>
      <c r="N4194" s="117" t="s">
        <v>752</v>
      </c>
      <c r="S4194" s="112" t="s">
        <v>210</v>
      </c>
      <c r="T4194" s="112" t="s">
        <v>228</v>
      </c>
    </row>
    <row r="4195" spans="1:22" x14ac:dyDescent="0.2">
      <c r="K4195" s="127">
        <v>525</v>
      </c>
      <c r="N4195" s="124">
        <f t="shared" ref="N4195" si="7383">Q4187</f>
        <v>0.25021069937814489</v>
      </c>
      <c r="P4195" s="127" t="str">
        <f t="shared" ref="P4195" si="7384">CONCATENATE("X1","(m",K4195,")")</f>
        <v>X1(m525)</v>
      </c>
      <c r="Q4195" s="59">
        <f t="shared" ref="Q4195" si="7385">(($L$3*($I$3-($C$3*N4196+$D$3*N4197+$E$3*N4198+$F$3*N4199+$G$3*N4200))/$B$3))+((1-$L$3)*N4195)</f>
        <v>0.25022978295266218</v>
      </c>
      <c r="S4195" s="129">
        <f t="shared" ref="S4195:S4200" si="7386">ABS((Q4195-N4195)/Q4195)*100</f>
        <v>7.6264201215840485E-3</v>
      </c>
      <c r="T4195" s="133">
        <f t="shared" si="7372"/>
        <v>7.6574527323252043E-3</v>
      </c>
      <c r="U4195" s="127" t="s">
        <v>229</v>
      </c>
    </row>
    <row r="4196" spans="1:22" x14ac:dyDescent="0.2">
      <c r="N4196" s="125">
        <f t="shared" si="7354"/>
        <v>1.0098050681821799E-4</v>
      </c>
      <c r="P4196" s="127" t="str">
        <f t="shared" ref="P4196" si="7387">CONCATENATE("X2","(m",K4195,")")</f>
        <v>X2(m525)</v>
      </c>
      <c r="Q4196" s="59">
        <f t="shared" ref="Q4196" si="7388">(($L$3*($I$4-($B$4*Q4195+$D$4*N4197+$E$4*N4198+$F$4*N4199+$G$4*N4200))/$C$4))+((1-$L$3)*N4196)</f>
        <v>1.0098823994495699E-4</v>
      </c>
      <c r="S4196" s="129">
        <f t="shared" si="7386"/>
        <v>7.6574527323252043E-3</v>
      </c>
    </row>
    <row r="4197" spans="1:22" x14ac:dyDescent="0.2">
      <c r="N4197" s="125">
        <f t="shared" si="7354"/>
        <v>-9.7698033644636655E-4</v>
      </c>
      <c r="P4197" s="127" t="str">
        <f t="shared" ref="P4197" si="7389">CONCATENATE("X3","(m",K4195,")")</f>
        <v>X3(m525)</v>
      </c>
      <c r="Q4197" s="59">
        <f t="shared" ref="Q4197" si="7390">(($L$3*($I$5-($B$5*Q4195+$C$5*Q4196+$E$5*N4198+$F$5*N4199+$G$5*N4200))/$D$5))+((1-$L$3)*N4197)</f>
        <v>-9.7705486345766495E-4</v>
      </c>
      <c r="S4197" s="129">
        <f t="shared" si="7386"/>
        <v>7.6277202116016851E-3</v>
      </c>
    </row>
    <row r="4198" spans="1:22" x14ac:dyDescent="0.2">
      <c r="N4198" s="125">
        <f t="shared" si="7354"/>
        <v>0.25138933842113315</v>
      </c>
      <c r="P4198" s="127" t="str">
        <f t="shared" ref="P4198" si="7391">CONCATENATE("X4","(m",K4195,")")</f>
        <v>X4(m525)</v>
      </c>
      <c r="Q4198" s="59">
        <f t="shared" ref="Q4198" si="7392">(($L$3*($I$6-($B$6*Q4195+$C$6*Q4196+$D$6*Q4197+$F$6*N4199+$G$6*N4200))/$E$6))+((1-$L$3)*N4198)</f>
        <v>0.25140833476070773</v>
      </c>
      <c r="S4198" s="129">
        <f t="shared" si="7386"/>
        <v>7.5559704862867309E-3</v>
      </c>
    </row>
    <row r="4199" spans="1:22" x14ac:dyDescent="0.2">
      <c r="N4199" s="125">
        <f t="shared" si="7354"/>
        <v>-1.0098438223926068E-4</v>
      </c>
      <c r="P4199" s="127" t="str">
        <f t="shared" ref="P4199" si="7393">CONCATENATE("X5","(m",K4195,")")</f>
        <v>X5(m525)</v>
      </c>
      <c r="Q4199" s="59">
        <f t="shared" ref="Q4199" si="7394">(($L$3*($I$7-($B$7*Q4195+$C$7*Q4196+$D$7*Q4197+$E$7*Q4198+$G$7*N4200))/$F$7))+((1-$L$3)*N4199)</f>
        <v>-1.0099208001628743E-4</v>
      </c>
      <c r="S4199" s="129">
        <f t="shared" si="7386"/>
        <v>7.6221591094191767E-3</v>
      </c>
    </row>
    <row r="4200" spans="1:22" ht="15.75" x14ac:dyDescent="0.25">
      <c r="K4200" s="1"/>
      <c r="N4200" s="126">
        <f t="shared" si="7354"/>
        <v>-9.8296934188341479E-4</v>
      </c>
      <c r="P4200" s="127" t="str">
        <f t="shared" ref="P4200" si="7395">CONCATENATE("X6","(m",K4195,")")</f>
        <v>X6(m525)</v>
      </c>
      <c r="Q4200" s="59">
        <f t="shared" ref="Q4200" si="7396">(($L$3*($I$8-($B$8*Q4195+$C$8*Q4196+$D$8*Q4197+$E$8*Q4198+$F$8*Q4199))/$G$8))+((1-$L$3)*N4200)</f>
        <v>-9.8304352821642184E-4</v>
      </c>
      <c r="R4200" s="1"/>
      <c r="S4200" s="129">
        <f t="shared" si="7386"/>
        <v>7.5465969591038493E-3</v>
      </c>
      <c r="T4200" s="1"/>
      <c r="U4200" s="1"/>
    </row>
    <row r="4201" spans="1:22" x14ac:dyDescent="0.2">
      <c r="A4201" s="131"/>
      <c r="B4201" s="131"/>
      <c r="C4201" s="131"/>
      <c r="D4201" s="131"/>
      <c r="E4201" s="131"/>
      <c r="F4201" s="131"/>
      <c r="G4201" s="131"/>
      <c r="H4201" s="131"/>
      <c r="I4201" s="131"/>
      <c r="J4201" s="131"/>
      <c r="K4201" s="131"/>
      <c r="L4201" s="131"/>
      <c r="M4201" s="131"/>
      <c r="N4201" s="131"/>
      <c r="O4201" s="131"/>
      <c r="P4201" s="131"/>
      <c r="Q4201" s="131"/>
      <c r="R4201" s="131"/>
      <c r="S4201" s="131"/>
      <c r="T4201" s="131"/>
      <c r="U4201" s="131"/>
      <c r="V4201" s="131"/>
    </row>
    <row r="4202" spans="1:22" ht="15.75" x14ac:dyDescent="0.25">
      <c r="K4202" s="127" t="s">
        <v>226</v>
      </c>
      <c r="N4202" s="117" t="s">
        <v>753</v>
      </c>
      <c r="S4202" s="112" t="s">
        <v>210</v>
      </c>
      <c r="T4202" s="112" t="s">
        <v>228</v>
      </c>
    </row>
    <row r="4203" spans="1:22" x14ac:dyDescent="0.2">
      <c r="K4203" s="127">
        <v>526</v>
      </c>
      <c r="N4203" s="124">
        <f t="shared" ref="N4203" si="7397">Q4195</f>
        <v>0.25022978295266218</v>
      </c>
      <c r="P4203" s="127" t="str">
        <f t="shared" ref="P4203" si="7398">CONCATENATE("X1","(m",K4203,")")</f>
        <v>X1(m526)</v>
      </c>
      <c r="Q4203" s="59">
        <f t="shared" ref="Q4203" si="7399">(($L$3*($I$3-($C$3*N4204+$D$3*N4205+$E$3*N4206+$F$3*N4207+$G$3*N4208))/$B$3))+((1-$L$3)*N4203)</f>
        <v>0.25024869245606296</v>
      </c>
      <c r="S4203" s="129">
        <f t="shared" ref="S4203:S4208" si="7400">ABS((Q4203-N4203)/Q4203)*100</f>
        <v>7.5562845964107931E-3</v>
      </c>
      <c r="T4203" s="133">
        <f t="shared" si="7372"/>
        <v>7.5870294864207087E-3</v>
      </c>
      <c r="U4203" s="127" t="s">
        <v>229</v>
      </c>
    </row>
    <row r="4204" spans="1:22" x14ac:dyDescent="0.2">
      <c r="N4204" s="125">
        <f t="shared" si="7354"/>
        <v>1.0098823994495699E-4</v>
      </c>
      <c r="P4204" s="127" t="str">
        <f t="shared" ref="P4204" si="7401">CONCATENATE("X2","(m",K4203,")")</f>
        <v>X2(m526)</v>
      </c>
      <c r="Q4204" s="59">
        <f t="shared" ref="Q4204" si="7402">(($L$3*($I$4-($B$4*Q4203+$D$4*N4205+$E$4*N4206+$F$4*N4207+$G$4*N4208))/$C$4))+((1-$L$3)*N4204)</f>
        <v>1.0099590253386231E-4</v>
      </c>
      <c r="S4204" s="129">
        <f t="shared" si="7400"/>
        <v>7.5870294864207087E-3</v>
      </c>
    </row>
    <row r="4205" spans="1:22" x14ac:dyDescent="0.2">
      <c r="N4205" s="125">
        <f t="shared" si="7354"/>
        <v>-9.7705486345766495E-4</v>
      </c>
      <c r="P4205" s="127" t="str">
        <f t="shared" ref="P4205" si="7403">CONCATENATE("X3","(m",K4203,")")</f>
        <v>X3(m526)</v>
      </c>
      <c r="Q4205" s="59">
        <f t="shared" ref="Q4205" si="7404">(($L$3*($I$5-($B$5*Q4203+$C$5*Q4204+$E$5*N4206+$F$5*N4207+$G$5*N4208))/$D$5))+((1-$L$3)*N4205)</f>
        <v>-9.7712871066969091E-4</v>
      </c>
      <c r="S4205" s="129">
        <f t="shared" si="7400"/>
        <v>7.5575726329191297E-3</v>
      </c>
    </row>
    <row r="4206" spans="1:22" x14ac:dyDescent="0.2">
      <c r="N4206" s="125">
        <f t="shared" si="7354"/>
        <v>0.25140833476070773</v>
      </c>
      <c r="P4206" s="127" t="str">
        <f t="shared" ref="P4206" si="7405">CONCATENATE("X4","(m",K4203,")")</f>
        <v>X4(m526)</v>
      </c>
      <c r="Q4206" s="59">
        <f t="shared" ref="Q4206" si="7406">(($L$3*($I$6-($B$6*Q4203+$C$6*Q4204+$D$6*Q4205+$F$6*N4207+$G$6*N4208))/$E$6))+((1-$L$3)*N4206)</f>
        <v>0.25142715782488068</v>
      </c>
      <c r="S4206" s="129">
        <f t="shared" si="7400"/>
        <v>7.4864880690637906E-3</v>
      </c>
    </row>
    <row r="4207" spans="1:22" x14ac:dyDescent="0.2">
      <c r="N4207" s="125">
        <f t="shared" si="7354"/>
        <v>-1.0099208001628743E-4</v>
      </c>
      <c r="P4207" s="127" t="str">
        <f t="shared" ref="P4207" si="7407">CONCATENATE("X5","(m",K4203,")")</f>
        <v>X5(m526)</v>
      </c>
      <c r="Q4207" s="59">
        <f t="shared" ref="Q4207" si="7408">(($L$3*($I$7-($B$7*Q4203+$C$7*Q4204+$D$7*Q4205+$E$7*Q4206+$G$7*N4208))/$F$7))+((1-$L$3)*N4207)</f>
        <v>-1.0099970757792344E-4</v>
      </c>
      <c r="S4207" s="129">
        <f t="shared" si="7400"/>
        <v>7.5520630890237098E-3</v>
      </c>
    </row>
    <row r="4208" spans="1:22" ht="15.75" x14ac:dyDescent="0.25">
      <c r="K4208" s="1"/>
      <c r="N4208" s="126">
        <f t="shared" si="7354"/>
        <v>-9.8304352821642184E-4</v>
      </c>
      <c r="P4208" s="127" t="str">
        <f t="shared" ref="P4208" si="7409">CONCATENATE("X6","(m",K4203,")")</f>
        <v>X6(m526)</v>
      </c>
      <c r="Q4208" s="59">
        <f t="shared" ref="Q4208" si="7410">(($L$3*($I$8-($B$8*Q4203+$C$8*Q4204+$D$8*Q4205+$E$8*Q4206+$F$8*Q4207))/$G$8))+((1-$L$3)*N4208)</f>
        <v>-9.83117037857659E-4</v>
      </c>
      <c r="R4208" s="1"/>
      <c r="S4208" s="129">
        <f t="shared" si="7400"/>
        <v>7.4772014324298482E-3</v>
      </c>
      <c r="T4208" s="1"/>
      <c r="U4208" s="1"/>
    </row>
    <row r="4209" spans="1:22" x14ac:dyDescent="0.2">
      <c r="A4209" s="131"/>
      <c r="B4209" s="131"/>
      <c r="C4209" s="131"/>
      <c r="D4209" s="131"/>
      <c r="E4209" s="131"/>
      <c r="F4209" s="131"/>
      <c r="G4209" s="131"/>
      <c r="H4209" s="131"/>
      <c r="I4209" s="131"/>
      <c r="J4209" s="131"/>
      <c r="K4209" s="131"/>
      <c r="L4209" s="131"/>
      <c r="M4209" s="131"/>
      <c r="N4209" s="131"/>
      <c r="O4209" s="131"/>
      <c r="P4209" s="131"/>
      <c r="Q4209" s="131"/>
      <c r="R4209" s="131"/>
      <c r="S4209" s="131"/>
      <c r="T4209" s="131"/>
      <c r="U4209" s="131"/>
      <c r="V4209" s="131"/>
    </row>
    <row r="4210" spans="1:22" ht="15.75" x14ac:dyDescent="0.25">
      <c r="K4210" s="127" t="s">
        <v>226</v>
      </c>
      <c r="N4210" s="117" t="s">
        <v>754</v>
      </c>
      <c r="S4210" s="112" t="s">
        <v>210</v>
      </c>
      <c r="T4210" s="112" t="s">
        <v>228</v>
      </c>
    </row>
    <row r="4211" spans="1:22" x14ac:dyDescent="0.2">
      <c r="K4211" s="127">
        <v>527</v>
      </c>
      <c r="N4211" s="124">
        <f t="shared" ref="N4211" si="7411">Q4203</f>
        <v>0.25024869245606296</v>
      </c>
      <c r="P4211" s="127" t="str">
        <f t="shared" ref="P4211" si="7412">CONCATENATE("X1","(m",K4211,")")</f>
        <v>X1(m527)</v>
      </c>
      <c r="Q4211" s="59">
        <f t="shared" ref="Q4211" si="7413">(($L$3*($I$3-($C$3*N4212+$D$3*N4213+$E$3*N4214+$F$3*N4215+$G$3*N4216))/$B$3))+((1-$L$3)*N4211)</f>
        <v>0.25026742947613956</v>
      </c>
      <c r="S4211" s="129">
        <f t="shared" ref="S4211:S4216" si="7414">ABS((Q4211-N4211)/Q4211)*100</f>
        <v>7.48679926741499E-3</v>
      </c>
      <c r="T4211" s="133">
        <f t="shared" si="7372"/>
        <v>7.5172591467150282E-3</v>
      </c>
      <c r="U4211" s="127" t="s">
        <v>229</v>
      </c>
    </row>
    <row r="4212" spans="1:22" x14ac:dyDescent="0.2">
      <c r="N4212" s="125">
        <f t="shared" si="7354"/>
        <v>1.0099590253386231E-4</v>
      </c>
      <c r="P4212" s="127" t="str">
        <f t="shared" ref="P4212" si="7415">CONCATENATE("X2","(m",K4211,")")</f>
        <v>X2(m527)</v>
      </c>
      <c r="Q4212" s="59">
        <f t="shared" ref="Q4212" si="7416">(($L$3*($I$4-($B$4*Q4211+$D$4*N4213+$E$4*N4214+$F$4*N4215+$G$4*N4216))/$C$4))+((1-$L$3)*N4212)</f>
        <v>1.0100349522834586E-4</v>
      </c>
      <c r="S4212" s="129">
        <f t="shared" si="7414"/>
        <v>7.5172591467150282E-3</v>
      </c>
    </row>
    <row r="4213" spans="1:22" x14ac:dyDescent="0.2">
      <c r="N4213" s="125">
        <f t="shared" si="7354"/>
        <v>-9.7712871066969091E-4</v>
      </c>
      <c r="P4213" s="127" t="str">
        <f t="shared" ref="P4213" si="7417">CONCATENATE("X3","(m",K4211,")")</f>
        <v>X3(m527)</v>
      </c>
      <c r="Q4213" s="59">
        <f t="shared" ref="Q4213" si="7418">(($L$3*($I$5-($B$5*Q4211+$C$5*Q4212+$E$5*N4214+$F$5*N4215+$G$5*N4216))/$D$5))+((1-$L$3)*N4213)</f>
        <v>-9.7720188428324453E-4</v>
      </c>
      <c r="S4213" s="129">
        <f t="shared" si="7414"/>
        <v>7.4880753640055569E-3</v>
      </c>
    </row>
    <row r="4214" spans="1:22" x14ac:dyDescent="0.2">
      <c r="N4214" s="125">
        <f t="shared" si="7354"/>
        <v>0.25142715782488068</v>
      </c>
      <c r="P4214" s="127" t="str">
        <f t="shared" ref="P4214" si="7419">CONCATENATE("X4","(m",K4211,")")</f>
        <v>X4(m527)</v>
      </c>
      <c r="Q4214" s="59">
        <f t="shared" ref="Q4214" si="7420">(($L$3*($I$6-($B$6*Q4211+$C$6*Q4212+$D$6*Q4213+$F$6*N4215+$G$6*N4216))/$E$6))+((1-$L$3)*N4214)</f>
        <v>0.25144580919418624</v>
      </c>
      <c r="S4214" s="129">
        <f t="shared" si="7414"/>
        <v>7.417649697697969E-3</v>
      </c>
    </row>
    <row r="4215" spans="1:22" x14ac:dyDescent="0.2">
      <c r="N4215" s="125">
        <f t="shared" si="7354"/>
        <v>-1.0099970757792344E-4</v>
      </c>
      <c r="P4215" s="127" t="str">
        <f t="shared" ref="P4215" si="7421">CONCATENATE("X5","(m",K4211,")")</f>
        <v>X5(m527)</v>
      </c>
      <c r="Q4215" s="59">
        <f t="shared" ref="Q4215" si="7422">(($L$3*($I$7-($B$7*Q4211+$C$7*Q4212+$D$7*Q4213+$E$7*Q4214+$G$7*N4216))/$F$7))+((1-$L$3)*N4215)</f>
        <v>-1.0100726556463947E-4</v>
      </c>
      <c r="S4215" s="129">
        <f t="shared" si="7414"/>
        <v>7.4826168927301095E-3</v>
      </c>
    </row>
    <row r="4216" spans="1:22" ht="15.75" x14ac:dyDescent="0.25">
      <c r="K4216" s="1"/>
      <c r="N4216" s="126">
        <f t="shared" si="7354"/>
        <v>-9.83117037857659E-4</v>
      </c>
      <c r="P4216" s="127" t="str">
        <f t="shared" ref="P4216" si="7423">CONCATENATE("X6","(m",K4211,")")</f>
        <v>X6(m527)</v>
      </c>
      <c r="Q4216" s="59">
        <f t="shared" ref="Q4216" si="7424">(($L$3*($I$8-($B$8*Q4211+$C$8*Q4212+$D$8*Q4213+$E$8*Q4214+$F$8*Q4215))/$G$8))+((1-$L$3)*N4216)</f>
        <v>-9.8318987697958052E-4</v>
      </c>
      <c r="R4216" s="1"/>
      <c r="S4216" s="129">
        <f t="shared" si="7414"/>
        <v>7.4084491334762198E-3</v>
      </c>
      <c r="T4216" s="1"/>
      <c r="U4216" s="1"/>
    </row>
    <row r="4217" spans="1:22" x14ac:dyDescent="0.2">
      <c r="A4217" s="131"/>
      <c r="B4217" s="131"/>
      <c r="C4217" s="131"/>
      <c r="D4217" s="131"/>
      <c r="E4217" s="131"/>
      <c r="F4217" s="131"/>
      <c r="G4217" s="131"/>
      <c r="H4217" s="131"/>
      <c r="I4217" s="131"/>
      <c r="J4217" s="131"/>
      <c r="K4217" s="131"/>
      <c r="L4217" s="131"/>
      <c r="M4217" s="131"/>
      <c r="N4217" s="131"/>
      <c r="O4217" s="131"/>
      <c r="P4217" s="131"/>
      <c r="Q4217" s="131"/>
      <c r="R4217" s="131"/>
      <c r="S4217" s="131"/>
      <c r="T4217" s="131"/>
      <c r="U4217" s="131"/>
      <c r="V4217" s="131"/>
    </row>
    <row r="4218" spans="1:22" ht="15.75" x14ac:dyDescent="0.25">
      <c r="K4218" s="127" t="s">
        <v>226</v>
      </c>
      <c r="N4218" s="117" t="s">
        <v>755</v>
      </c>
      <c r="S4218" s="112" t="s">
        <v>210</v>
      </c>
      <c r="T4218" s="112" t="s">
        <v>228</v>
      </c>
    </row>
    <row r="4219" spans="1:22" x14ac:dyDescent="0.2">
      <c r="K4219" s="127">
        <v>528</v>
      </c>
      <c r="N4219" s="124">
        <f t="shared" ref="N4219" si="7425">Q4211</f>
        <v>0.25026742947613956</v>
      </c>
      <c r="P4219" s="127" t="str">
        <f t="shared" ref="P4219" si="7426">CONCATENATE("X1","(m",K4219,")")</f>
        <v>X1(m528)</v>
      </c>
      <c r="Q4219" s="59">
        <f t="shared" ref="Q4219" si="7427">(($L$3*($I$3-($C$3*N4220+$D$3*N4221+$E$3*N4222+$F$3*N4223+$G$3*N4224))/$B$3))+((1-$L$3)*N4219)</f>
        <v>0.25028599558620135</v>
      </c>
      <c r="S4219" s="129">
        <f t="shared" ref="S4219:S4224" si="7428">ABS((Q4219-N4219)/Q4219)*100</f>
        <v>7.4179580117163506E-3</v>
      </c>
      <c r="T4219" s="133">
        <f t="shared" si="7372"/>
        <v>7.4481355640221066E-3</v>
      </c>
      <c r="U4219" s="127" t="s">
        <v>229</v>
      </c>
    </row>
    <row r="4220" spans="1:22" x14ac:dyDescent="0.2">
      <c r="N4220" s="125">
        <f t="shared" si="7354"/>
        <v>1.0100349522834586E-4</v>
      </c>
      <c r="P4220" s="127" t="str">
        <f t="shared" ref="P4220" si="7429">CONCATENATE("X2","(m",K4219,")")</f>
        <v>X2(m528)</v>
      </c>
      <c r="Q4220" s="59">
        <f t="shared" ref="Q4220" si="7430">(($L$3*($I$4-($B$4*Q4219+$D$4*N4221+$E$4*N4222+$F$4*N4223+$G$4*N4224))/$C$4))+((1-$L$3)*N4220)</f>
        <v>1.010110186659507E-4</v>
      </c>
      <c r="S4220" s="129">
        <f t="shared" si="7428"/>
        <v>7.4481355640221066E-3</v>
      </c>
    </row>
    <row r="4221" spans="1:22" x14ac:dyDescent="0.2">
      <c r="N4221" s="125">
        <f t="shared" si="7354"/>
        <v>-9.7720188428324453E-4</v>
      </c>
      <c r="P4221" s="127" t="str">
        <f t="shared" ref="P4221" si="7431">CONCATENATE("X3","(m",K4219,")")</f>
        <v>X3(m528)</v>
      </c>
      <c r="Q4221" s="59">
        <f t="shared" ref="Q4221" si="7432">(($L$3*($I$5-($B$5*Q4219+$C$5*Q4220+$E$5*N4222+$F$5*N4223+$G$5*N4224))/$D$5))+((1-$L$3)*N4221)</f>
        <v>-9.7727439044256411E-4</v>
      </c>
      <c r="S4221" s="129">
        <f t="shared" si="7428"/>
        <v>7.4192222807302312E-3</v>
      </c>
    </row>
    <row r="4222" spans="1:22" x14ac:dyDescent="0.2">
      <c r="N4222" s="125">
        <f t="shared" si="7354"/>
        <v>0.25144580919418624</v>
      </c>
      <c r="P4222" s="127" t="str">
        <f t="shared" ref="P4222" si="7433">CONCATENATE("X4","(m",K4219,")")</f>
        <v>X4(m528)</v>
      </c>
      <c r="Q4222" s="59">
        <f t="shared" ref="Q4222" si="7434">(($L$3*($I$6-($B$6*Q4219+$C$6*Q4220+$D$6*Q4221+$F$6*N4223+$G$6*N4224))/$E$6))+((1-$L$3)*N4222)</f>
        <v>0.25146429043474178</v>
      </c>
      <c r="S4222" s="129">
        <f t="shared" si="7428"/>
        <v>7.349449308919149E-3</v>
      </c>
    </row>
    <row r="4223" spans="1:22" x14ac:dyDescent="0.2">
      <c r="N4223" s="125">
        <f t="shared" si="7354"/>
        <v>-1.0100726556463947E-4</v>
      </c>
      <c r="P4223" s="127" t="str">
        <f t="shared" ref="P4223" si="7435">CONCATENATE("X5","(m",K4219,")")</f>
        <v>X5(m528)</v>
      </c>
      <c r="Q4223" s="59">
        <f t="shared" ref="Q4223" si="7436">(($L$3*($I$7-($B$7*Q4219+$C$7*Q4220+$D$7*Q4221+$E$7*Q4222+$G$7*N4224))/$F$7))+((1-$L$3)*N4223)</f>
        <v>-1.0101475461106419E-4</v>
      </c>
      <c r="S4223" s="129">
        <f t="shared" si="7428"/>
        <v>7.4138144012310539E-3</v>
      </c>
    </row>
    <row r="4224" spans="1:22" ht="15.75" x14ac:dyDescent="0.25">
      <c r="K4224" s="1"/>
      <c r="N4224" s="126">
        <f t="shared" si="7354"/>
        <v>-9.8318987697958052E-4</v>
      </c>
      <c r="P4224" s="127" t="str">
        <f t="shared" ref="P4224" si="7437">CONCATENATE("X6","(m",K4219,")")</f>
        <v>X6(m528)</v>
      </c>
      <c r="Q4224" s="59">
        <f t="shared" ref="Q4224" si="7438">(($L$3*($I$8-($B$8*Q4219+$C$8*Q4220+$D$8*Q4221+$E$8*Q4222+$F$8*Q4223))/$G$8))+((1-$L$3)*N4224)</f>
        <v>-9.8326205169833891E-4</v>
      </c>
      <c r="R4224" s="1"/>
      <c r="S4224" s="129">
        <f t="shared" si="7428"/>
        <v>7.3403340069645821E-3</v>
      </c>
      <c r="T4224" s="1"/>
      <c r="U4224" s="1"/>
    </row>
    <row r="4225" spans="1:22" x14ac:dyDescent="0.2">
      <c r="A4225" s="131"/>
      <c r="B4225" s="131"/>
      <c r="C4225" s="131"/>
      <c r="D4225" s="131"/>
      <c r="E4225" s="131"/>
      <c r="F4225" s="131"/>
      <c r="G4225" s="131"/>
      <c r="H4225" s="131"/>
      <c r="I4225" s="131"/>
      <c r="J4225" s="131"/>
      <c r="K4225" s="131"/>
      <c r="L4225" s="131"/>
      <c r="M4225" s="131"/>
      <c r="N4225" s="131"/>
      <c r="O4225" s="131"/>
      <c r="P4225" s="131"/>
      <c r="Q4225" s="131"/>
      <c r="R4225" s="131"/>
      <c r="S4225" s="131"/>
      <c r="T4225" s="131"/>
      <c r="U4225" s="131"/>
      <c r="V4225" s="131"/>
    </row>
    <row r="4226" spans="1:22" ht="15.75" x14ac:dyDescent="0.25">
      <c r="K4226" s="127" t="s">
        <v>226</v>
      </c>
      <c r="N4226" s="117" t="s">
        <v>756</v>
      </c>
      <c r="S4226" s="112" t="s">
        <v>210</v>
      </c>
      <c r="T4226" s="112" t="s">
        <v>228</v>
      </c>
    </row>
    <row r="4227" spans="1:22" x14ac:dyDescent="0.2">
      <c r="K4227" s="127">
        <v>529</v>
      </c>
      <c r="N4227" s="124">
        <f t="shared" ref="N4227" si="7439">Q4219</f>
        <v>0.25028599558620135</v>
      </c>
      <c r="P4227" s="127" t="str">
        <f t="shared" ref="P4227" si="7440">CONCATENATE("X1","(m",K4227,")")</f>
        <v>X1(m529)</v>
      </c>
      <c r="Q4227" s="59">
        <f t="shared" ref="Q4227" si="7441">(($L$3*($I$3-($C$3*N4228+$D$3*N4229+$E$3*N4230+$F$3*N4231+$G$3*N4232))/$B$3))+((1-$L$3)*N4227)</f>
        <v>0.25030439234520657</v>
      </c>
      <c r="S4227" s="129">
        <f t="shared" ref="S4227:S4232" si="7442">ABS((Q4227-N4227)/Q4227)*100</f>
        <v>7.3497547657301217E-3</v>
      </c>
      <c r="T4227" s="133">
        <f t="shared" si="7372"/>
        <v>7.3796526487603783E-3</v>
      </c>
      <c r="U4227" s="127" t="s">
        <v>229</v>
      </c>
    </row>
    <row r="4228" spans="1:22" x14ac:dyDescent="0.2">
      <c r="N4228" s="125">
        <f t="shared" si="7354"/>
        <v>1.010110186659507E-4</v>
      </c>
      <c r="P4228" s="127" t="str">
        <f t="shared" ref="P4228" si="7443">CONCATENATE("X2","(m",K4227,")")</f>
        <v>X2(m529)</v>
      </c>
      <c r="Q4228" s="59">
        <f t="shared" ref="Q4228" si="7444">(($L$3*($I$4-($B$4*Q4227+$D$4*N4229+$E$4*N4230+$F$4*N4231+$G$4*N4232))/$C$4))+((1-$L$3)*N4228)</f>
        <v>1.0101847347840449E-4</v>
      </c>
      <c r="S4228" s="129">
        <f t="shared" si="7442"/>
        <v>7.3796526487603783E-3</v>
      </c>
    </row>
    <row r="4229" spans="1:22" x14ac:dyDescent="0.2">
      <c r="N4229" s="125">
        <f t="shared" si="7354"/>
        <v>-9.7727439044256411E-4</v>
      </c>
      <c r="P4229" s="127" t="str">
        <f t="shared" ref="P4229" si="7445">CONCATENATE("X3","(m",K4227,")")</f>
        <v>X3(m529)</v>
      </c>
      <c r="Q4229" s="59">
        <f t="shared" ref="Q4229" si="7446">(($L$3*($I$5-($B$5*Q4227+$C$5*Q4228+$E$5*N4230+$F$5*N4231+$G$5*N4232))/$D$5))+((1-$L$3)*N4229)</f>
        <v>-9.7734623523584386E-4</v>
      </c>
      <c r="S4229" s="129">
        <f t="shared" si="7442"/>
        <v>7.351007318548354E-3</v>
      </c>
    </row>
    <row r="4230" spans="1:22" x14ac:dyDescent="0.2">
      <c r="N4230" s="125">
        <f t="shared" si="7354"/>
        <v>0.25146429043474178</v>
      </c>
      <c r="P4230" s="127" t="str">
        <f t="shared" ref="P4230" si="7447">CONCATENATE("X4","(m",K4227,")")</f>
        <v>X4(m529)</v>
      </c>
      <c r="Q4230" s="59">
        <f t="shared" ref="Q4230" si="7448">(($L$3*($I$6-($B$6*Q4227+$C$6*Q4228+$D$6*Q4229+$F$6*N4231+$G$6*N4232))/$E$6))+((1-$L$3)*N4230)</f>
        <v>0.25148260309837928</v>
      </c>
      <c r="S4230" s="129">
        <f t="shared" si="7442"/>
        <v>7.281880898272218E-3</v>
      </c>
    </row>
    <row r="4231" spans="1:22" x14ac:dyDescent="0.2">
      <c r="N4231" s="125">
        <f t="shared" si="7354"/>
        <v>-1.0101475461106419E-4</v>
      </c>
      <c r="P4231" s="127" t="str">
        <f t="shared" ref="P4231" si="7449">CONCATENATE("X5","(m",K4227,")")</f>
        <v>X5(m529)</v>
      </c>
      <c r="Q4231" s="59">
        <f t="shared" ref="Q4231" si="7450">(($L$3*($I$7-($B$7*Q4227+$C$7*Q4228+$D$7*Q4229+$E$7*Q4230+$G$7*N4232))/$F$7))+((1-$L$3)*N4231)</f>
        <v>-1.0102217534603757E-4</v>
      </c>
      <c r="S4231" s="129">
        <f t="shared" si="7442"/>
        <v>7.3456495546253943E-3</v>
      </c>
    </row>
    <row r="4232" spans="1:22" ht="15.75" x14ac:dyDescent="0.25">
      <c r="K4232" s="1"/>
      <c r="N4232" s="126">
        <f t="shared" si="7354"/>
        <v>-9.8326205169833891E-4</v>
      </c>
      <c r="P4232" s="127" t="str">
        <f t="shared" ref="P4232" si="7451">CONCATENATE("X6","(m",K4227,")")</f>
        <v>X6(m529)</v>
      </c>
      <c r="Q4232" s="59">
        <f t="shared" ref="Q4232" si="7452">(($L$3*($I$8-($B$8*Q4227+$C$8*Q4228+$D$8*Q4229+$E$8*Q4230+$F$8*Q4231))/$G$8))+((1-$L$3)*N4232)</f>
        <v>-9.8333356807429754E-4</v>
      </c>
      <c r="R4232" s="1"/>
      <c r="S4232" s="129">
        <f t="shared" si="7442"/>
        <v>7.272850056230783E-3</v>
      </c>
      <c r="T4232" s="1"/>
      <c r="U4232" s="1"/>
    </row>
    <row r="4233" spans="1:22" x14ac:dyDescent="0.2">
      <c r="A4233" s="131"/>
      <c r="B4233" s="131"/>
      <c r="C4233" s="131"/>
      <c r="D4233" s="131"/>
      <c r="E4233" s="131"/>
      <c r="F4233" s="131"/>
      <c r="G4233" s="131"/>
      <c r="H4233" s="131"/>
      <c r="I4233" s="131"/>
      <c r="J4233" s="131"/>
      <c r="K4233" s="131"/>
      <c r="L4233" s="131"/>
      <c r="M4233" s="131"/>
      <c r="N4233" s="131"/>
      <c r="O4233" s="131"/>
      <c r="P4233" s="131"/>
      <c r="Q4233" s="131"/>
      <c r="R4233" s="131"/>
      <c r="S4233" s="131"/>
      <c r="T4233" s="131"/>
      <c r="U4233" s="131"/>
      <c r="V4233" s="131"/>
    </row>
    <row r="4234" spans="1:22" ht="15.75" x14ac:dyDescent="0.25">
      <c r="K4234" s="127" t="s">
        <v>226</v>
      </c>
      <c r="N4234" s="117" t="s">
        <v>757</v>
      </c>
      <c r="S4234" s="112" t="s">
        <v>210</v>
      </c>
      <c r="T4234" s="112" t="s">
        <v>228</v>
      </c>
    </row>
    <row r="4235" spans="1:22" x14ac:dyDescent="0.2">
      <c r="K4235" s="127">
        <v>530</v>
      </c>
      <c r="N4235" s="124">
        <f t="shared" ref="N4235" si="7453">Q4227</f>
        <v>0.25030439234520657</v>
      </c>
      <c r="P4235" s="127" t="str">
        <f t="shared" ref="P4235" si="7454">CONCATENATE("X1","(m",K4235,")")</f>
        <v>X1(m530)</v>
      </c>
      <c r="Q4235" s="59">
        <f t="shared" ref="Q4235" si="7455">(($L$3*($I$3-($C$3*N4236+$D$3*N4237+$E$3*N4238+$F$3*N4239+$G$3*N4240))/$B$3))+((1-$L$3)*N4235)</f>
        <v>0.25032262129789351</v>
      </c>
      <c r="S4235" s="129">
        <f t="shared" ref="S4235:S4240" si="7456">ABS((Q4235-N4235)/Q4235)*100</f>
        <v>7.2821835247742989E-3</v>
      </c>
      <c r="T4235" s="133">
        <f t="shared" si="7372"/>
        <v>7.3118043704762416E-3</v>
      </c>
      <c r="U4235" s="127" t="s">
        <v>229</v>
      </c>
    </row>
    <row r="4236" spans="1:22" x14ac:dyDescent="0.2">
      <c r="N4236" s="125">
        <f t="shared" si="7354"/>
        <v>1.0101847347840449E-4</v>
      </c>
      <c r="P4236" s="127" t="str">
        <f t="shared" ref="P4236" si="7457">CONCATENATE("X2","(m",K4235,")")</f>
        <v>X2(m530)</v>
      </c>
      <c r="Q4236" s="59">
        <f t="shared" ref="Q4236" si="7458">(($L$3*($I$4-($B$4*Q4235+$D$4*N4237+$E$4*N4238+$F$4*N4239+$G$4*N4240))/$C$4))+((1-$L$3)*N4236)</f>
        <v>1.0102586029167261E-4</v>
      </c>
      <c r="S4236" s="129">
        <f t="shared" si="7456"/>
        <v>7.3118043704762416E-3</v>
      </c>
    </row>
    <row r="4237" spans="1:22" x14ac:dyDescent="0.2">
      <c r="N4237" s="125">
        <f t="shared" si="7354"/>
        <v>-9.7734623523584386E-4</v>
      </c>
      <c r="P4237" s="127" t="str">
        <f t="shared" ref="P4237" si="7459">CONCATENATE("X3","(m",K4235,")")</f>
        <v>X3(m530)</v>
      </c>
      <c r="Q4237" s="59">
        <f t="shared" ref="Q4237" si="7460">(($L$3*($I$5-($B$5*Q4235+$C$5*Q4236+$E$5*N4238+$F$5*N4239+$G$5*N4240))/$D$5))+((1-$L$3)*N4237)</f>
        <v>-9.7741742469574446E-4</v>
      </c>
      <c r="S4237" s="129">
        <f t="shared" si="7456"/>
        <v>7.2834244716643431E-3</v>
      </c>
    </row>
    <row r="4238" spans="1:22" x14ac:dyDescent="0.2">
      <c r="N4238" s="125">
        <f t="shared" si="7354"/>
        <v>0.25148260309837928</v>
      </c>
      <c r="P4238" s="127" t="str">
        <f t="shared" ref="P4238" si="7461">CONCATENATE("X4","(m",K4235,")")</f>
        <v>X4(m530)</v>
      </c>
      <c r="Q4238" s="59">
        <f t="shared" ref="Q4238" si="7462">(($L$3*($I$6-($B$6*Q4235+$C$6*Q4236+$D$6*Q4237+$F$6*N4239+$G$6*N4240))/$E$6))+((1-$L$3)*N4238)</f>
        <v>0.25150074872277561</v>
      </c>
      <c r="S4238" s="129">
        <f t="shared" si="7456"/>
        <v>7.2149385194629967E-3</v>
      </c>
    </row>
    <row r="4239" spans="1:22" x14ac:dyDescent="0.2">
      <c r="N4239" s="125">
        <f t="shared" si="7354"/>
        <v>-1.0102217534603757E-4</v>
      </c>
      <c r="P4239" s="127" t="str">
        <f t="shared" ref="P4239" si="7463">CONCATENATE("X5","(m",K4235,")")</f>
        <v>X5(m530)</v>
      </c>
      <c r="Q4239" s="59">
        <f t="shared" ref="Q4239" si="7464">(($L$3*($I$7-($B$7*Q4235+$C$7*Q4236+$D$7*Q4237+$E$7*Q4238+$G$7*N4240))/$F$7))+((1-$L$3)*N4239)</f>
        <v>-1.0102952839266354E-4</v>
      </c>
      <c r="S4239" s="129">
        <f t="shared" si="7456"/>
        <v>7.2781163516745144E-3</v>
      </c>
    </row>
    <row r="4240" spans="1:22" ht="15.75" x14ac:dyDescent="0.25">
      <c r="K4240" s="1"/>
      <c r="N4240" s="126">
        <f t="shared" si="7354"/>
        <v>-9.8333356807429754E-4</v>
      </c>
      <c r="P4240" s="127" t="str">
        <f t="shared" ref="P4240" si="7465">CONCATENATE("X6","(m",K4235,")")</f>
        <v>X6(m530)</v>
      </c>
      <c r="Q4240" s="59">
        <f t="shared" ref="Q4240" si="7466">(($L$3*($I$8-($B$8*Q4235+$C$8*Q4236+$D$8*Q4237+$E$8*Q4238+$F$8*Q4239))/$G$8))+((1-$L$3)*N4240)</f>
        <v>-9.8340443211254042E-4</v>
      </c>
      <c r="R4240" s="1"/>
      <c r="S4240" s="129">
        <f t="shared" si="7456"/>
        <v>7.2059913428142632E-3</v>
      </c>
      <c r="T4240" s="1"/>
      <c r="U4240" s="1"/>
    </row>
    <row r="4241" spans="1:22" x14ac:dyDescent="0.2">
      <c r="A4241" s="131"/>
      <c r="B4241" s="131"/>
      <c r="C4241" s="131"/>
      <c r="D4241" s="131"/>
      <c r="E4241" s="131"/>
      <c r="F4241" s="131"/>
      <c r="G4241" s="131"/>
      <c r="H4241" s="131"/>
      <c r="I4241" s="131"/>
      <c r="J4241" s="131"/>
      <c r="K4241" s="131"/>
      <c r="L4241" s="131"/>
      <c r="M4241" s="131"/>
      <c r="N4241" s="131"/>
      <c r="O4241" s="131"/>
      <c r="P4241" s="131"/>
      <c r="Q4241" s="131"/>
      <c r="R4241" s="131"/>
      <c r="S4241" s="131"/>
      <c r="T4241" s="131"/>
      <c r="U4241" s="131"/>
      <c r="V4241" s="131"/>
    </row>
    <row r="4242" spans="1:22" ht="15.75" x14ac:dyDescent="0.25">
      <c r="K4242" s="127" t="s">
        <v>226</v>
      </c>
      <c r="N4242" s="117" t="s">
        <v>758</v>
      </c>
      <c r="S4242" s="112" t="s">
        <v>210</v>
      </c>
      <c r="T4242" s="112" t="s">
        <v>228</v>
      </c>
    </row>
    <row r="4243" spans="1:22" x14ac:dyDescent="0.2">
      <c r="K4243" s="127">
        <v>531</v>
      </c>
      <c r="N4243" s="124">
        <f t="shared" ref="N4243:N4304" si="7467">Q4235</f>
        <v>0.25032262129789351</v>
      </c>
      <c r="P4243" s="127" t="str">
        <f t="shared" ref="P4243" si="7468">CONCATENATE("X1","(m",K4243,")")</f>
        <v>X1(m531)</v>
      </c>
      <c r="Q4243" s="59">
        <f t="shared" ref="Q4243" si="7469">(($L$3*($I$3-($C$3*N4244+$D$3*N4245+$E$3*N4246+$F$3*N4247+$G$3*N4248))/$B$3))+((1-$L$3)*N4243)</f>
        <v>0.25034068397491005</v>
      </c>
      <c r="S4243" s="129">
        <f t="shared" ref="S4243:S4248" si="7470">ABS((Q4243-N4243)/Q4243)*100</f>
        <v>7.2152383423022036E-3</v>
      </c>
      <c r="T4243" s="133">
        <f t="shared" si="7372"/>
        <v>7.2445847571150418E-3</v>
      </c>
      <c r="U4243" s="127" t="s">
        <v>229</v>
      </c>
    </row>
    <row r="4244" spans="1:22" x14ac:dyDescent="0.2">
      <c r="N4244" s="125">
        <f t="shared" si="7467"/>
        <v>1.0102586029167261E-4</v>
      </c>
      <c r="P4244" s="127" t="str">
        <f t="shared" ref="P4244" si="7471">CONCATENATE("X2","(m",K4243,")")</f>
        <v>X2(m531)</v>
      </c>
      <c r="Q4244" s="59">
        <f t="shared" ref="Q4244" si="7472">(($L$3*($I$4-($B$4*Q4243+$D$4*N4245+$E$4*N4246+$F$4*N4247+$G$4*N4248))/$C$4))+((1-$L$3)*N4244)</f>
        <v>1.0103317972601066E-4</v>
      </c>
      <c r="S4244" s="129">
        <f t="shared" si="7470"/>
        <v>7.2445847571150418E-3</v>
      </c>
    </row>
    <row r="4245" spans="1:22" x14ac:dyDescent="0.2">
      <c r="N4245" s="125">
        <f t="shared" si="7467"/>
        <v>-9.7741742469574446E-4</v>
      </c>
      <c r="P4245" s="127" t="str">
        <f t="shared" ref="P4245" si="7473">CONCATENATE("X3","(m",K4243,")")</f>
        <v>X3(m531)</v>
      </c>
      <c r="Q4245" s="59">
        <f t="shared" ref="Q4245" si="7474">(($L$3*($I$5-($B$5*Q4243+$C$5*Q4244+$E$5*N4246+$F$5*N4247+$G$5*N4248))/$D$5))+((1-$L$3)*N4245)</f>
        <v>-9.7748796479989902E-4</v>
      </c>
      <c r="S4245" s="129">
        <f t="shared" si="7470"/>
        <v>7.2164677924194259E-3</v>
      </c>
    </row>
    <row r="4246" spans="1:22" x14ac:dyDescent="0.2">
      <c r="N4246" s="125">
        <f t="shared" si="7467"/>
        <v>0.25150074872277561</v>
      </c>
      <c r="P4246" s="127" t="str">
        <f t="shared" ref="P4246" si="7475">CONCATENATE("X4","(m",K4243,")")</f>
        <v>X4(m531)</v>
      </c>
      <c r="Q4246" s="59">
        <f t="shared" ref="Q4246" si="7476">(($L$3*($I$6-($B$6*Q4243+$C$6*Q4244+$D$6*Q4245+$F$6*N4247+$G$6*N4248))/$E$6))+((1-$L$3)*N4246)</f>
        <v>0.25151872883158188</v>
      </c>
      <c r="S4246" s="129">
        <f t="shared" si="7470"/>
        <v>7.1486162838831323E-3</v>
      </c>
    </row>
    <row r="4247" spans="1:22" x14ac:dyDescent="0.2">
      <c r="N4247" s="125">
        <f t="shared" si="7467"/>
        <v>-1.0102952839266354E-4</v>
      </c>
      <c r="P4247" s="127" t="str">
        <f t="shared" ref="P4247" si="7477">CONCATENATE("X5","(m",K4243,")")</f>
        <v>X5(m531)</v>
      </c>
      <c r="Q4247" s="59">
        <f t="shared" ref="Q4247" si="7478">(($L$3*($I$7-($B$7*Q4243+$C$7*Q4244+$D$7*Q4245+$E$7*Q4246+$G$7*N4248))/$F$7))+((1-$L$3)*N4247)</f>
        <v>-1.0103681436836238E-4</v>
      </c>
      <c r="S4247" s="129">
        <f t="shared" si="7470"/>
        <v>7.2112088493562487E-3</v>
      </c>
    </row>
    <row r="4248" spans="1:22" ht="15.75" x14ac:dyDescent="0.25">
      <c r="K4248" s="1"/>
      <c r="N4248" s="126">
        <f t="shared" si="7467"/>
        <v>-9.8340443211254042E-4</v>
      </c>
      <c r="P4248" s="127" t="str">
        <f t="shared" ref="P4248" si="7479">CONCATENATE("X6","(m",K4243,")")</f>
        <v>X6(m531)</v>
      </c>
      <c r="Q4248" s="59">
        <f t="shared" ref="Q4248" si="7480">(($L$3*($I$8-($B$8*Q4243+$C$8*Q4244+$D$8*Q4245+$E$8*Q4246+$F$8*Q4247))/$G$8))+((1-$L$3)*N4248)</f>
        <v>-9.8347464976337594E-4</v>
      </c>
      <c r="R4248" s="1"/>
      <c r="S4248" s="129">
        <f t="shared" si="7470"/>
        <v>7.1397519857189897E-3</v>
      </c>
      <c r="T4248" s="1"/>
      <c r="U4248" s="1"/>
    </row>
    <row r="4249" spans="1:22" x14ac:dyDescent="0.2">
      <c r="A4249" s="131"/>
      <c r="B4249" s="131"/>
      <c r="C4249" s="131"/>
      <c r="D4249" s="131"/>
      <c r="E4249" s="131"/>
      <c r="F4249" s="131"/>
      <c r="G4249" s="131"/>
      <c r="H4249" s="131"/>
      <c r="I4249" s="131"/>
      <c r="J4249" s="131"/>
      <c r="K4249" s="131"/>
      <c r="L4249" s="131"/>
      <c r="M4249" s="131"/>
      <c r="N4249" s="131"/>
      <c r="O4249" s="131"/>
      <c r="P4249" s="131"/>
      <c r="Q4249" s="131"/>
      <c r="R4249" s="131"/>
      <c r="S4249" s="131"/>
      <c r="T4249" s="131"/>
      <c r="U4249" s="131"/>
      <c r="V4249" s="131"/>
    </row>
    <row r="4250" spans="1:22" ht="15.75" x14ac:dyDescent="0.25">
      <c r="K4250" s="127" t="s">
        <v>226</v>
      </c>
      <c r="N4250" s="117" t="s">
        <v>759</v>
      </c>
      <c r="S4250" s="112" t="s">
        <v>210</v>
      </c>
      <c r="T4250" s="112" t="s">
        <v>228</v>
      </c>
    </row>
    <row r="4251" spans="1:22" x14ac:dyDescent="0.2">
      <c r="K4251" s="127">
        <v>532</v>
      </c>
      <c r="N4251" s="124">
        <f t="shared" ref="N4251" si="7481">Q4243</f>
        <v>0.25034068397491005</v>
      </c>
      <c r="P4251" s="127" t="str">
        <f t="shared" ref="P4251" si="7482">CONCATENATE("X1","(m",K4251,")")</f>
        <v>X1(m532)</v>
      </c>
      <c r="Q4251" s="59">
        <f t="shared" ref="Q4251" si="7483">(($L$3*($I$3-($C$3*N4252+$D$3*N4253+$E$3*N4254+$F$3*N4255+$G$3*N4256))/$B$3))+((1-$L$3)*N4251)</f>
        <v>0.2503585818929423</v>
      </c>
      <c r="S4251" s="129">
        <f t="shared" ref="S4251:S4256" si="7484">ABS((Q4251-N4251)/Q4251)*100</f>
        <v>7.1489133294035563E-3</v>
      </c>
      <c r="T4251" s="133">
        <f t="shared" ref="T4251:T4307" si="7485">MAX(S4251:S4254)</f>
        <v>7.1779878944956722E-3</v>
      </c>
      <c r="U4251" s="127" t="s">
        <v>229</v>
      </c>
    </row>
    <row r="4252" spans="1:22" x14ac:dyDescent="0.2">
      <c r="N4252" s="125">
        <f t="shared" si="7467"/>
        <v>1.0103317972601066E-4</v>
      </c>
      <c r="P4252" s="127" t="str">
        <f t="shared" ref="P4252" si="7486">CONCATENATE("X2","(m",K4251,")")</f>
        <v>X2(m532)</v>
      </c>
      <c r="Q4252" s="59">
        <f t="shared" ref="Q4252" si="7487">(($L$3*($I$4-($B$4*Q4251+$D$4*N4253+$E$4*N4254+$F$4*N4255+$G$4*N4256))/$C$4))+((1-$L$3)*N4252)</f>
        <v>1.010404323960166E-4</v>
      </c>
      <c r="S4252" s="129">
        <f t="shared" si="7484"/>
        <v>7.1779878944956722E-3</v>
      </c>
    </row>
    <row r="4253" spans="1:22" x14ac:dyDescent="0.2">
      <c r="N4253" s="125">
        <f t="shared" si="7467"/>
        <v>-9.7748796479989902E-4</v>
      </c>
      <c r="P4253" s="127" t="str">
        <f t="shared" ref="P4253" si="7488">CONCATENATE("X3","(m",K4251,")")</f>
        <v>X3(m532)</v>
      </c>
      <c r="Q4253" s="59">
        <f t="shared" ref="Q4253" si="7489">(($L$3*($I$5-($B$5*Q4251+$C$5*Q4252+$E$5*N4254+$F$5*N4255+$G$5*N4256))/$D$5))+((1-$L$3)*N4253)</f>
        <v>-9.7755786147141611E-4</v>
      </c>
      <c r="S4253" s="129">
        <f t="shared" si="7484"/>
        <v>7.1501313908812576E-3</v>
      </c>
    </row>
    <row r="4254" spans="1:22" x14ac:dyDescent="0.2">
      <c r="N4254" s="125">
        <f t="shared" si="7467"/>
        <v>0.25151872883158188</v>
      </c>
      <c r="P4254" s="127" t="str">
        <f t="shared" ref="P4254" si="7490">CONCATENATE("X4","(m",K4251,")")</f>
        <v>X4(m532)</v>
      </c>
      <c r="Q4254" s="59">
        <f t="shared" ref="Q4254" si="7491">(($L$3*($I$6-($B$6*Q4251+$C$6*Q4252+$D$6*Q4253+$F$6*N4255+$G$6*N4256))/$E$6))+((1-$L$3)*N4254)</f>
        <v>0.25153654493455102</v>
      </c>
      <c r="S4254" s="129">
        <f t="shared" si="7484"/>
        <v>7.0829083598062227E-3</v>
      </c>
    </row>
    <row r="4255" spans="1:22" x14ac:dyDescent="0.2">
      <c r="N4255" s="125">
        <f t="shared" si="7467"/>
        <v>-1.0103681436836238E-4</v>
      </c>
      <c r="P4255" s="127" t="str">
        <f t="shared" ref="P4255" si="7492">CONCATENATE("X5","(m",K4251,")")</f>
        <v>X5(m532)</v>
      </c>
      <c r="Q4255" s="59">
        <f t="shared" ref="Q4255" si="7493">(($L$3*($I$7-($B$7*Q4251+$C$7*Q4252+$D$7*Q4253+$E$7*Q4254+$G$7*N4256))/$F$7))+((1-$L$3)*N4255)</f>
        <v>-1.0104403388492257E-4</v>
      </c>
      <c r="S4255" s="129">
        <f t="shared" si="7484"/>
        <v>7.1449211622064907E-3</v>
      </c>
    </row>
    <row r="4256" spans="1:22" ht="15.75" x14ac:dyDescent="0.25">
      <c r="K4256" s="1"/>
      <c r="N4256" s="126">
        <f t="shared" si="7467"/>
        <v>-9.8347464976337594E-4</v>
      </c>
      <c r="P4256" s="127" t="str">
        <f t="shared" ref="P4256" si="7494">CONCATENATE("X6","(m",K4251,")")</f>
        <v>X6(m532)</v>
      </c>
      <c r="Q4256" s="59">
        <f t="shared" ref="Q4256" si="7495">(($L$3*($I$8-($B$8*Q4251+$C$8*Q4252+$D$8*Q4253+$E$8*Q4254+$F$8*Q4255))/$G$8))+((1-$L$3)*N4256)</f>
        <v>-9.835442269228369E-4</v>
      </c>
      <c r="R4256" s="1"/>
      <c r="S4256" s="129">
        <f t="shared" si="7484"/>
        <v>7.0741261609192649E-3</v>
      </c>
      <c r="T4256" s="1"/>
      <c r="U4256" s="1"/>
    </row>
    <row r="4257" spans="1:22" x14ac:dyDescent="0.2">
      <c r="A4257" s="131"/>
      <c r="B4257" s="131"/>
      <c r="C4257" s="131"/>
      <c r="D4257" s="131"/>
      <c r="E4257" s="131"/>
      <c r="F4257" s="131"/>
      <c r="G4257" s="131"/>
      <c r="H4257" s="131"/>
      <c r="I4257" s="131"/>
      <c r="J4257" s="131"/>
      <c r="K4257" s="131"/>
      <c r="L4257" s="131"/>
      <c r="M4257" s="131"/>
      <c r="N4257" s="131"/>
      <c r="O4257" s="131"/>
      <c r="P4257" s="131"/>
      <c r="Q4257" s="131"/>
      <c r="R4257" s="131"/>
      <c r="S4257" s="131"/>
      <c r="T4257" s="131"/>
      <c r="U4257" s="131"/>
      <c r="V4257" s="131"/>
    </row>
    <row r="4258" spans="1:22" ht="15.75" x14ac:dyDescent="0.25">
      <c r="K4258" s="127" t="s">
        <v>226</v>
      </c>
      <c r="N4258" s="117" t="s">
        <v>760</v>
      </c>
      <c r="S4258" s="112" t="s">
        <v>210</v>
      </c>
      <c r="T4258" s="112" t="s">
        <v>228</v>
      </c>
    </row>
    <row r="4259" spans="1:22" x14ac:dyDescent="0.2">
      <c r="K4259" s="127">
        <v>533</v>
      </c>
      <c r="N4259" s="124">
        <f t="shared" ref="N4259" si="7496">Q4251</f>
        <v>0.2503585818929423</v>
      </c>
      <c r="P4259" s="127" t="str">
        <f t="shared" ref="P4259" si="7497">CONCATENATE("X1","(m",K4259,")")</f>
        <v>X1(m533)</v>
      </c>
      <c r="Q4259" s="59">
        <f t="shared" ref="Q4259" si="7498">(($L$3*($I$3-($C$3*N4260+$D$3*N4261+$E$3*N4262+$F$3*N4263+$G$3*N4264))/$B$3))+((1-$L$3)*N4259)</f>
        <v>0.25037631655484177</v>
      </c>
      <c r="S4259" s="129">
        <f t="shared" ref="S4259:S4264" si="7499">ABS((Q4259-N4259)/Q4259)*100</f>
        <v>7.083202654108299E-3</v>
      </c>
      <c r="T4259" s="133">
        <f t="shared" si="7485"/>
        <v>7.112007925747248E-3</v>
      </c>
      <c r="U4259" s="127" t="s">
        <v>229</v>
      </c>
    </row>
    <row r="4260" spans="1:22" x14ac:dyDescent="0.2">
      <c r="N4260" s="125">
        <f t="shared" si="7467"/>
        <v>1.010404323960166E-4</v>
      </c>
      <c r="P4260" s="127" t="str">
        <f t="shared" ref="P4260" si="7500">CONCATENATE("X2","(m",K4259,")")</f>
        <v>X2(m533)</v>
      </c>
      <c r="Q4260" s="59">
        <f t="shared" ref="Q4260" si="7501">(($L$3*($I$4-($B$4*Q4259+$D$4*N4261+$E$4*N4262+$F$4*N4263+$G$4*N4264))/$C$4))+((1-$L$3)*N4260)</f>
        <v>1.010476189106823E-4</v>
      </c>
      <c r="S4260" s="129">
        <f t="shared" si="7499"/>
        <v>7.112007925747248E-3</v>
      </c>
    </row>
    <row r="4261" spans="1:22" x14ac:dyDescent="0.2">
      <c r="N4261" s="125">
        <f t="shared" si="7467"/>
        <v>-9.7755786147141611E-4</v>
      </c>
      <c r="P4261" s="127" t="str">
        <f t="shared" ref="P4261" si="7502">CONCATENATE("X3","(m",K4259,")")</f>
        <v>X3(m533)</v>
      </c>
      <c r="Q4261" s="59">
        <f t="shared" ref="Q4261" si="7503">(($L$3*($I$5-($B$5*Q4259+$C$5*Q4260+$E$5*N4262+$F$5*N4263+$G$5*N4264))/$D$5))+((1-$L$3)*N4261)</f>
        <v>-9.776271205793757E-4</v>
      </c>
      <c r="S4261" s="129">
        <f t="shared" si="7499"/>
        <v>7.0844094339921658E-3</v>
      </c>
    </row>
    <row r="4262" spans="1:22" x14ac:dyDescent="0.2">
      <c r="N4262" s="125">
        <f t="shared" si="7467"/>
        <v>0.25153654493455102</v>
      </c>
      <c r="P4262" s="127" t="str">
        <f t="shared" ref="P4262" si="7504">CONCATENATE("X4","(m",K4259,")")</f>
        <v>X4(m533)</v>
      </c>
      <c r="Q4262" s="59">
        <f t="shared" ref="Q4262" si="7505">(($L$3*($I$6-($B$6*Q4259+$C$6*Q4260+$D$6*Q4261+$F$6*N4263+$G$6*N4264))/$E$6))+((1-$L$3)*N4262)</f>
        <v>0.25155419852766475</v>
      </c>
      <c r="S4262" s="129">
        <f t="shared" si="7499"/>
        <v>7.0178089720055693E-3</v>
      </c>
    </row>
    <row r="4263" spans="1:22" x14ac:dyDescent="0.2">
      <c r="N4263" s="125">
        <f t="shared" si="7467"/>
        <v>-1.0104403388492257E-4</v>
      </c>
      <c r="P4263" s="127" t="str">
        <f t="shared" ref="P4263" si="7506">CONCATENATE("X5","(m",K4259,")")</f>
        <v>X5(m533)</v>
      </c>
      <c r="Q4263" s="59">
        <f t="shared" ref="Q4263" si="7507">(($L$3*($I$7-($B$7*Q4259+$C$7*Q4260+$D$7*Q4261+$E$7*Q4262+$G$7*N4264))/$F$7))+((1-$L$3)*N4263)</f>
        <v>-1.0105118754855217E-4</v>
      </c>
      <c r="S4263" s="129">
        <f t="shared" si="7499"/>
        <v>7.0792474617570288E-3</v>
      </c>
    </row>
    <row r="4264" spans="1:22" ht="15.75" x14ac:dyDescent="0.25">
      <c r="K4264" s="1"/>
      <c r="N4264" s="126">
        <f t="shared" si="7467"/>
        <v>-9.835442269228369E-4</v>
      </c>
      <c r="P4264" s="127" t="str">
        <f t="shared" ref="P4264" si="7508">CONCATENATE("X6","(m",K4259,")")</f>
        <v>X6(m533)</v>
      </c>
      <c r="Q4264" s="59">
        <f t="shared" ref="Q4264" si="7509">(($L$3*($I$8-($B$8*Q4259+$C$8*Q4260+$D$8*Q4261+$E$8*Q4262+$F$8*Q4263))/$G$8))+((1-$L$3)*N4264)</f>
        <v>-9.8361316943317467E-4</v>
      </c>
      <c r="R4264" s="1"/>
      <c r="S4264" s="129">
        <f t="shared" si="7499"/>
        <v>7.0091081006473143E-3</v>
      </c>
      <c r="T4264" s="1"/>
      <c r="U4264" s="1"/>
    </row>
    <row r="4265" spans="1:22" x14ac:dyDescent="0.2">
      <c r="A4265" s="131"/>
      <c r="B4265" s="131"/>
      <c r="C4265" s="131"/>
      <c r="D4265" s="131"/>
      <c r="E4265" s="131"/>
      <c r="F4265" s="131"/>
      <c r="G4265" s="131"/>
      <c r="H4265" s="131"/>
      <c r="I4265" s="131"/>
      <c r="J4265" s="131"/>
      <c r="K4265" s="131"/>
      <c r="L4265" s="131"/>
      <c r="M4265" s="131"/>
      <c r="N4265" s="131"/>
      <c r="O4265" s="131"/>
      <c r="P4265" s="131"/>
      <c r="Q4265" s="131"/>
      <c r="R4265" s="131"/>
      <c r="S4265" s="131"/>
      <c r="T4265" s="131"/>
      <c r="U4265" s="131"/>
      <c r="V4265" s="131"/>
    </row>
    <row r="4266" spans="1:22" ht="15.75" x14ac:dyDescent="0.25">
      <c r="K4266" s="127" t="s">
        <v>226</v>
      </c>
      <c r="N4266" s="117" t="s">
        <v>761</v>
      </c>
      <c r="S4266" s="112" t="s">
        <v>210</v>
      </c>
      <c r="T4266" s="112" t="s">
        <v>228</v>
      </c>
    </row>
    <row r="4267" spans="1:22" x14ac:dyDescent="0.2">
      <c r="K4267" s="127">
        <v>534</v>
      </c>
      <c r="N4267" s="124">
        <f t="shared" ref="N4267" si="7510">Q4259</f>
        <v>0.25037631655484177</v>
      </c>
      <c r="P4267" s="127" t="str">
        <f t="shared" ref="P4267" si="7511">CONCATENATE("X1","(m",K4267,")")</f>
        <v>X1(m534)</v>
      </c>
      <c r="Q4267" s="59">
        <f t="shared" ref="Q4267" si="7512">(($L$3*($I$3-($C$3*N4268+$D$3*N4269+$E$3*N4270+$F$3*N4271+$G$3*N4272))/$B$3))+((1-$L$3)*N4267)</f>
        <v>0.25039388944975183</v>
      </c>
      <c r="S4267" s="129">
        <f t="shared" ref="S4267:S4272" si="7513">ABS((Q4267-N4267)/Q4267)*100</f>
        <v>7.0181005409809209E-3</v>
      </c>
      <c r="T4267" s="133">
        <f t="shared" si="7485"/>
        <v>7.0466390505469056E-3</v>
      </c>
      <c r="U4267" s="127" t="s">
        <v>229</v>
      </c>
    </row>
    <row r="4268" spans="1:22" x14ac:dyDescent="0.2">
      <c r="N4268" s="125">
        <f t="shared" si="7467"/>
        <v>1.010476189106823E-4</v>
      </c>
      <c r="P4268" s="127" t="str">
        <f t="shared" ref="P4268" si="7514">CONCATENATE("X2","(m",K4267,")")</f>
        <v>X2(m534)</v>
      </c>
      <c r="Q4268" s="59">
        <f t="shared" ref="Q4268" si="7515">(($L$3*($I$4-($B$4*Q4267+$D$4*N4269+$E$4*N4270+$F$4*N4271+$G$4*N4272))/$C$4))+((1-$L$3)*N4268)</f>
        <v>1.0105473987344465E-4</v>
      </c>
      <c r="S4268" s="129">
        <f t="shared" si="7513"/>
        <v>7.0466390505469056E-3</v>
      </c>
    </row>
    <row r="4269" spans="1:22" x14ac:dyDescent="0.2">
      <c r="N4269" s="125">
        <f t="shared" si="7467"/>
        <v>-9.776271205793757E-4</v>
      </c>
      <c r="P4269" s="127" t="str">
        <f t="shared" ref="P4269" si="7516">CONCATENATE("X3","(m",K4267,")")</f>
        <v>X3(m534)</v>
      </c>
      <c r="Q4269" s="59">
        <f t="shared" ref="Q4269" si="7517">(($L$3*($I$5-($B$5*Q4267+$C$5*Q4268+$E$5*N4270+$F$5*N4271+$G$5*N4272))/$D$5))+((1-$L$3)*N4269)</f>
        <v>-9.7769574793932462E-4</v>
      </c>
      <c r="S4269" s="129">
        <f t="shared" si="7513"/>
        <v>7.0192961454072994E-3</v>
      </c>
    </row>
    <row r="4270" spans="1:22" x14ac:dyDescent="0.2">
      <c r="N4270" s="125">
        <f t="shared" si="7467"/>
        <v>0.25155419852766475</v>
      </c>
      <c r="P4270" s="127" t="str">
        <f t="shared" ref="P4270" si="7518">CONCATENATE("X4","(m",K4267,")")</f>
        <v>X4(m534)</v>
      </c>
      <c r="Q4270" s="59">
        <f t="shared" ref="Q4270" si="7519">(($L$3*($I$6-($B$6*Q4267+$C$6*Q4268+$D$6*Q4269+$F$6*N4271+$G$6*N4272))/$E$6))+((1-$L$3)*N4270)</f>
        <v>0.25157169109325916</v>
      </c>
      <c r="S4270" s="129">
        <f t="shared" si="7513"/>
        <v>6.953312401087243E-3</v>
      </c>
    </row>
    <row r="4271" spans="1:22" x14ac:dyDescent="0.2">
      <c r="N4271" s="125">
        <f t="shared" si="7467"/>
        <v>-1.0105118754855217E-4</v>
      </c>
      <c r="P4271" s="127" t="str">
        <f t="shared" ref="P4271" si="7520">CONCATENATE("X5","(m",K4267,")")</f>
        <v>X5(m534)</v>
      </c>
      <c r="Q4271" s="59">
        <f t="shared" ref="Q4271" si="7521">(($L$3*($I$7-($B$7*Q4267+$C$7*Q4268+$D$7*Q4269+$E$7*Q4270+$G$7*N4272))/$F$7))+((1-$L$3)*N4271)</f>
        <v>-1.0105827595992972E-4</v>
      </c>
      <c r="S4271" s="129">
        <f t="shared" si="7513"/>
        <v>7.0141819759085844E-3</v>
      </c>
    </row>
    <row r="4272" spans="1:22" ht="15.75" x14ac:dyDescent="0.25">
      <c r="K4272" s="1"/>
      <c r="N4272" s="126">
        <f t="shared" si="7467"/>
        <v>-9.8361316943317467E-4</v>
      </c>
      <c r="P4272" s="127" t="str">
        <f t="shared" ref="P4272" si="7522">CONCATENATE("X6","(m",K4267,")")</f>
        <v>X6(m534)</v>
      </c>
      <c r="Q4272" s="59">
        <f t="shared" ref="Q4272" si="7523">(($L$3*($I$8-($B$8*Q4267+$C$8*Q4268+$D$8*Q4269+$E$8*Q4270+$F$8*Q4271))/$G$8))+((1-$L$3)*N4272)</f>
        <v>-9.8368148308335124E-4</v>
      </c>
      <c r="R4272" s="1"/>
      <c r="S4272" s="129">
        <f t="shared" si="7513"/>
        <v>6.9446920930578849E-3</v>
      </c>
      <c r="T4272" s="1"/>
      <c r="U4272" s="1"/>
    </row>
    <row r="4273" spans="1:22" x14ac:dyDescent="0.2">
      <c r="A4273" s="131"/>
      <c r="B4273" s="131"/>
      <c r="C4273" s="131"/>
      <c r="D4273" s="131"/>
      <c r="E4273" s="131"/>
      <c r="F4273" s="131"/>
      <c r="G4273" s="131"/>
      <c r="H4273" s="131"/>
      <c r="I4273" s="131"/>
      <c r="J4273" s="131"/>
      <c r="K4273" s="131"/>
      <c r="L4273" s="131"/>
      <c r="M4273" s="131"/>
      <c r="N4273" s="131"/>
      <c r="O4273" s="131"/>
      <c r="P4273" s="131"/>
      <c r="Q4273" s="131"/>
      <c r="R4273" s="131"/>
      <c r="S4273" s="131"/>
      <c r="T4273" s="131"/>
      <c r="U4273" s="131"/>
      <c r="V4273" s="131"/>
    </row>
    <row r="4274" spans="1:22" ht="15.75" x14ac:dyDescent="0.25">
      <c r="K4274" s="127" t="s">
        <v>226</v>
      </c>
      <c r="N4274" s="117" t="s">
        <v>762</v>
      </c>
      <c r="S4274" s="112" t="s">
        <v>210</v>
      </c>
      <c r="T4274" s="112" t="s">
        <v>228</v>
      </c>
    </row>
    <row r="4275" spans="1:22" x14ac:dyDescent="0.2">
      <c r="K4275" s="127">
        <v>535</v>
      </c>
      <c r="N4275" s="124">
        <f t="shared" ref="N4275" si="7524">Q4267</f>
        <v>0.25039388944975183</v>
      </c>
      <c r="P4275" s="127" t="str">
        <f t="shared" ref="P4275" si="7525">CONCATENATE("X1","(m",K4275,")")</f>
        <v>X1(m535)</v>
      </c>
      <c r="Q4275" s="59">
        <f t="shared" ref="Q4275" si="7526">(($L$3*($I$3-($C$3*N4276+$D$3*N4277+$E$3*N4278+$F$3*N4279+$G$3*N4280))/$B$3))+((1-$L$3)*N4275)</f>
        <v>0.25041130205323248</v>
      </c>
      <c r="S4275" s="129">
        <f t="shared" ref="S4275:S4280" si="7527">ABS((Q4275-N4275)/Q4275)*100</f>
        <v>6.9536012703401038E-3</v>
      </c>
      <c r="T4275" s="133">
        <f t="shared" si="7485"/>
        <v>6.9818755249365354E-3</v>
      </c>
      <c r="U4275" s="127" t="s">
        <v>229</v>
      </c>
    </row>
    <row r="4276" spans="1:22" x14ac:dyDescent="0.2">
      <c r="N4276" s="125">
        <f t="shared" si="7467"/>
        <v>1.0105473987344465E-4</v>
      </c>
      <c r="P4276" s="127" t="str">
        <f t="shared" ref="P4276" si="7528">CONCATENATE("X2","(m",K4275,")")</f>
        <v>X2(m535)</v>
      </c>
      <c r="Q4276" s="59">
        <f t="shared" ref="Q4276" si="7529">(($L$3*($I$4-($B$4*Q4275+$D$4*N4277+$E$4*N4278+$F$4*N4279+$G$4*N4280))/$C$4))+((1-$L$3)*N4276)</f>
        <v>1.0106179588223642E-4</v>
      </c>
      <c r="S4276" s="129">
        <f t="shared" si="7527"/>
        <v>6.9818755249365354E-3</v>
      </c>
    </row>
    <row r="4277" spans="1:22" x14ac:dyDescent="0.2">
      <c r="N4277" s="125">
        <f t="shared" si="7467"/>
        <v>-9.7769574793932462E-4</v>
      </c>
      <c r="P4277" s="127" t="str">
        <f t="shared" ref="P4277" si="7530">CONCATENATE("X3","(m",K4275,")")</f>
        <v>X3(m535)</v>
      </c>
      <c r="Q4277" s="59">
        <f t="shared" ref="Q4277" si="7531">(($L$3*($I$5-($B$5*Q4275+$C$5*Q4276+$E$5*N4278+$F$5*N4279+$G$5*N4280))/$D$5))+((1-$L$3)*N4277)</f>
        <v>-9.7776374931376098E-4</v>
      </c>
      <c r="S4277" s="129">
        <f t="shared" si="7527"/>
        <v>6.9547858042482077E-3</v>
      </c>
    </row>
    <row r="4278" spans="1:22" x14ac:dyDescent="0.2">
      <c r="N4278" s="125">
        <f t="shared" si="7467"/>
        <v>0.25157169109325916</v>
      </c>
      <c r="P4278" s="127" t="str">
        <f t="shared" ref="P4278" si="7532">CONCATENATE("X4","(m",K4275,")")</f>
        <v>X4(m535)</v>
      </c>
      <c r="Q4278" s="59">
        <f t="shared" ref="Q4278" si="7533">(($L$3*($I$6-($B$6*Q4275+$C$6*Q4276+$D$6*Q4277+$F$6*N4279+$G$6*N4280))/$E$6))+((1-$L$3)*N4278)</f>
        <v>0.25158902410014933</v>
      </c>
      <c r="S4278" s="129">
        <f t="shared" si="7527"/>
        <v>6.8894129830018623E-3</v>
      </c>
    </row>
    <row r="4279" spans="1:22" x14ac:dyDescent="0.2">
      <c r="N4279" s="125">
        <f t="shared" si="7467"/>
        <v>-1.0105827595992972E-4</v>
      </c>
      <c r="P4279" s="127" t="str">
        <f t="shared" ref="P4279" si="7534">CONCATENATE("X5","(m",K4275,")")</f>
        <v>X5(m535)</v>
      </c>
      <c r="Q4279" s="59">
        <f t="shared" ref="Q4279" si="7535">(($L$3*($I$7-($B$7*Q4275+$C$7*Q4276+$D$7*Q4277+$E$7*Q4278+$G$7*N4280))/$F$7))+((1-$L$3)*N4279)</f>
        <v>-1.0106529971425458E-4</v>
      </c>
      <c r="S4279" s="129">
        <f t="shared" si="7527"/>
        <v>6.9497189883329178E-3</v>
      </c>
    </row>
    <row r="4280" spans="1:22" ht="15.75" x14ac:dyDescent="0.25">
      <c r="K4280" s="1"/>
      <c r="N4280" s="126">
        <f t="shared" si="7467"/>
        <v>-9.8368148308335124E-4</v>
      </c>
      <c r="P4280" s="127" t="str">
        <f t="shared" ref="P4280" si="7536">CONCATENATE("X6","(m",K4275,")")</f>
        <v>X6(m535)</v>
      </c>
      <c r="Q4280" s="59">
        <f t="shared" ref="Q4280" si="7537">(($L$3*($I$8-($B$8*Q4275+$C$8*Q4276+$D$8*Q4277+$E$8*Q4278+$F$8*Q4279))/$G$8))+((1-$L$3)*N4280)</f>
        <v>-9.8374917360952423E-4</v>
      </c>
      <c r="R4280" s="1"/>
      <c r="S4280" s="129">
        <f t="shared" si="7527"/>
        <v>6.8808724814100226E-3</v>
      </c>
      <c r="T4280" s="1"/>
      <c r="U4280" s="1"/>
    </row>
    <row r="4281" spans="1:22" x14ac:dyDescent="0.2">
      <c r="A4281" s="131"/>
      <c r="B4281" s="131"/>
      <c r="C4281" s="131"/>
      <c r="D4281" s="131"/>
      <c r="E4281" s="131"/>
      <c r="F4281" s="131"/>
      <c r="G4281" s="131"/>
      <c r="H4281" s="131"/>
      <c r="I4281" s="131"/>
      <c r="J4281" s="131"/>
      <c r="K4281" s="131"/>
      <c r="L4281" s="131"/>
      <c r="M4281" s="131"/>
      <c r="N4281" s="131"/>
      <c r="O4281" s="131"/>
      <c r="P4281" s="131"/>
      <c r="Q4281" s="131"/>
      <c r="R4281" s="131"/>
      <c r="S4281" s="131"/>
      <c r="T4281" s="131"/>
      <c r="U4281" s="131"/>
      <c r="V4281" s="131"/>
    </row>
    <row r="4282" spans="1:22" ht="15.75" x14ac:dyDescent="0.25">
      <c r="K4282" s="127" t="s">
        <v>226</v>
      </c>
      <c r="N4282" s="117" t="s">
        <v>763</v>
      </c>
      <c r="S4282" s="112" t="s">
        <v>210</v>
      </c>
      <c r="T4282" s="112" t="s">
        <v>228</v>
      </c>
    </row>
    <row r="4283" spans="1:22" x14ac:dyDescent="0.2">
      <c r="K4283" s="127">
        <v>536</v>
      </c>
      <c r="N4283" s="124">
        <f t="shared" ref="N4283" si="7538">Q4275</f>
        <v>0.25041130205323248</v>
      </c>
      <c r="P4283" s="127" t="str">
        <f t="shared" ref="P4283" si="7539">CONCATENATE("X1","(m",K4283,")")</f>
        <v>X1(m536)</v>
      </c>
      <c r="Q4283" s="59">
        <f t="shared" ref="Q4283" si="7540">(($L$3*($I$3-($C$3*N4284+$D$3*N4285+$E$3*N4286+$F$3*N4287+$G$3*N4288))/$B$3))+((1-$L$3)*N4283)</f>
        <v>0.25042855582738449</v>
      </c>
      <c r="S4283" s="129">
        <f t="shared" ref="S4283:S4288" si="7541">ABS((Q4283-N4283)/Q4283)*100</f>
        <v>6.8896991778796225E-3</v>
      </c>
      <c r="T4283" s="133">
        <f t="shared" si="7485"/>
        <v>6.9177116602163573E-3</v>
      </c>
      <c r="U4283" s="127" t="s">
        <v>229</v>
      </c>
    </row>
    <row r="4284" spans="1:22" x14ac:dyDescent="0.2">
      <c r="N4284" s="125">
        <f t="shared" si="7467"/>
        <v>1.0106179588223642E-4</v>
      </c>
      <c r="P4284" s="127" t="str">
        <f t="shared" ref="P4284" si="7542">CONCATENATE("X2","(m",K4283,")")</f>
        <v>X2(m536)</v>
      </c>
      <c r="Q4284" s="59">
        <f t="shared" ref="Q4284" si="7543">(($L$3*($I$4-($B$4*Q4283+$D$4*N4285+$E$4*N4286+$F$4*N4287+$G$4*N4288))/$C$4))+((1-$L$3)*N4284)</f>
        <v>1.0106878752953619E-4</v>
      </c>
      <c r="S4284" s="129">
        <f t="shared" si="7541"/>
        <v>6.9177116602163573E-3</v>
      </c>
    </row>
    <row r="4285" spans="1:22" x14ac:dyDescent="0.2">
      <c r="N4285" s="125">
        <f t="shared" si="7467"/>
        <v>-9.7776374931376098E-4</v>
      </c>
      <c r="P4285" s="127" t="str">
        <f t="shared" ref="P4285" si="7544">CONCATENATE("X3","(m",K4283,")")</f>
        <v>X3(m536)</v>
      </c>
      <c r="Q4285" s="59">
        <f t="shared" ref="Q4285" si="7545">(($L$3*($I$5-($B$5*Q4283+$C$5*Q4284+$E$5*N4286+$F$5*N4287+$G$5*N4288))/$D$5))+((1-$L$3)*N4285)</f>
        <v>-9.7783113041262186E-4</v>
      </c>
      <c r="S4285" s="129">
        <f t="shared" si="7541"/>
        <v>6.8908727453224029E-3</v>
      </c>
    </row>
    <row r="4286" spans="1:22" x14ac:dyDescent="0.2">
      <c r="N4286" s="125">
        <f t="shared" si="7467"/>
        <v>0.25158902410014933</v>
      </c>
      <c r="P4286" s="127" t="str">
        <f t="shared" ref="P4286" si="7546">CONCATENATE("X4","(m",K4283,")")</f>
        <v>X4(m536)</v>
      </c>
      <c r="Q4286" s="59">
        <f t="shared" ref="Q4286" si="7547">(($L$3*($I$6-($B$6*Q4283+$C$6*Q4284+$D$6*Q4285+$F$6*N4287+$G$6*N4288))/$E$6))+((1-$L$3)*N4286)</f>
        <v>0.25160619900375231</v>
      </c>
      <c r="S4286" s="129">
        <f t="shared" si="7541"/>
        <v>6.8261051082937636E-3</v>
      </c>
    </row>
    <row r="4287" spans="1:22" x14ac:dyDescent="0.2">
      <c r="N4287" s="125">
        <f t="shared" si="7467"/>
        <v>-1.0106529971425458E-4</v>
      </c>
      <c r="P4287" s="127" t="str">
        <f t="shared" ref="P4287" si="7548">CONCATENATE("X5","(m",K4283,")")</f>
        <v>X5(m536)</v>
      </c>
      <c r="Q4287" s="59">
        <f t="shared" ref="Q4287" si="7549">(($L$3*($I$7-($B$7*Q4283+$C$7*Q4284+$D$7*Q4285+$E$7*Q4286+$G$7*N4288))/$F$7))+((1-$L$3)*N4287)</f>
        <v>-1.0107225940129706E-4</v>
      </c>
      <c r="S4287" s="129">
        <f t="shared" si="7541"/>
        <v>6.8858528380648515E-3</v>
      </c>
    </row>
    <row r="4288" spans="1:22" ht="15.75" x14ac:dyDescent="0.25">
      <c r="K4288" s="1"/>
      <c r="N4288" s="126">
        <f t="shared" si="7467"/>
        <v>-9.8374917360952423E-4</v>
      </c>
      <c r="P4288" s="127" t="str">
        <f t="shared" ref="P4288" si="7550">CONCATENATE("X6","(m",K4283,")")</f>
        <v>X6(m536)</v>
      </c>
      <c r="Q4288" s="59">
        <f t="shared" ref="Q4288" si="7551">(($L$3*($I$8-($B$8*Q4283+$C$8*Q4284+$D$8*Q4285+$E$8*Q4286+$F$8*Q4287))/$G$8))+((1-$L$3)*N4288)</f>
        <v>-9.8381624669552858E-4</v>
      </c>
      <c r="R4288" s="1"/>
      <c r="S4288" s="129">
        <f t="shared" si="7541"/>
        <v>6.8176436636037188E-3</v>
      </c>
      <c r="T4288" s="1"/>
      <c r="U4288" s="1"/>
    </row>
    <row r="4289" spans="1:22" x14ac:dyDescent="0.2">
      <c r="A4289" s="131"/>
      <c r="B4289" s="131"/>
      <c r="C4289" s="131"/>
      <c r="D4289" s="131"/>
      <c r="E4289" s="131"/>
      <c r="F4289" s="131"/>
      <c r="G4289" s="131"/>
      <c r="H4289" s="131"/>
      <c r="I4289" s="131"/>
      <c r="J4289" s="131"/>
      <c r="K4289" s="131"/>
      <c r="L4289" s="131"/>
      <c r="M4289" s="131"/>
      <c r="N4289" s="131"/>
      <c r="O4289" s="131"/>
      <c r="P4289" s="131"/>
      <c r="Q4289" s="131"/>
      <c r="R4289" s="131"/>
      <c r="S4289" s="131"/>
      <c r="T4289" s="131"/>
      <c r="U4289" s="131"/>
      <c r="V4289" s="131"/>
    </row>
    <row r="4290" spans="1:22" ht="15.75" x14ac:dyDescent="0.25">
      <c r="K4290" s="127" t="s">
        <v>226</v>
      </c>
      <c r="N4290" s="117" t="s">
        <v>764</v>
      </c>
      <c r="S4290" s="112" t="s">
        <v>210</v>
      </c>
      <c r="T4290" s="112" t="s">
        <v>228</v>
      </c>
    </row>
    <row r="4291" spans="1:22" x14ac:dyDescent="0.2">
      <c r="K4291" s="127">
        <v>537</v>
      </c>
      <c r="N4291" s="124">
        <f t="shared" ref="N4291" si="7552">Q4283</f>
        <v>0.25042855582738449</v>
      </c>
      <c r="P4291" s="127" t="str">
        <f t="shared" ref="P4291" si="7553">CONCATENATE("X1","(m",K4291,")")</f>
        <v>X1(m537)</v>
      </c>
      <c r="Q4291" s="59">
        <f t="shared" ref="Q4291" si="7554">(($L$3*($I$3-($C$3*N4292+$D$3*N4293+$E$3*N4294+$F$3*N4295+$G$3*N4296))/$B$3))+((1-$L$3)*N4291)</f>
        <v>0.25044565222097198</v>
      </c>
      <c r="S4291" s="129">
        <f t="shared" ref="S4291:S4296" si="7555">ABS((Q4291-N4291)/Q4291)*100</f>
        <v>6.8263886539366827E-3</v>
      </c>
      <c r="T4291" s="133">
        <f t="shared" si="7485"/>
        <v>6.8541418228196494E-3</v>
      </c>
      <c r="U4291" s="127" t="s">
        <v>229</v>
      </c>
    </row>
    <row r="4292" spans="1:22" x14ac:dyDescent="0.2">
      <c r="N4292" s="125">
        <f t="shared" si="7467"/>
        <v>1.0106878752953619E-4</v>
      </c>
      <c r="P4292" s="127" t="str">
        <f t="shared" ref="P4292" si="7556">CONCATENATE("X2","(m",K4291,")")</f>
        <v>X2(m537)</v>
      </c>
      <c r="Q4292" s="59">
        <f t="shared" ref="Q4292" si="7557">(($L$3*($I$4-($B$4*Q4291+$D$4*N4293+$E$4*N4294+$F$4*N4295+$G$4*N4296))/$C$4))+((1-$L$3)*N4292)</f>
        <v>1.010757154024183E-4</v>
      </c>
      <c r="S4292" s="129">
        <f t="shared" si="7555"/>
        <v>6.8541418228196494E-3</v>
      </c>
    </row>
    <row r="4293" spans="1:22" x14ac:dyDescent="0.2">
      <c r="N4293" s="125">
        <f t="shared" si="7467"/>
        <v>-9.7783113041262186E-4</v>
      </c>
      <c r="P4293" s="127" t="str">
        <f t="shared" ref="P4293" si="7558">CONCATENATE("X3","(m",K4291,")")</f>
        <v>X3(m537)</v>
      </c>
      <c r="Q4293" s="59">
        <f t="shared" ref="Q4293" si="7559">(($L$3*($I$5-($B$5*Q4291+$C$5*Q4292+$E$5*N4294+$F$5*N4295+$G$5*N4296))/$D$5))+((1-$L$3)*N4293)</f>
        <v>-9.7789789689375971E-4</v>
      </c>
      <c r="S4293" s="129">
        <f t="shared" si="7555"/>
        <v>6.8275513578591471E-3</v>
      </c>
    </row>
    <row r="4294" spans="1:22" x14ac:dyDescent="0.2">
      <c r="N4294" s="125">
        <f t="shared" si="7467"/>
        <v>0.25160619900375231</v>
      </c>
      <c r="P4294" s="127" t="str">
        <f t="shared" ref="P4294" si="7560">CONCATENATE("X4","(m",K4291,")")</f>
        <v>X4(m537)</v>
      </c>
      <c r="Q4294" s="59">
        <f t="shared" ref="Q4294" si="7561">(($L$3*($I$6-($B$6*Q4291+$C$6*Q4292+$D$6*Q4293+$F$6*N4295+$G$6*N4296))/$E$6))+((1-$L$3)*N4294)</f>
        <v>0.25162321724620973</v>
      </c>
      <c r="S4294" s="129">
        <f t="shared" si="7555"/>
        <v>6.7633832218156062E-3</v>
      </c>
    </row>
    <row r="4295" spans="1:22" x14ac:dyDescent="0.2">
      <c r="N4295" s="125">
        <f t="shared" si="7467"/>
        <v>-1.0107225940129706E-4</v>
      </c>
      <c r="P4295" s="127" t="str">
        <f t="shared" ref="P4295" si="7562">CONCATENATE("X5","(m",K4291,")")</f>
        <v>X5(m537)</v>
      </c>
      <c r="Q4295" s="59">
        <f t="shared" ref="Q4295" si="7563">(($L$3*($I$7-($B$7*Q4291+$C$7*Q4292+$D$7*Q4293+$E$7*Q4294+$G$7*N4296))/$F$7))+((1-$L$3)*N4295)</f>
        <v>-1.0107915560544786E-4</v>
      </c>
      <c r="S4295" s="129">
        <f t="shared" si="7555"/>
        <v>6.8225779187611694E-3</v>
      </c>
    </row>
    <row r="4296" spans="1:22" ht="15.75" x14ac:dyDescent="0.25">
      <c r="K4296" s="1"/>
      <c r="N4296" s="126">
        <f t="shared" si="7467"/>
        <v>-9.8381624669552858E-4</v>
      </c>
      <c r="P4296" s="127" t="str">
        <f t="shared" ref="P4296" si="7564">CONCATENATE("X6","(m",K4291,")")</f>
        <v>X6(m537)</v>
      </c>
      <c r="Q4296" s="59">
        <f t="shared" ref="Q4296" si="7565">(($L$3*($I$8-($B$8*Q4291+$C$8*Q4292+$D$8*Q4293+$E$8*Q4294+$F$8*Q4295))/$G$8))+((1-$L$3)*N4296)</f>
        <v>-9.8388270797335436E-4</v>
      </c>
      <c r="R4296" s="1"/>
      <c r="S4296" s="129">
        <f t="shared" si="7555"/>
        <v>6.7550000916965901E-3</v>
      </c>
      <c r="T4296" s="1"/>
      <c r="U4296" s="1"/>
    </row>
    <row r="4297" spans="1:22" x14ac:dyDescent="0.2">
      <c r="A4297" s="131"/>
      <c r="B4297" s="131"/>
      <c r="C4297" s="131"/>
      <c r="D4297" s="131"/>
      <c r="E4297" s="131"/>
      <c r="F4297" s="131"/>
      <c r="G4297" s="131"/>
      <c r="H4297" s="131"/>
      <c r="I4297" s="131"/>
      <c r="J4297" s="131"/>
      <c r="K4297" s="131"/>
      <c r="L4297" s="131"/>
      <c r="M4297" s="131"/>
      <c r="N4297" s="131"/>
      <c r="O4297" s="131"/>
      <c r="P4297" s="131"/>
      <c r="Q4297" s="131"/>
      <c r="R4297" s="131"/>
      <c r="S4297" s="131"/>
      <c r="T4297" s="131"/>
      <c r="U4297" s="131"/>
      <c r="V4297" s="131"/>
    </row>
    <row r="4298" spans="1:22" ht="15.75" x14ac:dyDescent="0.25">
      <c r="K4298" s="127" t="s">
        <v>226</v>
      </c>
      <c r="N4298" s="117" t="s">
        <v>765</v>
      </c>
      <c r="S4298" s="112" t="s">
        <v>210</v>
      </c>
      <c r="T4298" s="112" t="s">
        <v>228</v>
      </c>
    </row>
    <row r="4299" spans="1:22" x14ac:dyDescent="0.2">
      <c r="K4299" s="127">
        <v>538</v>
      </c>
      <c r="N4299" s="124">
        <f t="shared" ref="N4299" si="7566">Q4291</f>
        <v>0.25044565222097198</v>
      </c>
      <c r="P4299" s="127" t="str">
        <f t="shared" ref="P4299" si="7567">CONCATENATE("X1","(m",K4299,")")</f>
        <v>X1(m538)</v>
      </c>
      <c r="Q4299" s="59">
        <f t="shared" ref="Q4299" si="7568">(($L$3*($I$3-($C$3*N4300+$D$3*N4301+$E$3*N4302+$F$3*N4303+$G$3*N4304))/$B$3))+((1-$L$3)*N4299)</f>
        <v>0.25046259266954418</v>
      </c>
      <c r="S4299" s="129">
        <f t="shared" ref="S4299:S4304" si="7569">ABS((Q4299-N4299)/Q4299)*100</f>
        <v>6.7636641430727134E-3</v>
      </c>
      <c r="T4299" s="133">
        <f t="shared" si="7485"/>
        <v>6.7911604335592979E-3</v>
      </c>
      <c r="U4299" s="127" t="s">
        <v>229</v>
      </c>
    </row>
    <row r="4300" spans="1:22" x14ac:dyDescent="0.2">
      <c r="N4300" s="125">
        <f t="shared" si="7467"/>
        <v>1.010757154024183E-4</v>
      </c>
      <c r="P4300" s="127" t="str">
        <f t="shared" ref="P4300" si="7570">CONCATENATE("X2","(m",K4299,")")</f>
        <v>X2(m538)</v>
      </c>
      <c r="Q4300" s="59">
        <f t="shared" ref="Q4300" si="7571">(($L$3*($I$4-($B$4*Q4299+$D$4*N4301+$E$4*N4302+$F$4*N4303+$G$4*N4304))/$C$4))+((1-$L$3)*N4300)</f>
        <v>1.0108258008260209E-4</v>
      </c>
      <c r="S4300" s="129">
        <f t="shared" si="7569"/>
        <v>6.7911604335592979E-3</v>
      </c>
    </row>
    <row r="4301" spans="1:22" x14ac:dyDescent="0.2">
      <c r="N4301" s="125">
        <f t="shared" si="7467"/>
        <v>-9.7789789689375971E-4</v>
      </c>
      <c r="P4301" s="127" t="str">
        <f t="shared" ref="P4301" si="7572">CONCATENATE("X3","(m",K4299,")")</f>
        <v>X3(m538)</v>
      </c>
      <c r="Q4301" s="59">
        <f t="shared" ref="Q4301" si="7573">(($L$3*($I$5-($B$5*Q4299+$C$5*Q4300+$E$5*N4302+$F$5*N4303+$G$5*N4304))/$D$5))+((1-$L$3)*N4301)</f>
        <v>-9.7796405436342002E-4</v>
      </c>
      <c r="S4301" s="129">
        <f t="shared" si="7569"/>
        <v>6.7648160855335888E-3</v>
      </c>
    </row>
    <row r="4302" spans="1:22" x14ac:dyDescent="0.2">
      <c r="N4302" s="125">
        <f t="shared" si="7467"/>
        <v>0.25162321724620973</v>
      </c>
      <c r="P4302" s="127" t="str">
        <f t="shared" ref="P4302" si="7574">CONCATENATE("X4","(m",K4299,")")</f>
        <v>X4(m538)</v>
      </c>
      <c r="Q4302" s="59">
        <f t="shared" ref="Q4302" si="7575">(($L$3*($I$6-($B$6*Q4299+$C$6*Q4300+$D$6*Q4301+$F$6*N4303+$G$6*N4304))/$E$6))+((1-$L$3)*N4302)</f>
        <v>0.25164008025650858</v>
      </c>
      <c r="S4302" s="129">
        <f t="shared" si="7569"/>
        <v>6.7012418219155297E-3</v>
      </c>
    </row>
    <row r="4303" spans="1:22" x14ac:dyDescent="0.2">
      <c r="N4303" s="125">
        <f t="shared" si="7467"/>
        <v>-1.0107915560544786E-4</v>
      </c>
      <c r="P4303" s="127" t="str">
        <f t="shared" ref="P4303" si="7576">CONCATENATE("X5","(m",K4299,")")</f>
        <v>X5(m538)</v>
      </c>
      <c r="Q4303" s="59">
        <f t="shared" ref="Q4303" si="7577">(($L$3*($I$7-($B$7*Q4299+$C$7*Q4300+$D$7*Q4301+$E$7*Q4302+$G$7*N4304))/$F$7))+((1-$L$3)*N4303)</f>
        <v>-1.0108598890576716E-4</v>
      </c>
      <c r="S4303" s="129">
        <f t="shared" si="7569"/>
        <v>6.7598886782030253E-3</v>
      </c>
    </row>
    <row r="4304" spans="1:22" ht="15.75" x14ac:dyDescent="0.25">
      <c r="K4304" s="1"/>
      <c r="N4304" s="126">
        <f t="shared" si="7467"/>
        <v>-9.8388270797335436E-4</v>
      </c>
      <c r="P4304" s="127" t="str">
        <f t="shared" ref="P4304" si="7578">CONCATENATE("X6","(m",K4299,")")</f>
        <v>X6(m538)</v>
      </c>
      <c r="Q4304" s="59">
        <f t="shared" ref="Q4304" si="7579">(($L$3*($I$8-($B$8*Q4299+$C$8*Q4300+$D$8*Q4301+$E$8*Q4302+$F$8*Q4303))/$G$8))+((1-$L$3)*N4304)</f>
        <v>-9.8394856302361916E-4</v>
      </c>
      <c r="R4304" s="1"/>
      <c r="S4304" s="129">
        <f t="shared" si="7569"/>
        <v>6.6929362712242505E-3</v>
      </c>
      <c r="T4304" s="1"/>
      <c r="U4304" s="1"/>
    </row>
    <row r="4305" spans="1:22" x14ac:dyDescent="0.2">
      <c r="A4305" s="131"/>
      <c r="B4305" s="131"/>
      <c r="C4305" s="131"/>
      <c r="D4305" s="131"/>
      <c r="E4305" s="131"/>
      <c r="F4305" s="131"/>
      <c r="G4305" s="131"/>
      <c r="H4305" s="131"/>
      <c r="I4305" s="131"/>
      <c r="J4305" s="131"/>
      <c r="K4305" s="131"/>
      <c r="L4305" s="131"/>
      <c r="M4305" s="131"/>
      <c r="N4305" s="131"/>
      <c r="O4305" s="131"/>
      <c r="P4305" s="131"/>
      <c r="Q4305" s="131"/>
      <c r="R4305" s="131"/>
      <c r="S4305" s="131"/>
      <c r="T4305" s="131"/>
      <c r="U4305" s="131"/>
      <c r="V4305" s="131"/>
    </row>
    <row r="4306" spans="1:22" ht="15.75" x14ac:dyDescent="0.25">
      <c r="K4306" s="127" t="s">
        <v>226</v>
      </c>
      <c r="N4306" s="117" t="s">
        <v>766</v>
      </c>
      <c r="S4306" s="112" t="s">
        <v>210</v>
      </c>
      <c r="T4306" s="112" t="s">
        <v>228</v>
      </c>
    </row>
    <row r="4307" spans="1:22" x14ac:dyDescent="0.2">
      <c r="K4307" s="127">
        <v>539</v>
      </c>
      <c r="N4307" s="124">
        <f t="shared" ref="N4307:N4368" si="7580">Q4299</f>
        <v>0.25046259266954418</v>
      </c>
      <c r="P4307" s="127" t="str">
        <f t="shared" ref="P4307" si="7581">CONCATENATE("X1","(m",K4307,")")</f>
        <v>X1(m539)</v>
      </c>
      <c r="Q4307" s="59">
        <f t="shared" ref="Q4307" si="7582">(($L$3*($I$3-($C$3*N4308+$D$3*N4309+$E$3*N4310+$F$3*N4311+$G$3*N4312))/$B$3))+((1-$L$3)*N4307)</f>
        <v>0.25047937859555597</v>
      </c>
      <c r="S4307" s="129">
        <f t="shared" ref="S4307:S4312" si="7583">ABS((Q4307-N4307)/Q4307)*100</f>
        <v>6.7015201434567238E-3</v>
      </c>
      <c r="T4307" s="133">
        <f t="shared" si="7485"/>
        <v>6.7287619670641933E-3</v>
      </c>
      <c r="U4307" s="127" t="s">
        <v>229</v>
      </c>
    </row>
    <row r="4308" spans="1:22" x14ac:dyDescent="0.2">
      <c r="N4308" s="125">
        <f t="shared" si="7580"/>
        <v>1.0108258008260209E-4</v>
      </c>
      <c r="P4308" s="127" t="str">
        <f t="shared" ref="P4308" si="7584">CONCATENATE("X2","(m",K4307,")")</f>
        <v>X2(m539)</v>
      </c>
      <c r="Q4308" s="59">
        <f t="shared" ref="Q4308" si="7585">(($L$3*($I$4-($B$4*Q4307+$D$4*N4309+$E$4*N4310+$F$4*N4311+$G$4*N4312))/$C$4))+((1-$L$3)*N4308)</f>
        <v>1.010893821465007E-4</v>
      </c>
      <c r="S4308" s="129">
        <f t="shared" si="7583"/>
        <v>6.7287619670641933E-3</v>
      </c>
    </row>
    <row r="4309" spans="1:22" x14ac:dyDescent="0.2">
      <c r="N4309" s="125">
        <f t="shared" si="7580"/>
        <v>-9.7796405436342002E-4</v>
      </c>
      <c r="P4309" s="127" t="str">
        <f t="shared" ref="P4309" si="7586">CONCATENATE("X3","(m",K4307,")")</f>
        <v>X3(m539)</v>
      </c>
      <c r="Q4309" s="59">
        <f t="shared" ref="Q4309" si="7587">(($L$3*($I$5-($B$5*Q4307+$C$5*Q4308+$E$5*N4310+$F$5*N4311+$G$5*N4312))/$D$5))+((1-$L$3)*N4309)</f>
        <v>-9.7802960837671039E-4</v>
      </c>
      <c r="S4309" s="129">
        <f t="shared" si="7583"/>
        <v>6.7026614254729021E-3</v>
      </c>
    </row>
    <row r="4310" spans="1:22" x14ac:dyDescent="0.2">
      <c r="N4310" s="125">
        <f t="shared" si="7580"/>
        <v>0.25164008025650858</v>
      </c>
      <c r="P4310" s="127" t="str">
        <f t="shared" ref="P4310" si="7588">CONCATENATE("X4","(m",K4307,")")</f>
        <v>X4(m539)</v>
      </c>
      <c r="Q4310" s="59">
        <f t="shared" ref="Q4310" si="7589">(($L$3*($I$6-($B$6*Q4307+$C$6*Q4308+$D$6*Q4309+$F$6*N4311+$G$6*N4312))/$E$6))+((1-$L$3)*N4310)</f>
        <v>0.25165678945060144</v>
      </c>
      <c r="S4310" s="129">
        <f t="shared" si="7583"/>
        <v>6.6396754601116938E-3</v>
      </c>
    </row>
    <row r="4311" spans="1:22" x14ac:dyDescent="0.2">
      <c r="N4311" s="125">
        <f t="shared" si="7580"/>
        <v>-1.0108598890576716E-4</v>
      </c>
      <c r="P4311" s="127" t="str">
        <f t="shared" ref="P4311" si="7590">CONCATENATE("X5","(m",K4307,")")</f>
        <v>X5(m539)</v>
      </c>
      <c r="Q4311" s="59">
        <f t="shared" ref="Q4311" si="7591">(($L$3*($I$7-($B$7*Q4307+$C$7*Q4308+$D$7*Q4309+$E$7*Q4310+$G$7*N4312))/$F$7))+((1-$L$3)*N4311)</f>
        <v>-1.0109275987603322E-4</v>
      </c>
      <c r="S4311" s="129">
        <f t="shared" si="7583"/>
        <v>6.6977796178137906E-3</v>
      </c>
    </row>
    <row r="4312" spans="1:22" ht="15.75" x14ac:dyDescent="0.25">
      <c r="K4312" s="1"/>
      <c r="N4312" s="126">
        <f t="shared" si="7580"/>
        <v>-9.8394856302361916E-4</v>
      </c>
      <c r="P4312" s="127" t="str">
        <f t="shared" ref="P4312" si="7592">CONCATENATE("X6","(m",K4307,")")</f>
        <v>X6(m539)</v>
      </c>
      <c r="Q4312" s="59">
        <f t="shared" ref="Q4312" si="7593">(($L$3*($I$8-($B$8*Q4307+$C$8*Q4308+$D$8*Q4309+$E$8*Q4310+$F$8*Q4311))/$G$8))+((1-$L$3)*N4312)</f>
        <v>-9.8401381737603681E-4</v>
      </c>
      <c r="R4312" s="1"/>
      <c r="S4312" s="129">
        <f t="shared" si="7583"/>
        <v>6.6314467607431135E-3</v>
      </c>
      <c r="T4312" s="1"/>
      <c r="U4312" s="1"/>
    </row>
    <row r="4313" spans="1:22" x14ac:dyDescent="0.2">
      <c r="A4313" s="131"/>
      <c r="B4313" s="131"/>
      <c r="C4313" s="131"/>
      <c r="D4313" s="131"/>
      <c r="E4313" s="131"/>
      <c r="F4313" s="131"/>
      <c r="G4313" s="131"/>
      <c r="H4313" s="131"/>
      <c r="I4313" s="131"/>
      <c r="J4313" s="131"/>
      <c r="K4313" s="131"/>
      <c r="L4313" s="131"/>
      <c r="M4313" s="131"/>
      <c r="N4313" s="131"/>
      <c r="O4313" s="131"/>
      <c r="P4313" s="131"/>
      <c r="Q4313" s="131"/>
      <c r="R4313" s="131"/>
      <c r="S4313" s="131"/>
      <c r="T4313" s="131"/>
      <c r="U4313" s="131"/>
      <c r="V4313" s="131"/>
    </row>
    <row r="4314" spans="1:22" ht="15.75" x14ac:dyDescent="0.25">
      <c r="K4314" s="127" t="s">
        <v>226</v>
      </c>
      <c r="N4314" s="117" t="s">
        <v>767</v>
      </c>
      <c r="S4314" s="112" t="s">
        <v>210</v>
      </c>
      <c r="T4314" s="112" t="s">
        <v>228</v>
      </c>
    </row>
    <row r="4315" spans="1:22" x14ac:dyDescent="0.2">
      <c r="K4315" s="127">
        <v>540</v>
      </c>
      <c r="N4315" s="124">
        <f t="shared" ref="N4315" si="7594">Q4307</f>
        <v>0.25047937859555597</v>
      </c>
      <c r="P4315" s="127" t="str">
        <f t="shared" ref="P4315" si="7595">CONCATENATE("X1","(m",K4315,")")</f>
        <v>X1(m540)</v>
      </c>
      <c r="Q4315" s="59">
        <f t="shared" ref="Q4315" si="7596">(($L$3*($I$3-($C$3*N4316+$D$3*N4317+$E$3*N4318+$F$3*N4319+$G$3*N4320))/$B$3))+((1-$L$3)*N4315)</f>
        <v>0.25049601140848726</v>
      </c>
      <c r="S4315" s="129">
        <f t="shared" ref="S4315:S4320" si="7597">ABS((Q4315-N4315)/Q4315)*100</f>
        <v>6.6399512063171759E-3</v>
      </c>
      <c r="T4315" s="133">
        <f t="shared" ref="T4315:T4371" si="7598">MAX(S4315:S4318)</f>
        <v>6.6669409513517141E-3</v>
      </c>
      <c r="U4315" s="127" t="s">
        <v>229</v>
      </c>
    </row>
    <row r="4316" spans="1:22" x14ac:dyDescent="0.2">
      <c r="N4316" s="125">
        <f t="shared" si="7580"/>
        <v>1.010893821465007E-4</v>
      </c>
      <c r="P4316" s="127" t="str">
        <f t="shared" ref="P4316" si="7599">CONCATENATE("X2","(m",K4315,")")</f>
        <v>X2(m540)</v>
      </c>
      <c r="Q4316" s="59">
        <f t="shared" ref="Q4316" si="7600">(($L$3*($I$4-($B$4*Q4315+$D$4*N4317+$E$4*N4318+$F$4*N4319+$G$4*N4320))/$C$4))+((1-$L$3)*N4316)</f>
        <v>1.0109612216526957E-4</v>
      </c>
      <c r="S4316" s="129">
        <f t="shared" si="7597"/>
        <v>6.6669409513517141E-3</v>
      </c>
    </row>
    <row r="4317" spans="1:22" x14ac:dyDescent="0.2">
      <c r="N4317" s="125">
        <f t="shared" si="7580"/>
        <v>-9.7802960837671039E-4</v>
      </c>
      <c r="P4317" s="127" t="str">
        <f t="shared" ref="P4317" si="7601">CONCATENATE("X3","(m",K4315,")")</f>
        <v>X3(m540)</v>
      </c>
      <c r="Q4317" s="59">
        <f t="shared" ref="Q4317" si="7602">(($L$3*($I$5-($B$5*Q4315+$C$5*Q4316+$E$5*N4318+$F$5*N4319+$G$5*N4320))/$D$5))+((1-$L$3)*N4317)</f>
        <v>-9.7809456443806756E-4</v>
      </c>
      <c r="S4317" s="129">
        <f t="shared" si="7597"/>
        <v>6.6410819279518613E-3</v>
      </c>
    </row>
    <row r="4318" spans="1:22" x14ac:dyDescent="0.2">
      <c r="N4318" s="125">
        <f t="shared" si="7580"/>
        <v>0.25165678945060144</v>
      </c>
      <c r="P4318" s="127" t="str">
        <f t="shared" ref="P4318" si="7603">CONCATENATE("X4","(m",K4315,")")</f>
        <v>X4(m540)</v>
      </c>
      <c r="Q4318" s="59">
        <f t="shared" ref="Q4318" si="7604">(($L$3*($I$6-($B$6*Q4315+$C$6*Q4316+$D$6*Q4317+$F$6*N4319+$G$6*N4320))/$E$6))+((1-$L$3)*N4318)</f>
        <v>0.25167334623152515</v>
      </c>
      <c r="S4318" s="129">
        <f t="shared" si="7597"/>
        <v>6.5786787403717311E-3</v>
      </c>
    </row>
    <row r="4319" spans="1:22" x14ac:dyDescent="0.2">
      <c r="N4319" s="125">
        <f t="shared" si="7580"/>
        <v>-1.0109275987603322E-4</v>
      </c>
      <c r="P4319" s="127" t="str">
        <f t="shared" ref="P4319" si="7605">CONCATENATE("X5","(m",K4315,")")</f>
        <v>X5(m540)</v>
      </c>
      <c r="Q4319" s="59">
        <f t="shared" ref="Q4319" si="7606">(($L$3*($I$7-($B$7*Q4315+$C$7*Q4316+$D$7*Q4317+$E$7*Q4318+$G$7*N4320))/$F$7))+((1-$L$3)*N4319)</f>
        <v>-1.0109946908479056E-4</v>
      </c>
      <c r="S4319" s="129">
        <f t="shared" si="7597"/>
        <v>6.6362452919644229E-3</v>
      </c>
    </row>
    <row r="4320" spans="1:22" ht="15.75" x14ac:dyDescent="0.25">
      <c r="K4320" s="1"/>
      <c r="N4320" s="126">
        <f t="shared" si="7580"/>
        <v>-9.8401381737603681E-4</v>
      </c>
      <c r="P4320" s="127" t="str">
        <f t="shared" ref="P4320" si="7607">CONCATENATE("X6","(m",K4315,")")</f>
        <v>X6(m540)</v>
      </c>
      <c r="Q4320" s="59">
        <f t="shared" ref="Q4320" si="7608">(($L$3*($I$8-($B$8*Q4315+$C$8*Q4316+$D$8*Q4317+$E$8*Q4318+$F$8*Q4319))/$G$8))+((1-$L$3)*N4320)</f>
        <v>-9.8407847650988254E-4</v>
      </c>
      <c r="R4320" s="1"/>
      <c r="S4320" s="129">
        <f t="shared" si="7597"/>
        <v>6.5705261713531037E-3</v>
      </c>
      <c r="T4320" s="1"/>
      <c r="U4320" s="1"/>
    </row>
    <row r="4321" spans="1:22" x14ac:dyDescent="0.2">
      <c r="A4321" s="131"/>
      <c r="B4321" s="131"/>
      <c r="C4321" s="131"/>
      <c r="D4321" s="131"/>
      <c r="E4321" s="131"/>
      <c r="F4321" s="131"/>
      <c r="G4321" s="131"/>
      <c r="H4321" s="131"/>
      <c r="I4321" s="131"/>
      <c r="J4321" s="131"/>
      <c r="K4321" s="131"/>
      <c r="L4321" s="131"/>
      <c r="M4321" s="131"/>
      <c r="N4321" s="131"/>
      <c r="O4321" s="131"/>
      <c r="P4321" s="131"/>
      <c r="Q4321" s="131"/>
      <c r="R4321" s="131"/>
      <c r="S4321" s="131"/>
      <c r="T4321" s="131"/>
      <c r="U4321" s="131"/>
      <c r="V4321" s="131"/>
    </row>
    <row r="4322" spans="1:22" ht="15.75" x14ac:dyDescent="0.25">
      <c r="K4322" s="127" t="s">
        <v>226</v>
      </c>
      <c r="N4322" s="117" t="s">
        <v>768</v>
      </c>
      <c r="S4322" s="112" t="s">
        <v>210</v>
      </c>
      <c r="T4322" s="112" t="s">
        <v>228</v>
      </c>
    </row>
    <row r="4323" spans="1:22" x14ac:dyDescent="0.2">
      <c r="K4323" s="127">
        <v>541</v>
      </c>
      <c r="N4323" s="124">
        <f t="shared" ref="N4323" si="7609">Q4315</f>
        <v>0.25049601140848726</v>
      </c>
      <c r="P4323" s="127" t="str">
        <f t="shared" ref="P4323" si="7610">CONCATENATE("X1","(m",K4323,")")</f>
        <v>X1(m541)</v>
      </c>
      <c r="Q4323" s="59">
        <f t="shared" ref="Q4323" si="7611">(($L$3*($I$3-($C$3*N4324+$D$3*N4325+$E$3*N4326+$F$3*N4327+$G$3*N4328))/$B$3))+((1-$L$3)*N4323)</f>
        <v>0.25051249250496133</v>
      </c>
      <c r="S4323" s="129">
        <f t="shared" ref="S4323:S4328" si="7612">ABS((Q4323-N4323)/Q4323)*100</f>
        <v>6.5789519353958732E-3</v>
      </c>
      <c r="T4323" s="133">
        <f t="shared" si="7598"/>
        <v>6.6056919671743201E-3</v>
      </c>
      <c r="U4323" s="127" t="s">
        <v>229</v>
      </c>
    </row>
    <row r="4324" spans="1:22" x14ac:dyDescent="0.2">
      <c r="N4324" s="125">
        <f t="shared" si="7580"/>
        <v>1.0109612216526957E-4</v>
      </c>
      <c r="P4324" s="127" t="str">
        <f t="shared" ref="P4324" si="7613">CONCATENATE("X2","(m",K4323,")")</f>
        <v>X2(m541)</v>
      </c>
      <c r="Q4324" s="59">
        <f t="shared" ref="Q4324" si="7614">(($L$3*($I$4-($B$4*Q4323+$D$4*N4325+$E$4*N4326+$F$4*N4327+$G$4*N4328))/$C$4))+((1-$L$3)*N4324)</f>
        <v>1.0110280070485432E-4</v>
      </c>
      <c r="S4324" s="129">
        <f t="shared" si="7612"/>
        <v>6.6056919671743201E-3</v>
      </c>
    </row>
    <row r="4325" spans="1:22" x14ac:dyDescent="0.2">
      <c r="N4325" s="125">
        <f t="shared" si="7580"/>
        <v>-9.7809456443806756E-4</v>
      </c>
      <c r="P4325" s="127" t="str">
        <f t="shared" ref="P4325" si="7615">CONCATENATE("X3","(m",K4323,")")</f>
        <v>X3(m541)</v>
      </c>
      <c r="Q4325" s="59">
        <f t="shared" ref="Q4325" si="7616">(($L$3*($I$5-($B$5*Q4323+$C$5*Q4324+$E$5*N4326+$F$5*N4327+$G$5*N4328))/$D$5))+((1-$L$3)*N4325)</f>
        <v>-9.7815892800171846E-4</v>
      </c>
      <c r="S4325" s="129">
        <f t="shared" si="7612"/>
        <v>6.5800721956691373E-3</v>
      </c>
    </row>
    <row r="4326" spans="1:22" x14ac:dyDescent="0.2">
      <c r="N4326" s="125">
        <f t="shared" si="7580"/>
        <v>0.25167334623152515</v>
      </c>
      <c r="P4326" s="127" t="str">
        <f t="shared" ref="P4326" si="7617">CONCATENATE("X4","(m",K4323,")")</f>
        <v>X4(m541)</v>
      </c>
      <c r="Q4326" s="59">
        <f t="shared" ref="Q4326" si="7618">(($L$3*($I$6-($B$6*Q4323+$C$6*Q4324+$D$6*Q4325+$F$6*N4327+$G$6*N4328))/$E$6))+((1-$L$3)*N4326)</f>
        <v>0.25168975198951871</v>
      </c>
      <c r="S4326" s="129">
        <f t="shared" si="7612"/>
        <v>6.5182463186809142E-3</v>
      </c>
    </row>
    <row r="4327" spans="1:22" x14ac:dyDescent="0.2">
      <c r="N4327" s="125">
        <f t="shared" si="7580"/>
        <v>-1.0109946908479056E-4</v>
      </c>
      <c r="P4327" s="127" t="str">
        <f t="shared" ref="P4327" si="7619">CONCATENATE("X5","(m",K4323,")")</f>
        <v>X5(m541)</v>
      </c>
      <c r="Q4327" s="59">
        <f t="shared" ref="Q4327" si="7620">(($L$3*($I$7-($B$7*Q4323+$C$7*Q4324+$D$7*Q4325+$E$7*Q4326+$G$7*N4328))/$F$7))+((1-$L$3)*N4327)</f>
        <v>-1.0110611709539775E-4</v>
      </c>
      <c r="S4327" s="129">
        <f t="shared" si="7612"/>
        <v>6.5752803076427847E-3</v>
      </c>
    </row>
    <row r="4328" spans="1:22" ht="15.75" x14ac:dyDescent="0.25">
      <c r="K4328" s="1"/>
      <c r="N4328" s="126">
        <f t="shared" si="7580"/>
        <v>-9.8407847650988254E-4</v>
      </c>
      <c r="P4328" s="127" t="str">
        <f t="shared" ref="P4328" si="7621">CONCATENATE("X6","(m",K4323,")")</f>
        <v>X6(m541)</v>
      </c>
      <c r="Q4328" s="59">
        <f t="shared" ref="Q4328" si="7622">(($L$3*($I$8-($B$8*Q4323+$C$8*Q4324+$D$8*Q4325+$E$8*Q4326+$F$8*Q4327))/$G$8))+((1-$L$3)*N4328)</f>
        <v>-9.8414254585445097E-4</v>
      </c>
      <c r="R4328" s="1"/>
      <c r="S4328" s="129">
        <f t="shared" si="7612"/>
        <v>6.5101691658697803E-3</v>
      </c>
      <c r="T4328" s="1"/>
      <c r="U4328" s="1"/>
    </row>
    <row r="4329" spans="1:22" x14ac:dyDescent="0.2">
      <c r="A4329" s="131"/>
      <c r="B4329" s="131"/>
      <c r="C4329" s="131"/>
      <c r="D4329" s="131"/>
      <c r="E4329" s="131"/>
      <c r="F4329" s="131"/>
      <c r="G4329" s="131"/>
      <c r="H4329" s="131"/>
      <c r="I4329" s="131"/>
      <c r="J4329" s="131"/>
      <c r="K4329" s="131"/>
      <c r="L4329" s="131"/>
      <c r="M4329" s="131"/>
      <c r="N4329" s="131"/>
      <c r="O4329" s="131"/>
      <c r="P4329" s="131"/>
      <c r="Q4329" s="131"/>
      <c r="R4329" s="131"/>
      <c r="S4329" s="131"/>
      <c r="T4329" s="131"/>
      <c r="U4329" s="131"/>
      <c r="V4329" s="131"/>
    </row>
    <row r="4330" spans="1:22" ht="15.75" x14ac:dyDescent="0.25">
      <c r="K4330" s="127" t="s">
        <v>226</v>
      </c>
      <c r="N4330" s="117" t="s">
        <v>769</v>
      </c>
      <c r="S4330" s="112" t="s">
        <v>210</v>
      </c>
      <c r="T4330" s="112" t="s">
        <v>228</v>
      </c>
    </row>
    <row r="4331" spans="1:22" x14ac:dyDescent="0.2">
      <c r="K4331" s="127">
        <v>542</v>
      </c>
      <c r="N4331" s="124">
        <f t="shared" ref="N4331" si="7623">Q4323</f>
        <v>0.25051249250496133</v>
      </c>
      <c r="P4331" s="127" t="str">
        <f t="shared" ref="P4331" si="7624">CONCATENATE("X1","(m",K4331,")")</f>
        <v>X1(m542)</v>
      </c>
      <c r="Q4331" s="59">
        <f t="shared" ref="Q4331" si="7625">(($L$3*($I$3-($C$3*N4332+$D$3*N4333+$E$3*N4334+$F$3*N4335+$G$3*N4336))/$B$3))+((1-$L$3)*N4331)</f>
        <v>0.25052882326886211</v>
      </c>
      <c r="S4331" s="129">
        <f t="shared" ref="S4331:S4336" si="7626">ABS((Q4331-N4331)/Q4331)*100</f>
        <v>6.5185169864702486E-3</v>
      </c>
      <c r="T4331" s="133">
        <f t="shared" si="7598"/>
        <v>6.5450096473949398E-3</v>
      </c>
      <c r="U4331" s="127" t="s">
        <v>229</v>
      </c>
    </row>
    <row r="4332" spans="1:22" x14ac:dyDescent="0.2">
      <c r="N4332" s="125">
        <f t="shared" si="7580"/>
        <v>1.0110280070485432E-4</v>
      </c>
      <c r="P4332" s="127" t="str">
        <f t="shared" ref="P4332" si="7627">CONCATENATE("X2","(m",K4331,")")</f>
        <v>X2(m542)</v>
      </c>
      <c r="Q4332" s="59">
        <f t="shared" ref="Q4332" si="7628">(($L$3*($I$4-($B$4*Q4331+$D$4*N4333+$E$4*N4334+$F$4*N4335+$G$4*N4336))/$C$4))+((1-$L$3)*N4332)</f>
        <v>1.0110941832603818E-4</v>
      </c>
      <c r="S4332" s="129">
        <f t="shared" si="7626"/>
        <v>6.5450096473949398E-3</v>
      </c>
    </row>
    <row r="4333" spans="1:22" x14ac:dyDescent="0.2">
      <c r="N4333" s="125">
        <f t="shared" si="7580"/>
        <v>-9.7815892800171846E-4</v>
      </c>
      <c r="P4333" s="127" t="str">
        <f t="shared" ref="P4333" si="7629">CONCATENATE("X3","(m",K4331,")")</f>
        <v>X3(m542)</v>
      </c>
      <c r="Q4333" s="59">
        <f t="shared" ref="Q4333" si="7630">(($L$3*($I$5-($B$5*Q4331+$C$5*Q4332+$E$5*N4334+$F$5*N4335+$G$5*N4336))/$D$5))+((1-$L$3)*N4333)</f>
        <v>-9.7822270447214007E-4</v>
      </c>
      <c r="S4333" s="129">
        <f t="shared" si="7626"/>
        <v>6.5196268835354199E-3</v>
      </c>
    </row>
    <row r="4334" spans="1:22" x14ac:dyDescent="0.2">
      <c r="N4334" s="125">
        <f t="shared" si="7580"/>
        <v>0.25168975198951871</v>
      </c>
      <c r="P4334" s="127" t="str">
        <f t="shared" ref="P4334" si="7631">CONCATENATE("X4","(m",K4331,")")</f>
        <v>X4(m542)</v>
      </c>
      <c r="Q4334" s="59">
        <f t="shared" ref="Q4334" si="7632">(($L$3*($I$6-($B$6*Q4331+$C$6*Q4332+$D$6*Q4333+$F$6*N4335+$G$6*N4336))/$E$6))+((1-$L$3)*N4334)</f>
        <v>0.25170600810214017</v>
      </c>
      <c r="S4334" s="129">
        <f t="shared" si="7626"/>
        <v>6.458372902590148E-3</v>
      </c>
    </row>
    <row r="4335" spans="1:22" x14ac:dyDescent="0.2">
      <c r="N4335" s="125">
        <f t="shared" si="7580"/>
        <v>-1.0110611709539775E-4</v>
      </c>
      <c r="P4335" s="127" t="str">
        <f t="shared" ref="P4335" si="7633">CONCATENATE("X5","(m",K4331,")")</f>
        <v>X5(m542)</v>
      </c>
      <c r="Q4335" s="59">
        <f t="shared" ref="Q4335" si="7634">(($L$3*($I$7-($B$7*Q4331+$C$7*Q4332+$D$7*Q4333+$E$7*Q4334+$G$7*N4336))/$F$7))+((1-$L$3)*N4335)</f>
        <v>-1.0111270446607462E-4</v>
      </c>
      <c r="S4335" s="129">
        <f t="shared" si="7626"/>
        <v>6.5148793236691274E-3</v>
      </c>
    </row>
    <row r="4336" spans="1:22" ht="15.75" x14ac:dyDescent="0.25">
      <c r="K4336" s="1"/>
      <c r="N4336" s="126">
        <f t="shared" si="7580"/>
        <v>-9.8414254585445097E-4</v>
      </c>
      <c r="P4336" s="127" t="str">
        <f t="shared" ref="P4336" si="7635">CONCATENATE("X6","(m",K4331,")")</f>
        <v>X6(m542)</v>
      </c>
      <c r="Q4336" s="59">
        <f t="shared" ref="Q4336" si="7636">(($L$3*($I$8-($B$8*Q4331+$C$8*Q4332+$D$8*Q4333+$E$8*Q4334+$F$8*Q4335))/$G$8))+((1-$L$3)*N4336)</f>
        <v>-9.8420603078951422E-4</v>
      </c>
      <c r="R4336" s="1"/>
      <c r="S4336" s="129">
        <f t="shared" si="7626"/>
        <v>6.4503704587475386E-3</v>
      </c>
      <c r="T4336" s="1"/>
      <c r="U4336" s="1"/>
    </row>
    <row r="4337" spans="1:22" x14ac:dyDescent="0.2">
      <c r="A4337" s="131"/>
      <c r="B4337" s="131"/>
      <c r="C4337" s="131"/>
      <c r="D4337" s="131"/>
      <c r="E4337" s="131"/>
      <c r="F4337" s="131"/>
      <c r="G4337" s="131"/>
      <c r="H4337" s="131"/>
      <c r="I4337" s="131"/>
      <c r="J4337" s="131"/>
      <c r="K4337" s="131"/>
      <c r="L4337" s="131"/>
      <c r="M4337" s="131"/>
      <c r="N4337" s="131"/>
      <c r="O4337" s="131"/>
      <c r="P4337" s="131"/>
      <c r="Q4337" s="131"/>
      <c r="R4337" s="131"/>
      <c r="S4337" s="131"/>
      <c r="T4337" s="131"/>
      <c r="U4337" s="131"/>
      <c r="V4337" s="131"/>
    </row>
    <row r="4338" spans="1:22" ht="15.75" x14ac:dyDescent="0.25">
      <c r="K4338" s="127" t="s">
        <v>226</v>
      </c>
      <c r="N4338" s="117" t="s">
        <v>770</v>
      </c>
      <c r="S4338" s="112" t="s">
        <v>210</v>
      </c>
      <c r="T4338" s="112" t="s">
        <v>228</v>
      </c>
    </row>
    <row r="4339" spans="1:22" x14ac:dyDescent="0.2">
      <c r="K4339" s="127">
        <v>543</v>
      </c>
      <c r="N4339" s="124">
        <f t="shared" ref="N4339" si="7637">Q4331</f>
        <v>0.25052882326886211</v>
      </c>
      <c r="P4339" s="127" t="str">
        <f t="shared" ref="P4339" si="7638">CONCATENATE("X1","(m",K4339,")")</f>
        <v>X1(m543)</v>
      </c>
      <c r="Q4339" s="59">
        <f t="shared" ref="Q4339" si="7639">(($L$3*($I$3-($C$3*N4340+$D$3*N4341+$E$3*N4342+$F$3*N4343+$G$3*N4344))/$B$3))+((1-$L$3)*N4339)</f>
        <v>0.2505450050714505</v>
      </c>
      <c r="S4339" s="129">
        <f t="shared" ref="S4339:S4344" si="7640">ABS((Q4339-N4339)/Q4339)*100</f>
        <v>6.4586410668110933E-3</v>
      </c>
      <c r="T4339" s="133">
        <f t="shared" si="7598"/>
        <v>6.4848886768200283E-3</v>
      </c>
      <c r="U4339" s="127" t="s">
        <v>229</v>
      </c>
    </row>
    <row r="4340" spans="1:22" x14ac:dyDescent="0.2">
      <c r="N4340" s="125">
        <f t="shared" si="7580"/>
        <v>1.0110941832603818E-4</v>
      </c>
      <c r="P4340" s="127" t="str">
        <f t="shared" ref="P4340" si="7641">CONCATENATE("X2","(m",K4339,")")</f>
        <v>X2(m543)</v>
      </c>
      <c r="Q4340" s="59">
        <f t="shared" ref="Q4340" si="7642">(($L$3*($I$4-($B$4*Q4339+$D$4*N4341+$E$4*N4342+$F$4*N4343+$G$4*N4344))/$C$4))+((1-$L$3)*N4340)</f>
        <v>1.0111597558448932E-4</v>
      </c>
      <c r="S4340" s="129">
        <f t="shared" si="7640"/>
        <v>6.4848886768200283E-3</v>
      </c>
    </row>
    <row r="4341" spans="1:22" x14ac:dyDescent="0.2">
      <c r="N4341" s="125">
        <f t="shared" si="7580"/>
        <v>-9.7822270447214007E-4</v>
      </c>
      <c r="P4341" s="127" t="str">
        <f t="shared" ref="P4341" si="7643">CONCATENATE("X3","(m",K4339,")")</f>
        <v>X3(m543)</v>
      </c>
      <c r="Q4341" s="59">
        <f t="shared" ref="Q4341" si="7644">(($L$3*($I$5-($B$5*Q4339+$C$5*Q4340+$E$5*N4342+$F$5*N4343+$G$5*N4344))/$D$5))+((1-$L$3)*N4341)</f>
        <v>-9.7828589920451268E-4</v>
      </c>
      <c r="S4341" s="129">
        <f t="shared" si="7640"/>
        <v>6.4597406978870644E-3</v>
      </c>
    </row>
    <row r="4342" spans="1:22" x14ac:dyDescent="0.2">
      <c r="N4342" s="125">
        <f t="shared" si="7580"/>
        <v>0.25170600810214017</v>
      </c>
      <c r="P4342" s="127" t="str">
        <f t="shared" ref="P4342" si="7645">CONCATENATE("X4","(m",K4339,")")</f>
        <v>X4(m543)</v>
      </c>
      <c r="Q4342" s="59">
        <f t="shared" ref="Q4342" si="7646">(($L$3*($I$6-($B$6*Q4339+$C$6*Q4340+$D$6*Q4341+$F$6*N4343+$G$6*N4344))/$E$6))+((1-$L$3)*N4342)</f>
        <v>0.25172211593438193</v>
      </c>
      <c r="S4342" s="129">
        <f t="shared" si="7640"/>
        <v>6.3990532504350417E-3</v>
      </c>
    </row>
    <row r="4343" spans="1:22" x14ac:dyDescent="0.2">
      <c r="N4343" s="125">
        <f t="shared" si="7580"/>
        <v>-1.0111270446607462E-4</v>
      </c>
      <c r="P4343" s="127" t="str">
        <f t="shared" ref="P4343" si="7647">CONCATENATE("X5","(m",K4339,")")</f>
        <v>X5(m543)</v>
      </c>
      <c r="Q4343" s="59">
        <f t="shared" ref="Q4343" si="7648">(($L$3*($I$7-($B$7*Q4339+$C$7*Q4340+$D$7*Q4341+$E$7*Q4342+$G$7*N4344))/$F$7))+((1-$L$3)*N4343)</f>
        <v>-1.0111923174994922E-4</v>
      </c>
      <c r="S4343" s="129">
        <f t="shared" si="7640"/>
        <v>6.4550370504630802E-3</v>
      </c>
    </row>
    <row r="4344" spans="1:22" ht="15.75" x14ac:dyDescent="0.25">
      <c r="K4344" s="1"/>
      <c r="N4344" s="126">
        <f t="shared" si="7580"/>
        <v>-9.8420603078951422E-4</v>
      </c>
      <c r="P4344" s="127" t="str">
        <f t="shared" ref="P4344" si="7649">CONCATENATE("X6","(m",K4339,")")</f>
        <v>X6(m543)</v>
      </c>
      <c r="Q4344" s="59">
        <f t="shared" ref="Q4344" si="7650">(($L$3*($I$8-($B$8*Q4339+$C$8*Q4340+$D$8*Q4341+$E$8*Q4342+$F$8*Q4343))/$G$8))+((1-$L$3)*N4344)</f>
        <v>-9.8426893664577218E-4</v>
      </c>
      <c r="R4344" s="1"/>
      <c r="S4344" s="129">
        <f t="shared" si="7640"/>
        <v>6.3911248151673709E-3</v>
      </c>
      <c r="T4344" s="1"/>
      <c r="U4344" s="1"/>
    </row>
    <row r="4345" spans="1:22" x14ac:dyDescent="0.2">
      <c r="A4345" s="131"/>
      <c r="B4345" s="131"/>
      <c r="C4345" s="131"/>
      <c r="D4345" s="131"/>
      <c r="E4345" s="131"/>
      <c r="F4345" s="131"/>
      <c r="G4345" s="131"/>
      <c r="H4345" s="131"/>
      <c r="I4345" s="131"/>
      <c r="J4345" s="131"/>
      <c r="K4345" s="131"/>
      <c r="L4345" s="131"/>
      <c r="M4345" s="131"/>
      <c r="N4345" s="131"/>
      <c r="O4345" s="131"/>
      <c r="P4345" s="131"/>
      <c r="Q4345" s="131"/>
      <c r="R4345" s="131"/>
      <c r="S4345" s="131"/>
      <c r="T4345" s="131"/>
      <c r="U4345" s="131"/>
      <c r="V4345" s="131"/>
    </row>
    <row r="4346" spans="1:22" ht="15.75" x14ac:dyDescent="0.25">
      <c r="K4346" s="127" t="s">
        <v>226</v>
      </c>
      <c r="N4346" s="117" t="s">
        <v>771</v>
      </c>
      <c r="S4346" s="112" t="s">
        <v>210</v>
      </c>
      <c r="T4346" s="112" t="s">
        <v>228</v>
      </c>
    </row>
    <row r="4347" spans="1:22" x14ac:dyDescent="0.2">
      <c r="K4347" s="127">
        <v>544</v>
      </c>
      <c r="N4347" s="124">
        <f t="shared" ref="N4347" si="7651">Q4339</f>
        <v>0.2505450050714505</v>
      </c>
      <c r="P4347" s="127" t="str">
        <f t="shared" ref="P4347" si="7652">CONCATENATE("X1","(m",K4347,")")</f>
        <v>X1(m544)</v>
      </c>
      <c r="Q4347" s="59">
        <f t="shared" ref="Q4347" si="7653">(($L$3*($I$3-($C$3*N4348+$D$3*N4349+$E$3*N4350+$F$3*N4351+$G$3*N4352))/$B$3))+((1-$L$3)*N4347)</f>
        <v>0.25056103927147938</v>
      </c>
      <c r="S4347" s="129">
        <f t="shared" ref="S4347:S4352" si="7654">ABS((Q4347-N4347)/Q4347)*100</f>
        <v>6.3993189346200074E-3</v>
      </c>
      <c r="T4347" s="133">
        <f t="shared" si="7598"/>
        <v>6.4253237913106586E-3</v>
      </c>
      <c r="U4347" s="127" t="s">
        <v>229</v>
      </c>
    </row>
    <row r="4348" spans="1:22" x14ac:dyDescent="0.2">
      <c r="N4348" s="125">
        <f t="shared" si="7580"/>
        <v>1.0111597558448932E-4</v>
      </c>
      <c r="P4348" s="127" t="str">
        <f t="shared" ref="P4348" si="7655">CONCATENATE("X2","(m",K4347,")")</f>
        <v>X2(m544)</v>
      </c>
      <c r="Q4348" s="59">
        <f t="shared" ref="Q4348" si="7656">(($L$3*($I$4-($B$4*Q4347+$D$4*N4349+$E$4*N4350+$F$4*N4351+$G$4*N4352))/$C$4))+((1-$L$3)*N4348)</f>
        <v>1.0112247303080733E-4</v>
      </c>
      <c r="S4348" s="129">
        <f t="shared" si="7654"/>
        <v>6.4253237913106586E-3</v>
      </c>
    </row>
    <row r="4349" spans="1:22" x14ac:dyDescent="0.2">
      <c r="N4349" s="125">
        <f t="shared" si="7580"/>
        <v>-9.7828589920451268E-4</v>
      </c>
      <c r="P4349" s="127" t="str">
        <f t="shared" ref="P4349" si="7657">CONCATENATE("X3","(m",K4347,")")</f>
        <v>X3(m544)</v>
      </c>
      <c r="Q4349" s="59">
        <f t="shared" ref="Q4349" si="7658">(($L$3*($I$5-($B$5*Q4347+$C$5*Q4348+$E$5*N4350+$F$5*N4351+$G$5*N4352))/$D$5))+((1-$L$3)*N4349)</f>
        <v>-9.7834851750516847E-4</v>
      </c>
      <c r="S4349" s="129">
        <f t="shared" si="7654"/>
        <v>6.4004083959233399E-3</v>
      </c>
    </row>
    <row r="4350" spans="1:22" x14ac:dyDescent="0.2">
      <c r="N4350" s="125">
        <f t="shared" si="7580"/>
        <v>0.25172211593438193</v>
      </c>
      <c r="P4350" s="127" t="str">
        <f t="shared" ref="P4350" si="7659">CONCATENATE("X4","(m",K4347,")")</f>
        <v>X4(m544)</v>
      </c>
      <c r="Q4350" s="59">
        <f t="shared" ref="Q4350" si="7660">(($L$3*($I$6-($B$6*Q4347+$C$6*Q4348+$D$6*Q4349+$F$6*N4351+$G$6*N4352))/$E$6))+((1-$L$3)*N4350)</f>
        <v>0.25173807683878585</v>
      </c>
      <c r="S4350" s="129">
        <f t="shared" si="7654"/>
        <v>6.3402821711963757E-3</v>
      </c>
    </row>
    <row r="4351" spans="1:22" x14ac:dyDescent="0.2">
      <c r="N4351" s="125">
        <f t="shared" si="7580"/>
        <v>-1.0111923174994922E-4</v>
      </c>
      <c r="P4351" s="127" t="str">
        <f t="shared" ref="P4351" si="7661">CONCATENATE("X5","(m",K4347,")")</f>
        <v>X5(m544)</v>
      </c>
      <c r="Q4351" s="59">
        <f t="shared" ref="Q4351" si="7662">(($L$3*($I$7-($B$7*Q4347+$C$7*Q4348+$D$7*Q4349+$E$7*Q4350+$G$7*N4352))/$F$7))+((1-$L$3)*N4351)</f>
        <v>-1.0112569949510425E-4</v>
      </c>
      <c r="S4351" s="129">
        <f t="shared" si="7654"/>
        <v>6.3957482492763259E-3</v>
      </c>
    </row>
    <row r="4352" spans="1:22" ht="15.75" x14ac:dyDescent="0.25">
      <c r="K4352" s="1"/>
      <c r="N4352" s="126">
        <f t="shared" si="7580"/>
        <v>-9.8426893664577218E-4</v>
      </c>
      <c r="P4352" s="127" t="str">
        <f t="shared" ref="P4352" si="7663">CONCATENATE("X6","(m",K4347,")")</f>
        <v>X6(m544)</v>
      </c>
      <c r="Q4352" s="59">
        <f t="shared" ref="Q4352" si="7664">(($L$3*($I$8-($B$8*Q4347+$C$8*Q4348+$D$8*Q4349+$E$8*Q4350+$F$8*Q4351))/$G$8))+((1-$L$3)*N4352)</f>
        <v>-9.8433126870530125E-4</v>
      </c>
      <c r="R4352" s="1"/>
      <c r="S4352" s="129">
        <f t="shared" si="7654"/>
        <v>6.3324270508095084E-3</v>
      </c>
      <c r="T4352" s="1"/>
      <c r="U4352" s="1"/>
    </row>
    <row r="4353" spans="1:22" x14ac:dyDescent="0.2">
      <c r="A4353" s="131"/>
      <c r="B4353" s="131"/>
      <c r="C4353" s="131"/>
      <c r="D4353" s="131"/>
      <c r="E4353" s="131"/>
      <c r="F4353" s="131"/>
      <c r="G4353" s="131"/>
      <c r="H4353" s="131"/>
      <c r="I4353" s="131"/>
      <c r="J4353" s="131"/>
      <c r="K4353" s="131"/>
      <c r="L4353" s="131"/>
      <c r="M4353" s="131"/>
      <c r="N4353" s="131"/>
      <c r="O4353" s="131"/>
      <c r="P4353" s="131"/>
      <c r="Q4353" s="131"/>
      <c r="R4353" s="131"/>
      <c r="S4353" s="131"/>
      <c r="T4353" s="131"/>
      <c r="U4353" s="131"/>
      <c r="V4353" s="131"/>
    </row>
    <row r="4354" spans="1:22" ht="15.75" x14ac:dyDescent="0.25">
      <c r="K4354" s="127" t="s">
        <v>226</v>
      </c>
      <c r="N4354" s="117" t="s">
        <v>772</v>
      </c>
      <c r="S4354" s="112" t="s">
        <v>210</v>
      </c>
      <c r="T4354" s="112" t="s">
        <v>228</v>
      </c>
    </row>
    <row r="4355" spans="1:22" x14ac:dyDescent="0.2">
      <c r="K4355" s="127">
        <v>545</v>
      </c>
      <c r="N4355" s="124">
        <f t="shared" ref="N4355" si="7665">Q4347</f>
        <v>0.25056103927147938</v>
      </c>
      <c r="P4355" s="127" t="str">
        <f t="shared" ref="P4355" si="7666">CONCATENATE("X1","(m",K4355,")")</f>
        <v>X1(m545)</v>
      </c>
      <c r="Q4355" s="59">
        <f t="shared" ref="Q4355" si="7667">(($L$3*($I$3-($C$3*N4356+$D$3*N4357+$E$3*N4358+$F$3*N4359+$G$3*N4360))/$B$3))+((1-$L$3)*N4355)</f>
        <v>0.25057692721530772</v>
      </c>
      <c r="S4355" s="129">
        <f t="shared" ref="S4355:S4360" si="7668">ABS((Q4355-N4355)/Q4355)*100</f>
        <v>6.3405453985351731E-3</v>
      </c>
      <c r="T4355" s="133">
        <f t="shared" si="7598"/>
        <v>6.3663097773914825E-3</v>
      </c>
      <c r="U4355" s="127" t="s">
        <v>229</v>
      </c>
    </row>
    <row r="4356" spans="1:22" x14ac:dyDescent="0.2">
      <c r="N4356" s="125">
        <f t="shared" si="7580"/>
        <v>1.0112247303080733E-4</v>
      </c>
      <c r="P4356" s="127" t="str">
        <f t="shared" ref="P4356" si="7669">CONCATENATE("X2","(m",K4355,")")</f>
        <v>X2(m545)</v>
      </c>
      <c r="Q4356" s="59">
        <f t="shared" ref="Q4356" si="7670">(($L$3*($I$4-($B$4*Q4355+$D$4*N4357+$E$4*N4358+$F$4*N4359+$G$4*N4360))/$C$4))+((1-$L$3)*N4356)</f>
        <v>1.0112891121056949E-4</v>
      </c>
      <c r="S4356" s="129">
        <f t="shared" si="7668"/>
        <v>6.3663097773914825E-3</v>
      </c>
    </row>
    <row r="4357" spans="1:22" x14ac:dyDescent="0.2">
      <c r="N4357" s="125">
        <f t="shared" si="7580"/>
        <v>-9.7834851750516847E-4</v>
      </c>
      <c r="P4357" s="127" t="str">
        <f t="shared" ref="P4357" si="7671">CONCATENATE("X3","(m",K4355,")")</f>
        <v>X3(m545)</v>
      </c>
      <c r="Q4357" s="59">
        <f t="shared" ref="Q4357" si="7672">(($L$3*($I$5-($B$5*Q4355+$C$5*Q4356+$E$5*N4358+$F$5*N4359+$G$5*N4360))/$D$5))+((1-$L$3)*N4357)</f>
        <v>-9.7841056463203826E-4</v>
      </c>
      <c r="S4357" s="129">
        <f t="shared" si="7668"/>
        <v>6.3416247854114864E-3</v>
      </c>
    </row>
    <row r="4358" spans="1:22" x14ac:dyDescent="0.2">
      <c r="N4358" s="125">
        <f t="shared" si="7580"/>
        <v>0.25173807683878585</v>
      </c>
      <c r="P4358" s="127" t="str">
        <f t="shared" ref="P4358" si="7673">CONCATENATE("X4","(m",K4355,")")</f>
        <v>X4(m545)</v>
      </c>
      <c r="Q4358" s="59">
        <f t="shared" ref="Q4358" si="7674">(($L$3*($I$6-($B$6*Q4355+$C$6*Q4356+$D$6*Q4357+$F$6*N4359+$G$6*N4360))/$E$6))+((1-$L$3)*N4358)</f>
        <v>0.25175389215555644</v>
      </c>
      <c r="S4358" s="129">
        <f t="shared" si="7668"/>
        <v>6.2820545236346144E-3</v>
      </c>
    </row>
    <row r="4359" spans="1:22" x14ac:dyDescent="0.2">
      <c r="N4359" s="125">
        <f t="shared" si="7580"/>
        <v>-1.0112569949510425E-4</v>
      </c>
      <c r="P4359" s="127" t="str">
        <f t="shared" ref="P4359" si="7675">CONCATENATE("X5","(m",K4355,")")</f>
        <v>X5(m545)</v>
      </c>
      <c r="Q4359" s="59">
        <f t="shared" ref="Q4359" si="7676">(($L$3*($I$7-($B$7*Q4355+$C$7*Q4356+$D$7*Q4357+$E$7*Q4358+$G$7*N4360))/$F$7))+((1-$L$3)*N4359)</f>
        <v>-1.0113210824462303E-4</v>
      </c>
      <c r="S4359" s="129">
        <f t="shared" si="7668"/>
        <v>6.3370077317890586E-3</v>
      </c>
    </row>
    <row r="4360" spans="1:22" ht="15.75" x14ac:dyDescent="0.25">
      <c r="K4360" s="1"/>
      <c r="N4360" s="126">
        <f t="shared" si="7580"/>
        <v>-9.8433126870530125E-4</v>
      </c>
      <c r="P4360" s="127" t="str">
        <f t="shared" ref="P4360" si="7677">CONCATENATE("X6","(m",K4355,")")</f>
        <v>X6(m545)</v>
      </c>
      <c r="Q4360" s="59">
        <f t="shared" ref="Q4360" si="7678">(($L$3*($I$8-($B$8*Q4355+$C$8*Q4356+$D$8*Q4357+$E$8*Q4358+$F$8*Q4359))/$G$8))+((1-$L$3)*N4360)</f>
        <v>-9.8439303220199744E-4</v>
      </c>
      <c r="R4360" s="1"/>
      <c r="S4360" s="129">
        <f t="shared" si="7668"/>
        <v>6.2742720311651816E-3</v>
      </c>
      <c r="T4360" s="1"/>
      <c r="U4360" s="1"/>
    </row>
    <row r="4361" spans="1:22" x14ac:dyDescent="0.2">
      <c r="A4361" s="131"/>
      <c r="B4361" s="131"/>
      <c r="C4361" s="131"/>
      <c r="D4361" s="131"/>
      <c r="E4361" s="131"/>
      <c r="F4361" s="131"/>
      <c r="G4361" s="131"/>
      <c r="H4361" s="131"/>
      <c r="I4361" s="131"/>
      <c r="J4361" s="131"/>
      <c r="K4361" s="131"/>
      <c r="L4361" s="131"/>
      <c r="M4361" s="131"/>
      <c r="N4361" s="131"/>
      <c r="O4361" s="131"/>
      <c r="P4361" s="131"/>
      <c r="Q4361" s="131"/>
      <c r="R4361" s="131"/>
      <c r="S4361" s="131"/>
      <c r="T4361" s="131"/>
      <c r="U4361" s="131"/>
      <c r="V4361" s="131"/>
    </row>
    <row r="4362" spans="1:22" ht="15.75" x14ac:dyDescent="0.25">
      <c r="K4362" s="127" t="s">
        <v>226</v>
      </c>
      <c r="N4362" s="117" t="s">
        <v>773</v>
      </c>
      <c r="S4362" s="112" t="s">
        <v>210</v>
      </c>
      <c r="T4362" s="112" t="s">
        <v>228</v>
      </c>
    </row>
    <row r="4363" spans="1:22" x14ac:dyDescent="0.2">
      <c r="K4363" s="127">
        <v>546</v>
      </c>
      <c r="N4363" s="124">
        <f t="shared" ref="N4363" si="7679">Q4355</f>
        <v>0.25057692721530772</v>
      </c>
      <c r="P4363" s="127" t="str">
        <f t="shared" ref="P4363" si="7680">CONCATENATE("X1","(m",K4363,")")</f>
        <v>X1(m546)</v>
      </c>
      <c r="Q4363" s="59">
        <f t="shared" ref="Q4363" si="7681">(($L$3*($I$3-($C$3*N4364+$D$3*N4365+$E$3*N4366+$F$3*N4367+$G$3*N4368))/$B$3))+((1-$L$3)*N4363)</f>
        <v>0.25059267023701376</v>
      </c>
      <c r="S4363" s="129">
        <f t="shared" ref="S4363:S4368" si="7682">ABS((Q4363-N4363)/Q4363)*100</f>
        <v>6.2823153171832234E-3</v>
      </c>
      <c r="T4363" s="133">
        <f t="shared" si="7598"/>
        <v>6.3078414717676334E-3</v>
      </c>
      <c r="U4363" s="127" t="s">
        <v>229</v>
      </c>
    </row>
    <row r="4364" spans="1:22" x14ac:dyDescent="0.2">
      <c r="N4364" s="125">
        <f t="shared" si="7580"/>
        <v>1.0112891121056949E-4</v>
      </c>
      <c r="P4364" s="127" t="str">
        <f t="shared" ref="P4364" si="7683">CONCATENATE("X2","(m",K4363,")")</f>
        <v>X2(m546)</v>
      </c>
      <c r="Q4364" s="59">
        <f t="shared" ref="Q4364" si="7684">(($L$3*($I$4-($B$4*Q4363+$D$4*N4365+$E$4*N4366+$F$4*N4367+$G$4*N4368))/$C$4))+((1-$L$3)*N4364)</f>
        <v>1.0113529066437661E-4</v>
      </c>
      <c r="S4364" s="129">
        <f t="shared" si="7682"/>
        <v>6.3078414717676334E-3</v>
      </c>
    </row>
    <row r="4365" spans="1:22" x14ac:dyDescent="0.2">
      <c r="N4365" s="125">
        <f t="shared" si="7580"/>
        <v>-9.7841056463203826E-4</v>
      </c>
      <c r="P4365" s="127" t="str">
        <f t="shared" ref="P4365" si="7685">CONCATENATE("X3","(m",K4363,")")</f>
        <v>X3(m546)</v>
      </c>
      <c r="Q4365" s="59">
        <f t="shared" ref="Q4365" si="7686">(($L$3*($I$5-($B$5*Q4363+$C$5*Q4364+$E$5*N4366+$F$5*N4367+$G$5*N4368))/$D$5))+((1-$L$3)*N4365)</f>
        <v>-9.7847204579509274E-4</v>
      </c>
      <c r="S4365" s="129">
        <f t="shared" si="7682"/>
        <v>6.2833847240389255E-3</v>
      </c>
    </row>
    <row r="4366" spans="1:22" x14ac:dyDescent="0.2">
      <c r="N4366" s="125">
        <f t="shared" si="7580"/>
        <v>0.25175389215555644</v>
      </c>
      <c r="P4366" s="127" t="str">
        <f t="shared" ref="P4366" si="7687">CONCATENATE("X4","(m",K4363,")")</f>
        <v>X4(m546)</v>
      </c>
      <c r="Q4366" s="59">
        <f t="shared" ref="Q4366" si="7688">(($L$3*($I$6-($B$6*Q4363+$C$6*Q4364+$D$6*Q4365+$F$6*N4367+$G$6*N4368))/$E$6))+((1-$L$3)*N4366)</f>
        <v>0.25176956321267357</v>
      </c>
      <c r="S4366" s="129">
        <f t="shared" si="7682"/>
        <v>6.2243652160216241E-3</v>
      </c>
    </row>
    <row r="4367" spans="1:22" x14ac:dyDescent="0.2">
      <c r="N4367" s="125">
        <f t="shared" si="7580"/>
        <v>-1.0113210824462303E-4</v>
      </c>
      <c r="P4367" s="127" t="str">
        <f t="shared" ref="P4367" si="7689">CONCATENATE("X5","(m",K4363,")")</f>
        <v>X5(m546)</v>
      </c>
      <c r="Q4367" s="59">
        <f t="shared" ref="Q4367" si="7690">(($L$3*($I$7-($B$7*Q4363+$C$7*Q4364+$D$7*Q4365+$E$7*Q4366+$G$7*N4368))/$F$7))+((1-$L$3)*N4367)</f>
        <v>-1.011384585366352E-4</v>
      </c>
      <c r="S4367" s="129">
        <f t="shared" si="7682"/>
        <v>6.2788103596277765E-3</v>
      </c>
    </row>
    <row r="4368" spans="1:22" ht="15.75" x14ac:dyDescent="0.25">
      <c r="K4368" s="1"/>
      <c r="N4368" s="126">
        <f t="shared" si="7580"/>
        <v>-9.8439303220199744E-4</v>
      </c>
      <c r="P4368" s="127" t="str">
        <f t="shared" ref="P4368" si="7691">CONCATENATE("X6","(m",K4363,")")</f>
        <v>X6(m546)</v>
      </c>
      <c r="Q4368" s="59">
        <f t="shared" ref="Q4368" si="7692">(($L$3*($I$8-($B$8*Q4363+$C$8*Q4364+$D$8*Q4365+$E$8*Q4366+$F$8*Q4367))/$G$8))+((1-$L$3)*N4368)</f>
        <v>-9.844542323220152E-4</v>
      </c>
      <c r="R4368" s="1"/>
      <c r="S4368" s="129">
        <f t="shared" si="7682"/>
        <v>6.2166546710264283E-3</v>
      </c>
      <c r="T4368" s="1"/>
      <c r="U4368" s="1"/>
    </row>
    <row r="4369" spans="1:22" x14ac:dyDescent="0.2">
      <c r="A4369" s="131"/>
      <c r="B4369" s="131"/>
      <c r="C4369" s="131"/>
      <c r="D4369" s="131"/>
      <c r="E4369" s="131"/>
      <c r="F4369" s="131"/>
      <c r="G4369" s="131"/>
      <c r="H4369" s="131"/>
      <c r="I4369" s="131"/>
      <c r="J4369" s="131"/>
      <c r="K4369" s="131"/>
      <c r="L4369" s="131"/>
      <c r="M4369" s="131"/>
      <c r="N4369" s="131"/>
      <c r="O4369" s="131"/>
      <c r="P4369" s="131"/>
      <c r="Q4369" s="131"/>
      <c r="R4369" s="131"/>
      <c r="S4369" s="131"/>
      <c r="T4369" s="131"/>
      <c r="U4369" s="131"/>
      <c r="V4369" s="131"/>
    </row>
    <row r="4370" spans="1:22" ht="15.75" x14ac:dyDescent="0.25">
      <c r="K4370" s="127" t="s">
        <v>226</v>
      </c>
      <c r="N4370" s="117" t="s">
        <v>774</v>
      </c>
      <c r="S4370" s="112" t="s">
        <v>210</v>
      </c>
      <c r="T4370" s="112" t="s">
        <v>228</v>
      </c>
    </row>
    <row r="4371" spans="1:22" x14ac:dyDescent="0.2">
      <c r="K4371" s="127">
        <v>547</v>
      </c>
      <c r="N4371" s="124">
        <f t="shared" ref="N4371:N4432" si="7693">Q4363</f>
        <v>0.25059267023701376</v>
      </c>
      <c r="P4371" s="127" t="str">
        <f t="shared" ref="P4371" si="7694">CONCATENATE("X1","(m",K4371,")")</f>
        <v>X1(m547)</v>
      </c>
      <c r="Q4371" s="59">
        <f t="shared" ref="Q4371" si="7695">(($L$3*($I$3-($C$3*N4372+$D$3*N4373+$E$3*N4374+$F$3*N4375+$G$3*N4376))/$B$3))+((1-$L$3)*N4371)</f>
        <v>0.25060826965850685</v>
      </c>
      <c r="S4371" s="129">
        <f t="shared" ref="S4371:S4376" si="7696">ABS((Q4371-N4371)/Q4371)*100</f>
        <v>6.2246235985556741E-3</v>
      </c>
      <c r="T4371" s="133">
        <f t="shared" si="7598"/>
        <v>6.2499137608032218E-3</v>
      </c>
      <c r="U4371" s="127" t="s">
        <v>229</v>
      </c>
    </row>
    <row r="4372" spans="1:22" x14ac:dyDescent="0.2">
      <c r="N4372" s="125">
        <f t="shared" si="7693"/>
        <v>1.0113529066437661E-4</v>
      </c>
      <c r="P4372" s="127" t="str">
        <f t="shared" ref="P4372" si="7697">CONCATENATE("X2","(m",K4371,")")</f>
        <v>X2(m547)</v>
      </c>
      <c r="Q4372" s="59">
        <f t="shared" ref="Q4372" si="7698">(($L$3*($I$4-($B$4*Q4371+$D$4*N4373+$E$4*N4374+$F$4*N4375+$G$4*N4376))/$C$4))+((1-$L$3)*N4372)</f>
        <v>1.0114161192789839E-4</v>
      </c>
      <c r="S4372" s="129">
        <f t="shared" si="7696"/>
        <v>6.2499137608032218E-3</v>
      </c>
    </row>
    <row r="4373" spans="1:22" x14ac:dyDescent="0.2">
      <c r="N4373" s="125">
        <f t="shared" si="7693"/>
        <v>-9.7847204579509274E-4</v>
      </c>
      <c r="P4373" s="127" t="str">
        <f t="shared" ref="P4373" si="7699">CONCATENATE("X3","(m",K4371,")")</f>
        <v>X3(m547)</v>
      </c>
      <c r="Q4373" s="59">
        <f t="shared" ref="Q4373" si="7700">(($L$3*($I$5-($B$5*Q4371+$C$5*Q4372+$E$5*N4374+$F$5*N4375+$G$5*N4376))/$D$5))+((1-$L$3)*N4373)</f>
        <v>-9.7853296615677899E-4</v>
      </c>
      <c r="S4373" s="129">
        <f t="shared" si="7696"/>
        <v>6.2256831188337702E-3</v>
      </c>
    </row>
    <row r="4374" spans="1:22" x14ac:dyDescent="0.2">
      <c r="N4374" s="125">
        <f t="shared" si="7693"/>
        <v>0.25176956321267357</v>
      </c>
      <c r="P4374" s="127" t="str">
        <f t="shared" ref="P4374" si="7701">CONCATENATE("X4","(m",K4371,")")</f>
        <v>X4(m547)</v>
      </c>
      <c r="Q4374" s="59">
        <f t="shared" ref="Q4374" si="7702">(($L$3*($I$6-($B$6*Q4371+$C$6*Q4372+$D$6*Q4373+$F$6*N4375+$G$6*N4376))/$E$6))+((1-$L$3)*N4374)</f>
        <v>0.25178509132600374</v>
      </c>
      <c r="S4374" s="129">
        <f t="shared" si="7696"/>
        <v>6.1672092054331079E-3</v>
      </c>
    </row>
    <row r="4375" spans="1:22" x14ac:dyDescent="0.2">
      <c r="N4375" s="125">
        <f t="shared" si="7693"/>
        <v>-1.011384585366352E-4</v>
      </c>
      <c r="P4375" s="127" t="str">
        <f t="shared" ref="P4375" si="7703">CONCATENATE("X5","(m",K4371,")")</f>
        <v>X5(m547)</v>
      </c>
      <c r="Q4375" s="59">
        <f t="shared" ref="Q4375" si="7704">(($L$3*($I$7-($B$7*Q4371+$C$7*Q4372+$D$7*Q4373+$E$7*Q4374+$G$7*N4376))/$F$7))+((1-$L$3)*N4375)</f>
        <v>-1.0114475090436178E-4</v>
      </c>
      <c r="S4375" s="129">
        <f t="shared" si="7696"/>
        <v>6.2211510437508661E-3</v>
      </c>
    </row>
    <row r="4376" spans="1:22" ht="15.75" x14ac:dyDescent="0.25">
      <c r="K4376" s="1"/>
      <c r="N4376" s="126">
        <f t="shared" si="7693"/>
        <v>-9.844542323220152E-4</v>
      </c>
      <c r="P4376" s="127" t="str">
        <f t="shared" ref="P4376" si="7705">CONCATENATE("X6","(m",K4371,")")</f>
        <v>X6(m547)</v>
      </c>
      <c r="Q4376" s="59">
        <f t="shared" ref="Q4376" si="7706">(($L$3*($I$8-($B$8*Q4371+$C$8*Q4372+$D$8*Q4373+$E$8*Q4374+$F$8*Q4375))/$G$8))+((1-$L$3)*N4376)</f>
        <v>-9.8451487420420309E-4</v>
      </c>
      <c r="R4376" s="1"/>
      <c r="S4376" s="129">
        <f t="shared" si="7696"/>
        <v>6.1595699340657303E-3</v>
      </c>
      <c r="T4376" s="1"/>
      <c r="U4376" s="1"/>
    </row>
    <row r="4377" spans="1:22" x14ac:dyDescent="0.2">
      <c r="A4377" s="131"/>
      <c r="B4377" s="131"/>
      <c r="C4377" s="131"/>
      <c r="D4377" s="131"/>
      <c r="E4377" s="131"/>
      <c r="F4377" s="131"/>
      <c r="G4377" s="131"/>
      <c r="H4377" s="131"/>
      <c r="I4377" s="131"/>
      <c r="J4377" s="131"/>
      <c r="K4377" s="131"/>
      <c r="L4377" s="131"/>
      <c r="M4377" s="131"/>
      <c r="N4377" s="131"/>
      <c r="O4377" s="131"/>
      <c r="P4377" s="131"/>
      <c r="Q4377" s="131"/>
      <c r="R4377" s="131"/>
      <c r="S4377" s="131"/>
      <c r="T4377" s="131"/>
      <c r="U4377" s="131"/>
      <c r="V4377" s="131"/>
    </row>
    <row r="4378" spans="1:22" ht="15.75" x14ac:dyDescent="0.25">
      <c r="K4378" s="127" t="s">
        <v>226</v>
      </c>
      <c r="N4378" s="117" t="s">
        <v>775</v>
      </c>
      <c r="S4378" s="112" t="s">
        <v>210</v>
      </c>
      <c r="T4378" s="112" t="s">
        <v>228</v>
      </c>
    </row>
    <row r="4379" spans="1:22" x14ac:dyDescent="0.2">
      <c r="K4379" s="127">
        <v>548</v>
      </c>
      <c r="N4379" s="124">
        <f t="shared" ref="N4379" si="7707">Q4371</f>
        <v>0.25060826965850685</v>
      </c>
      <c r="P4379" s="127" t="str">
        <f t="shared" ref="P4379" si="7708">CONCATENATE("X1","(m",K4379,")")</f>
        <v>X1(m548)</v>
      </c>
      <c r="Q4379" s="59">
        <f t="shared" ref="Q4379" si="7709">(($L$3*($I$3-($C$3*N4380+$D$3*N4381+$E$3*N4382+$F$3*N4383+$G$3*N4384))/$B$3))+((1-$L$3)*N4379)</f>
        <v>0.25062372678963846</v>
      </c>
      <c r="S4379" s="129">
        <f t="shared" ref="S4379:S4384" si="7710">ABS((Q4379-N4379)/Q4379)*100</f>
        <v>6.1674651995643056E-3</v>
      </c>
      <c r="T4379" s="133">
        <f t="shared" ref="T4379:T4435" si="7711">MAX(S4379:S4382)</f>
        <v>6.1925215799613961E-3</v>
      </c>
      <c r="U4379" s="127" t="s">
        <v>229</v>
      </c>
    </row>
    <row r="4380" spans="1:22" x14ac:dyDescent="0.2">
      <c r="N4380" s="125">
        <f t="shared" si="7693"/>
        <v>1.0114161192789839E-4</v>
      </c>
      <c r="P4380" s="127" t="str">
        <f t="shared" ref="P4380" si="7712">CONCATENATE("X2","(m",K4379,")")</f>
        <v>X2(m548)</v>
      </c>
      <c r="Q4380" s="59">
        <f t="shared" ref="Q4380" si="7713">(($L$3*($I$4-($B$4*Q4379+$D$4*N4381+$E$4*N4382+$F$4*N4383+$G$4*N4384))/$C$4))+((1-$L$3)*N4380)</f>
        <v>1.0114787553191838E-4</v>
      </c>
      <c r="S4380" s="129">
        <f t="shared" si="7710"/>
        <v>6.1925215799613961E-3</v>
      </c>
    </row>
    <row r="4381" spans="1:22" x14ac:dyDescent="0.2">
      <c r="N4381" s="125">
        <f t="shared" si="7693"/>
        <v>-9.7853296615677899E-4</v>
      </c>
      <c r="P4381" s="127" t="str">
        <f t="shared" ref="P4381" si="7714">CONCATENATE("X3","(m",K4379,")")</f>
        <v>X3(m548)</v>
      </c>
      <c r="Q4381" s="59">
        <f t="shared" ref="Q4381" si="7715">(($L$3*($I$5-($B$5*Q4379+$C$5*Q4380+$E$5*N4382+$F$5*N4383+$G$5*N4384))/$D$5))+((1-$L$3)*N4381)</f>
        <v>-9.7859333083245544E-4</v>
      </c>
      <c r="S4381" s="129">
        <f t="shared" si="7710"/>
        <v>6.168514925919473E-3</v>
      </c>
    </row>
    <row r="4382" spans="1:22" x14ac:dyDescent="0.2">
      <c r="N4382" s="125">
        <f t="shared" si="7693"/>
        <v>0.25178509132600374</v>
      </c>
      <c r="P4382" s="127" t="str">
        <f t="shared" ref="P4382" si="7716">CONCATENATE("X4","(m",K4379,")")</f>
        <v>X4(m548)</v>
      </c>
      <c r="Q4382" s="59">
        <f t="shared" ref="Q4382" si="7717">(($L$3*($I$6-($B$6*Q4379+$C$6*Q4380+$D$6*Q4381+$F$6*N4383+$G$6*N4384))/$E$6))+((1-$L$3)*N4382)</f>
        <v>0.251800477799411</v>
      </c>
      <c r="S4382" s="129">
        <f t="shared" si="7710"/>
        <v>6.1105814975939438E-3</v>
      </c>
    </row>
    <row r="4383" spans="1:22" x14ac:dyDescent="0.2">
      <c r="N4383" s="125">
        <f t="shared" si="7693"/>
        <v>-1.0114475090436178E-4</v>
      </c>
      <c r="P4383" s="127" t="str">
        <f t="shared" ref="P4383" si="7718">CONCATENATE("X5","(m",K4379,")")</f>
        <v>X5(m548)</v>
      </c>
      <c r="Q4383" s="59">
        <f t="shared" ref="Q4383" si="7719">(($L$3*($I$7-($B$7*Q4379+$C$7*Q4380+$D$7*Q4381+$E$7*Q4382+$G$7*N4384))/$F$7))+((1-$L$3)*N4383)</f>
        <v>-1.0115098587616E-4</v>
      </c>
      <c r="S4383" s="129">
        <f t="shared" si="7710"/>
        <v>6.164024744010131E-3</v>
      </c>
    </row>
    <row r="4384" spans="1:22" ht="15.75" x14ac:dyDescent="0.25">
      <c r="K4384" s="1"/>
      <c r="N4384" s="126">
        <f t="shared" si="7693"/>
        <v>-9.8451487420420309E-4</v>
      </c>
      <c r="P4384" s="127" t="str">
        <f t="shared" ref="P4384" si="7720">CONCATENATE("X6","(m",K4379,")")</f>
        <v>X6(m548)</v>
      </c>
      <c r="Q4384" s="59">
        <f t="shared" ref="Q4384" si="7721">(($L$3*($I$8-($B$8*Q4379+$C$8*Q4380+$D$8*Q4381+$E$8*Q4382+$F$8*Q4383))/$G$8))+((1-$L$3)*N4384)</f>
        <v>-9.8457496294053612E-4</v>
      </c>
      <c r="R4384" s="1"/>
      <c r="S4384" s="129">
        <f t="shared" si="7710"/>
        <v>6.1030128324173292E-3</v>
      </c>
      <c r="T4384" s="1"/>
      <c r="U4384" s="1"/>
    </row>
    <row r="4385" spans="1:22" x14ac:dyDescent="0.2">
      <c r="A4385" s="131"/>
      <c r="B4385" s="131"/>
      <c r="C4385" s="131"/>
      <c r="D4385" s="131"/>
      <c r="E4385" s="131"/>
      <c r="F4385" s="131"/>
      <c r="G4385" s="131"/>
      <c r="H4385" s="131"/>
      <c r="I4385" s="131"/>
      <c r="J4385" s="131"/>
      <c r="K4385" s="131"/>
      <c r="L4385" s="131"/>
      <c r="M4385" s="131"/>
      <c r="N4385" s="131"/>
      <c r="O4385" s="131"/>
      <c r="P4385" s="131"/>
      <c r="Q4385" s="131"/>
      <c r="R4385" s="131"/>
      <c r="S4385" s="131"/>
      <c r="T4385" s="131"/>
      <c r="U4385" s="131"/>
      <c r="V4385" s="131"/>
    </row>
    <row r="4386" spans="1:22" ht="15.75" x14ac:dyDescent="0.25">
      <c r="K4386" s="127" t="s">
        <v>226</v>
      </c>
      <c r="N4386" s="117" t="s">
        <v>776</v>
      </c>
      <c r="S4386" s="112" t="s">
        <v>210</v>
      </c>
      <c r="T4386" s="112" t="s">
        <v>228</v>
      </c>
    </row>
    <row r="4387" spans="1:22" x14ac:dyDescent="0.2">
      <c r="K4387" s="127">
        <v>549</v>
      </c>
      <c r="N4387" s="124">
        <f t="shared" ref="N4387" si="7722">Q4379</f>
        <v>0.25062372678963846</v>
      </c>
      <c r="P4387" s="127" t="str">
        <f t="shared" ref="P4387" si="7723">CONCATENATE("X1","(m",K4387,")")</f>
        <v>X1(m549)</v>
      </c>
      <c r="Q4387" s="59">
        <f t="shared" ref="Q4387" si="7724">(($L$3*($I$3-($C$3*N4388+$D$3*N4389+$E$3*N4390+$F$3*N4391+$G$3*N4392))/$B$3))+((1-$L$3)*N4387)</f>
        <v>0.25063904292831235</v>
      </c>
      <c r="S4387" s="129">
        <f t="shared" ref="S4387:S4392" si="7725">ABS((Q4387-N4387)/Q4387)*100</f>
        <v>6.110835125664702E-3</v>
      </c>
      <c r="T4387" s="133">
        <f t="shared" si="7711"/>
        <v>6.1356599134337097E-3</v>
      </c>
      <c r="U4387" s="127" t="s">
        <v>229</v>
      </c>
    </row>
    <row r="4388" spans="1:22" x14ac:dyDescent="0.2">
      <c r="N4388" s="125">
        <f t="shared" si="7693"/>
        <v>1.0114787553191838E-4</v>
      </c>
      <c r="P4388" s="127" t="str">
        <f t="shared" ref="P4388" si="7726">CONCATENATE("X2","(m",K4387,")")</f>
        <v>X2(m549)</v>
      </c>
      <c r="Q4388" s="59">
        <f t="shared" ref="Q4388" si="7727">(($L$3*($I$4-($B$4*Q4387+$D$4*N4389+$E$4*N4390+$F$4*N4391+$G$4*N4392))/$C$4))+((1-$L$3)*N4388)</f>
        <v>1.011540820023786E-4</v>
      </c>
      <c r="S4388" s="129">
        <f t="shared" si="7725"/>
        <v>6.1356599134337097E-3</v>
      </c>
    </row>
    <row r="4389" spans="1:22" x14ac:dyDescent="0.2">
      <c r="N4389" s="125">
        <f t="shared" si="7693"/>
        <v>-9.7859333083245544E-4</v>
      </c>
      <c r="P4389" s="127" t="str">
        <f t="shared" ref="P4389" si="7728">CONCATENATE("X3","(m",K4387,")")</f>
        <v>X3(m549)</v>
      </c>
      <c r="Q4389" s="59">
        <f t="shared" ref="Q4389" si="7729">(($L$3*($I$5-($B$5*Q4387+$C$5*Q4388+$E$5*N4390+$F$5*N4391+$G$5*N4392))/$D$5))+((1-$L$3)*N4389)</f>
        <v>-9.7865314489082081E-4</v>
      </c>
      <c r="S4389" s="129">
        <f t="shared" si="7725"/>
        <v>6.1118751498058059E-3</v>
      </c>
    </row>
    <row r="4390" spans="1:22" x14ac:dyDescent="0.2">
      <c r="N4390" s="125">
        <f t="shared" si="7693"/>
        <v>0.251800477799411</v>
      </c>
      <c r="P4390" s="127" t="str">
        <f t="shared" ref="P4390" si="7730">CONCATENATE("X4","(m",K4387,")")</f>
        <v>X4(m549)</v>
      </c>
      <c r="Q4390" s="59">
        <f t="shared" ref="Q4390" si="7731">(($L$3*($I$6-($B$6*Q4387+$C$6*Q4388+$D$6*Q4389+$F$6*N4391+$G$6*N4392))/$E$6))+((1-$L$3)*N4390)</f>
        <v>0.25181572392486606</v>
      </c>
      <c r="S4390" s="129">
        <f t="shared" si="7725"/>
        <v>6.0544771459976471E-3</v>
      </c>
    </row>
    <row r="4391" spans="1:22" x14ac:dyDescent="0.2">
      <c r="N4391" s="125">
        <f t="shared" si="7693"/>
        <v>-1.0115098587616E-4</v>
      </c>
      <c r="P4391" s="127" t="str">
        <f t="shared" ref="P4391" si="7732">CONCATENATE("X5","(m",K4387,")")</f>
        <v>X5(m549)</v>
      </c>
      <c r="Q4391" s="59">
        <f t="shared" ref="Q4391" si="7733">(($L$3*($I$7-($B$7*Q4387+$C$7*Q4388+$D$7*Q4389+$E$7*Q4390+$G$7*N4392))/$F$7))+((1-$L$3)*N4391)</f>
        <v>-1.0115716397556772E-4</v>
      </c>
      <c r="S4391" s="129">
        <f t="shared" si="7725"/>
        <v>6.1074264687943853E-3</v>
      </c>
    </row>
    <row r="4392" spans="1:22" ht="15.75" x14ac:dyDescent="0.25">
      <c r="K4392" s="1"/>
      <c r="N4392" s="126">
        <f t="shared" si="7693"/>
        <v>-9.8457496294053612E-4</v>
      </c>
      <c r="P4392" s="127" t="str">
        <f t="shared" ref="P4392" si="7734">CONCATENATE("X6","(m",K4387,")")</f>
        <v>X6(m549)</v>
      </c>
      <c r="Q4392" s="59">
        <f t="shared" ref="Q4392" si="7735">(($L$3*($I$8-($B$8*Q4387+$C$8*Q4388+$D$8*Q4389+$E$8*Q4390+$F$8*Q4391))/$G$8))+((1-$L$3)*N4392)</f>
        <v>-9.8463450357654317E-4</v>
      </c>
      <c r="R4392" s="1"/>
      <c r="S4392" s="129">
        <f t="shared" si="7725"/>
        <v>6.0469784260840011E-3</v>
      </c>
      <c r="T4392" s="1"/>
      <c r="U4392" s="1"/>
    </row>
    <row r="4393" spans="1:22" x14ac:dyDescent="0.2">
      <c r="A4393" s="131"/>
      <c r="B4393" s="131"/>
      <c r="C4393" s="131"/>
      <c r="D4393" s="131"/>
      <c r="E4393" s="131"/>
      <c r="F4393" s="131"/>
      <c r="G4393" s="131"/>
      <c r="H4393" s="131"/>
      <c r="I4393" s="131"/>
      <c r="J4393" s="131"/>
      <c r="K4393" s="131"/>
      <c r="L4393" s="131"/>
      <c r="M4393" s="131"/>
      <c r="N4393" s="131"/>
      <c r="O4393" s="131"/>
      <c r="P4393" s="131"/>
      <c r="Q4393" s="131"/>
      <c r="R4393" s="131"/>
      <c r="S4393" s="131"/>
      <c r="T4393" s="131"/>
      <c r="U4393" s="131"/>
      <c r="V4393" s="131"/>
    </row>
    <row r="4394" spans="1:22" ht="15.75" x14ac:dyDescent="0.25">
      <c r="K4394" s="127" t="s">
        <v>226</v>
      </c>
      <c r="N4394" s="117" t="s">
        <v>777</v>
      </c>
      <c r="S4394" s="112" t="s">
        <v>210</v>
      </c>
      <c r="T4394" s="112" t="s">
        <v>228</v>
      </c>
    </row>
    <row r="4395" spans="1:22" x14ac:dyDescent="0.2">
      <c r="K4395" s="127">
        <v>550</v>
      </c>
      <c r="N4395" s="124">
        <f t="shared" ref="N4395" si="7736">Q4387</f>
        <v>0.25063904292831235</v>
      </c>
      <c r="P4395" s="127" t="str">
        <f t="shared" ref="P4395" si="7737">CONCATENATE("X1","(m",K4395,")")</f>
        <v>X1(m550)</v>
      </c>
      <c r="Q4395" s="59">
        <f t="shared" ref="Q4395" si="7738">(($L$3*($I$3-($C$3*N4396+$D$3*N4397+$E$3*N4398+$F$3*N4399+$G$3*N4400))/$B$3))+((1-$L$3)*N4395)</f>
        <v>0.2506542193605934</v>
      </c>
      <c r="S4395" s="129">
        <f t="shared" ref="S4395:S4400" si="7739">ABS((Q4395-N4395)/Q4395)*100</f>
        <v>6.0547284301713557E-3</v>
      </c>
      <c r="T4395" s="133">
        <f t="shared" si="7711"/>
        <v>6.0793237935969696E-3</v>
      </c>
      <c r="U4395" s="127" t="s">
        <v>229</v>
      </c>
    </row>
    <row r="4396" spans="1:22" x14ac:dyDescent="0.2">
      <c r="N4396" s="125">
        <f t="shared" si="7693"/>
        <v>1.011540820023786E-4</v>
      </c>
      <c r="P4396" s="127" t="str">
        <f t="shared" ref="P4396" si="7740">CONCATENATE("X2","(m",K4395,")")</f>
        <v>X2(m550)</v>
      </c>
      <c r="Q4396" s="59">
        <f t="shared" ref="Q4396" si="7741">(($L$3*($I$4-($B$4*Q4395+$D$4*N4397+$E$4*N4398+$F$4*N4399+$G$4*N4400))/$C$4))+((1-$L$3)*N4396)</f>
        <v>1.0116023186042375E-4</v>
      </c>
      <c r="S4396" s="129">
        <f t="shared" si="7739"/>
        <v>6.0793237935969696E-3</v>
      </c>
    </row>
    <row r="4397" spans="1:22" x14ac:dyDescent="0.2">
      <c r="N4397" s="125">
        <f t="shared" si="7693"/>
        <v>-9.7865314489082081E-4</v>
      </c>
      <c r="P4397" s="127" t="str">
        <f t="shared" ref="P4397" si="7742">CONCATENATE("X3","(m",K4395,")")</f>
        <v>X3(m550)</v>
      </c>
      <c r="Q4397" s="59">
        <f t="shared" ref="Q4397" si="7743">(($L$3*($I$5-($B$5*Q4395+$C$5*Q4396+$E$5*N4398+$F$5*N4399+$G$5*N4400))/$D$5))+((1-$L$3)*N4397)</f>
        <v>-9.7871241335433933E-4</v>
      </c>
      <c r="S4397" s="129">
        <f t="shared" si="7739"/>
        <v>6.055758842925296E-3</v>
      </c>
    </row>
    <row r="4398" spans="1:22" x14ac:dyDescent="0.2">
      <c r="N4398" s="125">
        <f t="shared" si="7693"/>
        <v>0.25181572392486606</v>
      </c>
      <c r="P4398" s="127" t="str">
        <f t="shared" ref="P4398" si="7744">CONCATENATE("X4","(m",K4395,")")</f>
        <v>X4(m550)</v>
      </c>
      <c r="Q4398" s="59">
        <f t="shared" ref="Q4398" si="7745">(($L$3*($I$6-($B$6*Q4395+$C$6*Q4396+$D$6*Q4397+$F$6*N4399+$G$6*N4400))/$E$6))+((1-$L$3)*N4398)</f>
        <v>0.25183083098255493</v>
      </c>
      <c r="S4398" s="129">
        <f t="shared" si="7739"/>
        <v>5.9988912516888756E-3</v>
      </c>
    </row>
    <row r="4399" spans="1:22" x14ac:dyDescent="0.2">
      <c r="N4399" s="125">
        <f t="shared" si="7693"/>
        <v>-1.0115716397556772E-4</v>
      </c>
      <c r="P4399" s="127" t="str">
        <f t="shared" ref="P4399" si="7746">CONCATENATE("X5","(m",K4395,")")</f>
        <v>X5(m550)</v>
      </c>
      <c r="Q4399" s="59">
        <f t="shared" ref="Q4399" si="7747">(($L$3*($I$7-($B$7*Q4395+$C$7*Q4396+$D$7*Q4397+$E$7*Q4398+$G$7*N4400))/$F$7))+((1-$L$3)*N4399)</f>
        <v>-1.0116328572134736E-4</v>
      </c>
      <c r="S4399" s="129">
        <f t="shared" si="7739"/>
        <v>6.0513512743129751E-3</v>
      </c>
    </row>
    <row r="4400" spans="1:22" ht="15.75" x14ac:dyDescent="0.25">
      <c r="K4400" s="1"/>
      <c r="N4400" s="126">
        <f t="shared" si="7693"/>
        <v>-9.8463450357654317E-4</v>
      </c>
      <c r="P4400" s="127" t="str">
        <f t="shared" ref="P4400" si="7748">CONCATENATE("X6","(m",K4395,")")</f>
        <v>X6(m550)</v>
      </c>
      <c r="Q4400" s="59">
        <f t="shared" ref="Q4400" si="7749">(($L$3*($I$8-($B$8*Q4395+$C$8*Q4396+$D$8*Q4397+$E$8*Q4398+$F$8*Q4399))/$G$8))+((1-$L$3)*N4400)</f>
        <v>-9.846935011117294E-4</v>
      </c>
      <c r="R4400" s="1"/>
      <c r="S4400" s="129">
        <f t="shared" si="7739"/>
        <v>5.9914618223455285E-3</v>
      </c>
      <c r="T4400" s="1"/>
      <c r="U4400" s="1"/>
    </row>
    <row r="4401" spans="1:22" x14ac:dyDescent="0.2">
      <c r="A4401" s="131"/>
      <c r="B4401" s="131"/>
      <c r="C4401" s="131"/>
      <c r="D4401" s="131"/>
      <c r="E4401" s="131"/>
      <c r="F4401" s="131"/>
      <c r="G4401" s="131"/>
      <c r="H4401" s="131"/>
      <c r="I4401" s="131"/>
      <c r="J4401" s="131"/>
      <c r="K4401" s="131"/>
      <c r="L4401" s="131"/>
      <c r="M4401" s="131"/>
      <c r="N4401" s="131"/>
      <c r="O4401" s="131"/>
      <c r="P4401" s="131"/>
      <c r="Q4401" s="131"/>
      <c r="R4401" s="131"/>
      <c r="S4401" s="131"/>
      <c r="T4401" s="131"/>
      <c r="U4401" s="131"/>
      <c r="V4401" s="131"/>
    </row>
    <row r="4402" spans="1:22" ht="15.75" x14ac:dyDescent="0.25">
      <c r="K4402" s="127" t="s">
        <v>226</v>
      </c>
      <c r="N4402" s="117" t="s">
        <v>778</v>
      </c>
      <c r="S4402" s="112" t="s">
        <v>210</v>
      </c>
      <c r="T4402" s="112" t="s">
        <v>228</v>
      </c>
    </row>
    <row r="4403" spans="1:22" x14ac:dyDescent="0.2">
      <c r="K4403" s="127">
        <v>551</v>
      </c>
      <c r="N4403" s="124">
        <f t="shared" ref="N4403" si="7750">Q4395</f>
        <v>0.2506542193605934</v>
      </c>
      <c r="P4403" s="127" t="str">
        <f t="shared" ref="P4403" si="7751">CONCATENATE("X1","(m",K4403,")")</f>
        <v>X1(m551)</v>
      </c>
      <c r="Q4403" s="59">
        <f t="shared" ref="Q4403" si="7752">(($L$3*($I$3-($C$3*N4404+$D$3*N4405+$E$3*N4406+$F$3*N4407+$G$3*N4408))/$B$3))+((1-$L$3)*N4403)</f>
        <v>0.25066925736081558</v>
      </c>
      <c r="S4403" s="129">
        <f t="shared" ref="S4403:S4408" si="7753">ABS((Q4403-N4403)/Q4403)*100</f>
        <v>5.9991402138845247E-3</v>
      </c>
      <c r="T4403" s="133">
        <f t="shared" si="7711"/>
        <v>6.0235083003779997E-3</v>
      </c>
      <c r="U4403" s="127" t="s">
        <v>229</v>
      </c>
    </row>
    <row r="4404" spans="1:22" x14ac:dyDescent="0.2">
      <c r="N4404" s="125">
        <f t="shared" si="7693"/>
        <v>1.0116023186042375E-4</v>
      </c>
      <c r="P4404" s="127" t="str">
        <f t="shared" ref="P4404" si="7754">CONCATENATE("X2","(m",K4403,")")</f>
        <v>X2(m551)</v>
      </c>
      <c r="Q4404" s="59">
        <f t="shared" ref="Q4404" si="7755">(($L$3*($I$4-($B$4*Q4403+$D$4*N4405+$E$4*N4406+$F$4*N4407+$G$4*N4408))/$C$4))+((1-$L$3)*N4404)</f>
        <v>1.0116632562244481E-4</v>
      </c>
      <c r="S4404" s="129">
        <f t="shared" si="7753"/>
        <v>6.0235083003779997E-3</v>
      </c>
    </row>
    <row r="4405" spans="1:22" x14ac:dyDescent="0.2">
      <c r="N4405" s="125">
        <f t="shared" si="7693"/>
        <v>-9.7871241335433933E-4</v>
      </c>
      <c r="P4405" s="127" t="str">
        <f t="shared" ref="P4405" si="7756">CONCATENATE("X3","(m",K4403,")")</f>
        <v>X3(m551)</v>
      </c>
      <c r="Q4405" s="59">
        <f t="shared" ref="Q4405" si="7757">(($L$3*($I$5-($B$5*Q4403+$C$5*Q4404+$E$5*N4406+$F$5*N4407+$G$5*N4408))/$D$5))+((1-$L$3)*N4405)</f>
        <v>-9.7877114119966245E-4</v>
      </c>
      <c r="S4405" s="129">
        <f t="shared" si="7753"/>
        <v>6.0001611051934559E-3</v>
      </c>
    </row>
    <row r="4406" spans="1:22" x14ac:dyDescent="0.2">
      <c r="N4406" s="125">
        <f t="shared" si="7693"/>
        <v>0.25183083098255493</v>
      </c>
      <c r="P4406" s="127" t="str">
        <f t="shared" ref="P4406" si="7758">CONCATENATE("X4","(m",K4403,")")</f>
        <v>X4(m551)</v>
      </c>
      <c r="Q4406" s="59">
        <f t="shared" ref="Q4406" si="7759">(($L$3*($I$6-($B$6*Q4403+$C$6*Q4404+$D$6*Q4405+$F$6*N4407+$G$6*N4408))/$E$6))+((1-$L$3)*N4406)</f>
        <v>0.25184580024098624</v>
      </c>
      <c r="S4406" s="129">
        <f t="shared" si="7753"/>
        <v>5.9438189626286842E-3</v>
      </c>
    </row>
    <row r="4407" spans="1:22" x14ac:dyDescent="0.2">
      <c r="N4407" s="125">
        <f t="shared" si="7693"/>
        <v>-1.0116328572134736E-4</v>
      </c>
      <c r="P4407" s="127" t="str">
        <f t="shared" ref="P4407" si="7760">CONCATENATE("X5","(m",K4403,")")</f>
        <v>X5(m551)</v>
      </c>
      <c r="Q4407" s="59">
        <f t="shared" ref="Q4407" si="7761">(($L$3*($I$7-($B$7*Q4403+$C$7*Q4404+$D$7*Q4405+$E$7*Q4406+$G$7*N4408))/$F$7))+((1-$L$3)*N4407)</f>
        <v>-1.0116935162752933E-4</v>
      </c>
      <c r="S4407" s="129">
        <f t="shared" si="7753"/>
        <v>5.995794264162327E-3</v>
      </c>
    </row>
    <row r="4408" spans="1:22" ht="15.75" x14ac:dyDescent="0.25">
      <c r="K4408" s="1"/>
      <c r="N4408" s="126">
        <f t="shared" si="7693"/>
        <v>-9.846935011117294E-4</v>
      </c>
      <c r="P4408" s="127" t="str">
        <f t="shared" ref="P4408" si="7762">CONCATENATE("X6","(m",K4403,")")</f>
        <v>X6(m551)</v>
      </c>
      <c r="Q4408" s="59">
        <f t="shared" ref="Q4408" si="7763">(($L$3*($I$8-($B$8*Q4403+$C$8*Q4404+$D$8*Q4405+$E$8*Q4406+$F$8*Q4407))/$G$8))+((1-$L$3)*N4408)</f>
        <v>-9.8475196049999667E-4</v>
      </c>
      <c r="R4408" s="1"/>
      <c r="S4408" s="129">
        <f t="shared" si="7753"/>
        <v>5.9364581754770707E-3</v>
      </c>
      <c r="T4408" s="1"/>
      <c r="U4408" s="1"/>
    </row>
    <row r="4409" spans="1:22" x14ac:dyDescent="0.2">
      <c r="A4409" s="131"/>
      <c r="B4409" s="131"/>
      <c r="C4409" s="131"/>
      <c r="D4409" s="131"/>
      <c r="E4409" s="131"/>
      <c r="F4409" s="131"/>
      <c r="G4409" s="131"/>
      <c r="H4409" s="131"/>
      <c r="I4409" s="131"/>
      <c r="J4409" s="131"/>
      <c r="K4409" s="131"/>
      <c r="L4409" s="131"/>
      <c r="M4409" s="131"/>
      <c r="N4409" s="131"/>
      <c r="O4409" s="131"/>
      <c r="P4409" s="131"/>
      <c r="Q4409" s="131"/>
      <c r="R4409" s="131"/>
      <c r="S4409" s="131"/>
      <c r="T4409" s="131"/>
      <c r="U4409" s="131"/>
      <c r="V4409" s="131"/>
    </row>
    <row r="4410" spans="1:22" ht="15.75" x14ac:dyDescent="0.25">
      <c r="K4410" s="127" t="s">
        <v>226</v>
      </c>
      <c r="N4410" s="117" t="s">
        <v>779</v>
      </c>
      <c r="S4410" s="112" t="s">
        <v>210</v>
      </c>
      <c r="T4410" s="112" t="s">
        <v>228</v>
      </c>
    </row>
    <row r="4411" spans="1:22" x14ac:dyDescent="0.2">
      <c r="K4411" s="127">
        <v>552</v>
      </c>
      <c r="N4411" s="124">
        <f t="shared" ref="N4411" si="7764">Q4403</f>
        <v>0.25066925736081558</v>
      </c>
      <c r="P4411" s="127" t="str">
        <f t="shared" ref="P4411" si="7765">CONCATENATE("X1","(m",K4411,")")</f>
        <v>X1(m552)</v>
      </c>
      <c r="Q4411" s="59">
        <f t="shared" ref="Q4411" si="7766">(($L$3*($I$3-($C$3*N4412+$D$3*N4413+$E$3*N4414+$F$3*N4415+$G$3*N4416))/$B$3))+((1-$L$3)*N4411)</f>
        <v>0.25068415819168893</v>
      </c>
      <c r="S4411" s="129">
        <f t="shared" ref="S4411:S4416" si="7767">ABS((Q4411-N4411)/Q4411)*100</f>
        <v>5.9440656245858025E-3</v>
      </c>
      <c r="T4411" s="133">
        <f t="shared" si="7711"/>
        <v>5.9682085609683551E-3</v>
      </c>
      <c r="U4411" s="127" t="s">
        <v>229</v>
      </c>
    </row>
    <row r="4412" spans="1:22" x14ac:dyDescent="0.2">
      <c r="N4412" s="125">
        <f t="shared" si="7693"/>
        <v>1.0116632562244481E-4</v>
      </c>
      <c r="P4412" s="127" t="str">
        <f t="shared" ref="P4412" si="7768">CONCATENATE("X2","(m",K4411,")")</f>
        <v>X2(m552)</v>
      </c>
      <c r="Q4412" s="59">
        <f t="shared" ref="Q4412" si="7769">(($L$3*($I$4-($B$4*Q4411+$D$4*N4413+$E$4*N4414+$F$4*N4415+$G$4*N4416))/$C$4))+((1-$L$3)*N4412)</f>
        <v>1.0117236380012246E-4</v>
      </c>
      <c r="S4412" s="129">
        <f t="shared" si="7767"/>
        <v>5.9682085609683551E-3</v>
      </c>
    </row>
    <row r="4413" spans="1:22" x14ac:dyDescent="0.2">
      <c r="N4413" s="125">
        <f t="shared" si="7693"/>
        <v>-9.7877114119966245E-4</v>
      </c>
      <c r="P4413" s="127" t="str">
        <f t="shared" ref="P4413" si="7770">CONCATENATE("X3","(m",K4411,")")</f>
        <v>X3(m552)</v>
      </c>
      <c r="Q4413" s="59">
        <f t="shared" ref="Q4413" si="7771">(($L$3*($I$5-($B$5*Q4411+$C$5*Q4412+$E$5*N4414+$F$5*N4415+$G$5*N4416))/$D$5))+((1-$L$3)*N4413)</f>
        <v>-9.7882933335804675E-4</v>
      </c>
      <c r="S4413" s="129">
        <f t="shared" si="7767"/>
        <v>5.9450770835263022E-3</v>
      </c>
    </row>
    <row r="4414" spans="1:22" x14ac:dyDescent="0.2">
      <c r="N4414" s="125">
        <f t="shared" si="7693"/>
        <v>0.25184580024098624</v>
      </c>
      <c r="P4414" s="127" t="str">
        <f t="shared" ref="P4414" si="7772">CONCATENATE("X4","(m",K4411,")")</f>
        <v>X4(m552)</v>
      </c>
      <c r="Q4414" s="59">
        <f t="shared" ref="Q4414" si="7773">(($L$3*($I$6-($B$6*Q4411+$C$6*Q4412+$D$6*Q4413+$F$6*N4415+$G$6*N4416))/$E$6))+((1-$L$3)*N4414)</f>
        <v>0.2518606329570981</v>
      </c>
      <c r="S4414" s="129">
        <f t="shared" si="7767"/>
        <v>5.8892554734360815E-3</v>
      </c>
    </row>
    <row r="4415" spans="1:22" x14ac:dyDescent="0.2">
      <c r="N4415" s="125">
        <f t="shared" si="7693"/>
        <v>-1.0116935162752933E-4</v>
      </c>
      <c r="P4415" s="127" t="str">
        <f t="shared" ref="P4415" si="7774">CONCATENATE("X5","(m",K4411,")")</f>
        <v>X5(m552)</v>
      </c>
      <c r="Q4415" s="59">
        <f t="shared" ref="Q4415" si="7775">(($L$3*($I$7-($B$7*Q4411+$C$7*Q4412+$D$7*Q4413+$E$7*Q4414+$G$7*N4416))/$F$7))+((1-$L$3)*N4415)</f>
        <v>-1.0117536220345537E-4</v>
      </c>
      <c r="S4415" s="129">
        <f t="shared" si="7767"/>
        <v>5.9407505890146451E-3</v>
      </c>
    </row>
    <row r="4416" spans="1:22" ht="15.75" x14ac:dyDescent="0.25">
      <c r="K4416" s="1"/>
      <c r="N4416" s="126">
        <f t="shared" si="7693"/>
        <v>-9.8475196049999667E-4</v>
      </c>
      <c r="P4416" s="127" t="str">
        <f t="shared" ref="P4416" si="7776">CONCATENATE("X6","(m",K4411,")")</f>
        <v>X6(m552)</v>
      </c>
      <c r="Q4416" s="59">
        <f t="shared" ref="Q4416" si="7777">(($L$3*($I$8-($B$8*Q4411+$C$8*Q4412+$D$8*Q4413+$E$8*Q4414+$F$8*Q4415))/$G$8))+((1-$L$3)*N4416)</f>
        <v>-9.8480988665006122E-4</v>
      </c>
      <c r="R4416" s="1"/>
      <c r="S4416" s="129">
        <f t="shared" si="7767"/>
        <v>5.8819626863809782E-3</v>
      </c>
      <c r="T4416" s="1"/>
      <c r="U4416" s="1"/>
    </row>
    <row r="4417" spans="1:22" x14ac:dyDescent="0.2">
      <c r="A4417" s="131"/>
      <c r="B4417" s="131"/>
      <c r="C4417" s="131"/>
      <c r="D4417" s="131"/>
      <c r="E4417" s="131"/>
      <c r="F4417" s="131"/>
      <c r="G4417" s="131"/>
      <c r="H4417" s="131"/>
      <c r="I4417" s="131"/>
      <c r="J4417" s="131"/>
      <c r="K4417" s="131"/>
      <c r="L4417" s="131"/>
      <c r="M4417" s="131"/>
      <c r="N4417" s="131"/>
      <c r="O4417" s="131"/>
      <c r="P4417" s="131"/>
      <c r="Q4417" s="131"/>
      <c r="R4417" s="131"/>
      <c r="S4417" s="131"/>
      <c r="T4417" s="131"/>
      <c r="U4417" s="131"/>
      <c r="V4417" s="131"/>
    </row>
    <row r="4418" spans="1:22" ht="15.75" x14ac:dyDescent="0.25">
      <c r="K4418" s="127" t="s">
        <v>226</v>
      </c>
      <c r="N4418" s="117" t="s">
        <v>780</v>
      </c>
      <c r="S4418" s="112" t="s">
        <v>210</v>
      </c>
      <c r="T4418" s="112" t="s">
        <v>228</v>
      </c>
    </row>
    <row r="4419" spans="1:22" x14ac:dyDescent="0.2">
      <c r="K4419" s="127">
        <v>553</v>
      </c>
      <c r="N4419" s="124">
        <f t="shared" ref="N4419" si="7778">Q4411</f>
        <v>0.25068415819168893</v>
      </c>
      <c r="P4419" s="127" t="str">
        <f t="shared" ref="P4419" si="7779">CONCATENATE("X1","(m",K4419,")")</f>
        <v>X1(m553)</v>
      </c>
      <c r="Q4419" s="59">
        <f t="shared" ref="Q4419" si="7780">(($L$3*($I$3-($C$3*N4420+$D$3*N4421+$E$3*N4422+$F$3*N4423+$G$3*N4424))/$B$3))+((1-$L$3)*N4419)</f>
        <v>0.25069892310440584</v>
      </c>
      <c r="S4419" s="129">
        <f t="shared" ref="S4419:S4424" si="7781">ABS((Q4419-N4419)/Q4419)*100</f>
        <v>5.8894998566681196E-3</v>
      </c>
      <c r="T4419" s="133">
        <f t="shared" si="7711"/>
        <v>5.9134197494066076E-3</v>
      </c>
      <c r="U4419" s="127" t="s">
        <v>229</v>
      </c>
    </row>
    <row r="4420" spans="1:22" x14ac:dyDescent="0.2">
      <c r="N4420" s="125">
        <f t="shared" si="7693"/>
        <v>1.0117236380012246E-4</v>
      </c>
      <c r="P4420" s="127" t="str">
        <f t="shared" ref="P4420" si="7782">CONCATENATE("X2","(m",K4419,")")</f>
        <v>X2(m553)</v>
      </c>
      <c r="Q4420" s="59">
        <f t="shared" ref="Q4420" si="7783">(($L$3*($I$4-($B$4*Q4419+$D$4*N4421+$E$4*N4422+$F$4*N4423+$G$4*N4424))/$C$4))+((1-$L$3)*N4420)</f>
        <v>1.0117834690047019E-4</v>
      </c>
      <c r="S4420" s="129">
        <f t="shared" si="7781"/>
        <v>5.9134197494066076E-3</v>
      </c>
    </row>
    <row r="4421" spans="1:22" x14ac:dyDescent="0.2">
      <c r="N4421" s="125">
        <f t="shared" si="7693"/>
        <v>-9.7882933335804675E-4</v>
      </c>
      <c r="P4421" s="127" t="str">
        <f t="shared" ref="P4421" si="7784">CONCATENATE("X3","(m",K4419,")")</f>
        <v>X3(m553)</v>
      </c>
      <c r="Q4421" s="59">
        <f t="shared" ref="Q4421" si="7785">(($L$3*($I$5-($B$5*Q4419+$C$5*Q4420+$E$5*N4422+$F$5*N4423+$G$5*N4424))/$D$5))+((1-$L$3)*N4421)</f>
        <v>-9.788869947157696E-4</v>
      </c>
      <c r="S4421" s="129">
        <f t="shared" si="7781"/>
        <v>5.8905019715366621E-3</v>
      </c>
    </row>
    <row r="4422" spans="1:22" x14ac:dyDescent="0.2">
      <c r="N4422" s="125">
        <f t="shared" si="7693"/>
        <v>0.2518606329570981</v>
      </c>
      <c r="P4422" s="127" t="str">
        <f t="shared" ref="P4422" si="7786">CONCATENATE("X4","(m",K4419,")")</f>
        <v>X4(m553)</v>
      </c>
      <c r="Q4422" s="59">
        <f t="shared" ref="Q4422" si="7787">(($L$3*($I$6-($B$6*Q4419+$C$6*Q4420+$D$6*Q4421+$F$6*N4423+$G$6*N4424))/$E$6))+((1-$L$3)*N4422)</f>
        <v>0.25187533037636334</v>
      </c>
      <c r="S4422" s="129">
        <f t="shared" si="7781"/>
        <v>5.8351960246682578E-3</v>
      </c>
    </row>
    <row r="4423" spans="1:22" x14ac:dyDescent="0.2">
      <c r="N4423" s="125">
        <f t="shared" si="7693"/>
        <v>-1.0117536220345537E-4</v>
      </c>
      <c r="P4423" s="127" t="str">
        <f t="shared" ref="P4423" si="7788">CONCATENATE("X5","(m",K4419,")")</f>
        <v>X5(m553)</v>
      </c>
      <c r="Q4423" s="59">
        <f t="shared" ref="Q4423" si="7789">(($L$3*($I$7-($B$7*Q4419+$C$7*Q4420+$D$7*Q4421+$E$7*Q4422+$G$7*N4424))/$F$7))+((1-$L$3)*N4423)</f>
        <v>-1.011813179538213E-4</v>
      </c>
      <c r="S4423" s="129">
        <f t="shared" si="7781"/>
        <v>5.8862154460670281E-3</v>
      </c>
    </row>
    <row r="4424" spans="1:22" ht="15.75" x14ac:dyDescent="0.25">
      <c r="K4424" s="1"/>
      <c r="N4424" s="126">
        <f t="shared" si="7693"/>
        <v>-9.8480988665006122E-4</v>
      </c>
      <c r="P4424" s="127" t="str">
        <f t="shared" ref="P4424" si="7790">CONCATENATE("X6","(m",K4419,")")</f>
        <v>X6(m553)</v>
      </c>
      <c r="Q4424" s="59">
        <f t="shared" ref="Q4424" si="7791">(($L$3*($I$8-($B$8*Q4419+$C$8*Q4420+$D$8*Q4421+$E$8*Q4422+$F$8*Q4423))/$G$8))+((1-$L$3)*N4424)</f>
        <v>-9.848672844258628E-4</v>
      </c>
      <c r="R4424" s="1"/>
      <c r="S4424" s="129">
        <f t="shared" si="7781"/>
        <v>5.8279706016476805E-3</v>
      </c>
      <c r="T4424" s="1"/>
      <c r="U4424" s="1"/>
    </row>
    <row r="4425" spans="1:22" x14ac:dyDescent="0.2">
      <c r="A4425" s="131"/>
      <c r="B4425" s="131"/>
      <c r="C4425" s="131"/>
      <c r="D4425" s="131"/>
      <c r="E4425" s="131"/>
      <c r="F4425" s="131"/>
      <c r="G4425" s="131"/>
      <c r="H4425" s="131"/>
      <c r="I4425" s="131"/>
      <c r="J4425" s="131"/>
      <c r="K4425" s="131"/>
      <c r="L4425" s="131"/>
      <c r="M4425" s="131"/>
      <c r="N4425" s="131"/>
      <c r="O4425" s="131"/>
      <c r="P4425" s="131"/>
      <c r="Q4425" s="131"/>
      <c r="R4425" s="131"/>
      <c r="S4425" s="131"/>
      <c r="T4425" s="131"/>
      <c r="U4425" s="131"/>
      <c r="V4425" s="131"/>
    </row>
    <row r="4426" spans="1:22" ht="15.75" x14ac:dyDescent="0.25">
      <c r="K4426" s="127" t="s">
        <v>226</v>
      </c>
      <c r="N4426" s="117" t="s">
        <v>781</v>
      </c>
      <c r="S4426" s="112" t="s">
        <v>210</v>
      </c>
      <c r="T4426" s="112" t="s">
        <v>228</v>
      </c>
    </row>
    <row r="4427" spans="1:22" x14ac:dyDescent="0.2">
      <c r="K4427" s="127">
        <v>554</v>
      </c>
      <c r="N4427" s="124">
        <f t="shared" ref="N4427" si="7792">Q4419</f>
        <v>0.25069892310440584</v>
      </c>
      <c r="P4427" s="127" t="str">
        <f t="shared" ref="P4427" si="7793">CONCATENATE("X1","(m",K4427,")")</f>
        <v>X1(m554)</v>
      </c>
      <c r="Q4427" s="59">
        <f t="shared" ref="Q4427" si="7794">(($L$3*($I$3-($C$3*N4428+$D$3*N4429+$E$3*N4430+$F$3*N4431+$G$3*N4432))/$B$3))+((1-$L$3)*N4427)</f>
        <v>0.25071355333874584</v>
      </c>
      <c r="S4427" s="129">
        <f t="shared" ref="S4427:S4432" si="7795">ABS((Q4427-N4427)/Q4427)*100</f>
        <v>5.835438150501587E-3</v>
      </c>
      <c r="T4427" s="133">
        <f t="shared" si="7711"/>
        <v>5.8591370858273499E-3</v>
      </c>
      <c r="U4427" s="127" t="s">
        <v>229</v>
      </c>
    </row>
    <row r="4428" spans="1:22" x14ac:dyDescent="0.2">
      <c r="N4428" s="125">
        <f t="shared" si="7693"/>
        <v>1.0117834690047019E-4</v>
      </c>
      <c r="P4428" s="127" t="str">
        <f t="shared" ref="P4428" si="7796">CONCATENATE("X2","(m",K4427,")")</f>
        <v>X2(m554)</v>
      </c>
      <c r="Q4428" s="59">
        <f t="shared" ref="Q4428" si="7797">(($L$3*($I$4-($B$4*Q4427+$D$4*N4429+$E$4*N4430+$F$4*N4431+$G$4*N4432))/$C$4))+((1-$L$3)*N4428)</f>
        <v>1.011842754258767E-4</v>
      </c>
      <c r="S4428" s="129">
        <f t="shared" si="7795"/>
        <v>5.8591370858273499E-3</v>
      </c>
    </row>
    <row r="4429" spans="1:22" x14ac:dyDescent="0.2">
      <c r="N4429" s="125">
        <f t="shared" si="7693"/>
        <v>-9.788869947157696E-4</v>
      </c>
      <c r="P4429" s="127" t="str">
        <f t="shared" ref="P4429" si="7798">CONCATENATE("X3","(m",K4427,")")</f>
        <v>X3(m554)</v>
      </c>
      <c r="Q4429" s="59">
        <f t="shared" ref="Q4429" si="7799">(($L$3*($I$5-($B$5*Q4427+$C$5*Q4428+$E$5*N4430+$F$5*N4431+$G$5*N4432))/$D$5))+((1-$L$3)*N4429)</f>
        <v>-9.7894413011453724E-4</v>
      </c>
      <c r="S4429" s="129">
        <f t="shared" si="7795"/>
        <v>5.8364310086782356E-3</v>
      </c>
    </row>
    <row r="4430" spans="1:22" x14ac:dyDescent="0.2">
      <c r="N4430" s="125">
        <f t="shared" si="7693"/>
        <v>0.25187533037636334</v>
      </c>
      <c r="P4430" s="127" t="str">
        <f t="shared" ref="P4430" si="7800">CONCATENATE("X4","(m",K4427,")")</f>
        <v>X4(m554)</v>
      </c>
      <c r="Q4430" s="59">
        <f t="shared" ref="Q4430" si="7801">(($L$3*($I$6-($B$6*Q4427+$C$6*Q4428+$D$6*Q4429+$F$6*N4431+$G$6*N4432))/$E$6))+((1-$L$3)*N4430)</f>
        <v>0.25188989373289422</v>
      </c>
      <c r="S4430" s="129">
        <f t="shared" si="7795"/>
        <v>5.7816359025211423E-3</v>
      </c>
    </row>
    <row r="4431" spans="1:22" x14ac:dyDescent="0.2">
      <c r="N4431" s="125">
        <f t="shared" si="7693"/>
        <v>-1.011813179538213E-4</v>
      </c>
      <c r="P4431" s="127" t="str">
        <f t="shared" ref="P4431" si="7802">CONCATENATE("X5","(m",K4427,")")</f>
        <v>X5(m554)</v>
      </c>
      <c r="Q4431" s="59">
        <f t="shared" ref="Q4431" si="7803">(($L$3*($I$7-($B$7*Q4427+$C$7*Q4428+$D$7*Q4429+$E$7*Q4430+$G$7*N4432))/$F$7))+((1-$L$3)*N4431)</f>
        <v>-1.0118721937871928E-4</v>
      </c>
      <c r="S4431" s="129">
        <f t="shared" si="7795"/>
        <v>5.8321840783984256E-3</v>
      </c>
    </row>
    <row r="4432" spans="1:22" ht="15.75" x14ac:dyDescent="0.25">
      <c r="K4432" s="1"/>
      <c r="N4432" s="126">
        <f t="shared" si="7693"/>
        <v>-9.848672844258628E-4</v>
      </c>
      <c r="P4432" s="127" t="str">
        <f t="shared" ref="P4432" si="7804">CONCATENATE("X6","(m",K4427,")")</f>
        <v>X6(m554)</v>
      </c>
      <c r="Q4432" s="59">
        <f t="shared" ref="Q4432" si="7805">(($L$3*($I$8-($B$8*Q4427+$C$8*Q4428+$D$8*Q4429+$E$8*Q4430+$F$8*Q4431))/$G$8))+((1-$L$3)*N4432)</f>
        <v>-9.8492415864697563E-4</v>
      </c>
      <c r="R4432" s="1"/>
      <c r="S4432" s="129">
        <f t="shared" si="7795"/>
        <v>5.7744772136529929E-3</v>
      </c>
      <c r="T4432" s="1"/>
      <c r="U4432" s="1"/>
    </row>
    <row r="4433" spans="1:22" x14ac:dyDescent="0.2">
      <c r="A4433" s="131"/>
      <c r="B4433" s="131"/>
      <c r="C4433" s="131"/>
      <c r="D4433" s="131"/>
      <c r="E4433" s="131"/>
      <c r="F4433" s="131"/>
      <c r="G4433" s="131"/>
      <c r="H4433" s="131"/>
      <c r="I4433" s="131"/>
      <c r="J4433" s="131"/>
      <c r="K4433" s="131"/>
      <c r="L4433" s="131"/>
      <c r="M4433" s="131"/>
      <c r="N4433" s="131"/>
      <c r="O4433" s="131"/>
      <c r="P4433" s="131"/>
      <c r="Q4433" s="131"/>
      <c r="R4433" s="131"/>
      <c r="S4433" s="131"/>
      <c r="T4433" s="131"/>
      <c r="U4433" s="131"/>
      <c r="V4433" s="131"/>
    </row>
    <row r="4434" spans="1:22" ht="15.75" x14ac:dyDescent="0.25">
      <c r="K4434" s="127" t="s">
        <v>226</v>
      </c>
      <c r="N4434" s="117" t="s">
        <v>782</v>
      </c>
      <c r="S4434" s="112" t="s">
        <v>210</v>
      </c>
      <c r="T4434" s="112" t="s">
        <v>228</v>
      </c>
    </row>
    <row r="4435" spans="1:22" x14ac:dyDescent="0.2">
      <c r="K4435" s="127">
        <v>555</v>
      </c>
      <c r="N4435" s="124">
        <f t="shared" ref="N4435:N4496" si="7806">Q4427</f>
        <v>0.25071355333874584</v>
      </c>
      <c r="P4435" s="127" t="str">
        <f t="shared" ref="P4435" si="7807">CONCATENATE("X1","(m",K4435,")")</f>
        <v>X1(m555)</v>
      </c>
      <c r="Q4435" s="59">
        <f t="shared" ref="Q4435" si="7808">(($L$3*($I$3-($C$3*N4436+$D$3*N4437+$E$3*N4438+$F$3*N4439+$G$3*N4440))/$B$3))+((1-$L$3)*N4435)</f>
        <v>0.25072805012317984</v>
      </c>
      <c r="S4435" s="129">
        <f t="shared" ref="S4435:S4440" si="7809">ABS((Q4435-N4435)/Q4435)*100</f>
        <v>5.7818757920665882E-3</v>
      </c>
      <c r="T4435" s="133">
        <f t="shared" si="7711"/>
        <v>5.8053558362743275E-3</v>
      </c>
      <c r="U4435" s="127" t="s">
        <v>229</v>
      </c>
    </row>
    <row r="4436" spans="1:22" x14ac:dyDescent="0.2">
      <c r="N4436" s="125">
        <f t="shared" si="7806"/>
        <v>1.011842754258767E-4</v>
      </c>
      <c r="P4436" s="127" t="str">
        <f t="shared" ref="P4436" si="7810">CONCATENATE("X2","(m",K4435,")")</f>
        <v>X2(m555)</v>
      </c>
      <c r="Q4436" s="59">
        <f t="shared" ref="Q4436" si="7811">(($L$3*($I$4-($B$4*Q4435+$D$4*N4437+$E$4*N4438+$F$4*N4439+$G$4*N4440))/$C$4))+((1-$L$3)*N4436)</f>
        <v>1.0119014987414815E-4</v>
      </c>
      <c r="S4436" s="129">
        <f t="shared" si="7809"/>
        <v>5.8053558362743275E-3</v>
      </c>
    </row>
    <row r="4437" spans="1:22" x14ac:dyDescent="0.2">
      <c r="N4437" s="125">
        <f t="shared" si="7806"/>
        <v>-9.7894413011453724E-4</v>
      </c>
      <c r="P4437" s="127" t="str">
        <f t="shared" ref="P4437" si="7812">CONCATENATE("X3","(m",K4435,")")</f>
        <v>X3(m555)</v>
      </c>
      <c r="Q4437" s="59">
        <f t="shared" ref="Q4437" si="7813">(($L$3*($I$5-($B$5*Q4435+$C$5*Q4436+$E$5*N4438+$F$5*N4439+$G$5*N4440))/$D$5))+((1-$L$3)*N4437)</f>
        <v>-9.7900074435189203E-4</v>
      </c>
      <c r="S4437" s="129">
        <f t="shared" si="7809"/>
        <v>5.7828594800779249E-3</v>
      </c>
    </row>
    <row r="4438" spans="1:22" x14ac:dyDescent="0.2">
      <c r="N4438" s="125">
        <f t="shared" si="7806"/>
        <v>0.25188989373289422</v>
      </c>
      <c r="P4438" s="127" t="str">
        <f t="shared" ref="P4438" si="7814">CONCATENATE("X4","(m",K4435,")")</f>
        <v>X4(m555)</v>
      </c>
      <c r="Q4438" s="59">
        <f t="shared" ref="Q4438" si="7815">(($L$3*($I$6-($B$6*Q4435+$C$6*Q4436+$D$6*Q4437+$F$6*N4439+$G$6*N4440))/$E$6))+((1-$L$3)*N4438)</f>
        <v>0.25190432424954606</v>
      </c>
      <c r="S4438" s="129">
        <f t="shared" si="7809"/>
        <v>5.7285704383330544E-3</v>
      </c>
    </row>
    <row r="4439" spans="1:22" x14ac:dyDescent="0.2">
      <c r="N4439" s="125">
        <f t="shared" si="7806"/>
        <v>-1.0118721937871928E-4</v>
      </c>
      <c r="P4439" s="127" t="str">
        <f t="shared" ref="P4439" si="7816">CONCATENATE("X5","(m",K4435,")")</f>
        <v>X5(m555)</v>
      </c>
      <c r="Q4439" s="59">
        <f t="shared" ref="Q4439" si="7817">(($L$3*($I$7-($B$7*Q4435+$C$7*Q4436+$D$7*Q4437+$E$7*Q4438+$G$7*N4440))/$F$7))+((1-$L$3)*N4439)</f>
        <v>-1.011930669736799E-4</v>
      </c>
      <c r="S4439" s="129">
        <f t="shared" si="7809"/>
        <v>5.7786517747701214E-3</v>
      </c>
    </row>
    <row r="4440" spans="1:22" ht="15.75" x14ac:dyDescent="0.25">
      <c r="K4440" s="1"/>
      <c r="N4440" s="126">
        <f t="shared" si="7806"/>
        <v>-9.8492415864697563E-4</v>
      </c>
      <c r="P4440" s="127" t="str">
        <f t="shared" ref="P4440" si="7818">CONCATENATE("X6","(m",K4435,")")</f>
        <v>X6(m555)</v>
      </c>
      <c r="Q4440" s="59">
        <f t="shared" ref="Q4440" si="7819">(($L$3*($I$8-($B$8*Q4435+$C$8*Q4436+$D$8*Q4437+$E$8*Q4438+$F$8*Q4439))/$G$8))+((1-$L$3)*N4440)</f>
        <v>-9.849805140890117E-4</v>
      </c>
      <c r="R4440" s="1"/>
      <c r="S4440" s="129">
        <f t="shared" si="7809"/>
        <v>5.7214778597100991E-3</v>
      </c>
      <c r="T4440" s="1"/>
      <c r="U4440" s="1"/>
    </row>
    <row r="4441" spans="1:22" x14ac:dyDescent="0.2">
      <c r="A4441" s="131"/>
      <c r="B4441" s="131"/>
      <c r="C4441" s="131"/>
      <c r="D4441" s="131"/>
      <c r="E4441" s="131"/>
      <c r="F4441" s="131"/>
      <c r="G4441" s="131"/>
      <c r="H4441" s="131"/>
      <c r="I4441" s="131"/>
      <c r="J4441" s="131"/>
      <c r="K4441" s="131"/>
      <c r="L4441" s="131"/>
      <c r="M4441" s="131"/>
      <c r="N4441" s="131"/>
      <c r="O4441" s="131"/>
      <c r="P4441" s="131"/>
      <c r="Q4441" s="131"/>
      <c r="R4441" s="131"/>
      <c r="S4441" s="131"/>
      <c r="T4441" s="131"/>
      <c r="U4441" s="131"/>
      <c r="V4441" s="131"/>
    </row>
    <row r="4442" spans="1:22" ht="15.75" x14ac:dyDescent="0.25">
      <c r="K4442" s="127" t="s">
        <v>226</v>
      </c>
      <c r="N4442" s="117" t="s">
        <v>783</v>
      </c>
      <c r="S4442" s="112" t="s">
        <v>210</v>
      </c>
      <c r="T4442" s="112" t="s">
        <v>228</v>
      </c>
    </row>
    <row r="4443" spans="1:22" x14ac:dyDescent="0.2">
      <c r="K4443" s="127">
        <v>556</v>
      </c>
      <c r="N4443" s="124">
        <f t="shared" ref="N4443" si="7820">Q4435</f>
        <v>0.25072805012317984</v>
      </c>
      <c r="P4443" s="127" t="str">
        <f t="shared" ref="P4443" si="7821">CONCATENATE("X1","(m",K4443,")")</f>
        <v>X1(m556)</v>
      </c>
      <c r="Q4443" s="59">
        <f t="shared" ref="Q4443" si="7822">(($L$3*($I$3-($C$3*N4444+$D$3*N4445+$E$3*N4446+$F$3*N4447+$G$3*N4448))/$B$3))+((1-$L$3)*N4443)</f>
        <v>0.25074241467497316</v>
      </c>
      <c r="S4443" s="129">
        <f t="shared" ref="S4443:S4448" si="7823">ABS((Q4443-N4443)/Q4443)*100</f>
        <v>5.7288081124776411E-3</v>
      </c>
      <c r="T4443" s="133">
        <f t="shared" ref="T4443:T4499" si="7824">MAX(S4443:S4446)</f>
        <v>5.7520713120462596E-3</v>
      </c>
      <c r="U4443" s="127" t="s">
        <v>229</v>
      </c>
    </row>
    <row r="4444" spans="1:22" x14ac:dyDescent="0.2">
      <c r="N4444" s="125">
        <f t="shared" si="7806"/>
        <v>1.0119014987414815E-4</v>
      </c>
      <c r="P4444" s="127" t="str">
        <f t="shared" ref="P4444" si="7825">CONCATENATE("X2","(m",K4443,")")</f>
        <v>X2(m556)</v>
      </c>
      <c r="Q4444" s="59">
        <f t="shared" ref="Q4444" si="7826">(($L$3*($I$4-($B$4*Q4443+$D$4*N4445+$E$4*N4446+$F$4*N4447+$G$4*N4448))/$C$4))+((1-$L$3)*N4444)</f>
        <v>1.0119597073854995E-4</v>
      </c>
      <c r="S4444" s="129">
        <f t="shared" si="7823"/>
        <v>5.7520713120462596E-3</v>
      </c>
    </row>
    <row r="4445" spans="1:22" x14ac:dyDescent="0.2">
      <c r="N4445" s="125">
        <f t="shared" si="7806"/>
        <v>-9.7900074435189203E-4</v>
      </c>
      <c r="P4445" s="127" t="str">
        <f t="shared" ref="P4445" si="7827">CONCATENATE("X3","(m",K4443,")")</f>
        <v>X3(m556)</v>
      </c>
      <c r="Q4445" s="59">
        <f t="shared" ref="Q4445" si="7828">(($L$3*($I$5-($B$5*Q4443+$C$5*Q4444+$E$5*N4446+$F$5*N4447+$G$5*N4448))/$D$5))+((1-$L$3)*N4445)</f>
        <v>-9.7905684218161596E-4</v>
      </c>
      <c r="S4445" s="129">
        <f t="shared" si="7823"/>
        <v>5.7297827160816342E-3</v>
      </c>
    </row>
    <row r="4446" spans="1:22" x14ac:dyDescent="0.2">
      <c r="N4446" s="125">
        <f t="shared" si="7806"/>
        <v>0.25190432424954606</v>
      </c>
      <c r="P4446" s="127" t="str">
        <f t="shared" ref="P4446" si="7829">CONCATENATE("X4","(m",K4443,")")</f>
        <v>X4(m556)</v>
      </c>
      <c r="Q4446" s="59">
        <f t="shared" ref="Q4446" si="7830">(($L$3*($I$6-($B$6*Q4443+$C$6*Q4444+$D$6*Q4445+$F$6*N4447+$G$6*N4448))/$E$6))+((1-$L$3)*N4446)</f>
        <v>0.25191862313801983</v>
      </c>
      <c r="S4446" s="129">
        <f t="shared" si="7823"/>
        <v>5.6759950080898574E-3</v>
      </c>
    </row>
    <row r="4447" spans="1:22" x14ac:dyDescent="0.2">
      <c r="N4447" s="125">
        <f t="shared" si="7806"/>
        <v>-1.011930669736799E-4</v>
      </c>
      <c r="P4447" s="127" t="str">
        <f t="shared" ref="P4447" si="7831">CONCATENATE("X5","(m",K4443,")")</f>
        <v>X5(m556)</v>
      </c>
      <c r="Q4447" s="59">
        <f t="shared" ref="Q4447" si="7832">(($L$3*($I$7-($B$7*Q4443+$C$7*Q4444+$D$7*Q4445+$E$7*Q4446+$G$7*N4448))/$F$7))+((1-$L$3)*N4447)</f>
        <v>-1.0119886122971375E-4</v>
      </c>
      <c r="S4447" s="129">
        <f t="shared" si="7823"/>
        <v>5.7256138690124723E-3</v>
      </c>
    </row>
    <row r="4448" spans="1:22" ht="15.75" x14ac:dyDescent="0.25">
      <c r="K4448" s="1"/>
      <c r="N4448" s="126">
        <f t="shared" si="7806"/>
        <v>-9.849805140890117E-4</v>
      </c>
      <c r="P4448" s="127" t="str">
        <f t="shared" ref="P4448" si="7833">CONCATENATE("X6","(m",K4443,")")</f>
        <v>X6(m556)</v>
      </c>
      <c r="Q4448" s="59">
        <f t="shared" ref="Q4448" si="7834">(($L$3*($I$8-($B$8*Q4443+$C$8*Q4444+$D$8*Q4445+$E$8*Q4446+$F$8*Q4447))/$G$8))+((1-$L$3)*N4448)</f>
        <v>-9.8503635548402254E-4</v>
      </c>
      <c r="R4448" s="1"/>
      <c r="S4448" s="129">
        <f t="shared" si="7823"/>
        <v>5.6689679218394984E-3</v>
      </c>
      <c r="T4448" s="1"/>
      <c r="U4448" s="1"/>
    </row>
    <row r="4449" spans="1:22" x14ac:dyDescent="0.2">
      <c r="A4449" s="131"/>
      <c r="B4449" s="131"/>
      <c r="C4449" s="131"/>
      <c r="D4449" s="131"/>
      <c r="E4449" s="131"/>
      <c r="F4449" s="131"/>
      <c r="G4449" s="131"/>
      <c r="H4449" s="131"/>
      <c r="I4449" s="131"/>
      <c r="J4449" s="131"/>
      <c r="K4449" s="131"/>
      <c r="L4449" s="131"/>
      <c r="M4449" s="131"/>
      <c r="N4449" s="131"/>
      <c r="O4449" s="131"/>
      <c r="P4449" s="131"/>
      <c r="Q4449" s="131"/>
      <c r="R4449" s="131"/>
      <c r="S4449" s="131"/>
      <c r="T4449" s="131"/>
      <c r="U4449" s="131"/>
      <c r="V4449" s="131"/>
    </row>
    <row r="4450" spans="1:22" ht="15.75" x14ac:dyDescent="0.25">
      <c r="K4450" s="127" t="s">
        <v>226</v>
      </c>
      <c r="N4450" s="117" t="s">
        <v>784</v>
      </c>
      <c r="S4450" s="112" t="s">
        <v>210</v>
      </c>
      <c r="T4450" s="112" t="s">
        <v>228</v>
      </c>
    </row>
    <row r="4451" spans="1:22" x14ac:dyDescent="0.2">
      <c r="K4451" s="127">
        <v>557</v>
      </c>
      <c r="N4451" s="124">
        <f t="shared" ref="N4451" si="7835">Q4443</f>
        <v>0.25074241467497316</v>
      </c>
      <c r="P4451" s="127" t="str">
        <f t="shared" ref="P4451" si="7836">CONCATENATE("X1","(m",K4451,")")</f>
        <v>X1(m557)</v>
      </c>
      <c r="Q4451" s="59">
        <f t="shared" ref="Q4451" si="7837">(($L$3*($I$3-($C$3*N4452+$D$3*N4453+$E$3*N4454+$F$3*N4455+$G$3*N4456))/$B$3))+((1-$L$3)*N4451)</f>
        <v>0.25075664820028787</v>
      </c>
      <c r="S4451" s="129">
        <f t="shared" ref="S4451:S4456" si="7838">ABS((Q4451-N4451)/Q4451)*100</f>
        <v>5.6762304875530084E-3</v>
      </c>
      <c r="T4451" s="133">
        <f t="shared" si="7824"/>
        <v>5.6992788694057691E-3</v>
      </c>
      <c r="U4451" s="127" t="s">
        <v>229</v>
      </c>
    </row>
    <row r="4452" spans="1:22" x14ac:dyDescent="0.2">
      <c r="N4452" s="125">
        <f t="shared" si="7806"/>
        <v>1.0119597073854995E-4</v>
      </c>
      <c r="P4452" s="127" t="str">
        <f t="shared" ref="P4452" si="7839">CONCATENATE("X2","(m",K4451,")")</f>
        <v>X2(m557)</v>
      </c>
      <c r="Q4452" s="59">
        <f t="shared" ref="Q4452" si="7840">(($L$3*($I$4-($B$4*Q4451+$D$4*N4453+$E$4*N4454+$F$4*N4455+$G$4*N4456))/$C$4))+((1-$L$3)*N4452)</f>
        <v>1.012017385078482E-4</v>
      </c>
      <c r="S4452" s="129">
        <f t="shared" si="7838"/>
        <v>5.6992788694057691E-3</v>
      </c>
    </row>
    <row r="4453" spans="1:22" x14ac:dyDescent="0.2">
      <c r="N4453" s="125">
        <f t="shared" si="7806"/>
        <v>-9.7905684218161596E-4</v>
      </c>
      <c r="P4453" s="127" t="str">
        <f t="shared" ref="P4453" si="7841">CONCATENATE("X3","(m",K4451,")")</f>
        <v>X3(m557)</v>
      </c>
      <c r="Q4453" s="59">
        <f t="shared" ref="Q4453" si="7842">(($L$3*($I$5-($B$5*Q4451+$C$5*Q4452+$E$5*N4454+$F$5*N4455+$G$5*N4456))/$D$5))+((1-$L$3)*N4453)</f>
        <v>-9.7911242831412925E-4</v>
      </c>
      <c r="S4453" s="129">
        <f t="shared" si="7838"/>
        <v>5.6771960916686586E-3</v>
      </c>
    </row>
    <row r="4454" spans="1:22" x14ac:dyDescent="0.2">
      <c r="N4454" s="125">
        <f t="shared" si="7806"/>
        <v>0.25191862313801983</v>
      </c>
      <c r="P4454" s="127" t="str">
        <f t="shared" ref="P4454" si="7843">CONCATENATE("X4","(m",K4451,")")</f>
        <v>X4(m557)</v>
      </c>
      <c r="Q4454" s="59">
        <f t="shared" ref="Q4454" si="7844">(($L$3*($I$6-($B$6*Q4451+$C$6*Q4452+$D$6*Q4453+$F$6*N4455+$G$6*N4456))/$E$6))+((1-$L$3)*N4454)</f>
        <v>0.25193279159896392</v>
      </c>
      <c r="S4454" s="129">
        <f t="shared" si="7838"/>
        <v>5.6239050320417133E-3</v>
      </c>
    </row>
    <row r="4455" spans="1:22" x14ac:dyDescent="0.2">
      <c r="N4455" s="125">
        <f t="shared" si="7806"/>
        <v>-1.0119886122971375E-4</v>
      </c>
      <c r="P4455" s="127" t="str">
        <f t="shared" ref="P4455" si="7845">CONCATENATE("X5","(m",K4451,")")</f>
        <v>X5(m557)</v>
      </c>
      <c r="Q4455" s="59">
        <f t="shared" ref="Q4455" si="7846">(($L$3*($I$7-($B$7*Q4451+$C$7*Q4452+$D$7*Q4453+$E$7*Q4454+$G$7*N4456))/$F$7))+((1-$L$3)*N4455)</f>
        <v>-1.012046026333527E-4</v>
      </c>
      <c r="S4455" s="129">
        <f t="shared" si="7838"/>
        <v>5.67306573965421E-3</v>
      </c>
    </row>
    <row r="4456" spans="1:22" ht="15.75" x14ac:dyDescent="0.25">
      <c r="K4456" s="1"/>
      <c r="N4456" s="126">
        <f t="shared" si="7806"/>
        <v>-9.8503635548402254E-4</v>
      </c>
      <c r="P4456" s="127" t="str">
        <f t="shared" ref="P4456" si="7847">CONCATENATE("X6","(m",K4451,")")</f>
        <v>X6(m557)</v>
      </c>
      <c r="Q4456" s="59">
        <f t="shared" ref="Q4456" si="7848">(($L$3*($I$8-($B$8*Q4451+$C$8*Q4452+$D$8*Q4453+$E$8*Q4454+$F$8*Q4455))/$G$8))+((1-$L$3)*N4456)</f>
        <v>-9.8509168752089547E-4</v>
      </c>
      <c r="R4456" s="1"/>
      <c r="S4456" s="129">
        <f t="shared" si="7838"/>
        <v>5.6169428261220941E-3</v>
      </c>
      <c r="T4456" s="1"/>
      <c r="U4456" s="1"/>
    </row>
    <row r="4457" spans="1:22" x14ac:dyDescent="0.2">
      <c r="A4457" s="131"/>
      <c r="B4457" s="131"/>
      <c r="C4457" s="131"/>
      <c r="D4457" s="131"/>
      <c r="E4457" s="131"/>
      <c r="F4457" s="131"/>
      <c r="G4457" s="131"/>
      <c r="H4457" s="131"/>
      <c r="I4457" s="131"/>
      <c r="J4457" s="131"/>
      <c r="K4457" s="131"/>
      <c r="L4457" s="131"/>
      <c r="M4457" s="131"/>
      <c r="N4457" s="131"/>
      <c r="O4457" s="131"/>
      <c r="P4457" s="131"/>
      <c r="Q4457" s="131"/>
      <c r="R4457" s="131"/>
      <c r="S4457" s="131"/>
      <c r="T4457" s="131"/>
      <c r="U4457" s="131"/>
      <c r="V4457" s="131"/>
    </row>
    <row r="4458" spans="1:22" ht="15.75" x14ac:dyDescent="0.25">
      <c r="K4458" s="127" t="s">
        <v>226</v>
      </c>
      <c r="N4458" s="117" t="s">
        <v>785</v>
      </c>
      <c r="S4458" s="112" t="s">
        <v>210</v>
      </c>
      <c r="T4458" s="112" t="s">
        <v>228</v>
      </c>
    </row>
    <row r="4459" spans="1:22" x14ac:dyDescent="0.2">
      <c r="K4459" s="127">
        <v>558</v>
      </c>
      <c r="N4459" s="124">
        <f t="shared" ref="N4459" si="7849">Q4451</f>
        <v>0.25075664820028787</v>
      </c>
      <c r="P4459" s="127" t="str">
        <f t="shared" ref="P4459" si="7850">CONCATENATE("X1","(m",K4459,")")</f>
        <v>X1(m558)</v>
      </c>
      <c r="Q4459" s="59">
        <f t="shared" ref="Q4459" si="7851">(($L$3*($I$3-($C$3*N4460+$D$3*N4461+$E$3*N4462+$F$3*N4463+$G$3*N4464))/$B$3))+((1-$L$3)*N4459)</f>
        <v>0.25077075189428399</v>
      </c>
      <c r="S4459" s="129">
        <f t="shared" ref="S4459:S4464" si="7852">ABS((Q4459-N4459)/Q4459)*100</f>
        <v>5.6241383373414654E-3</v>
      </c>
      <c r="T4459" s="133">
        <f t="shared" si="7824"/>
        <v>5.6469739089549482E-3</v>
      </c>
      <c r="U4459" s="127" t="s">
        <v>229</v>
      </c>
    </row>
    <row r="4460" spans="1:22" x14ac:dyDescent="0.2">
      <c r="N4460" s="125">
        <f t="shared" si="7806"/>
        <v>1.012017385078482E-4</v>
      </c>
      <c r="P4460" s="127" t="str">
        <f t="shared" ref="P4460" si="7853">CONCATENATE("X2","(m",K4459,")")</f>
        <v>X2(m558)</v>
      </c>
      <c r="Q4460" s="59">
        <f t="shared" ref="Q4460" si="7854">(($L$3*($I$4-($B$4*Q4459+$D$4*N4461+$E$4*N4462+$F$4*N4463+$G$4*N4464))/$C$4))+((1-$L$3)*N4460)</f>
        <v>1.0120745366635066E-4</v>
      </c>
      <c r="S4460" s="129">
        <f t="shared" si="7852"/>
        <v>5.6469739089549482E-3</v>
      </c>
    </row>
    <row r="4461" spans="1:22" x14ac:dyDescent="0.2">
      <c r="N4461" s="125">
        <f t="shared" si="7806"/>
        <v>-9.7911242831412925E-4</v>
      </c>
      <c r="P4461" s="127" t="str">
        <f t="shared" ref="P4461" si="7855">CONCATENATE("X3","(m",K4459,")")</f>
        <v>X3(m558)</v>
      </c>
      <c r="Q4461" s="59">
        <f t="shared" ref="Q4461" si="7856">(($L$3*($I$5-($B$5*Q4459+$C$5*Q4460+$E$5*N4462+$F$5*N4463+$G$5*N4464))/$D$5))+((1-$L$3)*N4461)</f>
        <v>-9.7916750741688582E-4</v>
      </c>
      <c r="S4461" s="129">
        <f t="shared" si="7852"/>
        <v>5.6250950260668658E-3</v>
      </c>
    </row>
    <row r="4462" spans="1:22" x14ac:dyDescent="0.2">
      <c r="N4462" s="125">
        <f t="shared" si="7806"/>
        <v>0.25193279159896392</v>
      </c>
      <c r="P4462" s="127" t="str">
        <f t="shared" ref="P4462" si="7857">CONCATENATE("X4","(m",K4459,")")</f>
        <v>X4(m558)</v>
      </c>
      <c r="Q4462" s="59">
        <f t="shared" ref="Q4462" si="7858">(($L$3*($I$6-($B$6*Q4459+$C$6*Q4460+$D$6*Q4461+$F$6*N4463+$G$6*N4464))/$E$6))+((1-$L$3)*N4462)</f>
        <v>0.25194683082207509</v>
      </c>
      <c r="S4462" s="129">
        <f t="shared" si="7852"/>
        <v>5.5722959742551415E-3</v>
      </c>
    </row>
    <row r="4463" spans="1:22" x14ac:dyDescent="0.2">
      <c r="N4463" s="125">
        <f t="shared" si="7806"/>
        <v>-1.012046026333527E-4</v>
      </c>
      <c r="P4463" s="127" t="str">
        <f t="shared" ref="P4463" si="7859">CONCATENATE("X5","(m",K4459,")")</f>
        <v>X5(m558)</v>
      </c>
      <c r="Q4463" s="59">
        <f t="shared" ref="Q4463" si="7860">(($L$3*($I$7-($B$7*Q4459+$C$7*Q4460+$D$7*Q4461+$E$7*Q4462+$G$7*N4464))/$F$7))+((1-$L$3)*N4463)</f>
        <v>-1.0121029166669064E-4</v>
      </c>
      <c r="S4463" s="129">
        <f t="shared" si="7852"/>
        <v>5.6210028093522952E-3</v>
      </c>
    </row>
    <row r="4464" spans="1:22" ht="15.75" x14ac:dyDescent="0.25">
      <c r="K4464" s="1"/>
      <c r="N4464" s="126">
        <f t="shared" si="7806"/>
        <v>-9.8509168752089547E-4</v>
      </c>
      <c r="P4464" s="127" t="str">
        <f t="shared" ref="P4464" si="7861">CONCATENATE("X6","(m",K4459,")")</f>
        <v>X6(m558)</v>
      </c>
      <c r="Q4464" s="59">
        <f t="shared" ref="Q4464" si="7862">(($L$3*($I$8-($B$8*Q4459+$C$8*Q4460+$D$8*Q4461+$E$8*Q4462+$F$8*Q4463))/$G$8))+((1-$L$3)*N4464)</f>
        <v>-9.8514651484574904E-4</v>
      </c>
      <c r="R4464" s="1"/>
      <c r="S4464" s="129">
        <f t="shared" si="7852"/>
        <v>5.5653980425599825E-3</v>
      </c>
      <c r="T4464" s="1"/>
      <c r="U4464" s="1"/>
    </row>
    <row r="4465" spans="1:22" x14ac:dyDescent="0.2">
      <c r="A4465" s="131"/>
      <c r="B4465" s="131"/>
      <c r="C4465" s="131"/>
      <c r="D4465" s="131"/>
      <c r="E4465" s="131"/>
      <c r="F4465" s="131"/>
      <c r="G4465" s="131"/>
      <c r="H4465" s="131"/>
      <c r="I4465" s="131"/>
      <c r="J4465" s="131"/>
      <c r="K4465" s="131"/>
      <c r="L4465" s="131"/>
      <c r="M4465" s="131"/>
      <c r="N4465" s="131"/>
      <c r="O4465" s="131"/>
      <c r="P4465" s="131"/>
      <c r="Q4465" s="131"/>
      <c r="R4465" s="131"/>
      <c r="S4465" s="131"/>
      <c r="T4465" s="131"/>
      <c r="U4465" s="131"/>
      <c r="V4465" s="131"/>
    </row>
    <row r="4466" spans="1:22" ht="15.75" x14ac:dyDescent="0.25">
      <c r="K4466" s="127" t="s">
        <v>226</v>
      </c>
      <c r="N4466" s="117" t="s">
        <v>786</v>
      </c>
      <c r="S4466" s="112" t="s">
        <v>210</v>
      </c>
      <c r="T4466" s="112" t="s">
        <v>228</v>
      </c>
    </row>
    <row r="4467" spans="1:22" x14ac:dyDescent="0.2">
      <c r="K4467" s="127">
        <v>559</v>
      </c>
      <c r="N4467" s="124">
        <f t="shared" ref="N4467" si="7863">Q4459</f>
        <v>0.25077075189428399</v>
      </c>
      <c r="P4467" s="127" t="str">
        <f t="shared" ref="P4467" si="7864">CONCATENATE("X1","(m",K4467,")")</f>
        <v>X1(m559)</v>
      </c>
      <c r="Q4467" s="59">
        <f t="shared" ref="Q4467" si="7865">(($L$3*($I$3-($C$3*N4468+$D$3*N4469+$E$3*N4470+$F$3*N4471+$G$3*N4472))/$B$3))+((1-$L$3)*N4467)</f>
        <v>0.25078472694121989</v>
      </c>
      <c r="S4467" s="129">
        <f t="shared" ref="S4467:S4472" si="7866">ABS((Q4467-N4467)/Q4467)*100</f>
        <v>5.5725271256947609E-3</v>
      </c>
      <c r="T4467" s="133">
        <f t="shared" si="7824"/>
        <v>5.5951518754542608E-3</v>
      </c>
      <c r="U4467" s="127" t="s">
        <v>229</v>
      </c>
    </row>
    <row r="4468" spans="1:22" x14ac:dyDescent="0.2">
      <c r="N4468" s="125">
        <f t="shared" si="7806"/>
        <v>1.0120745366635066E-4</v>
      </c>
      <c r="P4468" s="127" t="str">
        <f t="shared" ref="P4468" si="7867">CONCATENATE("X2","(m",K4467,")")</f>
        <v>X2(m559)</v>
      </c>
      <c r="Q4468" s="59">
        <f t="shared" ref="Q4468" si="7868">(($L$3*($I$4-($B$4*Q4467+$D$4*N4469+$E$4*N4470+$F$4*N4471+$G$4*N4472))/$C$4))+((1-$L$3)*N4468)</f>
        <v>1.0121311669394756E-4</v>
      </c>
      <c r="S4468" s="129">
        <f t="shared" si="7866"/>
        <v>5.5951518754542608E-3</v>
      </c>
    </row>
    <row r="4469" spans="1:22" x14ac:dyDescent="0.2">
      <c r="N4469" s="125">
        <f t="shared" si="7806"/>
        <v>-9.7916750741688582E-4</v>
      </c>
      <c r="P4469" s="127" t="str">
        <f t="shared" ref="P4469" si="7869">CONCATENATE("X3","(m",K4467,")")</f>
        <v>X3(m559)</v>
      </c>
      <c r="Q4469" s="59">
        <f t="shared" ref="Q4469" si="7870">(($L$3*($I$5-($B$5*Q4467+$C$5*Q4468+$E$5*N4470+$F$5*N4471+$G$5*N4472))/$D$5))+((1-$L$3)*N4469)</f>
        <v>-9.7922208411476493E-4</v>
      </c>
      <c r="S4469" s="129">
        <f t="shared" si="7866"/>
        <v>5.5734749822806996E-3</v>
      </c>
    </row>
    <row r="4470" spans="1:22" x14ac:dyDescent="0.2">
      <c r="N4470" s="125">
        <f t="shared" si="7806"/>
        <v>0.25194683082207509</v>
      </c>
      <c r="P4470" s="127" t="str">
        <f t="shared" ref="P4470" si="7871">CONCATENATE("X4","(m",K4467,")")</f>
        <v>X4(m559)</v>
      </c>
      <c r="Q4470" s="59">
        <f t="shared" ref="Q4470" si="7872">(($L$3*($I$6-($B$6*Q4467+$C$6*Q4468+$D$6*Q4469+$F$6*N4471+$G$6*N4472))/$E$6))+((1-$L$3)*N4470)</f>
        <v>0.25196074198619822</v>
      </c>
      <c r="S4470" s="129">
        <f t="shared" si="7866"/>
        <v>5.5211633421444308E-3</v>
      </c>
    </row>
    <row r="4471" spans="1:22" x14ac:dyDescent="0.2">
      <c r="N4471" s="125">
        <f t="shared" si="7806"/>
        <v>-1.0121029166669064E-4</v>
      </c>
      <c r="P4471" s="127" t="str">
        <f t="shared" ref="P4471" si="7873">CONCATENATE("X5","(m",K4467,")")</f>
        <v>X5(m559)</v>
      </c>
      <c r="Q4471" s="59">
        <f t="shared" ref="Q4471" si="7874">(($L$3*($I$7-($B$7*Q4467+$C$7*Q4468+$D$7*Q4469+$E$7*Q4470+$G$7*N4472))/$F$7))+((1-$L$3)*N4471)</f>
        <v>-1.0121592880742408E-4</v>
      </c>
      <c r="S4471" s="129">
        <f t="shared" si="7866"/>
        <v>5.5694205446311781E-3</v>
      </c>
    </row>
    <row r="4472" spans="1:22" ht="15.75" x14ac:dyDescent="0.25">
      <c r="K4472" s="1"/>
      <c r="N4472" s="126">
        <f t="shared" si="7806"/>
        <v>-9.8514651484574904E-4</v>
      </c>
      <c r="P4472" s="127" t="str">
        <f t="shared" ref="P4472" si="7875">CONCATENATE("X6","(m",K4467,")")</f>
        <v>X6(m559)</v>
      </c>
      <c r="Q4472" s="59">
        <f t="shared" ref="Q4472" si="7876">(($L$3*($I$8-($B$8*Q4467+$C$8*Q4468+$D$8*Q4469+$E$8*Q4470+$F$8*Q4471))/$G$8))+((1-$L$3)*N4472)</f>
        <v>-9.8520084206232166E-4</v>
      </c>
      <c r="R4472" s="1"/>
      <c r="S4472" s="129">
        <f t="shared" si="7866"/>
        <v>5.5143290843002787E-3</v>
      </c>
      <c r="T4472" s="1"/>
      <c r="U4472" s="1"/>
    </row>
    <row r="4473" spans="1:22" x14ac:dyDescent="0.2">
      <c r="A4473" s="131"/>
      <c r="B4473" s="131"/>
      <c r="C4473" s="131"/>
      <c r="D4473" s="131"/>
      <c r="E4473" s="131"/>
      <c r="F4473" s="131"/>
      <c r="G4473" s="131"/>
      <c r="H4473" s="131"/>
      <c r="I4473" s="131"/>
      <c r="J4473" s="131"/>
      <c r="K4473" s="131"/>
      <c r="L4473" s="131"/>
      <c r="M4473" s="131"/>
      <c r="N4473" s="131"/>
      <c r="O4473" s="131"/>
      <c r="P4473" s="131"/>
      <c r="Q4473" s="131"/>
      <c r="R4473" s="131"/>
      <c r="S4473" s="131"/>
      <c r="T4473" s="131"/>
      <c r="U4473" s="131"/>
      <c r="V4473" s="131"/>
    </row>
    <row r="4474" spans="1:22" ht="15.75" x14ac:dyDescent="0.25">
      <c r="K4474" s="127" t="s">
        <v>226</v>
      </c>
      <c r="N4474" s="117" t="s">
        <v>787</v>
      </c>
      <c r="S4474" s="112" t="s">
        <v>210</v>
      </c>
      <c r="T4474" s="112" t="s">
        <v>228</v>
      </c>
    </row>
    <row r="4475" spans="1:22" x14ac:dyDescent="0.2">
      <c r="K4475" s="127">
        <v>560</v>
      </c>
      <c r="N4475" s="124">
        <f t="shared" ref="N4475" si="7877">Q4467</f>
        <v>0.25078472694121989</v>
      </c>
      <c r="P4475" s="127" t="str">
        <f t="shared" ref="P4475" si="7878">CONCATENATE("X1","(m",K4475,")")</f>
        <v>X1(m560)</v>
      </c>
      <c r="Q4475" s="59">
        <f t="shared" ref="Q4475" si="7879">(($L$3*($I$3-($C$3*N4476+$D$3*N4477+$E$3*N4478+$F$3*N4479+$G$3*N4480))/$B$3))+((1-$L$3)*N4475)</f>
        <v>0.25079857451455168</v>
      </c>
      <c r="S4475" s="129">
        <f t="shared" ref="S4475:S4480" si="7880">ABS((Q4475-N4475)/Q4475)*100</f>
        <v>5.5213923598193184E-3</v>
      </c>
      <c r="T4475" s="133">
        <f t="shared" si="7824"/>
        <v>5.543808257000093E-3</v>
      </c>
      <c r="U4475" s="127" t="s">
        <v>229</v>
      </c>
    </row>
    <row r="4476" spans="1:22" x14ac:dyDescent="0.2">
      <c r="N4476" s="125">
        <f t="shared" si="7806"/>
        <v>1.0121311669394756E-4</v>
      </c>
      <c r="P4476" s="127" t="str">
        <f t="shared" ref="P4476" si="7881">CONCATENATE("X2","(m",K4475,")")</f>
        <v>X2(m560)</v>
      </c>
      <c r="Q4476" s="59">
        <f t="shared" ref="Q4476" si="7882">(($L$3*($I$4-($B$4*Q4475+$D$4*N4477+$E$4*N4478+$F$4*N4479+$G$4*N4480))/$C$4))+((1-$L$3)*N4476)</f>
        <v>1.0121872806615173E-4</v>
      </c>
      <c r="S4476" s="129">
        <f t="shared" si="7880"/>
        <v>5.543808257000093E-3</v>
      </c>
    </row>
    <row r="4477" spans="1:22" x14ac:dyDescent="0.2">
      <c r="N4477" s="125">
        <f t="shared" si="7806"/>
        <v>-9.7922208411476493E-4</v>
      </c>
      <c r="P4477" s="127" t="str">
        <f t="shared" ref="P4477" si="7883">CONCATENATE("X3","(m",K4475,")")</f>
        <v>X3(m560)</v>
      </c>
      <c r="Q4477" s="59">
        <f t="shared" ref="Q4477" si="7884">(($L$3*($I$5-($B$5*Q4475+$C$5*Q4476+$E$5*N4478+$F$5*N4479+$G$5*N4480))/$D$5))+((1-$L$3)*N4477)</f>
        <v>-9.7927616299046082E-4</v>
      </c>
      <c r="S4477" s="129">
        <f t="shared" si="7880"/>
        <v>5.5223314668198372E-3</v>
      </c>
    </row>
    <row r="4478" spans="1:22" x14ac:dyDescent="0.2">
      <c r="N4478" s="125">
        <f t="shared" si="7806"/>
        <v>0.25196074198619822</v>
      </c>
      <c r="P4478" s="127" t="str">
        <f t="shared" ref="P4478" si="7885">CONCATENATE("X4","(m",K4475,")")</f>
        <v>X4(m560)</v>
      </c>
      <c r="Q4478" s="59">
        <f t="shared" ref="Q4478" si="7886">(($L$3*($I$6-($B$6*Q4475+$C$6*Q4476+$D$6*Q4477+$F$6*N4479+$G$6*N4480))/$E$6))+((1-$L$3)*N4478)</f>
        <v>0.25197452625942524</v>
      </c>
      <c r="S4478" s="129">
        <f t="shared" si="7880"/>
        <v>5.4705026859823876E-3</v>
      </c>
    </row>
    <row r="4479" spans="1:22" x14ac:dyDescent="0.2">
      <c r="N4479" s="125">
        <f t="shared" si="7806"/>
        <v>-1.0121592880742408E-4</v>
      </c>
      <c r="P4479" s="127" t="str">
        <f t="shared" ref="P4479" si="7887">CONCATENATE("X5","(m",K4475,")")</f>
        <v>X5(m560)</v>
      </c>
      <c r="Q4479" s="59">
        <f t="shared" ref="Q4479" si="7888">(($L$3*($I$7-($B$7*Q4475+$C$7*Q4476+$D$7*Q4477+$E$7*Q4478+$G$7*N4480))/$F$7))+((1-$L$3)*N4479)</f>
        <v>-1.0122151452889223E-4</v>
      </c>
      <c r="S4479" s="129">
        <f t="shared" si="7880"/>
        <v>5.5183144553288361E-3</v>
      </c>
    </row>
    <row r="4480" spans="1:22" ht="15.75" x14ac:dyDescent="0.25">
      <c r="K4480" s="1"/>
      <c r="N4480" s="126">
        <f t="shared" si="7806"/>
        <v>-9.8520084206232166E-4</v>
      </c>
      <c r="P4480" s="127" t="str">
        <f t="shared" ref="P4480" si="7889">CONCATENATE("X6","(m",K4475,")")</f>
        <v>X6(m560)</v>
      </c>
      <c r="Q4480" s="59">
        <f t="shared" ref="Q4480" si="7890">(($L$3*($I$8-($B$8*Q4475+$C$8*Q4476+$D$8*Q4477+$E$8*Q4478+$F$8*Q4479))/$G$8))+((1-$L$3)*N4480)</f>
        <v>-9.8525467373235796E-4</v>
      </c>
      <c r="R4480" s="1"/>
      <c r="S4480" s="129">
        <f t="shared" si="7880"/>
        <v>5.4637315073445634E-3</v>
      </c>
      <c r="T4480" s="1"/>
      <c r="U4480" s="1"/>
    </row>
    <row r="4481" spans="1:22" x14ac:dyDescent="0.2">
      <c r="A4481" s="131"/>
      <c r="B4481" s="131"/>
      <c r="C4481" s="131"/>
      <c r="D4481" s="131"/>
      <c r="E4481" s="131"/>
      <c r="F4481" s="131"/>
      <c r="G4481" s="131"/>
      <c r="H4481" s="131"/>
      <c r="I4481" s="131"/>
      <c r="J4481" s="131"/>
      <c r="K4481" s="131"/>
      <c r="L4481" s="131"/>
      <c r="M4481" s="131"/>
      <c r="N4481" s="131"/>
      <c r="O4481" s="131"/>
      <c r="P4481" s="131"/>
      <c r="Q4481" s="131"/>
      <c r="R4481" s="131"/>
      <c r="S4481" s="131"/>
      <c r="T4481" s="131"/>
      <c r="U4481" s="131"/>
      <c r="V4481" s="131"/>
    </row>
    <row r="4482" spans="1:22" ht="15.75" x14ac:dyDescent="0.25">
      <c r="K4482" s="127" t="s">
        <v>226</v>
      </c>
      <c r="N4482" s="117" t="s">
        <v>788</v>
      </c>
      <c r="S4482" s="112" t="s">
        <v>210</v>
      </c>
      <c r="T4482" s="112" t="s">
        <v>228</v>
      </c>
    </row>
    <row r="4483" spans="1:22" x14ac:dyDescent="0.2">
      <c r="K4483" s="127">
        <v>561</v>
      </c>
      <c r="N4483" s="124">
        <f t="shared" ref="N4483" si="7891">Q4475</f>
        <v>0.25079857451455168</v>
      </c>
      <c r="P4483" s="127" t="str">
        <f t="shared" ref="P4483" si="7892">CONCATENATE("X1","(m",K4483,")")</f>
        <v>X1(m561)</v>
      </c>
      <c r="Q4483" s="59">
        <f t="shared" ref="Q4483" si="7893">(($L$3*($I$3-($C$3*N4484+$D$3*N4485+$E$3*N4486+$F$3*N4487+$G$3*N4488))/$B$3))+((1-$L$3)*N4483)</f>
        <v>0.25081229577703179</v>
      </c>
      <c r="S4483" s="129">
        <f t="shared" ref="S4483:S4488" si="7894">ABS((Q4483-N4483)/Q4483)*100</f>
        <v>5.470729589873569E-3</v>
      </c>
      <c r="T4483" s="133">
        <f t="shared" si="7824"/>
        <v>5.4929385849803083E-3</v>
      </c>
      <c r="U4483" s="127" t="s">
        <v>229</v>
      </c>
    </row>
    <row r="4484" spans="1:22" x14ac:dyDescent="0.2">
      <c r="N4484" s="125">
        <f t="shared" si="7806"/>
        <v>1.0121872806615173E-4</v>
      </c>
      <c r="P4484" s="127" t="str">
        <f t="shared" ref="P4484" si="7895">CONCATENATE("X2","(m",K4483,")")</f>
        <v>X2(m561)</v>
      </c>
      <c r="Q4484" s="59">
        <f t="shared" ref="Q4484" si="7896">(($L$3*($I$4-($B$4*Q4483+$D$4*N4485+$E$4*N4486+$F$4*N4487+$G$4*N4488))/$C$4))+((1-$L$3)*N4484)</f>
        <v>1.0122428825413861E-4</v>
      </c>
      <c r="S4484" s="129">
        <f t="shared" si="7894"/>
        <v>5.4929385849803083E-3</v>
      </c>
    </row>
    <row r="4485" spans="1:22" x14ac:dyDescent="0.2">
      <c r="N4485" s="125">
        <f t="shared" si="7806"/>
        <v>-9.7927616299046082E-4</v>
      </c>
      <c r="P4485" s="127" t="str">
        <f t="shared" ref="P4485" si="7897">CONCATENATE("X3","(m",K4483,")")</f>
        <v>X3(m561)</v>
      </c>
      <c r="Q4485" s="59">
        <f t="shared" ref="Q4485" si="7898">(($L$3*($I$5-($B$5*Q4483+$C$5*Q4484+$E$5*N4486+$F$5*N4487+$G$5*N4488))/$D$5))+((1-$L$3)*N4485)</f>
        <v>-9.7932974858486589E-4</v>
      </c>
      <c r="S4485" s="129">
        <f t="shared" si="7894"/>
        <v>5.471660028964217E-3</v>
      </c>
    </row>
    <row r="4486" spans="1:22" x14ac:dyDescent="0.2">
      <c r="N4486" s="125">
        <f t="shared" si="7806"/>
        <v>0.25197452625942524</v>
      </c>
      <c r="P4486" s="127" t="str">
        <f t="shared" ref="P4486" si="7899">CONCATENATE("X4","(m",K4483,")")</f>
        <v>X4(m561)</v>
      </c>
      <c r="Q4486" s="59">
        <f t="shared" ref="Q4486" si="7900">(($L$3*($I$6-($B$6*Q4483+$C$6*Q4484+$D$6*Q4485+$F$6*N4487+$G$6*N4488))/$E$6))+((1-$L$3)*N4486)</f>
        <v>0.25198818479919349</v>
      </c>
      <c r="S4486" s="129">
        <f t="shared" si="7894"/>
        <v>5.4203095986988152E-3</v>
      </c>
    </row>
    <row r="4487" spans="1:22" x14ac:dyDescent="0.2">
      <c r="N4487" s="125">
        <f t="shared" si="7806"/>
        <v>-1.0122151452889223E-4</v>
      </c>
      <c r="P4487" s="127" t="str">
        <f t="shared" ref="P4487" si="7901">CONCATENATE("X5","(m",K4483,")")</f>
        <v>X5(m561)</v>
      </c>
      <c r="Q4487" s="59">
        <f t="shared" ref="Q4487" si="7902">(($L$3*($I$7-($B$7*Q4483+$C$7*Q4484+$D$7*Q4485+$E$7*Q4486+$G$7*N4488))/$F$7))+((1-$L$3)*N4487)</f>
        <v>-1.0122704930011665E-4</v>
      </c>
      <c r="S4487" s="129">
        <f t="shared" si="7894"/>
        <v>5.4676800940977547E-3</v>
      </c>
    </row>
    <row r="4488" spans="1:22" ht="15.75" x14ac:dyDescent="0.25">
      <c r="K4488" s="1"/>
      <c r="N4488" s="126">
        <f t="shared" si="7806"/>
        <v>-9.8525467373235796E-4</v>
      </c>
      <c r="P4488" s="127" t="str">
        <f t="shared" ref="P4488" si="7903">CONCATENATE("X6","(m",K4483,")")</f>
        <v>X6(m561)</v>
      </c>
      <c r="Q4488" s="59">
        <f t="shared" ref="Q4488" si="7904">(($L$3*($I$8-($B$8*Q4483+$C$8*Q4484+$D$8*Q4485+$E$8*Q4486+$F$8*Q4487))/$G$8))+((1-$L$3)*N4488)</f>
        <v>-9.8530801437599395E-4</v>
      </c>
      <c r="R4488" s="1"/>
      <c r="S4488" s="129">
        <f t="shared" si="7894"/>
        <v>5.4136009103476533E-3</v>
      </c>
      <c r="T4488" s="1"/>
      <c r="U4488" s="1"/>
    </row>
    <row r="4489" spans="1:22" x14ac:dyDescent="0.2">
      <c r="A4489" s="131"/>
      <c r="B4489" s="131"/>
      <c r="C4489" s="131"/>
      <c r="D4489" s="131"/>
      <c r="E4489" s="131"/>
      <c r="F4489" s="131"/>
      <c r="G4489" s="131"/>
      <c r="H4489" s="131"/>
      <c r="I4489" s="131"/>
      <c r="J4489" s="131"/>
      <c r="K4489" s="131"/>
      <c r="L4489" s="131"/>
      <c r="M4489" s="131"/>
      <c r="N4489" s="131"/>
      <c r="O4489" s="131"/>
      <c r="P4489" s="131"/>
      <c r="Q4489" s="131"/>
      <c r="R4489" s="131"/>
      <c r="S4489" s="131"/>
      <c r="T4489" s="131"/>
      <c r="U4489" s="131"/>
      <c r="V4489" s="131"/>
    </row>
    <row r="4490" spans="1:22" ht="15.75" x14ac:dyDescent="0.25">
      <c r="K4490" s="127" t="s">
        <v>226</v>
      </c>
      <c r="N4490" s="117" t="s">
        <v>789</v>
      </c>
      <c r="S4490" s="112" t="s">
        <v>210</v>
      </c>
      <c r="T4490" s="112" t="s">
        <v>228</v>
      </c>
    </row>
    <row r="4491" spans="1:22" x14ac:dyDescent="0.2">
      <c r="K4491" s="127">
        <v>562</v>
      </c>
      <c r="N4491" s="124">
        <f t="shared" ref="N4491" si="7905">Q4483</f>
        <v>0.25081229577703179</v>
      </c>
      <c r="P4491" s="127" t="str">
        <f t="shared" ref="P4491" si="7906">CONCATENATE("X1","(m",K4491,")")</f>
        <v>X1(m562)</v>
      </c>
      <c r="Q4491" s="59">
        <f t="shared" ref="Q4491" si="7907">(($L$3*($I$3-($C$3*N4492+$D$3*N4493+$E$3*N4494+$F$3*N4495+$G$3*N4496))/$B$3))+((1-$L$3)*N4491)</f>
        <v>0.25082589188080656</v>
      </c>
      <c r="S4491" s="129">
        <f t="shared" ref="S4491:S4496" si="7908">ABS((Q4491-N4491)/Q4491)*100</f>
        <v>5.4205344084780867E-3</v>
      </c>
      <c r="T4491" s="133">
        <f t="shared" si="7824"/>
        <v>5.4425384334018121E-3</v>
      </c>
      <c r="U4491" s="127" t="s">
        <v>229</v>
      </c>
    </row>
    <row r="4492" spans="1:22" x14ac:dyDescent="0.2">
      <c r="N4492" s="125">
        <f t="shared" si="7806"/>
        <v>1.0122428825413861E-4</v>
      </c>
      <c r="P4492" s="127" t="str">
        <f t="shared" ref="P4492" si="7909">CONCATENATE("X2","(m",K4491,")")</f>
        <v>X2(m562)</v>
      </c>
      <c r="Q4492" s="59">
        <f t="shared" ref="Q4492" si="7910">(($L$3*($I$4-($B$4*Q4491+$D$4*N4493+$E$4*N4494+$F$4*N4495+$G$4*N4496))/$C$4))+((1-$L$3)*N4492)</f>
        <v>1.0122979772478583E-4</v>
      </c>
      <c r="S4492" s="129">
        <f t="shared" si="7908"/>
        <v>5.4425384334018121E-3</v>
      </c>
    </row>
    <row r="4493" spans="1:22" x14ac:dyDescent="0.2">
      <c r="N4493" s="125">
        <f t="shared" si="7806"/>
        <v>-9.7932974858486589E-4</v>
      </c>
      <c r="P4493" s="127" t="str">
        <f t="shared" ref="P4493" si="7911">CONCATENATE("X3","(m",K4491,")")</f>
        <v>X3(m562)</v>
      </c>
      <c r="Q4493" s="59">
        <f t="shared" ref="Q4493" si="7912">(($L$3*($I$5-($B$5*Q4491+$C$5*Q4492+$E$5*N4494+$F$5*N4495+$G$5*N4496))/$D$5))+((1-$L$3)*N4493)</f>
        <v>-9.7938284539745299E-4</v>
      </c>
      <c r="S4493" s="129">
        <f t="shared" si="7908"/>
        <v>5.4214562606061138E-3</v>
      </c>
    </row>
    <row r="4494" spans="1:22" x14ac:dyDescent="0.2">
      <c r="N4494" s="125">
        <f t="shared" si="7806"/>
        <v>0.25198818479919349</v>
      </c>
      <c r="P4494" s="127" t="str">
        <f t="shared" ref="P4494" si="7913">CONCATENATE("X4","(m",K4491,")")</f>
        <v>X4(m562)</v>
      </c>
      <c r="Q4494" s="59">
        <f t="shared" ref="Q4494" si="7914">(($L$3*($I$6-($B$6*Q4491+$C$6*Q4492+$D$6*Q4493+$F$6*N4495+$G$6*N4496))/$E$6))+((1-$L$3)*N4494)</f>
        <v>0.25200171875238259</v>
      </c>
      <c r="S4494" s="129">
        <f t="shared" si="7908"/>
        <v>5.3705797151295297E-3</v>
      </c>
    </row>
    <row r="4495" spans="1:22" x14ac:dyDescent="0.2">
      <c r="N4495" s="125">
        <f t="shared" si="7806"/>
        <v>-1.0122704930011665E-4</v>
      </c>
      <c r="P4495" s="127" t="str">
        <f t="shared" ref="P4495" si="7915">CONCATENATE("X5","(m",K4491,")")</f>
        <v>X5(m562)</v>
      </c>
      <c r="Q4495" s="59">
        <f t="shared" ref="Q4495" si="7916">(($L$3*($I$7-($B$7*Q4491+$C$7*Q4492+$D$7*Q4493+$E$7*Q4494+$G$7*N4496))/$F$7))+((1-$L$3)*N4495)</f>
        <v>-1.012325335858408E-4</v>
      </c>
      <c r="S4495" s="129">
        <f t="shared" si="7908"/>
        <v>5.4175130562151676E-3</v>
      </c>
    </row>
    <row r="4496" spans="1:22" ht="15.75" x14ac:dyDescent="0.25">
      <c r="K4496" s="1"/>
      <c r="N4496" s="126">
        <f t="shared" si="7806"/>
        <v>-9.8530801437599395E-4</v>
      </c>
      <c r="P4496" s="127" t="str">
        <f t="shared" ref="P4496" si="7917">CONCATENATE("X6","(m",K4491,")")</f>
        <v>X6(m562)</v>
      </c>
      <c r="Q4496" s="59">
        <f t="shared" ref="Q4496" si="7918">(($L$3*($I$8-($B$8*Q4491+$C$8*Q4492+$D$8*Q4493+$E$8*Q4494+$F$8*Q4495))/$G$8))+((1-$L$3)*N4496)</f>
        <v>-9.8536086847213406E-4</v>
      </c>
      <c r="R4496" s="1"/>
      <c r="S4496" s="129">
        <f t="shared" si="7908"/>
        <v>5.3639329337354224E-3</v>
      </c>
      <c r="T4496" s="1"/>
      <c r="U4496" s="1"/>
    </row>
    <row r="4497" spans="1:22" x14ac:dyDescent="0.2">
      <c r="A4497" s="131"/>
      <c r="B4497" s="131"/>
      <c r="C4497" s="131"/>
      <c r="D4497" s="131"/>
      <c r="E4497" s="131"/>
      <c r="F4497" s="131"/>
      <c r="G4497" s="131"/>
      <c r="H4497" s="131"/>
      <c r="I4497" s="131"/>
      <c r="J4497" s="131"/>
      <c r="K4497" s="131"/>
      <c r="L4497" s="131"/>
      <c r="M4497" s="131"/>
      <c r="N4497" s="131"/>
      <c r="O4497" s="131"/>
      <c r="P4497" s="131"/>
      <c r="Q4497" s="131"/>
      <c r="R4497" s="131"/>
      <c r="S4497" s="131"/>
      <c r="T4497" s="131"/>
      <c r="U4497" s="131"/>
      <c r="V4497" s="131"/>
    </row>
    <row r="4498" spans="1:22" ht="15.75" x14ac:dyDescent="0.25">
      <c r="K4498" s="127" t="s">
        <v>226</v>
      </c>
      <c r="N4498" s="117" t="s">
        <v>790</v>
      </c>
      <c r="S4498" s="112" t="s">
        <v>210</v>
      </c>
      <c r="T4498" s="112" t="s">
        <v>228</v>
      </c>
    </row>
    <row r="4499" spans="1:22" x14ac:dyDescent="0.2">
      <c r="K4499" s="127">
        <v>563</v>
      </c>
      <c r="N4499" s="124">
        <f t="shared" ref="N4499:N4560" si="7919">Q4491</f>
        <v>0.25082589188080656</v>
      </c>
      <c r="P4499" s="127" t="str">
        <f t="shared" ref="P4499" si="7920">CONCATENATE("X1","(m",K4499,")")</f>
        <v>X1(m563)</v>
      </c>
      <c r="Q4499" s="59">
        <f t="shared" ref="Q4499" si="7921">(($L$3*($I$3-($C$3*N4500+$D$3*N4501+$E$3*N4502+$F$3*N4503+$G$3*N4504))/$B$3))+((1-$L$3)*N4499)</f>
        <v>0.25083936396751311</v>
      </c>
      <c r="S4499" s="129">
        <f t="shared" ref="S4499:S4504" si="7922">ABS((Q4499-N4499)/Q4499)*100</f>
        <v>5.3708024504040813E-3</v>
      </c>
      <c r="T4499" s="133">
        <f t="shared" si="7824"/>
        <v>5.3926034185541828E-3</v>
      </c>
      <c r="U4499" s="127" t="s">
        <v>229</v>
      </c>
    </row>
    <row r="4500" spans="1:22" x14ac:dyDescent="0.2">
      <c r="N4500" s="125">
        <f t="shared" si="7919"/>
        <v>1.0122979772478583E-4</v>
      </c>
      <c r="P4500" s="127" t="str">
        <f t="shared" ref="P4500" si="7923">CONCATENATE("X2","(m",K4499,")")</f>
        <v>X2(m563)</v>
      </c>
      <c r="Q4500" s="59">
        <f t="shared" ref="Q4500" si="7924">(($L$3*($I$4-($B$4*Q4499+$D$4*N4501+$E$4*N4502+$F$4*N4503+$G$4*N4504))/$C$4))+((1-$L$3)*N4500)</f>
        <v>1.012352569407124E-4</v>
      </c>
      <c r="S4500" s="129">
        <f t="shared" si="7922"/>
        <v>5.3926034185541828E-3</v>
      </c>
    </row>
    <row r="4501" spans="1:22" x14ac:dyDescent="0.2">
      <c r="N4501" s="125">
        <f t="shared" si="7919"/>
        <v>-9.7938284539745299E-4</v>
      </c>
      <c r="P4501" s="127" t="str">
        <f t="shared" ref="P4501" si="7925">CONCATENATE("X3","(m",K4499,")")</f>
        <v>X3(m563)</v>
      </c>
      <c r="Q4501" s="59">
        <f t="shared" ref="Q4501" si="7926">(($L$3*($I$5-($B$5*Q4499+$C$5*Q4500+$E$5*N4502+$F$5*N4503+$G$5*N4504))/$D$5))+((1-$L$3)*N4501)</f>
        <v>-9.7943545788665293E-4</v>
      </c>
      <c r="S4501" s="129">
        <f t="shared" si="7922"/>
        <v>5.3717157956949526E-3</v>
      </c>
    </row>
    <row r="4502" spans="1:22" x14ac:dyDescent="0.2">
      <c r="N4502" s="125">
        <f t="shared" si="7919"/>
        <v>0.25200171875238259</v>
      </c>
      <c r="P4502" s="127" t="str">
        <f t="shared" ref="P4502" si="7927">CONCATENATE("X4","(m",K4499,")")</f>
        <v>X4(m563)</v>
      </c>
      <c r="Q4502" s="59">
        <f t="shared" ref="Q4502" si="7928">(($L$3*($I$6-($B$6*Q4499+$C$6*Q4500+$D$6*Q4501+$F$6*N4503+$G$6*N4504))/$E$6))+((1-$L$3)*N4502)</f>
        <v>0.25201512925541092</v>
      </c>
      <c r="S4502" s="129">
        <f t="shared" si="7922"/>
        <v>5.3213087118835168E-3</v>
      </c>
    </row>
    <row r="4503" spans="1:22" x14ac:dyDescent="0.2">
      <c r="N4503" s="125">
        <f t="shared" si="7919"/>
        <v>-1.012325335858408E-4</v>
      </c>
      <c r="P4503" s="127" t="str">
        <f t="shared" ref="P4503" si="7929">CONCATENATE("X5","(m",K4499,")")</f>
        <v>X5(m563)</v>
      </c>
      <c r="Q4503" s="59">
        <f t="shared" ref="Q4503" si="7930">(($L$3*($I$7-($B$7*Q4499+$C$7*Q4500+$D$7*Q4501+$E$7*Q4502+$G$7*N4504))/$F$7))+((1-$L$3)*N4503)</f>
        <v>-1.0123796784656894E-4</v>
      </c>
      <c r="S4503" s="129">
        <f t="shared" si="7922"/>
        <v>5.3678089789126176E-3</v>
      </c>
    </row>
    <row r="4504" spans="1:22" ht="15.75" x14ac:dyDescent="0.25">
      <c r="K4504" s="1"/>
      <c r="N4504" s="126">
        <f t="shared" si="7919"/>
        <v>-9.8536086847213406E-4</v>
      </c>
      <c r="P4504" s="127" t="str">
        <f t="shared" ref="P4504" si="7931">CONCATENATE("X6","(m",K4499,")")</f>
        <v>X6(m563)</v>
      </c>
      <c r="Q4504" s="59">
        <f t="shared" ref="Q4504" si="7932">(($L$3*($I$8-($B$8*Q4499+$C$8*Q4500+$D$8*Q4501+$E$8*Q4502+$F$8*Q4503))/$G$8))+((1-$L$3)*N4504)</f>
        <v>-9.8541324045882893E-4</v>
      </c>
      <c r="R4504" s="1"/>
      <c r="S4504" s="129">
        <f t="shared" si="7922"/>
        <v>5.3147232597042359E-3</v>
      </c>
      <c r="T4504" s="1"/>
      <c r="U4504" s="1"/>
    </row>
    <row r="4505" spans="1:22" x14ac:dyDescent="0.2">
      <c r="A4505" s="131"/>
      <c r="B4505" s="131"/>
      <c r="C4505" s="131"/>
      <c r="D4505" s="131"/>
      <c r="E4505" s="131"/>
      <c r="F4505" s="131"/>
      <c r="G4505" s="131"/>
      <c r="H4505" s="131"/>
      <c r="I4505" s="131"/>
      <c r="J4505" s="131"/>
      <c r="K4505" s="131"/>
      <c r="L4505" s="131"/>
      <c r="M4505" s="131"/>
      <c r="N4505" s="131"/>
      <c r="O4505" s="131"/>
      <c r="P4505" s="131"/>
      <c r="Q4505" s="131"/>
      <c r="R4505" s="131"/>
      <c r="S4505" s="131"/>
      <c r="T4505" s="131"/>
      <c r="U4505" s="131"/>
      <c r="V4505" s="131"/>
    </row>
    <row r="4506" spans="1:22" ht="15.75" x14ac:dyDescent="0.25">
      <c r="K4506" s="127" t="s">
        <v>226</v>
      </c>
      <c r="N4506" s="117" t="s">
        <v>791</v>
      </c>
      <c r="S4506" s="112" t="s">
        <v>210</v>
      </c>
      <c r="T4506" s="112" t="s">
        <v>228</v>
      </c>
    </row>
    <row r="4507" spans="1:22" x14ac:dyDescent="0.2">
      <c r="K4507" s="127">
        <v>564</v>
      </c>
      <c r="N4507" s="124">
        <f t="shared" ref="N4507" si="7933">Q4499</f>
        <v>0.25083936396751311</v>
      </c>
      <c r="P4507" s="127" t="str">
        <f t="shared" ref="P4507" si="7934">CONCATENATE("X1","(m",K4507,")")</f>
        <v>X1(m564)</v>
      </c>
      <c r="Q4507" s="59">
        <f t="shared" ref="Q4507" si="7935">(($L$3*($I$3-($C$3*N4508+$D$3*N4509+$E$3*N4510+$F$3*N4511+$G$3*N4512))/$B$3))+((1-$L$3)*N4507)</f>
        <v>0.25085271316837487</v>
      </c>
      <c r="S4507" s="129">
        <f t="shared" ref="S4507:S4512" si="7936">ABS((Q4507-N4507)/Q4507)*100</f>
        <v>5.3215293919533484E-3</v>
      </c>
      <c r="T4507" s="133">
        <f t="shared" ref="T4507:T4563" si="7937">MAX(S4507:S4510)</f>
        <v>5.3431291985273181E-3</v>
      </c>
      <c r="U4507" s="127" t="s">
        <v>229</v>
      </c>
    </row>
    <row r="4508" spans="1:22" x14ac:dyDescent="0.2">
      <c r="N4508" s="125">
        <f t="shared" si="7919"/>
        <v>1.012352569407124E-4</v>
      </c>
      <c r="P4508" s="127" t="str">
        <f t="shared" ref="P4508" si="7938">CONCATENATE("X2","(m",K4507,")")</f>
        <v>X2(m564)</v>
      </c>
      <c r="Q4508" s="59">
        <f t="shared" ref="Q4508" si="7939">(($L$3*($I$4-($B$4*Q4507+$D$4*N4509+$E$4*N4510+$F$4*N4511+$G$4*N4512))/$C$4))+((1-$L$3)*N4508)</f>
        <v>1.0124066636031748E-4</v>
      </c>
      <c r="S4508" s="129">
        <f t="shared" si="7936"/>
        <v>5.3431291985273181E-3</v>
      </c>
    </row>
    <row r="4509" spans="1:22" x14ac:dyDescent="0.2">
      <c r="N4509" s="125">
        <f t="shared" si="7919"/>
        <v>-9.7943545788665293E-4</v>
      </c>
      <c r="P4509" s="127" t="str">
        <f t="shared" ref="P4509" si="7940">CONCATENATE("X3","(m",K4507,")")</f>
        <v>X3(m564)</v>
      </c>
      <c r="Q4509" s="59">
        <f t="shared" ref="Q4509" si="7941">(($L$3*($I$5-($B$5*Q4507+$C$5*Q4508+$E$5*N4510+$F$5*N4511+$G$5*N4512))/$D$5))+((1-$L$3)*N4509)</f>
        <v>-9.7948759047022894E-4</v>
      </c>
      <c r="S4509" s="129">
        <f t="shared" si="7936"/>
        <v>5.3224343098605409E-3</v>
      </c>
    </row>
    <row r="4510" spans="1:22" x14ac:dyDescent="0.2">
      <c r="N4510" s="125">
        <f t="shared" si="7919"/>
        <v>0.25201512925541092</v>
      </c>
      <c r="P4510" s="127" t="str">
        <f t="shared" ref="P4510" si="7942">CONCATENATE("X4","(m",K4507,")")</f>
        <v>X4(m564)</v>
      </c>
      <c r="Q4510" s="59">
        <f t="shared" ref="Q4510" si="7943">(($L$3*($I$6-($B$6*Q4507+$C$6*Q4508+$D$6*Q4509+$F$6*N4511+$G$6*N4512))/$E$6))+((1-$L$3)*N4510)</f>
        <v>0.25202841743433102</v>
      </c>
      <c r="S4510" s="129">
        <f t="shared" si="7936"/>
        <v>5.2724923067707383E-3</v>
      </c>
    </row>
    <row r="4511" spans="1:22" x14ac:dyDescent="0.2">
      <c r="N4511" s="125">
        <f t="shared" si="7919"/>
        <v>-1.0123796784656894E-4</v>
      </c>
      <c r="P4511" s="127" t="str">
        <f t="shared" ref="P4511" si="7944">CONCATENATE("X5","(m",K4507,")")</f>
        <v>X5(m564)</v>
      </c>
      <c r="Q4511" s="59">
        <f t="shared" ref="Q4511" si="7945">(($L$3*($I$7-($B$7*Q4507+$C$7*Q4508+$D$7*Q4509+$E$7*Q4510+$G$7*N4512))/$F$7))+((1-$L$3)*N4511)</f>
        <v>-1.0124335253860484E-4</v>
      </c>
      <c r="S4511" s="129">
        <f t="shared" si="7936"/>
        <v>5.3185635410950612E-3</v>
      </c>
    </row>
    <row r="4512" spans="1:22" ht="15.75" x14ac:dyDescent="0.25">
      <c r="K4512" s="1"/>
      <c r="N4512" s="126">
        <f t="shared" si="7919"/>
        <v>-9.8541324045882893E-4</v>
      </c>
      <c r="P4512" s="127" t="str">
        <f t="shared" ref="P4512" si="7946">CONCATENATE("X6","(m",K4507,")")</f>
        <v>X6(m564)</v>
      </c>
      <c r="Q4512" s="59">
        <f t="shared" ref="Q4512" si="7947">(($L$3*($I$8-($B$8*Q4507+$C$8*Q4508+$D$8*Q4509+$E$8*Q4510+$F$8*Q4511))/$G$8))+((1-$L$3)*N4512)</f>
        <v>-9.8546513473364724E-4</v>
      </c>
      <c r="R4512" s="1"/>
      <c r="S4512" s="129">
        <f t="shared" si="7936"/>
        <v>5.2659676115614003E-3</v>
      </c>
      <c r="T4512" s="1"/>
      <c r="U4512" s="1"/>
    </row>
    <row r="4513" spans="1:22" x14ac:dyDescent="0.2">
      <c r="A4513" s="131"/>
      <c r="B4513" s="131"/>
      <c r="C4513" s="131"/>
      <c r="D4513" s="131"/>
      <c r="E4513" s="131"/>
      <c r="F4513" s="131"/>
      <c r="G4513" s="131"/>
      <c r="H4513" s="131"/>
      <c r="I4513" s="131"/>
      <c r="J4513" s="131"/>
      <c r="K4513" s="131"/>
      <c r="L4513" s="131"/>
      <c r="M4513" s="131"/>
      <c r="N4513" s="131"/>
      <c r="O4513" s="131"/>
      <c r="P4513" s="131"/>
      <c r="Q4513" s="131"/>
      <c r="R4513" s="131"/>
      <c r="S4513" s="131"/>
      <c r="T4513" s="131"/>
      <c r="U4513" s="131"/>
      <c r="V4513" s="131"/>
    </row>
    <row r="4514" spans="1:22" ht="15.75" x14ac:dyDescent="0.25">
      <c r="K4514" s="127" t="s">
        <v>226</v>
      </c>
      <c r="N4514" s="117" t="s">
        <v>792</v>
      </c>
      <c r="S4514" s="112" t="s">
        <v>210</v>
      </c>
      <c r="T4514" s="112" t="s">
        <v>228</v>
      </c>
    </row>
    <row r="4515" spans="1:22" x14ac:dyDescent="0.2">
      <c r="K4515" s="127">
        <v>565</v>
      </c>
      <c r="N4515" s="124">
        <f t="shared" ref="N4515" si="7948">Q4507</f>
        <v>0.25085271316837487</v>
      </c>
      <c r="P4515" s="127" t="str">
        <f t="shared" ref="P4515" si="7949">CONCATENATE("X1","(m",K4515,")")</f>
        <v>X1(m565)</v>
      </c>
      <c r="Q4515" s="59">
        <f t="shared" ref="Q4515" si="7950">(($L$3*($I$3-($C$3*N4516+$D$3*N4517+$E$3*N4518+$F$3*N4519+$G$3*N4520))/$B$3))+((1-$L$3)*N4515)</f>
        <v>0.25086594060429712</v>
      </c>
      <c r="S4515" s="129">
        <f t="shared" ref="S4515:S4520" si="7951">ABS((Q4515-N4515)/Q4515)*100</f>
        <v>5.2727109508705914E-3</v>
      </c>
      <c r="T4515" s="133">
        <f t="shared" si="7937"/>
        <v>5.2941114729311628E-3</v>
      </c>
      <c r="U4515" s="127" t="s">
        <v>229</v>
      </c>
    </row>
    <row r="4516" spans="1:22" x14ac:dyDescent="0.2">
      <c r="N4516" s="125">
        <f t="shared" si="7919"/>
        <v>1.0124066636031748E-4</v>
      </c>
      <c r="P4516" s="127" t="str">
        <f t="shared" ref="P4516" si="7952">CONCATENATE("X2","(m",K4515,")")</f>
        <v>X2(m565)</v>
      </c>
      <c r="Q4516" s="59">
        <f t="shared" ref="Q4516" si="7953">(($L$3*($I$4-($B$4*Q4515+$D$4*N4517+$E$4*N4518+$F$4*N4519+$G$4*N4520))/$C$4))+((1-$L$3)*N4516)</f>
        <v>1.0124602643781902E-4</v>
      </c>
      <c r="S4516" s="129">
        <f t="shared" si="7951"/>
        <v>5.2941114729311628E-3</v>
      </c>
    </row>
    <row r="4517" spans="1:22" x14ac:dyDescent="0.2">
      <c r="N4517" s="125">
        <f t="shared" si="7919"/>
        <v>-9.7948759047022894E-4</v>
      </c>
      <c r="P4517" s="127" t="str">
        <f t="shared" ref="P4517" si="7954">CONCATENATE("X3","(m",K4515,")")</f>
        <v>X3(m565)</v>
      </c>
      <c r="Q4517" s="59">
        <f t="shared" ref="Q4517" si="7955">(($L$3*($I$5-($B$5*Q4515+$C$5*Q4516+$E$5*N4518+$F$5*N4519+$G$5*N4520))/$D$5))+((1-$L$3)*N4517)</f>
        <v>-9.7953924752564774E-4</v>
      </c>
      <c r="S4517" s="129">
        <f t="shared" si="7951"/>
        <v>5.2736075199932763E-3</v>
      </c>
    </row>
    <row r="4518" spans="1:22" x14ac:dyDescent="0.2">
      <c r="N4518" s="125">
        <f t="shared" si="7919"/>
        <v>0.25202841743433102</v>
      </c>
      <c r="P4518" s="127" t="str">
        <f t="shared" ref="P4518" si="7956">CONCATENATE("X4","(m",K4515,")")</f>
        <v>X4(m565)</v>
      </c>
      <c r="Q4518" s="59">
        <f t="shared" ref="Q4518" si="7957">(($L$3*($I$6-($B$6*Q4515+$C$6*Q4516+$D$6*Q4517+$F$6*N4519+$G$6*N4520))/$E$6))+((1-$L$3)*N4518)</f>
        <v>0.25204158440492408</v>
      </c>
      <c r="S4518" s="129">
        <f t="shared" si="7951"/>
        <v>5.2241262584294514E-3</v>
      </c>
    </row>
    <row r="4519" spans="1:22" x14ac:dyDescent="0.2">
      <c r="N4519" s="125">
        <f t="shared" si="7919"/>
        <v>-1.0124335253860484E-4</v>
      </c>
      <c r="P4519" s="127" t="str">
        <f t="shared" ref="P4519" si="7958">CONCATENATE("X5","(m",K4515,")")</f>
        <v>X5(m565)</v>
      </c>
      <c r="Q4519" s="59">
        <f t="shared" ref="Q4519" si="7959">(($L$3*($I$7-($B$7*Q4515+$C$7*Q4516+$D$7*Q4517+$E$7*Q4518+$G$7*N4520))/$F$7))+((1-$L$3)*N4519)</f>
        <v>-1.0124868811409011E-4</v>
      </c>
      <c r="S4519" s="129">
        <f t="shared" si="7951"/>
        <v>5.2697724628871833E-3</v>
      </c>
    </row>
    <row r="4520" spans="1:22" ht="15.75" x14ac:dyDescent="0.25">
      <c r="K4520" s="1"/>
      <c r="N4520" s="126">
        <f t="shared" si="7919"/>
        <v>-9.8546513473364724E-4</v>
      </c>
      <c r="P4520" s="127" t="str">
        <f t="shared" ref="P4520" si="7960">CONCATENATE("X6","(m",K4515,")")</f>
        <v>X6(m565)</v>
      </c>
      <c r="Q4520" s="59">
        <f t="shared" ref="Q4520" si="7961">(($L$3*($I$8-($B$8*Q4515+$C$8*Q4516+$D$8*Q4517+$E$8*Q4518+$F$8*Q4519))/$G$8))+((1-$L$3)*N4520)</f>
        <v>-9.8551655565404456E-4</v>
      </c>
      <c r="R4520" s="1"/>
      <c r="S4520" s="129">
        <f t="shared" si="7951"/>
        <v>5.2176617533529609E-3</v>
      </c>
      <c r="T4520" s="1"/>
      <c r="U4520" s="1"/>
    </row>
    <row r="4521" spans="1:22" x14ac:dyDescent="0.2">
      <c r="A4521" s="131"/>
      <c r="B4521" s="131"/>
      <c r="C4521" s="131"/>
      <c r="D4521" s="131"/>
      <c r="E4521" s="131"/>
      <c r="F4521" s="131"/>
      <c r="G4521" s="131"/>
      <c r="H4521" s="131"/>
      <c r="I4521" s="131"/>
      <c r="J4521" s="131"/>
      <c r="K4521" s="131"/>
      <c r="L4521" s="131"/>
      <c r="M4521" s="131"/>
      <c r="N4521" s="131"/>
      <c r="O4521" s="131"/>
      <c r="P4521" s="131"/>
      <c r="Q4521" s="131"/>
      <c r="R4521" s="131"/>
      <c r="S4521" s="131"/>
      <c r="T4521" s="131"/>
      <c r="U4521" s="131"/>
      <c r="V4521" s="131"/>
    </row>
    <row r="4522" spans="1:22" ht="15.75" x14ac:dyDescent="0.25">
      <c r="K4522" s="127" t="s">
        <v>226</v>
      </c>
      <c r="N4522" s="117" t="s">
        <v>793</v>
      </c>
      <c r="S4522" s="112" t="s">
        <v>210</v>
      </c>
      <c r="T4522" s="112" t="s">
        <v>228</v>
      </c>
    </row>
    <row r="4523" spans="1:22" x14ac:dyDescent="0.2">
      <c r="K4523" s="127">
        <v>566</v>
      </c>
      <c r="N4523" s="124">
        <f t="shared" ref="N4523" si="7962">Q4515</f>
        <v>0.25086594060429712</v>
      </c>
      <c r="P4523" s="127" t="str">
        <f t="shared" ref="P4523" si="7963">CONCATENATE("X1","(m",K4523,")")</f>
        <v>X1(m566)</v>
      </c>
      <c r="Q4523" s="59">
        <f t="shared" ref="Q4523" si="7964">(($L$3*($I$3-($C$3*N4524+$D$3*N4525+$E$3*N4526+$F$3*N4527+$G$3*N4528))/$B$3))+((1-$L$3)*N4523)</f>
        <v>0.25087904738596051</v>
      </c>
      <c r="S4523" s="129">
        <f t="shared" ref="S4523:S4528" si="7965">ABS((Q4523-N4523)/Q4523)*100</f>
        <v>5.2243428855267195E-3</v>
      </c>
      <c r="T4523" s="133">
        <f t="shared" si="7937"/>
        <v>5.2455459822686214E-3</v>
      </c>
      <c r="U4523" s="127" t="s">
        <v>229</v>
      </c>
    </row>
    <row r="4524" spans="1:22" x14ac:dyDescent="0.2">
      <c r="N4524" s="125">
        <f t="shared" si="7919"/>
        <v>1.0124602643781902E-4</v>
      </c>
      <c r="P4524" s="127" t="str">
        <f t="shared" ref="P4524" si="7966">CONCATENATE("X2","(m",K4523,")")</f>
        <v>X2(m566)</v>
      </c>
      <c r="Q4524" s="59">
        <f t="shared" ref="Q4524" si="7967">(($L$3*($I$4-($B$4*Q4523+$D$4*N4525+$E$4*N4526+$F$4*N4527+$G$4*N4528))/$C$4))+((1-$L$3)*N4524)</f>
        <v>1.0125133762329171E-4</v>
      </c>
      <c r="S4524" s="129">
        <f t="shared" si="7965"/>
        <v>5.2455459822686214E-3</v>
      </c>
    </row>
    <row r="4525" spans="1:22" x14ac:dyDescent="0.2">
      <c r="N4525" s="125">
        <f t="shared" si="7919"/>
        <v>-9.7953924752564774E-4</v>
      </c>
      <c r="P4525" s="127" t="str">
        <f t="shared" ref="P4525" si="7968">CONCATENATE("X3","(m",K4523,")")</f>
        <v>X3(m566)</v>
      </c>
      <c r="Q4525" s="59">
        <f t="shared" ref="Q4525" si="7969">(($L$3*($I$5-($B$5*Q4523+$C$5*Q4524+$E$5*N4526+$F$5*N4527+$G$5*N4528))/$D$5))+((1-$L$3)*N4525)</f>
        <v>-9.7959043339044594E-4</v>
      </c>
      <c r="S4525" s="129">
        <f t="shared" si="7965"/>
        <v>5.2252311837149221E-3</v>
      </c>
    </row>
    <row r="4526" spans="1:22" x14ac:dyDescent="0.2">
      <c r="N4526" s="125">
        <f t="shared" si="7919"/>
        <v>0.25204158440492408</v>
      </c>
      <c r="P4526" s="127" t="str">
        <f t="shared" ref="P4526" si="7970">CONCATENATE("X4","(m",K4523,")")</f>
        <v>X4(m566)</v>
      </c>
      <c r="Q4526" s="59">
        <f t="shared" ref="Q4526" si="7971">(($L$3*($I$6-($B$6*Q4523+$C$6*Q4524+$D$6*Q4525+$F$6*N4527+$G$6*N4528))/$E$6))+((1-$L$3)*N4526)</f>
        <v>0.25205463127279382</v>
      </c>
      <c r="S4526" s="129">
        <f t="shared" si="7965"/>
        <v>5.1762063659987695E-3</v>
      </c>
    </row>
    <row r="4527" spans="1:22" x14ac:dyDescent="0.2">
      <c r="N4527" s="125">
        <f t="shared" si="7919"/>
        <v>-1.0124868811409011E-4</v>
      </c>
      <c r="P4527" s="127" t="str">
        <f t="shared" ref="P4527" si="7972">CONCATENATE("X5","(m",K4523,")")</f>
        <v>X5(m566)</v>
      </c>
      <c r="Q4527" s="59">
        <f t="shared" ref="Q4527" si="7973">(($L$3*($I$7-($B$7*Q4523+$C$7*Q4524+$D$7*Q4525+$E$7*Q4526+$G$7*N4528))/$F$7))+((1-$L$3)*N4527)</f>
        <v>-1.0125397502104203E-4</v>
      </c>
      <c r="S4527" s="129">
        <f t="shared" si="7965"/>
        <v>5.2214315051006604E-3</v>
      </c>
    </row>
    <row r="4528" spans="1:22" ht="15.75" x14ac:dyDescent="0.25">
      <c r="K4528" s="1"/>
      <c r="N4528" s="126">
        <f t="shared" si="7919"/>
        <v>-9.8551655565404456E-4</v>
      </c>
      <c r="P4528" s="127" t="str">
        <f t="shared" ref="P4528" si="7974">CONCATENATE("X6","(m",K4523,")")</f>
        <v>X6(m566)</v>
      </c>
      <c r="Q4528" s="59">
        <f t="shared" ref="Q4528" si="7975">(($L$3*($I$8-($B$8*Q4523+$C$8*Q4524+$D$8*Q4525+$E$8*Q4526+$F$8*Q4527))/$G$8))+((1-$L$3)*N4528)</f>
        <v>-9.8556750753773137E-4</v>
      </c>
      <c r="R4528" s="1"/>
      <c r="S4528" s="129">
        <f t="shared" si="7965"/>
        <v>5.1698014897126991E-3</v>
      </c>
      <c r="T4528" s="1"/>
      <c r="U4528" s="1"/>
    </row>
    <row r="4529" spans="1:22" x14ac:dyDescent="0.2">
      <c r="A4529" s="131"/>
      <c r="B4529" s="131"/>
      <c r="C4529" s="131"/>
      <c r="D4529" s="131"/>
      <c r="E4529" s="131"/>
      <c r="F4529" s="131"/>
      <c r="G4529" s="131"/>
      <c r="H4529" s="131"/>
      <c r="I4529" s="131"/>
      <c r="J4529" s="131"/>
      <c r="K4529" s="131"/>
      <c r="L4529" s="131"/>
      <c r="M4529" s="131"/>
      <c r="N4529" s="131"/>
      <c r="O4529" s="131"/>
      <c r="P4529" s="131"/>
      <c r="Q4529" s="131"/>
      <c r="R4529" s="131"/>
      <c r="S4529" s="131"/>
      <c r="T4529" s="131"/>
      <c r="U4529" s="131"/>
      <c r="V4529" s="131"/>
    </row>
    <row r="4530" spans="1:22" ht="15.75" x14ac:dyDescent="0.25">
      <c r="K4530" s="127" t="s">
        <v>226</v>
      </c>
      <c r="N4530" s="117" t="s">
        <v>794</v>
      </c>
      <c r="S4530" s="112" t="s">
        <v>210</v>
      </c>
      <c r="T4530" s="112" t="s">
        <v>228</v>
      </c>
    </row>
    <row r="4531" spans="1:22" x14ac:dyDescent="0.2">
      <c r="K4531" s="127">
        <v>567</v>
      </c>
      <c r="N4531" s="124">
        <f t="shared" ref="N4531" si="7976">Q4523</f>
        <v>0.25087904738596051</v>
      </c>
      <c r="P4531" s="127" t="str">
        <f t="shared" ref="P4531" si="7977">CONCATENATE("X1","(m",K4531,")")</f>
        <v>X1(m567)</v>
      </c>
      <c r="Q4531" s="59">
        <f t="shared" ref="Q4531" si="7978">(($L$3*($I$3-($C$3*N4532+$D$3*N4533+$E$3*N4534+$F$3*N4535+$G$3*N4536))/$B$3))+((1-$L$3)*N4531)</f>
        <v>0.25089203461391474</v>
      </c>
      <c r="S4531" s="129">
        <f t="shared" ref="S4531:S4536" si="7979">ABS((Q4531-N4531)/Q4531)*100</f>
        <v>5.1764209948778582E-3</v>
      </c>
      <c r="T4531" s="133">
        <f t="shared" si="7937"/>
        <v>5.1974285077915983E-3</v>
      </c>
      <c r="U4531" s="127" t="s">
        <v>229</v>
      </c>
    </row>
    <row r="4532" spans="1:22" x14ac:dyDescent="0.2">
      <c r="N4532" s="125">
        <f t="shared" si="7919"/>
        <v>1.0125133762329171E-4</v>
      </c>
      <c r="P4532" s="127" t="str">
        <f t="shared" ref="P4532" si="7980">CONCATENATE("X2","(m",K4531,")")</f>
        <v>X2(m567)</v>
      </c>
      <c r="Q4532" s="59">
        <f t="shared" ref="Q4532" si="7981">(($L$3*($I$4-($B$4*Q4531+$D$4*N4533+$E$4*N4534+$F$4*N4535+$G$4*N4536))/$C$4))+((1-$L$3)*N4532)</f>
        <v>1.0125660036270498E-4</v>
      </c>
      <c r="S4532" s="129">
        <f t="shared" si="7979"/>
        <v>5.1974285077915983E-3</v>
      </c>
    </row>
    <row r="4533" spans="1:22" x14ac:dyDescent="0.2">
      <c r="N4533" s="125">
        <f t="shared" si="7919"/>
        <v>-9.7959043339044594E-4</v>
      </c>
      <c r="P4533" s="127" t="str">
        <f t="shared" ref="P4533" si="7982">CONCATENATE("X3","(m",K4531,")")</f>
        <v>X3(m567)</v>
      </c>
      <c r="Q4533" s="59">
        <f t="shared" ref="Q4533" si="7983">(($L$3*($I$5-($B$5*Q4531+$C$5*Q4532+$E$5*N4534+$F$5*N4535+$G$5*N4536))/$D$5))+((1-$L$3)*N4533)</f>
        <v>-9.7964115236259678E-4</v>
      </c>
      <c r="S4533" s="129">
        <f t="shared" si="7979"/>
        <v>5.1773010993375742E-3</v>
      </c>
    </row>
    <row r="4534" spans="1:22" x14ac:dyDescent="0.2">
      <c r="N4534" s="125">
        <f t="shared" si="7919"/>
        <v>0.25205463127279382</v>
      </c>
      <c r="P4534" s="127" t="str">
        <f t="shared" ref="P4534" si="7984">CONCATENATE("X4","(m",K4531,")")</f>
        <v>X4(m567)</v>
      </c>
      <c r="Q4534" s="59">
        <f t="shared" ref="Q4534" si="7985">(($L$3*($I$6-($B$6*Q4531+$C$6*Q4532+$D$6*Q4533+$F$6*N4535+$G$6*N4536))/$E$6))+((1-$L$3)*N4534)</f>
        <v>0.25206755913345885</v>
      </c>
      <c r="S4534" s="129">
        <f t="shared" si="7979"/>
        <v>5.1287284684620633E-3</v>
      </c>
    </row>
    <row r="4535" spans="1:22" x14ac:dyDescent="0.2">
      <c r="N4535" s="125">
        <f t="shared" si="7919"/>
        <v>-1.0125397502104203E-4</v>
      </c>
      <c r="P4535" s="127" t="str">
        <f t="shared" ref="P4535" si="7986">CONCATENATE("X5","(m",K4531,")")</f>
        <v>X5(m567)</v>
      </c>
      <c r="Q4535" s="59">
        <f t="shared" ref="Q4535" si="7987">(($L$3*($I$7-($B$7*Q4531+$C$7*Q4532+$D$7*Q4533+$E$7*Q4534+$G$7*N4536))/$F$7))+((1-$L$3)*N4535)</f>
        <v>-1.0125921370339145E-4</v>
      </c>
      <c r="S4535" s="129">
        <f t="shared" si="7979"/>
        <v>5.1735364692513889E-3</v>
      </c>
    </row>
    <row r="4536" spans="1:22" ht="15.75" x14ac:dyDescent="0.25">
      <c r="K4536" s="1"/>
      <c r="N4536" s="126">
        <f t="shared" si="7919"/>
        <v>-9.8556750753773137E-4</v>
      </c>
      <c r="P4536" s="127" t="str">
        <f t="shared" ref="P4536" si="7988">CONCATENATE("X6","(m",K4531,")")</f>
        <v>X6(m567)</v>
      </c>
      <c r="Q4536" s="59">
        <f t="shared" ref="Q4536" si="7989">(($L$3*($I$8-($B$8*Q4531+$C$8*Q4532+$D$8*Q4533+$E$8*Q4534+$F$8*Q4535))/$G$8))+((1-$L$3)*N4536)</f>
        <v>-9.8561799466303254E-4</v>
      </c>
      <c r="R4536" s="1"/>
      <c r="S4536" s="129">
        <f t="shared" si="7979"/>
        <v>5.1223826649422471E-3</v>
      </c>
      <c r="T4536" s="1"/>
      <c r="U4536" s="1"/>
    </row>
    <row r="4537" spans="1:22" x14ac:dyDescent="0.2">
      <c r="A4537" s="131"/>
      <c r="B4537" s="131"/>
      <c r="C4537" s="131"/>
      <c r="D4537" s="131"/>
      <c r="E4537" s="131"/>
      <c r="F4537" s="131"/>
      <c r="G4537" s="131"/>
      <c r="H4537" s="131"/>
      <c r="I4537" s="131"/>
      <c r="J4537" s="131"/>
      <c r="K4537" s="131"/>
      <c r="L4537" s="131"/>
      <c r="M4537" s="131"/>
      <c r="N4537" s="131"/>
      <c r="O4537" s="131"/>
      <c r="P4537" s="131"/>
      <c r="Q4537" s="131"/>
      <c r="R4537" s="131"/>
      <c r="S4537" s="131"/>
      <c r="T4537" s="131"/>
      <c r="U4537" s="131"/>
      <c r="V4537" s="131"/>
    </row>
    <row r="4538" spans="1:22" ht="15.75" x14ac:dyDescent="0.25">
      <c r="K4538" s="127" t="s">
        <v>226</v>
      </c>
      <c r="N4538" s="117" t="s">
        <v>795</v>
      </c>
      <c r="S4538" s="112" t="s">
        <v>210</v>
      </c>
      <c r="T4538" s="112" t="s">
        <v>228</v>
      </c>
    </row>
    <row r="4539" spans="1:22" x14ac:dyDescent="0.2">
      <c r="K4539" s="127">
        <v>568</v>
      </c>
      <c r="N4539" s="124">
        <f t="shared" ref="N4539" si="7990">Q4531</f>
        <v>0.25089203461391474</v>
      </c>
      <c r="P4539" s="127" t="str">
        <f t="shared" ref="P4539" si="7991">CONCATENATE("X1","(m",K4539,")")</f>
        <v>X1(m568)</v>
      </c>
      <c r="Q4539" s="59">
        <f t="shared" ref="Q4539" si="7992">(($L$3*($I$3-($C$3*N4540+$D$3*N4541+$E$3*N4542+$F$3*N4543+$G$3*N4544))/$B$3))+((1-$L$3)*N4539)</f>
        <v>0.25090490337867077</v>
      </c>
      <c r="S4539" s="129">
        <f t="shared" ref="S4539:S4544" si="7993">ABS((Q4539-N4539)/Q4539)*100</f>
        <v>5.1289411178280916E-3</v>
      </c>
      <c r="T4539" s="133">
        <f t="shared" si="7937"/>
        <v>5.1497548708629715E-3</v>
      </c>
      <c r="U4539" s="127" t="s">
        <v>229</v>
      </c>
    </row>
    <row r="4540" spans="1:22" x14ac:dyDescent="0.2">
      <c r="N4540" s="125">
        <f t="shared" si="7919"/>
        <v>1.0125660036270498E-4</v>
      </c>
      <c r="P4540" s="127" t="str">
        <f t="shared" ref="P4540" si="7994">CONCATENATE("X2","(m",K4539,")")</f>
        <v>X2(m568)</v>
      </c>
      <c r="Q4540" s="59">
        <f t="shared" ref="Q4540" si="7995">(($L$3*($I$4-($B$4*Q4539+$D$4*N4541+$E$4*N4542+$F$4*N4543+$G$4*N4544))/$C$4))+((1-$L$3)*N4540)</f>
        <v>1.0126181509796031E-4</v>
      </c>
      <c r="S4540" s="129">
        <f t="shared" si="7993"/>
        <v>5.1497548708629715E-3</v>
      </c>
    </row>
    <row r="4541" spans="1:22" x14ac:dyDescent="0.2">
      <c r="N4541" s="125">
        <f t="shared" si="7919"/>
        <v>-9.7964115236259678E-4</v>
      </c>
      <c r="P4541" s="127" t="str">
        <f t="shared" ref="P4541" si="7996">CONCATENATE("X3","(m",K4539,")")</f>
        <v>X3(m568)</v>
      </c>
      <c r="Q4541" s="59">
        <f t="shared" ref="Q4541" si="7997">(($L$3*($I$5-($B$5*Q4539+$C$5*Q4540+$E$5*N4542+$F$5*N4543+$G$5*N4544))/$D$5))+((1-$L$3)*N4541)</f>
        <v>-9.7969140870086805E-4</v>
      </c>
      <c r="S4541" s="129">
        <f t="shared" si="7993"/>
        <v>5.1298131049162584E-3</v>
      </c>
    </row>
    <row r="4542" spans="1:22" x14ac:dyDescent="0.2">
      <c r="N4542" s="125">
        <f t="shared" si="7919"/>
        <v>0.25206755913345885</v>
      </c>
      <c r="P4542" s="127" t="str">
        <f t="shared" ref="P4542" si="7998">CONCATENATE("X4","(m",K4539,")")</f>
        <v>X4(m568)</v>
      </c>
      <c r="Q4542" s="59">
        <f t="shared" ref="Q4542" si="7999">(($L$3*($I$6-($B$6*Q4539+$C$6*Q4540+$D$6*Q4541+$F$6*N4543+$G$6*N4544))/$E$6))+((1-$L$3)*N4542)</f>
        <v>0.25208036907244541</v>
      </c>
      <c r="S4542" s="129">
        <f t="shared" si="7993"/>
        <v>5.0816884447182952E-3</v>
      </c>
    </row>
    <row r="4543" spans="1:22" x14ac:dyDescent="0.2">
      <c r="N4543" s="125">
        <f t="shared" si="7919"/>
        <v>-1.0125921370339145E-4</v>
      </c>
      <c r="P4543" s="127" t="str">
        <f t="shared" ref="P4543" si="8000">CONCATENATE("X5","(m",K4539,")")</f>
        <v>X5(m568)</v>
      </c>
      <c r="Q4543" s="59">
        <f t="shared" ref="Q4543" si="8001">(($L$3*($I$7-($B$7*Q4539+$C$7*Q4540+$D$7*Q4541+$E$7*Q4542+$G$7*N4544))/$F$7))+((1-$L$3)*N4543)</f>
        <v>-1.0126440460101976E-4</v>
      </c>
      <c r="S4543" s="129">
        <f t="shared" si="7993"/>
        <v>5.1260831965205264E-3</v>
      </c>
    </row>
    <row r="4544" spans="1:22" ht="15.75" x14ac:dyDescent="0.25">
      <c r="K4544" s="1"/>
      <c r="N4544" s="126">
        <f t="shared" si="7919"/>
        <v>-9.8561799466303254E-4</v>
      </c>
      <c r="P4544" s="127" t="str">
        <f t="shared" ref="P4544" si="8002">CONCATENATE("X6","(m",K4539,")")</f>
        <v>X6(m568)</v>
      </c>
      <c r="Q4544" s="59">
        <f t="shared" ref="Q4544" si="8003">(($L$3*($I$8-($B$8*Q4539+$C$8*Q4540+$D$8*Q4541+$E$8*Q4542+$F$8*Q4543))/$G$8))+((1-$L$3)*N4544)</f>
        <v>-9.8566802126924904E-4</v>
      </c>
      <c r="R4544" s="1"/>
      <c r="S4544" s="129">
        <f t="shared" si="7993"/>
        <v>5.0754011631704643E-3</v>
      </c>
      <c r="T4544" s="1"/>
      <c r="U4544" s="1"/>
    </row>
    <row r="4545" spans="1:22" x14ac:dyDescent="0.2">
      <c r="A4545" s="131"/>
      <c r="B4545" s="131"/>
      <c r="C4545" s="131"/>
      <c r="D4545" s="131"/>
      <c r="E4545" s="131"/>
      <c r="F4545" s="131"/>
      <c r="G4545" s="131"/>
      <c r="H4545" s="131"/>
      <c r="I4545" s="131"/>
      <c r="J4545" s="131"/>
      <c r="K4545" s="131"/>
      <c r="L4545" s="131"/>
      <c r="M4545" s="131"/>
      <c r="N4545" s="131"/>
      <c r="O4545" s="131"/>
      <c r="P4545" s="131"/>
      <c r="Q4545" s="131"/>
      <c r="R4545" s="131"/>
      <c r="S4545" s="131"/>
      <c r="T4545" s="131"/>
      <c r="U4545" s="131"/>
      <c r="V4545" s="131"/>
    </row>
    <row r="4546" spans="1:22" ht="15.75" x14ac:dyDescent="0.25">
      <c r="K4546" s="127" t="s">
        <v>226</v>
      </c>
      <c r="N4546" s="117" t="s">
        <v>796</v>
      </c>
      <c r="S4546" s="112" t="s">
        <v>210</v>
      </c>
      <c r="T4546" s="112" t="s">
        <v>228</v>
      </c>
    </row>
    <row r="4547" spans="1:22" x14ac:dyDescent="0.2">
      <c r="K4547" s="127">
        <v>569</v>
      </c>
      <c r="N4547" s="124">
        <f t="shared" ref="N4547" si="8004">Q4539</f>
        <v>0.25090490337867077</v>
      </c>
      <c r="P4547" s="127" t="str">
        <f t="shared" ref="P4547" si="8005">CONCATENATE("X1","(m",K4547,")")</f>
        <v>X1(m569)</v>
      </c>
      <c r="Q4547" s="59">
        <f t="shared" ref="Q4547" si="8006">(($L$3*($I$3-($C$3*N4548+$D$3*N4549+$E$3*N4550+$F$3*N4551+$G$3*N4552))/$B$3))+((1-$L$3)*N4547)</f>
        <v>0.25091765476079253</v>
      </c>
      <c r="S4547" s="129">
        <f t="shared" ref="S4547:S4552" si="8007">ABS((Q4547-N4547)/Q4547)*100</f>
        <v>5.0818991329695303E-3</v>
      </c>
      <c r="T4547" s="133">
        <f t="shared" si="7937"/>
        <v>5.1025209326409906E-3</v>
      </c>
      <c r="U4547" s="127" t="s">
        <v>229</v>
      </c>
    </row>
    <row r="4548" spans="1:22" x14ac:dyDescent="0.2">
      <c r="N4548" s="125">
        <f t="shared" si="7919"/>
        <v>1.0126181509796031E-4</v>
      </c>
      <c r="P4548" s="127" t="str">
        <f t="shared" ref="P4548" si="8008">CONCATENATE("X2","(m",K4547,")")</f>
        <v>X2(m569)</v>
      </c>
      <c r="Q4548" s="59">
        <f t="shared" ref="Q4548" si="8009">(($L$3*($I$4-($B$4*Q4547+$D$4*N4549+$E$4*N4550+$F$4*N4551+$G$4*N4552))/$C$4))+((1-$L$3)*N4548)</f>
        <v>1.0126698226692833E-4</v>
      </c>
      <c r="S4548" s="129">
        <f t="shared" si="8007"/>
        <v>5.1025209326409906E-3</v>
      </c>
    </row>
    <row r="4549" spans="1:22" x14ac:dyDescent="0.2">
      <c r="N4549" s="125">
        <f t="shared" si="7919"/>
        <v>-9.7969140870086805E-4</v>
      </c>
      <c r="P4549" s="127" t="str">
        <f t="shared" ref="P4549" si="8010">CONCATENATE("X3","(m",K4547,")")</f>
        <v>X3(m569)</v>
      </c>
      <c r="Q4549" s="59">
        <f t="shared" ref="Q4549" si="8011">(($L$3*($I$5-($B$5*Q4547+$C$5*Q4548+$E$5*N4550+$F$5*N4551+$G$5*N4552))/$D$5))+((1-$L$3)*N4549)</f>
        <v>-9.7974120662518236E-4</v>
      </c>
      <c r="S4549" s="129">
        <f t="shared" si="8007"/>
        <v>5.0827630784094609E-3</v>
      </c>
    </row>
    <row r="4550" spans="1:22" x14ac:dyDescent="0.2">
      <c r="N4550" s="125">
        <f t="shared" si="7919"/>
        <v>0.25208036907244541</v>
      </c>
      <c r="P4550" s="127" t="str">
        <f t="shared" ref="P4550" si="8012">CONCATENATE("X4","(m",K4547,")")</f>
        <v>X4(m569)</v>
      </c>
      <c r="Q4550" s="59">
        <f t="shared" ref="Q4550" si="8013">(($L$3*($I$6-($B$6*Q4547+$C$6*Q4548+$D$6*Q4549+$F$6*N4551+$G$6*N4552))/$E$6))+((1-$L$3)*N4550)</f>
        <v>0.2520930621653778</v>
      </c>
      <c r="S4550" s="129">
        <f t="shared" si="8007"/>
        <v>5.0350822126414415E-3</v>
      </c>
    </row>
    <row r="4551" spans="1:22" x14ac:dyDescent="0.2">
      <c r="N4551" s="125">
        <f t="shared" si="7919"/>
        <v>-1.0126440460101976E-4</v>
      </c>
      <c r="P4551" s="127" t="str">
        <f t="shared" ref="P4551" si="8014">CONCATENATE("X5","(m",K4547,")")</f>
        <v>X5(m569)</v>
      </c>
      <c r="Q4551" s="59">
        <f t="shared" ref="Q4551" si="8015">(($L$3*($I$7-($B$7*Q4547+$C$7*Q4548+$D$7*Q4549+$E$7*Q4550+$G$7*N4552))/$F$7))+((1-$L$3)*N4551)</f>
        <v>-1.0126954814979608E-4</v>
      </c>
      <c r="S4551" s="129">
        <f t="shared" si="8007"/>
        <v>5.0790675679882134E-3</v>
      </c>
    </row>
    <row r="4552" spans="1:22" ht="15.75" x14ac:dyDescent="0.25">
      <c r="K4552" s="1"/>
      <c r="N4552" s="126">
        <f t="shared" si="7919"/>
        <v>-9.8566802126924904E-4</v>
      </c>
      <c r="P4552" s="127" t="str">
        <f t="shared" ref="P4552" si="8016">CONCATENATE("X6","(m",K4547,")")</f>
        <v>X6(m569)</v>
      </c>
      <c r="Q4552" s="59">
        <f t="shared" ref="Q4552" si="8017">(($L$3*($I$8-($B$8*Q4547+$C$8*Q4548+$D$8*Q4549+$E$8*Q4550+$F$8*Q4551))/$G$8))+((1-$L$3)*N4552)</f>
        <v>-9.857175915570129E-4</v>
      </c>
      <c r="R4552" s="1"/>
      <c r="S4552" s="129">
        <f t="shared" si="8007"/>
        <v>5.0288529076118827E-3</v>
      </c>
      <c r="T4552" s="1"/>
      <c r="U4552" s="1"/>
    </row>
    <row r="4553" spans="1:22" x14ac:dyDescent="0.2">
      <c r="A4553" s="131"/>
      <c r="B4553" s="131"/>
      <c r="C4553" s="131"/>
      <c r="D4553" s="131"/>
      <c r="E4553" s="131"/>
      <c r="F4553" s="131"/>
      <c r="G4553" s="131"/>
      <c r="H4553" s="131"/>
      <c r="I4553" s="131"/>
      <c r="J4553" s="131"/>
      <c r="K4553" s="131"/>
      <c r="L4553" s="131"/>
      <c r="M4553" s="131"/>
      <c r="N4553" s="131"/>
      <c r="O4553" s="131"/>
      <c r="P4553" s="131"/>
      <c r="Q4553" s="131"/>
      <c r="R4553" s="131"/>
      <c r="S4553" s="131"/>
      <c r="T4553" s="131"/>
      <c r="U4553" s="131"/>
      <c r="V4553" s="131"/>
    </row>
    <row r="4554" spans="1:22" ht="15.75" x14ac:dyDescent="0.25">
      <c r="K4554" s="127" t="s">
        <v>226</v>
      </c>
      <c r="N4554" s="117" t="s">
        <v>797</v>
      </c>
      <c r="S4554" s="112" t="s">
        <v>210</v>
      </c>
      <c r="T4554" s="112" t="s">
        <v>228</v>
      </c>
    </row>
    <row r="4555" spans="1:22" x14ac:dyDescent="0.2">
      <c r="K4555" s="127">
        <v>570</v>
      </c>
      <c r="N4555" s="124">
        <f t="shared" ref="N4555" si="8018">Q4547</f>
        <v>0.25091765476079253</v>
      </c>
      <c r="P4555" s="127" t="str">
        <f t="shared" ref="P4555" si="8019">CONCATENATE("X1","(m",K4555,")")</f>
        <v>X1(m570)</v>
      </c>
      <c r="Q4555" s="59">
        <f t="shared" ref="Q4555" si="8020">(($L$3*($I$3-($C$3*N4556+$D$3*N4557+$E$3*N4558+$F$3*N4559+$G$3*N4560))/$B$3))+((1-$L$3)*N4555)</f>
        <v>0.25093028983098747</v>
      </c>
      <c r="S4555" s="129">
        <f t="shared" ref="S4555:S4560" si="8021">ABS((Q4555-N4555)/Q4555)*100</f>
        <v>5.0352909580801521E-3</v>
      </c>
      <c r="T4555" s="133">
        <f t="shared" si="7937"/>
        <v>5.0557225938049621E-3</v>
      </c>
      <c r="U4555" s="127" t="s">
        <v>229</v>
      </c>
    </row>
    <row r="4556" spans="1:22" x14ac:dyDescent="0.2">
      <c r="N4556" s="125">
        <f t="shared" si="7919"/>
        <v>1.0126698226692833E-4</v>
      </c>
      <c r="P4556" s="127" t="str">
        <f t="shared" ref="P4556" si="8022">CONCATENATE("X2","(m",K4555,")")</f>
        <v>X2(m570)</v>
      </c>
      <c r="Q4556" s="59">
        <f t="shared" ref="Q4556" si="8023">(($L$3*($I$4-($B$4*Q4555+$D$4*N4557+$E$4*N4558+$F$4*N4559+$G$4*N4560))/$C$4))+((1-$L$3)*N4556)</f>
        <v>1.0127210230348571E-4</v>
      </c>
      <c r="S4556" s="129">
        <f t="shared" si="8021"/>
        <v>5.0557225938049621E-3</v>
      </c>
    </row>
    <row r="4557" spans="1:22" x14ac:dyDescent="0.2">
      <c r="N4557" s="125">
        <f t="shared" si="7919"/>
        <v>-9.7974120662518236E-4</v>
      </c>
      <c r="P4557" s="127" t="str">
        <f t="shared" ref="P4557" si="8024">CONCATENATE("X3","(m",K4555,")")</f>
        <v>X3(m570)</v>
      </c>
      <c r="Q4557" s="59">
        <f t="shared" ref="Q4557" si="8025">(($L$3*($I$5-($B$5*Q4555+$C$5*Q4556+$E$5*N4558+$F$5*N4559+$G$5*N4560))/$D$5))+((1-$L$3)*N4557)</f>
        <v>-9.7979055031696921E-4</v>
      </c>
      <c r="S4557" s="129">
        <f t="shared" si="8021"/>
        <v>5.0361469368004784E-3</v>
      </c>
    </row>
    <row r="4558" spans="1:22" x14ac:dyDescent="0.2">
      <c r="N4558" s="125">
        <f t="shared" si="7919"/>
        <v>0.2520930621653778</v>
      </c>
      <c r="P4558" s="127" t="str">
        <f t="shared" ref="P4558" si="8026">CONCATENATE("X4","(m",K4555,")")</f>
        <v>X4(m570)</v>
      </c>
      <c r="Q4558" s="59">
        <f t="shared" ref="Q4558" si="8027">(($L$3*($I$6-($B$6*Q4555+$C$6*Q4556+$D$6*Q4557+$F$6*N4559+$G$6*N4560))/$E$6))+((1-$L$3)*N4558)</f>
        <v>0.25210563947806913</v>
      </c>
      <c r="S4558" s="129">
        <f t="shared" si="8021"/>
        <v>4.988905729110038E-3</v>
      </c>
    </row>
    <row r="4559" spans="1:22" x14ac:dyDescent="0.2">
      <c r="N4559" s="125">
        <f t="shared" si="7919"/>
        <v>-1.0126954814979608E-4</v>
      </c>
      <c r="P4559" s="127" t="str">
        <f t="shared" ref="P4559" si="8028">CONCATENATE("X5","(m",K4555,")")</f>
        <v>X5(m570)</v>
      </c>
      <c r="Q4559" s="59">
        <f t="shared" ref="Q4559" si="8029">(($L$3*($I$7-($B$7*Q4555+$C$7*Q4556+$D$7*Q4557+$E$7*Q4558+$G$7*N4560))/$F$7))+((1-$L$3)*N4559)</f>
        <v>-1.0127464478161367E-4</v>
      </c>
      <c r="S4559" s="129">
        <f t="shared" si="8021"/>
        <v>5.0324855037308042E-3</v>
      </c>
    </row>
    <row r="4560" spans="1:22" ht="15.75" x14ac:dyDescent="0.25">
      <c r="K4560" s="1"/>
      <c r="N4560" s="126">
        <f t="shared" si="7919"/>
        <v>-9.857175915570129E-4</v>
      </c>
      <c r="P4560" s="127" t="str">
        <f t="shared" ref="P4560" si="8030">CONCATENATE("X6","(m",K4555,")")</f>
        <v>X6(m570)</v>
      </c>
      <c r="Q4560" s="59">
        <f t="shared" ref="Q4560" si="8031">(($L$3*($I$8-($B$8*Q4555+$C$8*Q4556+$D$8*Q4557+$E$8*Q4558+$F$8*Q4559))/$G$8))+((1-$L$3)*N4560)</f>
        <v>-9.8576670968863979E-4</v>
      </c>
      <c r="R4560" s="1"/>
      <c r="S4560" s="129">
        <f t="shared" si="8021"/>
        <v>4.9827338602663127E-3</v>
      </c>
      <c r="T4560" s="1"/>
      <c r="U4560" s="1"/>
    </row>
    <row r="4561" spans="1:22" x14ac:dyDescent="0.2">
      <c r="A4561" s="131"/>
      <c r="B4561" s="131"/>
      <c r="C4561" s="131"/>
      <c r="D4561" s="131"/>
      <c r="E4561" s="131"/>
      <c r="F4561" s="131"/>
      <c r="G4561" s="131"/>
      <c r="H4561" s="131"/>
      <c r="I4561" s="131"/>
      <c r="J4561" s="131"/>
      <c r="K4561" s="131"/>
      <c r="L4561" s="131"/>
      <c r="M4561" s="131"/>
      <c r="N4561" s="131"/>
      <c r="O4561" s="131"/>
      <c r="P4561" s="131"/>
      <c r="Q4561" s="131"/>
      <c r="R4561" s="131"/>
      <c r="S4561" s="131"/>
      <c r="T4561" s="131"/>
      <c r="U4561" s="131"/>
      <c r="V4561" s="131"/>
    </row>
    <row r="4562" spans="1:22" ht="15.75" x14ac:dyDescent="0.25">
      <c r="K4562" s="127" t="s">
        <v>226</v>
      </c>
      <c r="N4562" s="117" t="s">
        <v>798</v>
      </c>
      <c r="S4562" s="112" t="s">
        <v>210</v>
      </c>
      <c r="T4562" s="112" t="s">
        <v>228</v>
      </c>
    </row>
    <row r="4563" spans="1:22" x14ac:dyDescent="0.2">
      <c r="K4563" s="127">
        <v>571</v>
      </c>
      <c r="N4563" s="124">
        <f t="shared" ref="N4563:N4624" si="8032">Q4555</f>
        <v>0.25093028983098747</v>
      </c>
      <c r="P4563" s="127" t="str">
        <f t="shared" ref="P4563" si="8033">CONCATENATE("X1","(m",K4563,")")</f>
        <v>X1(m571)</v>
      </c>
      <c r="Q4563" s="59">
        <f t="shared" ref="Q4563" si="8034">(($L$3*($I$3-($C$3*N4564+$D$3*N4565+$E$3*N4566+$F$3*N4567+$G$3*N4568))/$B$3))+((1-$L$3)*N4563)</f>
        <v>0.25094280965019661</v>
      </c>
      <c r="S4563" s="129">
        <f t="shared" ref="S4563:S4568" si="8035">ABS((Q4563-N4563)/Q4563)*100</f>
        <v>4.9891125498218785E-3</v>
      </c>
      <c r="T4563" s="133">
        <f t="shared" si="7937"/>
        <v>5.0093557938939706E-3</v>
      </c>
      <c r="U4563" s="127" t="s">
        <v>229</v>
      </c>
    </row>
    <row r="4564" spans="1:22" x14ac:dyDescent="0.2">
      <c r="N4564" s="125">
        <f t="shared" si="8032"/>
        <v>1.0127210230348571E-4</v>
      </c>
      <c r="P4564" s="127" t="str">
        <f t="shared" ref="P4564" si="8036">CONCATENATE("X2","(m",K4563,")")</f>
        <v>X2(m571)</v>
      </c>
      <c r="Q4564" s="59">
        <f t="shared" ref="Q4564" si="8037">(($L$3*($I$4-($B$4*Q4563+$D$4*N4565+$E$4*N4566+$F$4*N4567+$G$4*N4568))/$C$4))+((1-$L$3)*N4564)</f>
        <v>1.012771756375514E-4</v>
      </c>
      <c r="S4564" s="129">
        <f t="shared" si="8035"/>
        <v>5.0093557938939706E-3</v>
      </c>
    </row>
    <row r="4565" spans="1:22" x14ac:dyDescent="0.2">
      <c r="N4565" s="125">
        <f t="shared" si="8032"/>
        <v>-9.7979055031696921E-4</v>
      </c>
      <c r="P4565" s="127" t="str">
        <f t="shared" ref="P4565" si="8038">CONCATENATE("X3","(m",K4563,")")</f>
        <v>X3(m571)</v>
      </c>
      <c r="Q4565" s="59">
        <f t="shared" ref="Q4565" si="8039">(($L$3*($I$5-($B$5*Q4563+$C$5*Q4564+$E$5*N4566+$F$5*N4567+$G$5*N4568))/$D$5))+((1-$L$3)*N4565)</f>
        <v>-9.7983944391951761E-4</v>
      </c>
      <c r="S4565" s="129">
        <f t="shared" si="8035"/>
        <v>4.9899606360831105E-3</v>
      </c>
    </row>
    <row r="4566" spans="1:22" x14ac:dyDescent="0.2">
      <c r="N4566" s="125">
        <f t="shared" si="8032"/>
        <v>0.25210563947806913</v>
      </c>
      <c r="P4566" s="127" t="str">
        <f t="shared" ref="P4566" si="8040">CONCATENATE("X4","(m",K4563,")")</f>
        <v>X4(m571)</v>
      </c>
      <c r="Q4566" s="59">
        <f t="shared" ref="Q4566" si="8041">(($L$3*($I$6-($B$6*Q4563+$C$6*Q4564+$D$6*Q4565+$F$6*N4567+$G$6*N4568))/$E$6))+((1-$L$3)*N4566)</f>
        <v>0.25211810206661067</v>
      </c>
      <c r="S4566" s="129">
        <f t="shared" si="8035"/>
        <v>4.9431549894212003E-3</v>
      </c>
    </row>
    <row r="4567" spans="1:22" x14ac:dyDescent="0.2">
      <c r="N4567" s="125">
        <f t="shared" si="8032"/>
        <v>-1.0127464478161367E-4</v>
      </c>
      <c r="P4567" s="127" t="str">
        <f t="shared" ref="P4567" si="8042">CONCATENATE("X5","(m",K4563,")")</f>
        <v>X5(m571)</v>
      </c>
      <c r="Q4567" s="59">
        <f t="shared" ref="Q4567" si="8043">(($L$3*($I$7-($B$7*Q4563+$C$7*Q4564+$D$7*Q4565+$E$7*Q4566+$G$7*N4568))/$F$7))+((1-$L$3)*N4567)</f>
        <v>-1.0127969492442629E-4</v>
      </c>
      <c r="S4567" s="129">
        <f t="shared" si="8035"/>
        <v>4.9863329627757623E-3</v>
      </c>
    </row>
    <row r="4568" spans="1:22" ht="15.75" x14ac:dyDescent="0.25">
      <c r="K4568" s="1"/>
      <c r="N4568" s="126">
        <f t="shared" si="8032"/>
        <v>-9.8576670968863979E-4</v>
      </c>
      <c r="P4568" s="127" t="str">
        <f t="shared" ref="P4568" si="8044">CONCATENATE("X6","(m",K4563,")")</f>
        <v>X6(m571)</v>
      </c>
      <c r="Q4568" s="59">
        <f t="shared" ref="Q4568" si="8045">(($L$3*($I$8-($B$8*Q4563+$C$8*Q4564+$D$8*Q4565+$E$8*Q4566+$F$8*Q4567))/$G$8))+((1-$L$3)*N4568)</f>
        <v>-9.8581537978847879E-4</v>
      </c>
      <c r="R4568" s="1"/>
      <c r="S4568" s="129">
        <f t="shared" si="8035"/>
        <v>4.9370400215755332E-3</v>
      </c>
      <c r="T4568" s="1"/>
      <c r="U4568" s="1"/>
    </row>
    <row r="4569" spans="1:22" x14ac:dyDescent="0.2">
      <c r="A4569" s="131"/>
      <c r="B4569" s="131"/>
      <c r="C4569" s="131"/>
      <c r="D4569" s="131"/>
      <c r="E4569" s="131"/>
      <c r="F4569" s="131"/>
      <c r="G4569" s="131"/>
      <c r="H4569" s="131"/>
      <c r="I4569" s="131"/>
      <c r="J4569" s="131"/>
      <c r="K4569" s="131"/>
      <c r="L4569" s="131"/>
      <c r="M4569" s="131"/>
      <c r="N4569" s="131"/>
      <c r="O4569" s="131"/>
      <c r="P4569" s="131"/>
      <c r="Q4569" s="131"/>
      <c r="R4569" s="131"/>
      <c r="S4569" s="131"/>
      <c r="T4569" s="131"/>
      <c r="U4569" s="131"/>
      <c r="V4569" s="131"/>
    </row>
    <row r="4570" spans="1:22" ht="15.75" x14ac:dyDescent="0.25">
      <c r="K4570" s="127" t="s">
        <v>226</v>
      </c>
      <c r="N4570" s="117" t="s">
        <v>799</v>
      </c>
      <c r="S4570" s="112" t="s">
        <v>210</v>
      </c>
      <c r="T4570" s="112" t="s">
        <v>228</v>
      </c>
    </row>
    <row r="4571" spans="1:22" x14ac:dyDescent="0.2">
      <c r="K4571" s="127">
        <v>572</v>
      </c>
      <c r="N4571" s="124">
        <f t="shared" ref="N4571" si="8046">Q4563</f>
        <v>0.25094280965019661</v>
      </c>
      <c r="P4571" s="127" t="str">
        <f t="shared" ref="P4571" si="8047">CONCATENATE("X1","(m",K4571,")")</f>
        <v>X1(m572)</v>
      </c>
      <c r="Q4571" s="59">
        <f t="shared" ref="Q4571" si="8048">(($L$3*($I$3-($C$3*N4572+$D$3*N4573+$E$3*N4574+$F$3*N4575+$G$3*N4576))/$B$3))+((1-$L$3)*N4571)</f>
        <v>0.25095521526968362</v>
      </c>
      <c r="S4571" s="129">
        <f t="shared" ref="S4571:S4576" si="8049">ABS((Q4571-N4571)/Q4571)*100</f>
        <v>4.943359903351251E-3</v>
      </c>
      <c r="T4571" s="133">
        <f t="shared" ref="T4571:T4627" si="8050">MAX(S4571:S4574)</f>
        <v>4.9634165112489165E-3</v>
      </c>
      <c r="U4571" s="127" t="s">
        <v>229</v>
      </c>
    </row>
    <row r="4572" spans="1:22" x14ac:dyDescent="0.2">
      <c r="N4572" s="125">
        <f t="shared" si="8032"/>
        <v>1.012771756375514E-4</v>
      </c>
      <c r="P4572" s="127" t="str">
        <f t="shared" ref="P4572" si="8051">CONCATENATE("X2","(m",K4571,")")</f>
        <v>X2(m572)</v>
      </c>
      <c r="Q4572" s="59">
        <f t="shared" ref="Q4572" si="8052">(($L$3*($I$4-($B$4*Q4571+$D$4*N4573+$E$4*N4574+$F$4*N4575+$G$4*N4576))/$C$4))+((1-$L$3)*N4572)</f>
        <v>1.0128220269512293E-4</v>
      </c>
      <c r="S4572" s="129">
        <f t="shared" si="8049"/>
        <v>4.9634165112489165E-3</v>
      </c>
    </row>
    <row r="4573" spans="1:22" x14ac:dyDescent="0.2">
      <c r="N4573" s="125">
        <f t="shared" si="8032"/>
        <v>-9.7983944391951761E-4</v>
      </c>
      <c r="P4573" s="127" t="str">
        <f t="shared" ref="P4573" si="8053">CONCATENATE("X3","(m",K4571,")")</f>
        <v>X3(m572)</v>
      </c>
      <c r="Q4573" s="59">
        <f t="shared" ref="Q4573" si="8054">(($L$3*($I$5-($B$5*Q4571+$C$5*Q4572+$E$5*N4574+$F$5*N4575+$G$5*N4576))/$D$5))+((1-$L$3)*N4573)</f>
        <v>-9.7988789153832367E-4</v>
      </c>
      <c r="S4573" s="129">
        <f t="shared" si="8049"/>
        <v>4.9442001706951145E-3</v>
      </c>
    </row>
    <row r="4574" spans="1:22" x14ac:dyDescent="0.2">
      <c r="N4574" s="125">
        <f t="shared" si="8032"/>
        <v>0.25211810206661067</v>
      </c>
      <c r="P4574" s="127" t="str">
        <f t="shared" ref="P4574" si="8055">CONCATENATE("X4","(m",K4571,")")</f>
        <v>X4(m572)</v>
      </c>
      <c r="Q4574" s="59">
        <f t="shared" ref="Q4574" si="8056">(($L$3*($I$6-($B$6*Q4571+$C$6*Q4572+$D$6*Q4573+$F$6*N4575+$G$6*N4576))/$E$6))+((1-$L$3)*N4574)</f>
        <v>0.2521304509774604</v>
      </c>
      <c r="S4574" s="129">
        <f t="shared" si="8049"/>
        <v>4.897826026903941E-3</v>
      </c>
    </row>
    <row r="4575" spans="1:22" x14ac:dyDescent="0.2">
      <c r="N4575" s="125">
        <f t="shared" si="8032"/>
        <v>-1.0127969492442629E-4</v>
      </c>
      <c r="P4575" s="127" t="str">
        <f t="shared" ref="P4575" si="8057">CONCATENATE("X5","(m",K4571,")")</f>
        <v>X5(m572)</v>
      </c>
      <c r="Q4575" s="59">
        <f t="shared" ref="Q4575" si="8058">(($L$3*($I$7-($B$7*Q4571+$C$7*Q4572+$D$7*Q4573+$E$7*Q4574+$G$7*N4576))/$F$7))+((1-$L$3)*N4575)</f>
        <v>-1.012846990022841E-4</v>
      </c>
      <c r="S4575" s="129">
        <f t="shared" si="8049"/>
        <v>4.9406059425624819E-3</v>
      </c>
    </row>
    <row r="4576" spans="1:22" ht="15.75" x14ac:dyDescent="0.25">
      <c r="K4576" s="1"/>
      <c r="N4576" s="126">
        <f t="shared" si="8032"/>
        <v>-9.8581537978847879E-4</v>
      </c>
      <c r="P4576" s="127" t="str">
        <f t="shared" ref="P4576" si="8059">CONCATENATE("X6","(m",K4571,")")</f>
        <v>X6(m572)</v>
      </c>
      <c r="Q4576" s="59">
        <f t="shared" ref="Q4576" si="8060">(($L$3*($I$8-($B$8*Q4571+$C$8*Q4572+$D$8*Q4573+$E$8*Q4574+$F$8*Q4575))/$G$8))+((1-$L$3)*N4576)</f>
        <v>-9.8586360594325826E-4</v>
      </c>
      <c r="R4576" s="1"/>
      <c r="S4576" s="129">
        <f t="shared" si="8049"/>
        <v>4.8917674299710718E-3</v>
      </c>
      <c r="T4576" s="1"/>
      <c r="U4576" s="1"/>
    </row>
    <row r="4577" spans="1:22" x14ac:dyDescent="0.2">
      <c r="A4577" s="131"/>
      <c r="B4577" s="131"/>
      <c r="C4577" s="131"/>
      <c r="D4577" s="131"/>
      <c r="E4577" s="131"/>
      <c r="F4577" s="131"/>
      <c r="G4577" s="131"/>
      <c r="H4577" s="131"/>
      <c r="I4577" s="131"/>
      <c r="J4577" s="131"/>
      <c r="K4577" s="131"/>
      <c r="L4577" s="131"/>
      <c r="M4577" s="131"/>
      <c r="N4577" s="131"/>
      <c r="O4577" s="131"/>
      <c r="P4577" s="131"/>
      <c r="Q4577" s="131"/>
      <c r="R4577" s="131"/>
      <c r="S4577" s="131"/>
      <c r="T4577" s="131"/>
      <c r="U4577" s="131"/>
      <c r="V4577" s="131"/>
    </row>
    <row r="4578" spans="1:22" ht="15.75" x14ac:dyDescent="0.25">
      <c r="K4578" s="127" t="s">
        <v>226</v>
      </c>
      <c r="N4578" s="117" t="s">
        <v>800</v>
      </c>
      <c r="S4578" s="112" t="s">
        <v>210</v>
      </c>
      <c r="T4578" s="112" t="s">
        <v>228</v>
      </c>
    </row>
    <row r="4579" spans="1:22" x14ac:dyDescent="0.2">
      <c r="K4579" s="127">
        <v>573</v>
      </c>
      <c r="N4579" s="124">
        <f t="shared" ref="N4579" si="8061">Q4571</f>
        <v>0.25095521526968362</v>
      </c>
      <c r="P4579" s="127" t="str">
        <f t="shared" ref="P4579" si="8062">CONCATENATE("X1","(m",K4579,")")</f>
        <v>X1(m573)</v>
      </c>
      <c r="Q4579" s="59">
        <f t="shared" ref="Q4579" si="8063">(($L$3*($I$3-($C$3*N4580+$D$3*N4581+$E$3*N4582+$F$3*N4583+$G$3*N4584))/$B$3))+((1-$L$3)*N4579)</f>
        <v>0.25096750773112292</v>
      </c>
      <c r="S4579" s="129">
        <f t="shared" ref="S4579:S4584" si="8064">ABS((Q4579-N4579)/Q4579)*100</f>
        <v>4.8980290518206024E-3</v>
      </c>
      <c r="T4579" s="133">
        <f t="shared" si="8050"/>
        <v>4.9179007623266968E-3</v>
      </c>
      <c r="U4579" s="127" t="s">
        <v>229</v>
      </c>
    </row>
    <row r="4580" spans="1:22" x14ac:dyDescent="0.2">
      <c r="N4580" s="125">
        <f t="shared" si="8032"/>
        <v>1.0128220269512293E-4</v>
      </c>
      <c r="P4580" s="127" t="str">
        <f t="shared" ref="P4580" si="8065">CONCATENATE("X2","(m",K4579,")")</f>
        <v>X2(m573)</v>
      </c>
      <c r="Q4580" s="59">
        <f t="shared" ref="Q4580" si="8066">(($L$3*($I$4-($B$4*Q4579+$D$4*N4581+$E$4*N4582+$F$4*N4583+$G$4*N4584))/$C$4))+((1-$L$3)*N4580)</f>
        <v>1.0128718389831201E-4</v>
      </c>
      <c r="S4580" s="129">
        <f t="shared" si="8064"/>
        <v>4.9179007623266968E-3</v>
      </c>
    </row>
    <row r="4581" spans="1:22" x14ac:dyDescent="0.2">
      <c r="N4581" s="125">
        <f t="shared" si="8032"/>
        <v>-9.7988789153832367E-4</v>
      </c>
      <c r="P4581" s="127" t="str">
        <f t="shared" ref="P4581" si="8067">CONCATENATE("X3","(m",K4579,")")</f>
        <v>X3(m573)</v>
      </c>
      <c r="Q4581" s="59">
        <f t="shared" ref="Q4581" si="8068">(($L$3*($I$5-($B$5*Q4579+$C$5*Q4580+$E$5*N4582+$F$5*N4583+$G$5*N4584))/$D$5))+((1-$L$3)*N4581)</f>
        <v>-9.799358972414345E-4</v>
      </c>
      <c r="S4581" s="129">
        <f t="shared" si="8064"/>
        <v>4.8988615730855747E-3</v>
      </c>
    </row>
    <row r="4582" spans="1:22" x14ac:dyDescent="0.2">
      <c r="N4582" s="125">
        <f t="shared" si="8032"/>
        <v>0.2521304509774604</v>
      </c>
      <c r="P4582" s="127" t="str">
        <f t="shared" ref="P4582" si="8069">CONCATENATE("X4","(m",K4579,")")</f>
        <v>X4(m573)</v>
      </c>
      <c r="Q4582" s="59">
        <f t="shared" ref="Q4582" si="8070">(($L$3*($I$6-($B$6*Q4579+$C$6*Q4580+$D$6*Q4581+$F$6*N4583+$G$6*N4584))/$E$6))+((1-$L$3)*N4582)</f>
        <v>0.25214268724753114</v>
      </c>
      <c r="S4582" s="129">
        <f t="shared" si="8064"/>
        <v>4.8529149127096733E-3</v>
      </c>
    </row>
    <row r="4583" spans="1:22" x14ac:dyDescent="0.2">
      <c r="N4583" s="125">
        <f t="shared" si="8032"/>
        <v>-1.012846990022841E-4</v>
      </c>
      <c r="P4583" s="127" t="str">
        <f t="shared" ref="P4583" si="8071">CONCATENATE("X5","(m",K4579,")")</f>
        <v>X5(m573)</v>
      </c>
      <c r="Q4583" s="59">
        <f t="shared" ref="Q4583" si="8072">(($L$3*($I$7-($B$7*Q4579+$C$7*Q4580+$D$7*Q4581+$E$7*Q4582+$G$7*N4584))/$F$7))+((1-$L$3)*N4583)</f>
        <v>-1.0128965743536926E-4</v>
      </c>
      <c r="S4583" s="129">
        <f t="shared" si="8064"/>
        <v>4.8953004785514094E-3</v>
      </c>
    </row>
    <row r="4584" spans="1:22" ht="15.75" x14ac:dyDescent="0.25">
      <c r="K4584" s="1"/>
      <c r="N4584" s="126">
        <f t="shared" si="8032"/>
        <v>-9.8586360594325826E-4</v>
      </c>
      <c r="P4584" s="127" t="str">
        <f t="shared" ref="P4584" si="8073">CONCATENATE("X6","(m",K4579,")")</f>
        <v>X6(m573)</v>
      </c>
      <c r="Q4584" s="59">
        <f t="shared" ref="Q4584" si="8074">(($L$3*($I$8-($B$8*Q4579+$C$8*Q4580+$D$8*Q4581+$E$8*Q4582+$F$8*Q4583))/$G$8))+((1-$L$3)*N4584)</f>
        <v>-9.8591139220243038E-4</v>
      </c>
      <c r="R4584" s="1"/>
      <c r="S4584" s="129">
        <f t="shared" si="8064"/>
        <v>4.8469121616869894E-3</v>
      </c>
      <c r="T4584" s="1"/>
      <c r="U4584" s="1"/>
    </row>
    <row r="4585" spans="1:22" x14ac:dyDescent="0.2">
      <c r="A4585" s="131"/>
      <c r="B4585" s="131"/>
      <c r="C4585" s="131"/>
      <c r="D4585" s="131"/>
      <c r="E4585" s="131"/>
      <c r="F4585" s="131"/>
      <c r="G4585" s="131"/>
      <c r="H4585" s="131"/>
      <c r="I4585" s="131"/>
      <c r="J4585" s="131"/>
      <c r="K4585" s="131"/>
      <c r="L4585" s="131"/>
      <c r="M4585" s="131"/>
      <c r="N4585" s="131"/>
      <c r="O4585" s="131"/>
      <c r="P4585" s="131"/>
      <c r="Q4585" s="131"/>
      <c r="R4585" s="131"/>
      <c r="S4585" s="131"/>
      <c r="T4585" s="131"/>
      <c r="U4585" s="131"/>
      <c r="V4585" s="131"/>
    </row>
    <row r="4586" spans="1:22" ht="15.75" x14ac:dyDescent="0.25">
      <c r="K4586" s="127" t="s">
        <v>226</v>
      </c>
      <c r="N4586" s="117" t="s">
        <v>801</v>
      </c>
      <c r="S4586" s="112" t="s">
        <v>210</v>
      </c>
      <c r="T4586" s="112" t="s">
        <v>228</v>
      </c>
    </row>
    <row r="4587" spans="1:22" x14ac:dyDescent="0.2">
      <c r="K4587" s="127">
        <v>574</v>
      </c>
      <c r="N4587" s="124">
        <f t="shared" ref="N4587" si="8075">Q4579</f>
        <v>0.25096750773112292</v>
      </c>
      <c r="P4587" s="127" t="str">
        <f t="shared" ref="P4587" si="8076">CONCATENATE("X1","(m",K4587,")")</f>
        <v>X1(m574)</v>
      </c>
      <c r="Q4587" s="59">
        <f t="shared" ref="Q4587" si="8077">(($L$3*($I$3-($C$3*N4588+$D$3*N4589+$E$3*N4590+$F$3*N4591+$G$3*N4592))/$B$3))+((1-$L$3)*N4587)</f>
        <v>0.25097968806668741</v>
      </c>
      <c r="S4587" s="129">
        <f t="shared" ref="S4587:S4592" si="8078">ABS((Q4587-N4587)/Q4587)*100</f>
        <v>4.8531160662120855E-3</v>
      </c>
      <c r="T4587" s="133">
        <f t="shared" si="8050"/>
        <v>4.8728046015774724E-3</v>
      </c>
      <c r="U4587" s="127" t="s">
        <v>229</v>
      </c>
    </row>
    <row r="4588" spans="1:22" x14ac:dyDescent="0.2">
      <c r="N4588" s="125">
        <f t="shared" si="8032"/>
        <v>1.0128718389831201E-4</v>
      </c>
      <c r="P4588" s="127" t="str">
        <f t="shared" ref="P4588" si="8079">CONCATENATE("X2","(m",K4587,")")</f>
        <v>X2(m574)</v>
      </c>
      <c r="Q4588" s="59">
        <f t="shared" ref="Q4588" si="8080">(($L$3*($I$4-($B$4*Q4587+$D$4*N4589+$E$4*N4590+$F$4*N4591+$G$4*N4592))/$C$4))+((1-$L$3)*N4588)</f>
        <v>1.012921196653801E-4</v>
      </c>
      <c r="S4588" s="129">
        <f t="shared" si="8078"/>
        <v>4.8728046015774724E-3</v>
      </c>
    </row>
    <row r="4589" spans="1:22" x14ac:dyDescent="0.2">
      <c r="N4589" s="125">
        <f t="shared" si="8032"/>
        <v>-9.799358972414345E-4</v>
      </c>
      <c r="P4589" s="127" t="str">
        <f t="shared" ref="P4589" si="8081">CONCATENATE("X3","(m",K4587,")")</f>
        <v>X3(m574)</v>
      </c>
      <c r="Q4589" s="59">
        <f t="shared" ref="Q4589" si="8082">(($L$3*($I$5-($B$5*Q4587+$C$5*Q4588+$E$5*N4590+$F$5*N4591+$G$5*N4592))/$D$5))+((1-$L$3)*N4589)</f>
        <v>-9.7998346505979105E-4</v>
      </c>
      <c r="S4589" s="129">
        <f t="shared" si="8078"/>
        <v>4.8539409135488626E-3</v>
      </c>
    </row>
    <row r="4590" spans="1:22" x14ac:dyDescent="0.2">
      <c r="N4590" s="125">
        <f t="shared" si="8032"/>
        <v>0.25214268724753114</v>
      </c>
      <c r="P4590" s="127" t="str">
        <f t="shared" ref="P4590" si="8083">CONCATENATE("X4","(m",K4587,")")</f>
        <v>X4(m574)</v>
      </c>
      <c r="Q4590" s="59">
        <f t="shared" ref="Q4590" si="8084">(($L$3*($I$6-($B$6*Q4587+$C$6*Q4588+$D$6*Q4589+$F$6*N4591+$G$6*N4592))/$E$6))+((1-$L$3)*N4590)</f>
        <v>0.25215481190427752</v>
      </c>
      <c r="S4590" s="129">
        <f t="shared" si="8078"/>
        <v>4.8084177552734876E-3</v>
      </c>
    </row>
    <row r="4591" spans="1:22" x14ac:dyDescent="0.2">
      <c r="N4591" s="125">
        <f t="shared" si="8032"/>
        <v>-1.0128965743536926E-4</v>
      </c>
      <c r="P4591" s="127" t="str">
        <f t="shared" ref="P4591" si="8085">CONCATENATE("X5","(m",K4587,")")</f>
        <v>X5(m574)</v>
      </c>
      <c r="Q4591" s="59">
        <f t="shared" ref="Q4591" si="8086">(($L$3*($I$7-($B$7*Q4587+$C$7*Q4588+$D$7*Q4589+$E$7*Q4590+$G$7*N4592))/$F$7))+((1-$L$3)*N4591)</f>
        <v>-1.012945706400313E-4</v>
      </c>
      <c r="S4591" s="129">
        <f t="shared" si="8078"/>
        <v>4.8504126440349175E-3</v>
      </c>
    </row>
    <row r="4592" spans="1:22" ht="15.75" x14ac:dyDescent="0.25">
      <c r="K4592" s="1"/>
      <c r="N4592" s="126">
        <f t="shared" si="8032"/>
        <v>-9.8591139220243038E-4</v>
      </c>
      <c r="P4592" s="127" t="str">
        <f t="shared" ref="P4592" si="8087">CONCATENATE("X6","(m",K4587,")")</f>
        <v>X6(m574)</v>
      </c>
      <c r="Q4592" s="59">
        <f t="shared" ref="Q4592" si="8088">(($L$3*($I$8-($B$8*Q4587+$C$8*Q4588+$D$8*Q4589+$E$8*Q4590+$F$8*Q4591))/$G$8))+((1-$L$3)*N4592)</f>
        <v>-9.8595874257850942E-4</v>
      </c>
      <c r="R4592" s="1"/>
      <c r="S4592" s="129">
        <f t="shared" si="8078"/>
        <v>4.802470330067826E-3</v>
      </c>
      <c r="T4592" s="1"/>
      <c r="U4592" s="1"/>
    </row>
    <row r="4593" spans="1:22" x14ac:dyDescent="0.2">
      <c r="A4593" s="131"/>
      <c r="B4593" s="131"/>
      <c r="C4593" s="131"/>
      <c r="D4593" s="131"/>
      <c r="E4593" s="131"/>
      <c r="F4593" s="131"/>
      <c r="G4593" s="131"/>
      <c r="H4593" s="131"/>
      <c r="I4593" s="131"/>
      <c r="J4593" s="131"/>
      <c r="K4593" s="131"/>
      <c r="L4593" s="131"/>
      <c r="M4593" s="131"/>
      <c r="N4593" s="131"/>
      <c r="O4593" s="131"/>
      <c r="P4593" s="131"/>
      <c r="Q4593" s="131"/>
      <c r="R4593" s="131"/>
      <c r="S4593" s="131"/>
      <c r="T4593" s="131"/>
      <c r="U4593" s="131"/>
      <c r="V4593" s="131"/>
    </row>
    <row r="4594" spans="1:22" ht="15.75" x14ac:dyDescent="0.25">
      <c r="K4594" s="127" t="s">
        <v>226</v>
      </c>
      <c r="N4594" s="117" t="s">
        <v>802</v>
      </c>
      <c r="S4594" s="112" t="s">
        <v>210</v>
      </c>
      <c r="T4594" s="112" t="s">
        <v>228</v>
      </c>
    </row>
    <row r="4595" spans="1:22" x14ac:dyDescent="0.2">
      <c r="K4595" s="127">
        <v>575</v>
      </c>
      <c r="N4595" s="124">
        <f t="shared" ref="N4595" si="8089">Q4587</f>
        <v>0.25097968806668741</v>
      </c>
      <c r="P4595" s="127" t="str">
        <f t="shared" ref="P4595" si="8090">CONCATENATE("X1","(m",K4595,")")</f>
        <v>X1(m575)</v>
      </c>
      <c r="Q4595" s="59">
        <f t="shared" ref="Q4595" si="8091">(($L$3*($I$3-($C$3*N4596+$D$3*N4597+$E$3*N4598+$F$3*N4599+$G$3*N4600))/$B$3))+((1-$L$3)*N4595)</f>
        <v>0.25099175729913498</v>
      </c>
      <c r="S4595" s="129">
        <f t="shared" ref="S4595:S4600" si="8092">ABS((Q4595-N4595)/Q4595)*100</f>
        <v>4.8086170547745844E-3</v>
      </c>
      <c r="T4595" s="133">
        <f t="shared" si="8050"/>
        <v>4.8281241208947999E-3</v>
      </c>
      <c r="U4595" s="127" t="s">
        <v>229</v>
      </c>
    </row>
    <row r="4596" spans="1:22" x14ac:dyDescent="0.2">
      <c r="N4596" s="125">
        <f t="shared" si="8032"/>
        <v>1.012921196653801E-4</v>
      </c>
      <c r="P4596" s="127" t="str">
        <f t="shared" ref="P4596" si="8093">CONCATENATE("X2","(m",K4595,")")</f>
        <v>X2(m575)</v>
      </c>
      <c r="Q4596" s="59">
        <f t="shared" ref="Q4596" si="8094">(($L$3*($I$4-($B$4*Q4595+$D$4*N4597+$E$4*N4598+$F$4*N4599+$G$4*N4600))/$C$4))+((1-$L$3)*N4596)</f>
        <v>1.0129701041077348E-4</v>
      </c>
      <c r="S4596" s="129">
        <f t="shared" si="8092"/>
        <v>4.8281241208947999E-3</v>
      </c>
    </row>
    <row r="4597" spans="1:22" x14ac:dyDescent="0.2">
      <c r="N4597" s="125">
        <f t="shared" si="8032"/>
        <v>-9.7998346505979105E-4</v>
      </c>
      <c r="P4597" s="127" t="str">
        <f t="shared" ref="P4597" si="8095">CONCATENATE("X3","(m",K4595,")")</f>
        <v>X3(m575)</v>
      </c>
      <c r="Q4597" s="59">
        <f t="shared" ref="Q4597" si="8096">(($L$3*($I$5-($B$5*Q4595+$C$5*Q4596+$E$5*N4598+$F$5*N4599+$G$5*N4600))/$D$5))+((1-$L$3)*N4597)</f>
        <v>-9.8003059898756593E-4</v>
      </c>
      <c r="S4597" s="129">
        <f t="shared" si="8092"/>
        <v>4.8094342996613162E-3</v>
      </c>
    </row>
    <row r="4598" spans="1:22" x14ac:dyDescent="0.2">
      <c r="N4598" s="125">
        <f t="shared" si="8032"/>
        <v>0.25215481190427752</v>
      </c>
      <c r="P4598" s="127" t="str">
        <f t="shared" ref="P4598" si="8097">CONCATENATE("X4","(m",K4595,")")</f>
        <v>X4(m575)</v>
      </c>
      <c r="Q4598" s="59">
        <f t="shared" ref="Q4598" si="8098">(($L$3*($I$6-($B$6*Q4595+$C$6*Q4596+$D$6*Q4597+$F$6*N4599+$G$6*N4600))/$E$6))+((1-$L$3)*N4598)</f>
        <v>0.25216682596578216</v>
      </c>
      <c r="S4598" s="129">
        <f t="shared" si="8092"/>
        <v>4.7643306999746284E-3</v>
      </c>
    </row>
    <row r="4599" spans="1:22" x14ac:dyDescent="0.2">
      <c r="N4599" s="125">
        <f t="shared" si="8032"/>
        <v>-1.012945706400313E-4</v>
      </c>
      <c r="P4599" s="127" t="str">
        <f t="shared" ref="P4599" si="8099">CONCATENATE("X5","(m",K4595,")")</f>
        <v>X5(m575)</v>
      </c>
      <c r="Q4599" s="59">
        <f t="shared" ref="Q4599" si="8100">(($L$3*($I$7-($B$7*Q4595+$C$7*Q4596+$D$7*Q4597+$E$7*Q4598+$G$7*N4600))/$F$7))+((1-$L$3)*N4599)</f>
        <v>-1.0129943902882197E-4</v>
      </c>
      <c r="S4599" s="129">
        <f t="shared" si="8092"/>
        <v>4.8059385494541654E-3</v>
      </c>
    </row>
    <row r="4600" spans="1:22" ht="15.75" x14ac:dyDescent="0.25">
      <c r="K4600" s="1"/>
      <c r="N4600" s="126">
        <f t="shared" si="8032"/>
        <v>-9.8595874257850942E-4</v>
      </c>
      <c r="P4600" s="127" t="str">
        <f t="shared" ref="P4600" si="8101">CONCATENATE("X6","(m",K4595,")")</f>
        <v>X6(m575)</v>
      </c>
      <c r="Q4600" s="59">
        <f t="shared" ref="Q4600" si="8102">(($L$3*($I$8-($B$8*Q4595+$C$8*Q4596+$D$8*Q4597+$E$8*Q4598+$F$8*Q4599))/$G$8))+((1-$L$3)*N4600)</f>
        <v>-9.8600566104740982E-4</v>
      </c>
      <c r="R4600" s="1"/>
      <c r="S4600" s="129">
        <f t="shared" si="8092"/>
        <v>4.7584380854934199E-3</v>
      </c>
      <c r="T4600" s="1"/>
      <c r="U4600" s="1"/>
    </row>
    <row r="4601" spans="1:22" x14ac:dyDescent="0.2">
      <c r="A4601" s="131"/>
      <c r="B4601" s="131"/>
      <c r="C4601" s="131"/>
      <c r="D4601" s="131"/>
      <c r="E4601" s="131"/>
      <c r="F4601" s="131"/>
      <c r="G4601" s="131"/>
      <c r="H4601" s="131"/>
      <c r="I4601" s="131"/>
      <c r="J4601" s="131"/>
      <c r="K4601" s="131"/>
      <c r="L4601" s="131"/>
      <c r="M4601" s="131"/>
      <c r="N4601" s="131"/>
      <c r="O4601" s="131"/>
      <c r="P4601" s="131"/>
      <c r="Q4601" s="131"/>
      <c r="R4601" s="131"/>
      <c r="S4601" s="131"/>
      <c r="T4601" s="131"/>
      <c r="U4601" s="131"/>
      <c r="V4601" s="131"/>
    </row>
    <row r="4602" spans="1:22" ht="15.75" x14ac:dyDescent="0.25">
      <c r="K4602" s="127" t="s">
        <v>226</v>
      </c>
      <c r="N4602" s="117" t="s">
        <v>803</v>
      </c>
      <c r="S4602" s="112" t="s">
        <v>210</v>
      </c>
      <c r="T4602" s="112" t="s">
        <v>228</v>
      </c>
    </row>
    <row r="4603" spans="1:22" x14ac:dyDescent="0.2">
      <c r="K4603" s="127">
        <v>576</v>
      </c>
      <c r="N4603" s="124">
        <f t="shared" ref="N4603" si="8103">Q4595</f>
        <v>0.25099175729913498</v>
      </c>
      <c r="P4603" s="127" t="str">
        <f t="shared" ref="P4603" si="8104">CONCATENATE("X1","(m",K4603,")")</f>
        <v>X1(m576)</v>
      </c>
      <c r="Q4603" s="59">
        <f t="shared" ref="Q4603" si="8105">(($L$3*($I$3-($C$3*N4604+$D$3*N4605+$E$3*N4606+$F$3*N4607+$G$3*N4608))/$B$3))+((1-$L$3)*N4603)</f>
        <v>0.25100371644189445</v>
      </c>
      <c r="S4603" s="129">
        <f t="shared" ref="S4603:S4608" si="8106">ABS((Q4603-N4603)/Q4603)*100</f>
        <v>4.7645281627713238E-3</v>
      </c>
      <c r="T4603" s="133">
        <f t="shared" si="8050"/>
        <v>4.7838554493076432E-3</v>
      </c>
      <c r="U4603" s="127" t="s">
        <v>229</v>
      </c>
    </row>
    <row r="4604" spans="1:22" x14ac:dyDescent="0.2">
      <c r="N4604" s="125">
        <f t="shared" si="8032"/>
        <v>1.0129701041077348E-4</v>
      </c>
      <c r="P4604" s="127" t="str">
        <f t="shared" ref="P4604" si="8107">CONCATENATE("X2","(m",K4603,")")</f>
        <v>X2(m576)</v>
      </c>
      <c r="Q4604" s="59">
        <f t="shared" ref="Q4604" si="8108">(($L$3*($I$4-($B$4*Q4603+$D$4*N4605+$E$4*N4606+$F$4*N4607+$G$4*N4608))/$C$4))+((1-$L$3)*N4604)</f>
        <v>1.0130185654515807E-4</v>
      </c>
      <c r="S4604" s="129">
        <f t="shared" si="8106"/>
        <v>4.7838554493076432E-3</v>
      </c>
    </row>
    <row r="4605" spans="1:22" x14ac:dyDescent="0.2">
      <c r="N4605" s="125">
        <f t="shared" si="8032"/>
        <v>-9.8003059898756593E-4</v>
      </c>
      <c r="P4605" s="127" t="str">
        <f t="shared" ref="P4605" si="8109">CONCATENATE("X3","(m",K4603,")")</f>
        <v>X3(m576)</v>
      </c>
      <c r="Q4605" s="59">
        <f t="shared" ref="Q4605" si="8110">(($L$3*($I$5-($B$5*Q4603+$C$5*Q4604+$E$5*N4606+$F$5*N4607+$G$5*N4608))/$D$5))+((1-$L$3)*N4605)</f>
        <v>-9.8007730298249889E-4</v>
      </c>
      <c r="S4605" s="129">
        <f t="shared" si="8106"/>
        <v>4.7653378759844982E-3</v>
      </c>
    </row>
    <row r="4606" spans="1:22" x14ac:dyDescent="0.2">
      <c r="N4606" s="125">
        <f t="shared" si="8032"/>
        <v>0.25216682596578216</v>
      </c>
      <c r="P4606" s="127" t="str">
        <f t="shared" ref="P4606" si="8111">CONCATENATE("X4","(m",K4603,")")</f>
        <v>X4(m576)</v>
      </c>
      <c r="Q4606" s="59">
        <f t="shared" ref="Q4606" si="8112">(($L$3*($I$6-($B$6*Q4603+$C$6*Q4604+$D$6*Q4605+$F$6*N4607+$G$6*N4608))/$E$6))+((1-$L$3)*N4606)</f>
        <v>0.25217873044084133</v>
      </c>
      <c r="S4606" s="129">
        <f t="shared" si="8106"/>
        <v>4.720649928863993E-3</v>
      </c>
    </row>
    <row r="4607" spans="1:22" x14ac:dyDescent="0.2">
      <c r="N4607" s="125">
        <f t="shared" si="8032"/>
        <v>-1.0129943902882197E-4</v>
      </c>
      <c r="P4607" s="127" t="str">
        <f t="shared" ref="P4607" si="8113">CONCATENATE("X5","(m",K4603,")")</f>
        <v>X5(m576)</v>
      </c>
      <c r="Q4607" s="59">
        <f t="shared" ref="Q4607" si="8114">(($L$3*($I$7-($B$7*Q4603+$C$7*Q4604+$D$7*Q4605+$E$7*Q4606+$G$7*N4608))/$F$7))+((1-$L$3)*N4607)</f>
        <v>-1.0130426301052994E-4</v>
      </c>
      <c r="S4607" s="129">
        <f t="shared" si="8106"/>
        <v>4.7618743423190717E-3</v>
      </c>
    </row>
    <row r="4608" spans="1:22" ht="15.75" x14ac:dyDescent="0.25">
      <c r="K4608" s="1"/>
      <c r="N4608" s="126">
        <f t="shared" si="8032"/>
        <v>-9.8600566104740982E-4</v>
      </c>
      <c r="P4608" s="127" t="str">
        <f t="shared" ref="P4608" si="8115">CONCATENATE("X6","(m",K4603,")")</f>
        <v>X6(m576)</v>
      </c>
      <c r="Q4608" s="59">
        <f t="shared" ref="Q4608" si="8116">(($L$3*($I$8-($B$8*Q4603+$C$8*Q4604+$D$8*Q4605+$E$8*Q4606+$F$8*Q4607))/$G$8))+((1-$L$3)*N4608)</f>
        <v>-9.8605215154877945E-4</v>
      </c>
      <c r="R4608" s="1"/>
      <c r="S4608" s="129">
        <f t="shared" si="8106"/>
        <v>4.7148116148428391E-3</v>
      </c>
      <c r="T4608" s="1"/>
      <c r="U4608" s="1"/>
    </row>
    <row r="4609" spans="1:22" x14ac:dyDescent="0.2">
      <c r="A4609" s="131"/>
      <c r="B4609" s="131"/>
      <c r="C4609" s="131"/>
      <c r="D4609" s="131"/>
      <c r="E4609" s="131"/>
      <c r="F4609" s="131"/>
      <c r="G4609" s="131"/>
      <c r="H4609" s="131"/>
      <c r="I4609" s="131"/>
      <c r="J4609" s="131"/>
      <c r="K4609" s="131"/>
      <c r="L4609" s="131"/>
      <c r="M4609" s="131"/>
      <c r="N4609" s="131"/>
      <c r="O4609" s="131"/>
      <c r="P4609" s="131"/>
      <c r="Q4609" s="131"/>
      <c r="R4609" s="131"/>
      <c r="S4609" s="131"/>
      <c r="T4609" s="131"/>
      <c r="U4609" s="131"/>
      <c r="V4609" s="131"/>
    </row>
    <row r="4610" spans="1:22" ht="15.75" x14ac:dyDescent="0.25">
      <c r="K4610" s="127" t="s">
        <v>226</v>
      </c>
      <c r="N4610" s="117" t="s">
        <v>804</v>
      </c>
      <c r="S4610" s="112" t="s">
        <v>210</v>
      </c>
      <c r="T4610" s="112" t="s">
        <v>228</v>
      </c>
    </row>
    <row r="4611" spans="1:22" x14ac:dyDescent="0.2">
      <c r="K4611" s="127">
        <v>577</v>
      </c>
      <c r="N4611" s="124">
        <f t="shared" ref="N4611" si="8117">Q4603</f>
        <v>0.25100371644189445</v>
      </c>
      <c r="P4611" s="127" t="str">
        <f t="shared" ref="P4611" si="8118">CONCATENATE("X1","(m",K4611,")")</f>
        <v>X1(m577)</v>
      </c>
      <c r="Q4611" s="59">
        <f t="shared" ref="Q4611" si="8119">(($L$3*($I$3-($C$3*N4612+$D$3*N4613+$E$3*N4614+$F$3*N4615+$G$3*N4616))/$B$3))+((1-$L$3)*N4611)</f>
        <v>0.25101556649915058</v>
      </c>
      <c r="S4611" s="129">
        <f t="shared" ref="S4611:S4616" si="8120">ABS((Q4611-N4611)/Q4611)*100</f>
        <v>4.7208455720073057E-3</v>
      </c>
      <c r="T4611" s="133">
        <f t="shared" si="8050"/>
        <v>4.7399947525797476E-3</v>
      </c>
      <c r="U4611" s="127" t="s">
        <v>229</v>
      </c>
    </row>
    <row r="4612" spans="1:22" x14ac:dyDescent="0.2">
      <c r="N4612" s="125">
        <f t="shared" si="8032"/>
        <v>1.0130185654515807E-4</v>
      </c>
      <c r="P4612" s="127" t="str">
        <f t="shared" ref="P4612" si="8121">CONCATENATE("X2","(m",K4611,")")</f>
        <v>X2(m577)</v>
      </c>
      <c r="Q4612" s="59">
        <f t="shared" ref="Q4612" si="8122">(($L$3*($I$4-($B$4*Q4611+$D$4*N4613+$E$4*N4614+$F$4*N4615+$G$4*N4616))/$C$4))+((1-$L$3)*N4612)</f>
        <v>1.0130665847545382E-4</v>
      </c>
      <c r="S4612" s="129">
        <f t="shared" si="8120"/>
        <v>4.7399947525797476E-3</v>
      </c>
    </row>
    <row r="4613" spans="1:22" x14ac:dyDescent="0.2">
      <c r="N4613" s="125">
        <f t="shared" si="8032"/>
        <v>-9.8007730298249889E-4</v>
      </c>
      <c r="P4613" s="127" t="str">
        <f t="shared" ref="P4613" si="8123">CONCATENATE("X3","(m",K4611,")")</f>
        <v>X3(m577)</v>
      </c>
      <c r="Q4613" s="59">
        <f t="shared" ref="Q4613" si="8124">(($L$3*($I$5-($B$5*Q4611+$C$5*Q4612+$E$5*N4614+$F$5*N4615+$G$5*N4616))/$D$5))+((1-$L$3)*N4613)</f>
        <v>-9.801235809662281E-4</v>
      </c>
      <c r="S4613" s="129">
        <f t="shared" si="8120"/>
        <v>4.7216478235924493E-3</v>
      </c>
    </row>
    <row r="4614" spans="1:22" x14ac:dyDescent="0.2">
      <c r="N4614" s="125">
        <f t="shared" si="8032"/>
        <v>0.25217873044084133</v>
      </c>
      <c r="P4614" s="127" t="str">
        <f t="shared" ref="P4614" si="8125">CONCATENATE("X4","(m",K4611,")")</f>
        <v>X4(m577)</v>
      </c>
      <c r="Q4614" s="59">
        <f t="shared" ref="Q4614" si="8126">(($L$3*($I$6-($B$6*Q4611+$C$6*Q4612+$D$6*Q4613+$F$6*N4615+$G$6*N4616))/$E$6))+((1-$L$3)*N4614)</f>
        <v>0.25219052632904937</v>
      </c>
      <c r="S4614" s="129">
        <f t="shared" si="8120"/>
        <v>4.6773716601284697E-3</v>
      </c>
    </row>
    <row r="4615" spans="1:22" x14ac:dyDescent="0.2">
      <c r="N4615" s="125">
        <f t="shared" si="8032"/>
        <v>-1.0130426301052994E-4</v>
      </c>
      <c r="P4615" s="127" t="str">
        <f t="shared" ref="P4615" si="8127">CONCATENATE("X5","(m",K4611,")")</f>
        <v>X5(m577)</v>
      </c>
      <c r="Q4615" s="59">
        <f t="shared" ref="Q4615" si="8128">(($L$3*($I$7-($B$7*Q4611+$C$7*Q4612+$D$7*Q4613+$E$7*Q4614+$G$7*N4616))/$F$7))+((1-$L$3)*N4615)</f>
        <v>-1.0130904299021503E-4</v>
      </c>
      <c r="S4615" s="129">
        <f t="shared" si="8120"/>
        <v>4.7182162065673673E-3</v>
      </c>
    </row>
    <row r="4616" spans="1:22" ht="15.75" x14ac:dyDescent="0.25">
      <c r="K4616" s="1"/>
      <c r="N4616" s="126">
        <f t="shared" si="8032"/>
        <v>-9.8605215154877945E-4</v>
      </c>
      <c r="P4616" s="127" t="str">
        <f t="shared" ref="P4616" si="8129">CONCATENATE("X6","(m",K4611,")")</f>
        <v>X6(m577)</v>
      </c>
      <c r="Q4616" s="59">
        <f t="shared" ref="Q4616" si="8130">(($L$3*($I$8-($B$8*Q4611+$C$8*Q4612+$D$8*Q4613+$E$8*Q4614+$F$8*Q4615))/$G$8))+((1-$L$3)*N4616)</f>
        <v>-9.8609821798633051E-4</v>
      </c>
      <c r="R4616" s="1"/>
      <c r="S4616" s="129">
        <f t="shared" si="8120"/>
        <v>4.6715871412012352E-3</v>
      </c>
      <c r="T4616" s="1"/>
      <c r="U4616" s="1"/>
    </row>
    <row r="4617" spans="1:22" x14ac:dyDescent="0.2">
      <c r="A4617" s="131"/>
      <c r="B4617" s="131"/>
      <c r="C4617" s="131"/>
      <c r="D4617" s="131"/>
      <c r="E4617" s="131"/>
      <c r="F4617" s="131"/>
      <c r="G4617" s="131"/>
      <c r="H4617" s="131"/>
      <c r="I4617" s="131"/>
      <c r="J4617" s="131"/>
      <c r="K4617" s="131"/>
      <c r="L4617" s="131"/>
      <c r="M4617" s="131"/>
      <c r="N4617" s="131"/>
      <c r="O4617" s="131"/>
      <c r="P4617" s="131"/>
      <c r="Q4617" s="131"/>
      <c r="R4617" s="131"/>
      <c r="S4617" s="131"/>
      <c r="T4617" s="131"/>
      <c r="U4617" s="131"/>
      <c r="V4617" s="131"/>
    </row>
    <row r="4618" spans="1:22" ht="15.75" x14ac:dyDescent="0.25">
      <c r="K4618" s="127" t="s">
        <v>226</v>
      </c>
      <c r="N4618" s="117" t="s">
        <v>805</v>
      </c>
      <c r="S4618" s="112" t="s">
        <v>210</v>
      </c>
      <c r="T4618" s="112" t="s">
        <v>228</v>
      </c>
    </row>
    <row r="4619" spans="1:22" x14ac:dyDescent="0.2">
      <c r="K4619" s="127">
        <v>578</v>
      </c>
      <c r="N4619" s="124">
        <f t="shared" ref="N4619" si="8131">Q4611</f>
        <v>0.25101556649915058</v>
      </c>
      <c r="P4619" s="127" t="str">
        <f t="shared" ref="P4619" si="8132">CONCATENATE("X1","(m",K4619,")")</f>
        <v>X1(m578)</v>
      </c>
      <c r="Q4619" s="59">
        <f t="shared" ref="Q4619" si="8133">(($L$3*($I$3-($C$3*N4620+$D$3*N4621+$E$3*N4622+$F$3*N4623+$G$3*N4624))/$B$3))+((1-$L$3)*N4619)</f>
        <v>0.25102730846592841</v>
      </c>
      <c r="S4619" s="129">
        <f t="shared" ref="S4619:S4624" si="8134">ABS((Q4619-N4619)/Q4619)*100</f>
        <v>4.6775655005788872E-3</v>
      </c>
      <c r="T4619" s="133">
        <f t="shared" si="8050"/>
        <v>4.6965382329571511E-3</v>
      </c>
      <c r="U4619" s="127" t="s">
        <v>229</v>
      </c>
    </row>
    <row r="4620" spans="1:22" x14ac:dyDescent="0.2">
      <c r="N4620" s="125">
        <f t="shared" si="8032"/>
        <v>1.0130665847545382E-4</v>
      </c>
      <c r="P4620" s="127" t="str">
        <f t="shared" ref="P4620" si="8135">CONCATENATE("X2","(m",K4619,")")</f>
        <v>X2(m578)</v>
      </c>
      <c r="Q4620" s="59">
        <f t="shared" ref="Q4620" si="8136">(($L$3*($I$4-($B$4*Q4619+$D$4*N4621+$E$4*N4622+$F$4*N4623+$G$4*N4624))/$C$4))+((1-$L$3)*N4620)</f>
        <v>1.0131141660486902E-4</v>
      </c>
      <c r="S4620" s="129">
        <f t="shared" si="8134"/>
        <v>4.6965382329571511E-3</v>
      </c>
    </row>
    <row r="4621" spans="1:22" x14ac:dyDescent="0.2">
      <c r="N4621" s="125">
        <f t="shared" si="8032"/>
        <v>-9.801235809662281E-4</v>
      </c>
      <c r="P4621" s="127" t="str">
        <f t="shared" ref="P4621" si="8137">CONCATENATE("X3","(m",K4619,")")</f>
        <v>X3(m578)</v>
      </c>
      <c r="Q4621" s="59">
        <f t="shared" ref="Q4621" si="8138">(($L$3*($I$5-($B$5*Q4619+$C$5*Q4620+$E$5*N4622+$F$5*N4623+$G$5*N4624))/$D$5))+((1-$L$3)*N4621)</f>
        <v>-9.8016943682462218E-4</v>
      </c>
      <c r="S4621" s="129">
        <f t="shared" si="8134"/>
        <v>4.6783603600866423E-3</v>
      </c>
    </row>
    <row r="4622" spans="1:22" x14ac:dyDescent="0.2">
      <c r="N4622" s="125">
        <f t="shared" si="8032"/>
        <v>0.25219052632904937</v>
      </c>
      <c r="P4622" s="127" t="str">
        <f t="shared" ref="P4622" si="8139">CONCATENATE("X4","(m",K4619,")")</f>
        <v>X4(m578)</v>
      </c>
      <c r="Q4622" s="59">
        <f t="shared" ref="Q4622" si="8140">(($L$3*($I$6-($B$6*Q4619+$C$6*Q4620+$D$6*Q4621+$F$6*N4623+$G$6*N4624))/$E$6))+((1-$L$3)*N4622)</f>
        <v>0.25220221462088294</v>
      </c>
      <c r="S4622" s="129">
        <f t="shared" si="8134"/>
        <v>4.634492147952452E-3</v>
      </c>
    </row>
    <row r="4623" spans="1:22" x14ac:dyDescent="0.2">
      <c r="N4623" s="125">
        <f t="shared" si="8032"/>
        <v>-1.0130904299021503E-4</v>
      </c>
      <c r="P4623" s="127" t="str">
        <f t="shared" ref="P4623" si="8141">CONCATENATE("X5","(m",K4619,")")</f>
        <v>X5(m578)</v>
      </c>
      <c r="Q4623" s="59">
        <f t="shared" ref="Q4623" si="8142">(($L$3*($I$7-($B$7*Q4619+$C$7*Q4620+$D$7*Q4621+$E$7*Q4622+$G$7*N4624))/$F$7))+((1-$L$3)*N4623)</f>
        <v>-1.0131377936924243E-4</v>
      </c>
      <c r="S4623" s="129">
        <f t="shared" si="8134"/>
        <v>4.6749603626336607E-3</v>
      </c>
    </row>
    <row r="4624" spans="1:22" ht="15.75" x14ac:dyDescent="0.25">
      <c r="K4624" s="1"/>
      <c r="N4624" s="126">
        <f t="shared" si="8032"/>
        <v>-9.8609821798633051E-4</v>
      </c>
      <c r="P4624" s="127" t="str">
        <f t="shared" ref="P4624" si="8143">CONCATENATE("X6","(m",K4619,")")</f>
        <v>X6(m578)</v>
      </c>
      <c r="Q4624" s="59">
        <f t="shared" ref="Q4624" si="8144">(($L$3*($I$8-($B$8*Q4619+$C$8*Q4620+$D$8*Q4621+$E$8*Q4622+$F$8*Q4623))/$G$8))+((1-$L$3)*N4624)</f>
        <v>-9.8614386422816807E-4</v>
      </c>
      <c r="R4624" s="1"/>
      <c r="S4624" s="129">
        <f t="shared" si="8134"/>
        <v>4.6287609235676373E-3</v>
      </c>
      <c r="T4624" s="1"/>
      <c r="U4624" s="1"/>
    </row>
    <row r="4625" spans="1:22" x14ac:dyDescent="0.2">
      <c r="A4625" s="131"/>
      <c r="B4625" s="131"/>
      <c r="C4625" s="131"/>
      <c r="D4625" s="131"/>
      <c r="E4625" s="131"/>
      <c r="F4625" s="131"/>
      <c r="G4625" s="131"/>
      <c r="H4625" s="131"/>
      <c r="I4625" s="131"/>
      <c r="J4625" s="131"/>
      <c r="K4625" s="131"/>
      <c r="L4625" s="131"/>
      <c r="M4625" s="131"/>
      <c r="N4625" s="131"/>
      <c r="O4625" s="131"/>
      <c r="P4625" s="131"/>
      <c r="Q4625" s="131"/>
      <c r="R4625" s="131"/>
      <c r="S4625" s="131"/>
      <c r="T4625" s="131"/>
      <c r="U4625" s="131"/>
      <c r="V4625" s="131"/>
    </row>
    <row r="4626" spans="1:22" ht="15.75" x14ac:dyDescent="0.25">
      <c r="K4626" s="127" t="s">
        <v>226</v>
      </c>
      <c r="N4626" s="117" t="s">
        <v>806</v>
      </c>
      <c r="S4626" s="112" t="s">
        <v>210</v>
      </c>
      <c r="T4626" s="112" t="s">
        <v>228</v>
      </c>
    </row>
    <row r="4627" spans="1:22" x14ac:dyDescent="0.2">
      <c r="K4627" s="127">
        <v>579</v>
      </c>
      <c r="N4627" s="124">
        <f t="shared" ref="N4627:N4688" si="8145">Q4619</f>
        <v>0.25102730846592841</v>
      </c>
      <c r="P4627" s="127" t="str">
        <f t="shared" ref="P4627" si="8146">CONCATENATE("X1","(m",K4627,")")</f>
        <v>X1(m579)</v>
      </c>
      <c r="Q4627" s="59">
        <f t="shared" ref="Q4627" si="8147">(($L$3*($I$3-($C$3*N4628+$D$3*N4629+$E$3*N4630+$F$3*N4631+$G$3*N4632))/$B$3))+((1-$L$3)*N4627)</f>
        <v>0.25103894332817689</v>
      </c>
      <c r="S4627" s="129">
        <f t="shared" ref="S4627:S4632" si="8148">ABS((Q4627-N4627)/Q4627)*100</f>
        <v>4.6346842024695212E-3</v>
      </c>
      <c r="T4627" s="133">
        <f t="shared" si="8050"/>
        <v>4.6534821287160019E-3</v>
      </c>
      <c r="U4627" s="127" t="s">
        <v>229</v>
      </c>
    </row>
    <row r="4628" spans="1:22" x14ac:dyDescent="0.2">
      <c r="N4628" s="125">
        <f t="shared" si="8145"/>
        <v>1.0131141660486902E-4</v>
      </c>
      <c r="P4628" s="127" t="str">
        <f t="shared" ref="P4628" si="8149">CONCATENATE("X2","(m",K4627,")")</f>
        <v>X2(m579)</v>
      </c>
      <c r="Q4628" s="59">
        <f t="shared" ref="Q4628" si="8150">(($L$3*($I$4-($B$4*Q4627+$D$4*N4629+$E$4*N4630+$F$4*N4631+$G$4*N4632))/$C$4))+((1-$L$3)*N4628)</f>
        <v>1.013161313329341E-4</v>
      </c>
      <c r="S4628" s="129">
        <f t="shared" si="8148"/>
        <v>4.6534821287160019E-3</v>
      </c>
    </row>
    <row r="4629" spans="1:22" x14ac:dyDescent="0.2">
      <c r="N4629" s="125">
        <f t="shared" si="8145"/>
        <v>-9.8016943682462218E-4</v>
      </c>
      <c r="P4629" s="127" t="str">
        <f t="shared" ref="P4629" si="8151">CONCATENATE("X3","(m",K4627,")")</f>
        <v>X3(m579)</v>
      </c>
      <c r="Q4629" s="59">
        <f t="shared" ref="Q4629" si="8152">(($L$3*($I$5-($B$5*Q4627+$C$5*Q4628+$E$5*N4630+$F$5*N4631+$G$5*N4632))/$D$5))+((1-$L$3)*N4629)</f>
        <v>-9.802148744081033E-4</v>
      </c>
      <c r="S4629" s="129">
        <f t="shared" si="8148"/>
        <v>4.6354717386384685E-3</v>
      </c>
    </row>
    <row r="4630" spans="1:22" x14ac:dyDescent="0.2">
      <c r="N4630" s="125">
        <f t="shared" si="8145"/>
        <v>0.25220221462088294</v>
      </c>
      <c r="P4630" s="127" t="str">
        <f t="shared" ref="P4630" si="8153">CONCATENATE("X4","(m",K4627,")")</f>
        <v>X4(m579)</v>
      </c>
      <c r="Q4630" s="59">
        <f t="shared" ref="Q4630" si="8154">(($L$3*($I$6-($B$6*Q4627+$C$6*Q4628+$D$6*Q4629+$F$6*N4631+$G$6*N4632))/$E$6))+((1-$L$3)*N4630)</f>
        <v>0.25221379629778395</v>
      </c>
      <c r="S4630" s="129">
        <f t="shared" si="8148"/>
        <v>4.5920076819840998E-3</v>
      </c>
    </row>
    <row r="4631" spans="1:22" x14ac:dyDescent="0.2">
      <c r="N4631" s="125">
        <f t="shared" si="8145"/>
        <v>-1.0131377936924243E-4</v>
      </c>
      <c r="P4631" s="127" t="str">
        <f t="shared" ref="P4631" si="8155">CONCATENATE("X5","(m",K4627,")")</f>
        <v>X5(m579)</v>
      </c>
      <c r="Q4631" s="59">
        <f t="shared" ref="Q4631" si="8156">(($L$3*($I$7-($B$7*Q4627+$C$7*Q4628+$D$7*Q4629+$E$7*Q4630+$G$7*N4632))/$F$7))+((1-$L$3)*N4631)</f>
        <v>-1.0131847254531617E-4</v>
      </c>
      <c r="S4631" s="129">
        <f t="shared" si="8148"/>
        <v>4.6321030665429112E-3</v>
      </c>
    </row>
    <row r="4632" spans="1:22" ht="15.75" x14ac:dyDescent="0.25">
      <c r="K4632" s="1"/>
      <c r="N4632" s="126">
        <f t="shared" si="8145"/>
        <v>-9.8614386422816807E-4</v>
      </c>
      <c r="P4632" s="127" t="str">
        <f t="shared" ref="P4632" si="8157">CONCATENATE("X6","(m",K4627,")")</f>
        <v>X6(m579)</v>
      </c>
      <c r="Q4632" s="59">
        <f t="shared" ref="Q4632" si="8158">(($L$3*($I$8-($B$8*Q4627+$C$8*Q4628+$D$8*Q4629+$E$8*Q4630+$F$8*Q4631))/$G$8))+((1-$L$3)*N4632)</f>
        <v>-9.8618909410711311E-4</v>
      </c>
      <c r="R4632" s="1"/>
      <c r="S4632" s="129">
        <f t="shared" si="8148"/>
        <v>4.5863292562558517E-3</v>
      </c>
      <c r="T4632" s="1"/>
      <c r="U4632" s="1"/>
    </row>
    <row r="4633" spans="1:22" x14ac:dyDescent="0.2">
      <c r="A4633" s="131"/>
      <c r="B4633" s="131"/>
      <c r="C4633" s="131"/>
      <c r="D4633" s="131"/>
      <c r="E4633" s="131"/>
      <c r="F4633" s="131"/>
      <c r="G4633" s="131"/>
      <c r="H4633" s="131"/>
      <c r="I4633" s="131"/>
      <c r="J4633" s="131"/>
      <c r="K4633" s="131"/>
      <c r="L4633" s="131"/>
      <c r="M4633" s="131"/>
      <c r="N4633" s="131"/>
      <c r="O4633" s="131"/>
      <c r="P4633" s="131"/>
      <c r="Q4633" s="131"/>
      <c r="R4633" s="131"/>
      <c r="S4633" s="131"/>
      <c r="T4633" s="131"/>
      <c r="U4633" s="131"/>
      <c r="V4633" s="131"/>
    </row>
    <row r="4634" spans="1:22" ht="15.75" x14ac:dyDescent="0.25">
      <c r="K4634" s="127" t="s">
        <v>226</v>
      </c>
      <c r="N4634" s="117" t="s">
        <v>807</v>
      </c>
      <c r="S4634" s="112" t="s">
        <v>210</v>
      </c>
      <c r="T4634" s="112" t="s">
        <v>228</v>
      </c>
    </row>
    <row r="4635" spans="1:22" x14ac:dyDescent="0.2">
      <c r="K4635" s="127">
        <v>580</v>
      </c>
      <c r="N4635" s="124">
        <f t="shared" ref="N4635" si="8159">Q4627</f>
        <v>0.25103894332817689</v>
      </c>
      <c r="P4635" s="127" t="str">
        <f t="shared" ref="P4635" si="8160">CONCATENATE("X1","(m",K4635,")")</f>
        <v>X1(m580)</v>
      </c>
      <c r="Q4635" s="59">
        <f t="shared" ref="Q4635" si="8161">(($L$3*($I$3-($C$3*N4636+$D$3*N4637+$E$3*N4638+$F$3*N4639+$G$3*N4640))/$B$3))+((1-$L$3)*N4635)</f>
        <v>0.25105047206285164</v>
      </c>
      <c r="S4635" s="129">
        <f t="shared" ref="S4635:S4640" si="8162">ABS((Q4635-N4635)/Q4635)*100</f>
        <v>4.592197967212777E-3</v>
      </c>
      <c r="T4635" s="133">
        <f t="shared" ref="T4635:T4691" si="8163">MAX(S4635:S4638)</f>
        <v>4.6108227136979832E-3</v>
      </c>
      <c r="U4635" s="127" t="s">
        <v>229</v>
      </c>
    </row>
    <row r="4636" spans="1:22" x14ac:dyDescent="0.2">
      <c r="N4636" s="125">
        <f t="shared" si="8145"/>
        <v>1.013161313329341E-4</v>
      </c>
      <c r="P4636" s="127" t="str">
        <f t="shared" ref="P4636" si="8164">CONCATENATE("X2","(m",K4635,")")</f>
        <v>X2(m580)</v>
      </c>
      <c r="Q4636" s="59">
        <f t="shared" ref="Q4636" si="8165">(($L$3*($I$4-($B$4*Q4635+$D$4*N4637+$E$4*N4638+$F$4*N4639+$G$4*N4640))/$C$4))+((1-$L$3)*N4636)</f>
        <v>1.0132080305553509E-4</v>
      </c>
      <c r="S4636" s="129">
        <f t="shared" si="8162"/>
        <v>4.6108227136979832E-3</v>
      </c>
    </row>
    <row r="4637" spans="1:22" x14ac:dyDescent="0.2">
      <c r="N4637" s="125">
        <f t="shared" si="8145"/>
        <v>-9.802148744081033E-4</v>
      </c>
      <c r="P4637" s="127" t="str">
        <f t="shared" ref="P4637" si="8166">CONCATENATE("X3","(m",K4635,")")</f>
        <v>X3(m580)</v>
      </c>
      <c r="Q4637" s="59">
        <f t="shared" ref="Q4637" si="8167">(($L$3*($I$5-($B$5*Q4635+$C$5*Q4636+$E$5*N4638+$F$5*N4639+$G$5*N4640))/$D$5))+((1-$L$3)*N4637)</f>
        <v>-9.8025989753197282E-4</v>
      </c>
      <c r="S4637" s="129">
        <f t="shared" si="8162"/>
        <v>4.5929782482052126E-3</v>
      </c>
    </row>
    <row r="4638" spans="1:22" x14ac:dyDescent="0.2">
      <c r="N4638" s="125">
        <f t="shared" si="8145"/>
        <v>0.25221379629778395</v>
      </c>
      <c r="P4638" s="127" t="str">
        <f t="shared" ref="P4638" si="8168">CONCATENATE("X4","(m",K4635,")")</f>
        <v>X4(m580)</v>
      </c>
      <c r="Q4638" s="59">
        <f t="shared" ref="Q4638" si="8169">(($L$3*($I$6-($B$6*Q4635+$C$6*Q4636+$D$6*Q4637+$F$6*N4639+$G$6*N4640))/$E$6))+((1-$L$3)*N4638)</f>
        <v>0.25222527233224223</v>
      </c>
      <c r="S4638" s="129">
        <f t="shared" si="8162"/>
        <v>4.549914587132684E-3</v>
      </c>
    </row>
    <row r="4639" spans="1:22" x14ac:dyDescent="0.2">
      <c r="N4639" s="125">
        <f t="shared" si="8145"/>
        <v>-1.0131847254531617E-4</v>
      </c>
      <c r="P4639" s="127" t="str">
        <f t="shared" ref="P4639" si="8170">CONCATENATE("X5","(m",K4635,")")</f>
        <v>X5(m580)</v>
      </c>
      <c r="Q4639" s="59">
        <f t="shared" ref="Q4639" si="8171">(($L$3*($I$7-($B$7*Q4635+$C$7*Q4636+$D$7*Q4637+$E$7*Q4638+$G$7*N4640))/$F$7))+((1-$L$3)*N4639)</f>
        <v>-1.0132312291251267E-4</v>
      </c>
      <c r="S4639" s="129">
        <f t="shared" si="8162"/>
        <v>4.5896406099814047E-3</v>
      </c>
    </row>
    <row r="4640" spans="1:22" ht="15.75" x14ac:dyDescent="0.25">
      <c r="K4640" s="1"/>
      <c r="N4640" s="126">
        <f t="shared" si="8145"/>
        <v>-9.8618909410711311E-4</v>
      </c>
      <c r="P4640" s="127" t="str">
        <f t="shared" ref="P4640" si="8172">CONCATENATE("X6","(m",K4635,")")</f>
        <v>X6(m580)</v>
      </c>
      <c r="Q4640" s="59">
        <f t="shared" ref="Q4640" si="8173">(($L$3*($I$8-($B$8*Q4635+$C$8*Q4636+$D$8*Q4637+$E$8*Q4638+$F$8*Q4639))/$G$8))+((1-$L$3)*N4640)</f>
        <v>-9.8623391142102631E-4</v>
      </c>
      <c r="R4640" s="1"/>
      <c r="S4640" s="129">
        <f t="shared" si="8162"/>
        <v>4.5442884689119783E-3</v>
      </c>
      <c r="T4640" s="1"/>
      <c r="U4640" s="1"/>
    </row>
    <row r="4641" spans="1:22" x14ac:dyDescent="0.2">
      <c r="A4641" s="131"/>
      <c r="B4641" s="131"/>
      <c r="C4641" s="131"/>
      <c r="D4641" s="131"/>
      <c r="E4641" s="131"/>
      <c r="F4641" s="131"/>
      <c r="G4641" s="131"/>
      <c r="H4641" s="131"/>
      <c r="I4641" s="131"/>
      <c r="J4641" s="131"/>
      <c r="K4641" s="131"/>
      <c r="L4641" s="131"/>
      <c r="M4641" s="131"/>
      <c r="N4641" s="131"/>
      <c r="O4641" s="131"/>
      <c r="P4641" s="131"/>
      <c r="Q4641" s="131"/>
      <c r="R4641" s="131"/>
      <c r="S4641" s="131"/>
      <c r="T4641" s="131"/>
      <c r="U4641" s="131"/>
      <c r="V4641" s="131"/>
    </row>
    <row r="4642" spans="1:22" ht="15.75" x14ac:dyDescent="0.25">
      <c r="K4642" s="127" t="s">
        <v>226</v>
      </c>
      <c r="N4642" s="117" t="s">
        <v>808</v>
      </c>
      <c r="S4642" s="112" t="s">
        <v>210</v>
      </c>
      <c r="T4642" s="112" t="s">
        <v>228</v>
      </c>
    </row>
    <row r="4643" spans="1:22" x14ac:dyDescent="0.2">
      <c r="K4643" s="127">
        <v>581</v>
      </c>
      <c r="N4643" s="124">
        <f t="shared" ref="N4643" si="8174">Q4635</f>
        <v>0.25105047206285164</v>
      </c>
      <c r="P4643" s="127" t="str">
        <f t="shared" ref="P4643" si="8175">CONCATENATE("X1","(m",K4643,")")</f>
        <v>X1(m581)</v>
      </c>
      <c r="Q4643" s="59">
        <f t="shared" ref="Q4643" si="8176">(($L$3*($I$3-($C$3*N4644+$D$3*N4645+$E$3*N4646+$F$3*N4647+$G$3*N4648))/$B$3))+((1-$L$3)*N4643)</f>
        <v>0.25106189563799697</v>
      </c>
      <c r="S4643" s="129">
        <f t="shared" ref="S4643:S4648" si="8177">ABS((Q4643-N4643)/Q4643)*100</f>
        <v>4.5501031195120771E-3</v>
      </c>
      <c r="T4643" s="133">
        <f t="shared" si="8163"/>
        <v>4.5685562972880827E-3</v>
      </c>
      <c r="U4643" s="127" t="s">
        <v>229</v>
      </c>
    </row>
    <row r="4644" spans="1:22" x14ac:dyDescent="0.2">
      <c r="N4644" s="125">
        <f t="shared" si="8145"/>
        <v>1.0132080305553509E-4</v>
      </c>
      <c r="P4644" s="127" t="str">
        <f t="shared" ref="P4644" si="8178">CONCATENATE("X2","(m",K4643,")")</f>
        <v>X2(m581)</v>
      </c>
      <c r="Q4644" s="59">
        <f t="shared" ref="Q4644" si="8179">(($L$3*($I$4-($B$4*Q4643+$D$4*N4645+$E$4*N4646+$F$4*N4647+$G$4*N4648))/$C$4))+((1-$L$3)*N4644)</f>
        <v>1.0132543216494701E-4</v>
      </c>
      <c r="S4644" s="129">
        <f t="shared" si="8177"/>
        <v>4.5685562972880827E-3</v>
      </c>
    </row>
    <row r="4645" spans="1:22" x14ac:dyDescent="0.2">
      <c r="N4645" s="125">
        <f t="shared" si="8145"/>
        <v>-9.8025989753197282E-4</v>
      </c>
      <c r="P4645" s="127" t="str">
        <f t="shared" ref="P4645" si="8180">CONCATENATE("X3","(m",K4643,")")</f>
        <v>X3(m581)</v>
      </c>
      <c r="Q4645" s="59">
        <f t="shared" ref="Q4645" si="8181">(($L$3*($I$5-($B$5*Q4643+$C$5*Q4644+$E$5*N4646+$F$5*N4647+$G$5*N4648))/$D$5))+((1-$L$3)*N4645)</f>
        <v>-9.8030450997672967E-4</v>
      </c>
      <c r="S4645" s="129">
        <f t="shared" si="8177"/>
        <v>4.5508762127293122E-3</v>
      </c>
    </row>
    <row r="4646" spans="1:22" x14ac:dyDescent="0.2">
      <c r="N4646" s="125">
        <f t="shared" si="8145"/>
        <v>0.25222527233224223</v>
      </c>
      <c r="P4646" s="127" t="str">
        <f t="shared" ref="P4646" si="8182">CONCATENATE("X4","(m",K4643,")")</f>
        <v>X4(m581)</v>
      </c>
      <c r="Q4646" s="59">
        <f t="shared" ref="Q4646" si="8183">(($L$3*($I$6-($B$6*Q4643+$C$6*Q4644+$D$6*Q4645+$F$6*N4647+$G$6*N4648))/$E$6))+((1-$L$3)*N4646)</f>
        <v>0.2522366436878769</v>
      </c>
      <c r="S4646" s="129">
        <f t="shared" si="8177"/>
        <v>4.5082092230587173E-3</v>
      </c>
    </row>
    <row r="4647" spans="1:22" x14ac:dyDescent="0.2">
      <c r="N4647" s="125">
        <f t="shared" si="8145"/>
        <v>-1.0132312291251267E-4</v>
      </c>
      <c r="P4647" s="127" t="str">
        <f t="shared" ref="P4647" si="8184">CONCATENATE("X5","(m",K4643,")")</f>
        <v>X5(m581)</v>
      </c>
      <c r="Q4647" s="59">
        <f t="shared" ref="Q4647" si="8185">(($L$3*($I$7-($B$7*Q4643+$C$7*Q4644+$D$7*Q4645+$E$7*Q4646+$G$7*N4648))/$F$7))+((1-$L$3)*N4647)</f>
        <v>-1.0132773086131372E-4</v>
      </c>
      <c r="S4647" s="129">
        <f t="shared" si="8177"/>
        <v>4.5475693197532955E-3</v>
      </c>
    </row>
    <row r="4648" spans="1:22" ht="15.75" x14ac:dyDescent="0.25">
      <c r="K4648" s="1"/>
      <c r="N4648" s="126">
        <f t="shared" si="8145"/>
        <v>-9.8623391142102631E-4</v>
      </c>
      <c r="P4648" s="127" t="str">
        <f t="shared" ref="P4648" si="8186">CONCATENATE("X6","(m",K4643,")")</f>
        <v>X6(m581)</v>
      </c>
      <c r="Q4648" s="59">
        <f t="shared" ref="Q4648" si="8187">(($L$3*($I$8-($B$8*Q4643+$C$8*Q4644+$D$8*Q4645+$E$8*Q4646+$F$8*Q4647))/$G$8))+((1-$L$3)*N4648)</f>
        <v>-9.8627831993312659E-4</v>
      </c>
      <c r="R4648" s="1"/>
      <c r="S4648" s="129">
        <f t="shared" si="8177"/>
        <v>4.5026349259391302E-3</v>
      </c>
      <c r="T4648" s="1"/>
      <c r="U4648" s="1"/>
    </row>
    <row r="4649" spans="1:22" x14ac:dyDescent="0.2">
      <c r="A4649" s="131"/>
      <c r="B4649" s="131"/>
      <c r="C4649" s="131"/>
      <c r="D4649" s="131"/>
      <c r="E4649" s="131"/>
      <c r="F4649" s="131"/>
      <c r="G4649" s="131"/>
      <c r="H4649" s="131"/>
      <c r="I4649" s="131"/>
      <c r="J4649" s="131"/>
      <c r="K4649" s="131"/>
      <c r="L4649" s="131"/>
      <c r="M4649" s="131"/>
      <c r="N4649" s="131"/>
      <c r="O4649" s="131"/>
      <c r="P4649" s="131"/>
      <c r="Q4649" s="131"/>
      <c r="R4649" s="131"/>
      <c r="S4649" s="131"/>
      <c r="T4649" s="131"/>
      <c r="U4649" s="131"/>
      <c r="V4649" s="131"/>
    </row>
    <row r="4650" spans="1:22" ht="15.75" x14ac:dyDescent="0.25">
      <c r="K4650" s="127" t="s">
        <v>226</v>
      </c>
      <c r="N4650" s="117" t="s">
        <v>809</v>
      </c>
      <c r="S4650" s="112" t="s">
        <v>210</v>
      </c>
      <c r="T4650" s="112" t="s">
        <v>228</v>
      </c>
    </row>
    <row r="4651" spans="1:22" x14ac:dyDescent="0.2">
      <c r="K4651" s="127">
        <v>582</v>
      </c>
      <c r="N4651" s="124">
        <f t="shared" ref="N4651" si="8188">Q4643</f>
        <v>0.25106189563799697</v>
      </c>
      <c r="P4651" s="127" t="str">
        <f t="shared" ref="P4651" si="8189">CONCATENATE("X1","(m",K4651,")")</f>
        <v>X1(m582)</v>
      </c>
      <c r="Q4651" s="59">
        <f t="shared" ref="Q4651" si="8190">(($L$3*($I$3-($C$3*N4652+$D$3*N4653+$E$3*N4654+$F$3*N4655+$G$3*N4656))/$B$3))+((1-$L$3)*N4651)</f>
        <v>0.25107321501282709</v>
      </c>
      <c r="S4651" s="129">
        <f t="shared" ref="S4651:S4656" si="8191">ABS((Q4651-N4651)/Q4651)*100</f>
        <v>4.5083960188834664E-3</v>
      </c>
      <c r="T4651" s="133">
        <f t="shared" si="8163"/>
        <v>4.5266792237110935E-3</v>
      </c>
      <c r="U4651" s="127" t="s">
        <v>229</v>
      </c>
    </row>
    <row r="4652" spans="1:22" x14ac:dyDescent="0.2">
      <c r="N4652" s="125">
        <f t="shared" si="8145"/>
        <v>1.0132543216494701E-4</v>
      </c>
      <c r="P4652" s="127" t="str">
        <f t="shared" ref="P4652" si="8192">CONCATENATE("X2","(m",K4651,")")</f>
        <v>X2(m582)</v>
      </c>
      <c r="Q4652" s="59">
        <f t="shared" ref="Q4652" si="8193">(($L$3*($I$4-($B$4*Q4651+$D$4*N4653+$E$4*N4654+$F$4*N4655+$G$4*N4656))/$C$4))+((1-$L$3)*N4652)</f>
        <v>1.0133001904986673E-4</v>
      </c>
      <c r="S4652" s="129">
        <f t="shared" si="8191"/>
        <v>4.5266792237110935E-3</v>
      </c>
    </row>
    <row r="4653" spans="1:22" x14ac:dyDescent="0.2">
      <c r="N4653" s="125">
        <f t="shared" si="8145"/>
        <v>-9.8030450997672967E-4</v>
      </c>
      <c r="P4653" s="127" t="str">
        <f t="shared" ref="P4653" si="8194">CONCATENATE("X3","(m",K4651,")")</f>
        <v>X3(m582)</v>
      </c>
      <c r="Q4653" s="59">
        <f t="shared" ref="Q4653" si="8195">(($L$3*($I$5-($B$5*Q4651+$C$5*Q4652+$E$5*N4654+$F$5*N4655+$G$5*N4656))/$D$5))+((1-$L$3)*N4653)</f>
        <v>-9.8034871548839078E-4</v>
      </c>
      <c r="S4653" s="129">
        <f t="shared" si="8191"/>
        <v>4.5091619913118575E-3</v>
      </c>
    </row>
    <row r="4654" spans="1:22" x14ac:dyDescent="0.2">
      <c r="N4654" s="125">
        <f t="shared" si="8145"/>
        <v>0.2522366436878769</v>
      </c>
      <c r="P4654" s="127" t="str">
        <f t="shared" ref="P4654" si="8196">CONCATENATE("X4","(m",K4651,")")</f>
        <v>X4(m582)</v>
      </c>
      <c r="Q4654" s="59">
        <f t="shared" ref="Q4654" si="8197">(($L$3*($I$6-($B$6*Q4651+$C$6*Q4652+$D$6*Q4653+$F$6*N4655+$G$6*N4656))/$E$6))+((1-$L$3)*N4654)</f>
        <v>0.2522479113195174</v>
      </c>
      <c r="S4654" s="129">
        <f t="shared" si="8191"/>
        <v>4.4668879839511013E-3</v>
      </c>
    </row>
    <row r="4655" spans="1:22" x14ac:dyDescent="0.2">
      <c r="N4655" s="125">
        <f t="shared" si="8145"/>
        <v>-1.0132773086131372E-4</v>
      </c>
      <c r="P4655" s="127" t="str">
        <f t="shared" ref="P4655" si="8198">CONCATENATE("X5","(m",K4651,")")</f>
        <v>X5(m582)</v>
      </c>
      <c r="Q4655" s="59">
        <f t="shared" ref="Q4655" si="8199">(($L$3*($I$7-($B$7*Q4651+$C$7*Q4652+$D$7*Q4653+$E$7*Q4654+$G$7*N4656))/$F$7))+((1-$L$3)*N4655)</f>
        <v>-1.0133229677863944E-4</v>
      </c>
      <c r="S4655" s="129">
        <f t="shared" si="8191"/>
        <v>4.5058855575858484E-3</v>
      </c>
    </row>
    <row r="4656" spans="1:22" ht="15.75" x14ac:dyDescent="0.25">
      <c r="K4656" s="1"/>
      <c r="N4656" s="126">
        <f t="shared" si="8145"/>
        <v>-9.8627831993312659E-4</v>
      </c>
      <c r="P4656" s="127" t="str">
        <f t="shared" ref="P4656" si="8200">CONCATENATE("X6","(m",K4651,")")</f>
        <v>X6(m582)</v>
      </c>
      <c r="Q4656" s="59">
        <f t="shared" ref="Q4656" si="8201">(($L$3*($I$8-($B$8*Q4651+$C$8*Q4652+$D$8*Q4653+$E$8*Q4654+$F$8*Q4655))/$G$8))+((1-$L$3)*N4656)</f>
        <v>-9.8632232337230482E-4</v>
      </c>
      <c r="R4656" s="1"/>
      <c r="S4656" s="129">
        <f t="shared" si="8191"/>
        <v>4.4613650259670836E-3</v>
      </c>
      <c r="T4656" s="1"/>
      <c r="U4656" s="1"/>
    </row>
    <row r="4657" spans="1:22" x14ac:dyDescent="0.2">
      <c r="A4657" s="131"/>
      <c r="B4657" s="131"/>
      <c r="C4657" s="131"/>
      <c r="D4657" s="131"/>
      <c r="E4657" s="131"/>
      <c r="F4657" s="131"/>
      <c r="G4657" s="131"/>
      <c r="H4657" s="131"/>
      <c r="I4657" s="131"/>
      <c r="J4657" s="131"/>
      <c r="K4657" s="131"/>
      <c r="L4657" s="131"/>
      <c r="M4657" s="131"/>
      <c r="N4657" s="131"/>
      <c r="O4657" s="131"/>
      <c r="P4657" s="131"/>
      <c r="Q4657" s="131"/>
      <c r="R4657" s="131"/>
      <c r="S4657" s="131"/>
      <c r="T4657" s="131"/>
      <c r="U4657" s="131"/>
      <c r="V4657" s="131"/>
    </row>
    <row r="4658" spans="1:22" ht="15.75" x14ac:dyDescent="0.25">
      <c r="K4658" s="127" t="s">
        <v>226</v>
      </c>
      <c r="N4658" s="117" t="s">
        <v>810</v>
      </c>
      <c r="S4658" s="112" t="s">
        <v>210</v>
      </c>
      <c r="T4658" s="112" t="s">
        <v>228</v>
      </c>
    </row>
    <row r="4659" spans="1:22" x14ac:dyDescent="0.2">
      <c r="K4659" s="127">
        <v>583</v>
      </c>
      <c r="N4659" s="124">
        <f t="shared" ref="N4659" si="8202">Q4651</f>
        <v>0.25107321501282709</v>
      </c>
      <c r="P4659" s="127" t="str">
        <f t="shared" ref="P4659" si="8203">CONCATENATE("X1","(m",K4659,")")</f>
        <v>X1(m583)</v>
      </c>
      <c r="Q4659" s="59">
        <f t="shared" ref="Q4659" si="8204">(($L$3*($I$3-($C$3*N4660+$D$3*N4661+$E$3*N4662+$F$3*N4663+$G$3*N4664))/$B$3))+((1-$L$3)*N4659)</f>
        <v>0.25108443113780676</v>
      </c>
      <c r="S4659" s="129">
        <f t="shared" ref="S4659:S4664" si="8205">ABS((Q4659-N4659)/Q4659)*100</f>
        <v>4.4670730593877033E-3</v>
      </c>
      <c r="T4659" s="133">
        <f t="shared" si="8163"/>
        <v>4.4851878719175675E-3</v>
      </c>
      <c r="U4659" s="127" t="s">
        <v>229</v>
      </c>
    </row>
    <row r="4660" spans="1:22" x14ac:dyDescent="0.2">
      <c r="N4660" s="125">
        <f t="shared" si="8145"/>
        <v>1.0133001904986673E-4</v>
      </c>
      <c r="P4660" s="127" t="str">
        <f t="shared" ref="P4660" si="8206">CONCATENATE("X2","(m",K4659,")")</f>
        <v>X2(m583)</v>
      </c>
      <c r="Q4660" s="59">
        <f t="shared" ref="Q4660" si="8207">(($L$3*($I$4-($B$4*Q4659+$D$4*N4661+$E$4*N4662+$F$4*N4663+$G$4*N4664))/$C$4))+((1-$L$3)*N4660)</f>
        <v>1.013345640954456E-4</v>
      </c>
      <c r="S4660" s="129">
        <f t="shared" si="8205"/>
        <v>4.4851878719175675E-3</v>
      </c>
    </row>
    <row r="4661" spans="1:22" x14ac:dyDescent="0.2">
      <c r="N4661" s="125">
        <f t="shared" si="8145"/>
        <v>-9.8034871548839078E-4</v>
      </c>
      <c r="P4661" s="127" t="str">
        <f t="shared" ref="P4661" si="8208">CONCATENATE("X3","(m",K4659,")")</f>
        <v>X3(m583)</v>
      </c>
      <c r="Q4661" s="59">
        <f t="shared" ref="Q4661" si="8209">(($L$3*($I$5-($B$5*Q4659+$C$5*Q4660+$E$5*N4662+$F$5*N4663+$G$5*N4664))/$D$5))+((1-$L$3)*N4661)</f>
        <v>-9.8039251777880167E-4</v>
      </c>
      <c r="S4661" s="129">
        <f t="shared" si="8205"/>
        <v>4.4678319771482913E-3</v>
      </c>
    </row>
    <row r="4662" spans="1:22" x14ac:dyDescent="0.2">
      <c r="N4662" s="125">
        <f t="shared" si="8145"/>
        <v>0.2522479113195174</v>
      </c>
      <c r="P4662" s="127" t="str">
        <f t="shared" ref="P4662" si="8210">CONCATENATE("X4","(m",K4659,")")</f>
        <v>X4(m583)</v>
      </c>
      <c r="Q4662" s="59">
        <f t="shared" ref="Q4662" si="8211">(($L$3*($I$6-($B$6*Q4659+$C$6*Q4660+$D$6*Q4661+$F$6*N4663+$G$6*N4664))/$E$6))+((1-$L$3)*N4662)</f>
        <v>0.2522590761732838</v>
      </c>
      <c r="S4662" s="129">
        <f t="shared" si="8205"/>
        <v>4.4259472982170972E-3</v>
      </c>
    </row>
    <row r="4663" spans="1:22" x14ac:dyDescent="0.2">
      <c r="N4663" s="125">
        <f t="shared" si="8145"/>
        <v>-1.0133229677863944E-4</v>
      </c>
      <c r="P4663" s="127" t="str">
        <f t="shared" ref="P4663" si="8212">CONCATENATE("X5","(m",K4659,")")</f>
        <v>X5(m583)</v>
      </c>
      <c r="Q4663" s="59">
        <f t="shared" ref="Q4663" si="8213">(($L$3*($I$7-($B$7*Q4659+$C$7*Q4660+$D$7*Q4661+$E$7*Q4662+$G$7*N4664))/$F$7))+((1-$L$3)*N4663)</f>
        <v>-1.0133682104788047E-4</v>
      </c>
      <c r="S4663" s="129">
        <f t="shared" si="8205"/>
        <v>4.4645857194407111E-3</v>
      </c>
    </row>
    <row r="4664" spans="1:22" ht="15.75" x14ac:dyDescent="0.25">
      <c r="K4664" s="1"/>
      <c r="N4664" s="126">
        <f t="shared" si="8145"/>
        <v>-9.8632232337230482E-4</v>
      </c>
      <c r="P4664" s="127" t="str">
        <f t="shared" ref="P4664" si="8214">CONCATENATE("X6","(m",K4659,")")</f>
        <v>X6(m583)</v>
      </c>
      <c r="Q4664" s="59">
        <f t="shared" ref="Q4664" si="8215">(($L$3*($I$8-($B$8*Q4659+$C$8*Q4660+$D$8*Q4661+$E$8*Q4662+$F$8*Q4663))/$G$8))+((1-$L$3)*N4664)</f>
        <v>-9.8636592543344071E-4</v>
      </c>
      <c r="R4664" s="1"/>
      <c r="S4664" s="129">
        <f t="shared" si="8205"/>
        <v>4.420475202114249E-3</v>
      </c>
      <c r="T4664" s="1"/>
      <c r="U4664" s="1"/>
    </row>
    <row r="4665" spans="1:22" x14ac:dyDescent="0.2">
      <c r="A4665" s="131"/>
      <c r="B4665" s="131"/>
      <c r="C4665" s="131"/>
      <c r="D4665" s="131"/>
      <c r="E4665" s="131"/>
      <c r="F4665" s="131"/>
      <c r="G4665" s="131"/>
      <c r="H4665" s="131"/>
      <c r="I4665" s="131"/>
      <c r="J4665" s="131"/>
      <c r="K4665" s="131"/>
      <c r="L4665" s="131"/>
      <c r="M4665" s="131"/>
      <c r="N4665" s="131"/>
      <c r="O4665" s="131"/>
      <c r="P4665" s="131"/>
      <c r="Q4665" s="131"/>
      <c r="R4665" s="131"/>
      <c r="S4665" s="131"/>
      <c r="T4665" s="131"/>
      <c r="U4665" s="131"/>
      <c r="V4665" s="131"/>
    </row>
    <row r="4666" spans="1:22" ht="15.75" x14ac:dyDescent="0.25">
      <c r="K4666" s="127" t="s">
        <v>226</v>
      </c>
      <c r="N4666" s="117" t="s">
        <v>811</v>
      </c>
      <c r="S4666" s="112" t="s">
        <v>210</v>
      </c>
      <c r="T4666" s="112" t="s">
        <v>228</v>
      </c>
    </row>
    <row r="4667" spans="1:22" x14ac:dyDescent="0.2">
      <c r="K4667" s="127">
        <v>584</v>
      </c>
      <c r="N4667" s="124">
        <f t="shared" ref="N4667" si="8216">Q4659</f>
        <v>0.25108443113780676</v>
      </c>
      <c r="P4667" s="127" t="str">
        <f t="shared" ref="P4667" si="8217">CONCATENATE("X1","(m",K4667,")")</f>
        <v>X1(m584)</v>
      </c>
      <c r="Q4667" s="59">
        <f t="shared" ref="Q4667" si="8218">(($L$3*($I$3-($C$3*N4668+$D$3*N4669+$E$3*N4670+$F$3*N4671+$G$3*N4672))/$B$3))+((1-$L$3)*N4667)</f>
        <v>0.25109554495473113</v>
      </c>
      <c r="S4667" s="129">
        <f t="shared" ref="S4667:S4672" si="8219">ABS((Q4667-N4667)/Q4667)*100</f>
        <v>4.4261306692526883E-3</v>
      </c>
      <c r="T4667" s="133">
        <f t="shared" si="8163"/>
        <v>4.4440786550827699E-3</v>
      </c>
      <c r="U4667" s="127" t="s">
        <v>229</v>
      </c>
    </row>
    <row r="4668" spans="1:22" x14ac:dyDescent="0.2">
      <c r="N4668" s="125">
        <f t="shared" si="8145"/>
        <v>1.013345640954456E-4</v>
      </c>
      <c r="P4668" s="127" t="str">
        <f t="shared" ref="P4668" si="8220">CONCATENATE("X2","(m",K4667,")")</f>
        <v>X2(m584)</v>
      </c>
      <c r="Q4668" s="59">
        <f t="shared" ref="Q4668" si="8221">(($L$3*($I$4-($B$4*Q4667+$D$4*N4669+$E$4*N4670+$F$4*N4671+$G$4*N4672))/$C$4))+((1-$L$3)*N4668)</f>
        <v>1.0133906768332177E-4</v>
      </c>
      <c r="S4668" s="129">
        <f t="shared" si="8219"/>
        <v>4.4440786550827699E-3</v>
      </c>
    </row>
    <row r="4669" spans="1:22" x14ac:dyDescent="0.2">
      <c r="N4669" s="125">
        <f t="shared" si="8145"/>
        <v>-9.8039251777880167E-4</v>
      </c>
      <c r="P4669" s="127" t="str">
        <f t="shared" ref="P4669" si="8222">CONCATENATE("X3","(m",K4667,")")</f>
        <v>X3(m584)</v>
      </c>
      <c r="Q4669" s="59">
        <f t="shared" ref="Q4669" si="8223">(($L$3*($I$5-($B$5*Q4667+$C$5*Q4668+$E$5*N4670+$F$5*N4671+$G$5*N4672))/$D$5))+((1-$L$3)*N4669)</f>
        <v>-9.8043592052595146E-4</v>
      </c>
      <c r="S4669" s="129">
        <f t="shared" si="8219"/>
        <v>4.4268825979469593E-3</v>
      </c>
    </row>
    <row r="4670" spans="1:22" x14ac:dyDescent="0.2">
      <c r="N4670" s="125">
        <f t="shared" si="8145"/>
        <v>0.2522590761732838</v>
      </c>
      <c r="P4670" s="127" t="str">
        <f t="shared" ref="P4670" si="8224">CONCATENATE("X4","(m",K4667,")")</f>
        <v>X4(m584)</v>
      </c>
      <c r="Q4670" s="59">
        <f t="shared" ref="Q4670" si="8225">(($L$3*($I$6-($B$6*Q4667+$C$6*Q4668+$D$6*Q4669+$F$6*N4671+$G$6*N4672))/$E$6))+((1-$L$3)*N4670)</f>
        <v>0.25227013918666602</v>
      </c>
      <c r="S4670" s="129">
        <f t="shared" si="8219"/>
        <v>4.385383627997121E-3</v>
      </c>
    </row>
    <row r="4671" spans="1:22" x14ac:dyDescent="0.2">
      <c r="N4671" s="125">
        <f t="shared" si="8145"/>
        <v>-1.0133682104788047E-4</v>
      </c>
      <c r="P4671" s="127" t="str">
        <f t="shared" ref="P4671" si="8226">CONCATENATE("X5","(m",K4667,")")</f>
        <v>X5(m584)</v>
      </c>
      <c r="Q4671" s="59">
        <f t="shared" ref="Q4671" si="8227">(($L$3*($I$7-($B$7*Q4667+$C$7*Q4668+$D$7*Q4669+$E$7*Q4670+$G$7*N4672))/$F$7))+((1-$L$3)*N4671)</f>
        <v>-1.0134130404893054E-4</v>
      </c>
      <c r="S4671" s="129">
        <f t="shared" si="8219"/>
        <v>4.4236662357355194E-3</v>
      </c>
    </row>
    <row r="4672" spans="1:22" ht="15.75" x14ac:dyDescent="0.25">
      <c r="K4672" s="1"/>
      <c r="N4672" s="126">
        <f t="shared" si="8145"/>
        <v>-9.8636592543344071E-4</v>
      </c>
      <c r="P4672" s="127" t="str">
        <f t="shared" ref="P4672" si="8228">CONCATENATE("X6","(m",K4667,")")</f>
        <v>X6(m584)</v>
      </c>
      <c r="Q4672" s="59">
        <f t="shared" ref="Q4672" si="8229">(($L$3*($I$8-($B$8*Q4667+$C$8*Q4668+$D$8*Q4669+$E$8*Q4670+$F$8*Q4671))/$G$8))+((1-$L$3)*N4672)</f>
        <v>-9.8640912977770979E-4</v>
      </c>
      <c r="R4672" s="1"/>
      <c r="S4672" s="129">
        <f t="shared" si="8219"/>
        <v>4.3799619209533899E-3</v>
      </c>
      <c r="T4672" s="1"/>
      <c r="U4672" s="1"/>
    </row>
    <row r="4673" spans="1:22" x14ac:dyDescent="0.2">
      <c r="A4673" s="131"/>
      <c r="B4673" s="131"/>
      <c r="C4673" s="131"/>
      <c r="D4673" s="131"/>
      <c r="E4673" s="131"/>
      <c r="F4673" s="131"/>
      <c r="G4673" s="131"/>
      <c r="H4673" s="131"/>
      <c r="I4673" s="131"/>
      <c r="J4673" s="131"/>
      <c r="K4673" s="131"/>
      <c r="L4673" s="131"/>
      <c r="M4673" s="131"/>
      <c r="N4673" s="131"/>
      <c r="O4673" s="131"/>
      <c r="P4673" s="131"/>
      <c r="Q4673" s="131"/>
      <c r="R4673" s="131"/>
      <c r="S4673" s="131"/>
      <c r="T4673" s="131"/>
      <c r="U4673" s="131"/>
      <c r="V4673" s="131"/>
    </row>
    <row r="4674" spans="1:22" ht="15.75" x14ac:dyDescent="0.25">
      <c r="K4674" s="127" t="s">
        <v>226</v>
      </c>
      <c r="N4674" s="117" t="s">
        <v>812</v>
      </c>
      <c r="S4674" s="112" t="s">
        <v>210</v>
      </c>
      <c r="T4674" s="112" t="s">
        <v>228</v>
      </c>
    </row>
    <row r="4675" spans="1:22" x14ac:dyDescent="0.2">
      <c r="K4675" s="127">
        <v>585</v>
      </c>
      <c r="N4675" s="124">
        <f t="shared" ref="N4675" si="8230">Q4667</f>
        <v>0.25109554495473113</v>
      </c>
      <c r="P4675" s="127" t="str">
        <f t="shared" ref="P4675" si="8231">CONCATENATE("X1","(m",K4675,")")</f>
        <v>X1(m585)</v>
      </c>
      <c r="Q4675" s="59">
        <f t="shared" ref="Q4675" si="8232">(($L$3*($I$3-($C$3*N4676+$D$3*N4677+$E$3*N4678+$F$3*N4679+$G$3*N4680))/$B$3))+((1-$L$3)*N4675)</f>
        <v>0.2511065573968046</v>
      </c>
      <c r="S4675" s="129">
        <f t="shared" ref="S4675:S4680" si="8233">ABS((Q4675-N4675)/Q4675)*100</f>
        <v>4.3855653104525388E-3</v>
      </c>
      <c r="T4675" s="133">
        <f t="shared" si="8163"/>
        <v>4.4033480204676081E-3</v>
      </c>
      <c r="U4675" s="127" t="s">
        <v>229</v>
      </c>
    </row>
    <row r="4676" spans="1:22" x14ac:dyDescent="0.2">
      <c r="N4676" s="125">
        <f t="shared" si="8145"/>
        <v>1.0133906768332177E-4</v>
      </c>
      <c r="P4676" s="127" t="str">
        <f t="shared" ref="P4676" si="8234">CONCATENATE("X2","(m",K4675,")")</f>
        <v>X2(m585)</v>
      </c>
      <c r="Q4676" s="59">
        <f t="shared" ref="Q4676" si="8235">(($L$3*($I$4-($B$4*Q4675+$D$4*N4677+$E$4*N4678+$F$4*N4679+$G$4*N4680))/$C$4))+((1-$L$3)*N4676)</f>
        <v>1.0134353019165234E-4</v>
      </c>
      <c r="S4676" s="129">
        <f t="shared" si="8233"/>
        <v>4.4033480204676081E-3</v>
      </c>
    </row>
    <row r="4677" spans="1:22" x14ac:dyDescent="0.2">
      <c r="N4677" s="125">
        <f t="shared" si="8145"/>
        <v>-9.8043592052595146E-4</v>
      </c>
      <c r="P4677" s="127" t="str">
        <f t="shared" ref="P4677" si="8236">CONCATENATE("X3","(m",K4675,")")</f>
        <v>X3(m585)</v>
      </c>
      <c r="Q4677" s="59">
        <f t="shared" ref="Q4677" si="8237">(($L$3*($I$5-($B$5*Q4675+$C$5*Q4676+$E$5*N4678+$F$5*N4679+$G$5*N4680))/$D$5))+((1-$L$3)*N4677)</f>
        <v>-9.8047892737427992E-4</v>
      </c>
      <c r="S4677" s="129">
        <f t="shared" si="8233"/>
        <v>4.3863103150656394E-3</v>
      </c>
    </row>
    <row r="4678" spans="1:22" x14ac:dyDescent="0.2">
      <c r="N4678" s="125">
        <f t="shared" si="8145"/>
        <v>0.25227013918666602</v>
      </c>
      <c r="P4678" s="127" t="str">
        <f t="shared" ref="P4678" si="8238">CONCATENATE("X4","(m",K4675,")")</f>
        <v>X4(m585)</v>
      </c>
      <c r="Q4678" s="59">
        <f t="shared" ref="Q4678" si="8239">(($L$3*($I$6-($B$6*Q4675+$C$6*Q4676+$D$6*Q4677+$F$6*N4679+$G$6*N4680))/$E$6))+((1-$L$3)*N4678)</f>
        <v>0.25228110128860259</v>
      </c>
      <c r="S4678" s="129">
        <f t="shared" si="8233"/>
        <v>4.3451934689444699E-3</v>
      </c>
    </row>
    <row r="4679" spans="1:22" x14ac:dyDescent="0.2">
      <c r="N4679" s="125">
        <f t="shared" si="8145"/>
        <v>-1.0134130404893054E-4</v>
      </c>
      <c r="P4679" s="127" t="str">
        <f t="shared" ref="P4679" si="8240">CONCATENATE("X5","(m",K4675,")")</f>
        <v>X5(m585)</v>
      </c>
      <c r="Q4679" s="59">
        <f t="shared" ref="Q4679" si="8241">(($L$3*($I$7-($B$7*Q4675+$C$7*Q4676+$D$7*Q4677+$E$7*Q4678+$G$7*N4680))/$F$7))+((1-$L$3)*N4679)</f>
        <v>-1.0134574615821803E-4</v>
      </c>
      <c r="S4679" s="129">
        <f t="shared" si="8233"/>
        <v>4.3831235704295682E-3</v>
      </c>
    </row>
    <row r="4680" spans="1:22" ht="15.75" x14ac:dyDescent="0.25">
      <c r="K4680" s="1"/>
      <c r="N4680" s="126">
        <f t="shared" si="8145"/>
        <v>-9.8640912977770979E-4</v>
      </c>
      <c r="P4680" s="127" t="str">
        <f t="shared" ref="P4680" si="8242">CONCATENATE("X6","(m",K4675,")")</f>
        <v>X6(m585)</v>
      </c>
      <c r="Q4680" s="59">
        <f t="shared" ref="Q4680" si="8243">(($L$3*($I$8-($B$8*Q4675+$C$8*Q4676+$D$8*Q4677+$E$8*Q4678+$F$8*Q4679))/$G$8))+((1-$L$3)*N4680)</f>
        <v>-9.8645194003289219E-4</v>
      </c>
      <c r="R4680" s="1"/>
      <c r="S4680" s="129">
        <f t="shared" si="8233"/>
        <v>4.3398216826433826E-3</v>
      </c>
      <c r="T4680" s="1"/>
      <c r="U4680" s="1"/>
    </row>
    <row r="4681" spans="1:22" x14ac:dyDescent="0.2">
      <c r="A4681" s="131"/>
      <c r="B4681" s="131"/>
      <c r="C4681" s="131"/>
      <c r="D4681" s="131"/>
      <c r="E4681" s="131"/>
      <c r="F4681" s="131"/>
      <c r="G4681" s="131"/>
      <c r="H4681" s="131"/>
      <c r="I4681" s="131"/>
      <c r="J4681" s="131"/>
      <c r="K4681" s="131"/>
      <c r="L4681" s="131"/>
      <c r="M4681" s="131"/>
      <c r="N4681" s="131"/>
      <c r="O4681" s="131"/>
      <c r="P4681" s="131"/>
      <c r="Q4681" s="131"/>
      <c r="R4681" s="131"/>
      <c r="S4681" s="131"/>
      <c r="T4681" s="131"/>
      <c r="U4681" s="131"/>
      <c r="V4681" s="131"/>
    </row>
    <row r="4682" spans="1:22" ht="15.75" x14ac:dyDescent="0.25">
      <c r="K4682" s="127" t="s">
        <v>226</v>
      </c>
      <c r="N4682" s="117" t="s">
        <v>813</v>
      </c>
      <c r="S4682" s="112" t="s">
        <v>210</v>
      </c>
      <c r="T4682" s="112" t="s">
        <v>228</v>
      </c>
    </row>
    <row r="4683" spans="1:22" x14ac:dyDescent="0.2">
      <c r="K4683" s="127">
        <v>586</v>
      </c>
      <c r="N4683" s="124">
        <f t="shared" ref="N4683" si="8244">Q4675</f>
        <v>0.2511065573968046</v>
      </c>
      <c r="P4683" s="127" t="str">
        <f t="shared" ref="P4683" si="8245">CONCATENATE("X1","(m",K4683,")")</f>
        <v>X1(m586)</v>
      </c>
      <c r="Q4683" s="59">
        <f t="shared" ref="Q4683" si="8246">(($L$3*($I$3-($C$3*N4684+$D$3*N4685+$E$3*N4686+$F$3*N4687+$G$3*N4688))/$B$3))+((1-$L$3)*N4683)</f>
        <v>0.25111746938871943</v>
      </c>
      <c r="S4683" s="129">
        <f t="shared" ref="S4683:S4688" si="8247">ABS((Q4683-N4683)/Q4683)*100</f>
        <v>4.3453734785528107E-3</v>
      </c>
      <c r="T4683" s="133">
        <f t="shared" si="8163"/>
        <v>4.3629924488524556E-3</v>
      </c>
      <c r="U4683" s="127" t="s">
        <v>229</v>
      </c>
    </row>
    <row r="4684" spans="1:22" x14ac:dyDescent="0.2">
      <c r="N4684" s="125">
        <f t="shared" si="8145"/>
        <v>1.0134353019165234E-4</v>
      </c>
      <c r="P4684" s="127" t="str">
        <f t="shared" ref="P4684" si="8248">CONCATENATE("X2","(m",K4683,")")</f>
        <v>X2(m586)</v>
      </c>
      <c r="Q4684" s="59">
        <f t="shared" ref="Q4684" si="8249">(($L$3*($I$4-($B$4*Q4683+$D$4*N4685+$E$4*N4686+$F$4*N4687+$G$4*N4688))/$C$4))+((1-$L$3)*N4684)</f>
        <v>1.0134795199514495E-4</v>
      </c>
      <c r="S4684" s="129">
        <f t="shared" si="8247"/>
        <v>4.3629924488524556E-3</v>
      </c>
    </row>
    <row r="4685" spans="1:22" x14ac:dyDescent="0.2">
      <c r="N4685" s="125">
        <f t="shared" si="8145"/>
        <v>-9.8047892737427992E-4</v>
      </c>
      <c r="P4685" s="127" t="str">
        <f t="shared" ref="P4685" si="8250">CONCATENATE("X3","(m",K4683,")")</f>
        <v>X3(m586)</v>
      </c>
      <c r="Q4685" s="59">
        <f t="shared" ref="Q4685" si="8251">(($L$3*($I$5-($B$5*Q4683+$C$5*Q4684+$E$5*N4686+$F$5*N4687+$G$5*N4688))/$D$5))+((1-$L$3)*N4685)</f>
        <v>-9.8052154193498434E-4</v>
      </c>
      <c r="S4685" s="129">
        <f t="shared" si="8247"/>
        <v>4.346111623445178E-3</v>
      </c>
    </row>
    <row r="4686" spans="1:22" x14ac:dyDescent="0.2">
      <c r="N4686" s="125">
        <f t="shared" si="8145"/>
        <v>0.25228110128860259</v>
      </c>
      <c r="P4686" s="127" t="str">
        <f t="shared" ref="P4686" si="8252">CONCATENATE("X4","(m",K4683,")")</f>
        <v>X4(m586)</v>
      </c>
      <c r="Q4686" s="59">
        <f t="shared" ref="Q4686" si="8253">(($L$3*($I$6-($B$6*Q4683+$C$6*Q4684+$D$6*Q4685+$F$6*N4687+$G$6*N4688))/$E$6))+((1-$L$3)*N4686)</f>
        <v>0.25229196339955895</v>
      </c>
      <c r="S4686" s="129">
        <f t="shared" si="8247"/>
        <v>4.3053733499838365E-3</v>
      </c>
    </row>
    <row r="4687" spans="1:22" x14ac:dyDescent="0.2">
      <c r="N4687" s="125">
        <f t="shared" si="8145"/>
        <v>-1.0134574615821803E-4</v>
      </c>
      <c r="P4687" s="127" t="str">
        <f t="shared" ref="P4687" si="8254">CONCATENATE("X5","(m",K4683,")")</f>
        <v>X5(m586)</v>
      </c>
      <c r="Q4687" s="59">
        <f t="shared" ref="Q4687" si="8255">(($L$3*($I$7-($B$7*Q4683+$C$7*Q4684+$D$7*Q4685+$E$7*Q4686+$G$7*N4688))/$F$7))+((1-$L$3)*N4687)</f>
        <v>-1.0135014774873777E-4</v>
      </c>
      <c r="S4687" s="129">
        <f t="shared" si="8247"/>
        <v>4.342954221099986E-3</v>
      </c>
    </row>
    <row r="4688" spans="1:22" ht="15.75" x14ac:dyDescent="0.25">
      <c r="K4688" s="1"/>
      <c r="N4688" s="126">
        <f t="shared" si="8145"/>
        <v>-9.8645194003289219E-4</v>
      </c>
      <c r="P4688" s="127" t="str">
        <f t="shared" ref="P4688" si="8256">CONCATENATE("X6","(m",K4683,")")</f>
        <v>X6(m586)</v>
      </c>
      <c r="Q4688" s="59">
        <f t="shared" ref="Q4688" si="8257">(($L$3*($I$8-($B$8*Q4683+$C$8*Q4684+$D$8*Q4685+$E$8*Q4686+$F$8*Q4687))/$G$8))+((1-$L$3)*N4688)</f>
        <v>-9.8649435979367844E-4</v>
      </c>
      <c r="R4688" s="1"/>
      <c r="S4688" s="129">
        <f t="shared" si="8247"/>
        <v>4.3000510205781113E-3</v>
      </c>
      <c r="T4688" s="1"/>
      <c r="U4688" s="1"/>
    </row>
    <row r="4689" spans="1:22" x14ac:dyDescent="0.2">
      <c r="A4689" s="131"/>
      <c r="B4689" s="131"/>
      <c r="C4689" s="131"/>
      <c r="D4689" s="131"/>
      <c r="E4689" s="131"/>
      <c r="F4689" s="131"/>
      <c r="G4689" s="131"/>
      <c r="H4689" s="131"/>
      <c r="I4689" s="131"/>
      <c r="J4689" s="131"/>
      <c r="K4689" s="131"/>
      <c r="L4689" s="131"/>
      <c r="M4689" s="131"/>
      <c r="N4689" s="131"/>
      <c r="O4689" s="131"/>
      <c r="P4689" s="131"/>
      <c r="Q4689" s="131"/>
      <c r="R4689" s="131"/>
      <c r="S4689" s="131"/>
      <c r="T4689" s="131"/>
      <c r="U4689" s="131"/>
      <c r="V4689" s="131"/>
    </row>
    <row r="4690" spans="1:22" ht="15.75" x14ac:dyDescent="0.25">
      <c r="K4690" s="127" t="s">
        <v>226</v>
      </c>
      <c r="N4690" s="117" t="s">
        <v>814</v>
      </c>
      <c r="S4690" s="112" t="s">
        <v>210</v>
      </c>
      <c r="T4690" s="112" t="s">
        <v>228</v>
      </c>
    </row>
    <row r="4691" spans="1:22" x14ac:dyDescent="0.2">
      <c r="K4691" s="127">
        <v>587</v>
      </c>
      <c r="N4691" s="124">
        <f t="shared" ref="N4691:N4752" si="8258">Q4683</f>
        <v>0.25111746938871943</v>
      </c>
      <c r="P4691" s="127" t="str">
        <f t="shared" ref="P4691" si="8259">CONCATENATE("X1","(m",K4691,")")</f>
        <v>X1(m587)</v>
      </c>
      <c r="Q4691" s="59">
        <f t="shared" ref="Q4691" si="8260">(($L$3*($I$3-($C$3*N4692+$D$3*N4693+$E$3*N4694+$F$3*N4695+$G$3*N4696))/$B$3))+((1-$L$3)*N4691)</f>
        <v>0.25112828184673336</v>
      </c>
      <c r="S4691" s="129">
        <f t="shared" ref="S4691:S4696" si="8261">ABS((Q4691-N4691)/Q4691)*100</f>
        <v>4.305551702269139E-3</v>
      </c>
      <c r="T4691" s="133">
        <f t="shared" si="8163"/>
        <v>4.3230084545201044E-3</v>
      </c>
      <c r="U4691" s="127" t="s">
        <v>229</v>
      </c>
    </row>
    <row r="4692" spans="1:22" x14ac:dyDescent="0.2">
      <c r="N4692" s="125">
        <f t="shared" si="8258"/>
        <v>1.0134795199514495E-4</v>
      </c>
      <c r="P4692" s="127" t="str">
        <f t="shared" ref="P4692" si="8262">CONCATENATE("X2","(m",K4691,")")</f>
        <v>X2(m587)</v>
      </c>
      <c r="Q4692" s="59">
        <f t="shared" ref="Q4692" si="8263">(($L$3*($I$4-($B$4*Q4691+$D$4*N4693+$E$4*N4694+$F$4*N4695+$G$4*N4696))/$C$4))+((1-$L$3)*N4692)</f>
        <v>1.013523334650895E-4</v>
      </c>
      <c r="S4692" s="129">
        <f t="shared" si="8261"/>
        <v>4.3230084545201044E-3</v>
      </c>
    </row>
    <row r="4693" spans="1:22" x14ac:dyDescent="0.2">
      <c r="N4693" s="125">
        <f t="shared" si="8258"/>
        <v>-9.8052154193498434E-4</v>
      </c>
      <c r="P4693" s="127" t="str">
        <f t="shared" ref="P4693" si="8264">CONCATENATE("X3","(m",K4691,")")</f>
        <v>X3(m587)</v>
      </c>
      <c r="Q4693" s="59">
        <f t="shared" ref="Q4693" si="8265">(($L$3*($I$5-($B$5*Q4691+$C$5*Q4692+$E$5*N4694+$F$5*N4695+$G$5*N4696))/$D$5))+((1-$L$3)*N4693)</f>
        <v>-9.8056376778632242E-4</v>
      </c>
      <c r="S4693" s="129">
        <f t="shared" si="8261"/>
        <v>4.3062830511679572E-3</v>
      </c>
    </row>
    <row r="4694" spans="1:22" x14ac:dyDescent="0.2">
      <c r="N4694" s="125">
        <f t="shared" si="8258"/>
        <v>0.25229196339955895</v>
      </c>
      <c r="P4694" s="127" t="str">
        <f t="shared" ref="P4694" si="8266">CONCATENATE("X4","(m",K4691,")")</f>
        <v>X4(m587)</v>
      </c>
      <c r="Q4694" s="59">
        <f t="shared" ref="Q4694" si="8267">(($L$3*($I$6-($B$6*Q4691+$C$6*Q4692+$D$6*Q4693+$F$6*N4695+$G$6*N4696))/$E$6))+((1-$L$3)*N4694)</f>
        <v>0.25230272643160423</v>
      </c>
      <c r="S4694" s="129">
        <f t="shared" si="8261"/>
        <v>4.2659198326966052E-3</v>
      </c>
    </row>
    <row r="4695" spans="1:22" x14ac:dyDescent="0.2">
      <c r="N4695" s="125">
        <f t="shared" si="8258"/>
        <v>-1.0135014774873777E-4</v>
      </c>
      <c r="P4695" s="127" t="str">
        <f t="shared" ref="P4695" si="8268">CONCATENATE("X5","(m",K4691,")")</f>
        <v>X5(m587)</v>
      </c>
      <c r="Q4695" s="59">
        <f t="shared" ref="Q4695" si="8269">(($L$3*($I$7-($B$7*Q4691+$C$7*Q4692+$D$7*Q4693+$E$7*Q4694+$G$7*N4696))/$F$7))+((1-$L$3)*N4695)</f>
        <v>-1.0135450919008238E-4</v>
      </c>
      <c r="S4695" s="129">
        <f t="shared" si="8261"/>
        <v>4.3031547184837881E-3</v>
      </c>
    </row>
    <row r="4696" spans="1:22" ht="15.75" x14ac:dyDescent="0.25">
      <c r="K4696" s="1"/>
      <c r="N4696" s="126">
        <f t="shared" si="8258"/>
        <v>-9.8649435979367844E-4</v>
      </c>
      <c r="P4696" s="127" t="str">
        <f t="shared" ref="P4696" si="8270">CONCATENATE("X6","(m",K4691,")")</f>
        <v>X6(m587)</v>
      </c>
      <c r="Q4696" s="59">
        <f t="shared" ref="Q4696" si="8271">(($L$3*($I$8-($B$8*Q4691+$C$8*Q4692+$D$8*Q4693+$E$8*Q4694+$F$8*Q4695))/$G$8))+((1-$L$3)*N4696)</f>
        <v>-9.8653639262196845E-4</v>
      </c>
      <c r="R4696" s="1"/>
      <c r="S4696" s="129">
        <f t="shared" si="8261"/>
        <v>4.2606465006625417E-3</v>
      </c>
      <c r="T4696" s="1"/>
      <c r="U4696" s="1"/>
    </row>
    <row r="4697" spans="1:22" x14ac:dyDescent="0.2">
      <c r="A4697" s="131"/>
      <c r="B4697" s="131"/>
      <c r="C4697" s="131"/>
      <c r="D4697" s="131"/>
      <c r="E4697" s="131"/>
      <c r="F4697" s="131"/>
      <c r="G4697" s="131"/>
      <c r="H4697" s="131"/>
      <c r="I4697" s="131"/>
      <c r="J4697" s="131"/>
      <c r="K4697" s="131"/>
      <c r="L4697" s="131"/>
      <c r="M4697" s="131"/>
      <c r="N4697" s="131"/>
      <c r="O4697" s="131"/>
      <c r="P4697" s="131"/>
      <c r="Q4697" s="131"/>
      <c r="R4697" s="131"/>
      <c r="S4697" s="131"/>
      <c r="T4697" s="131"/>
      <c r="U4697" s="131"/>
      <c r="V4697" s="131"/>
    </row>
    <row r="4698" spans="1:22" ht="15.75" x14ac:dyDescent="0.25">
      <c r="K4698" s="127" t="s">
        <v>226</v>
      </c>
      <c r="N4698" s="117" t="s">
        <v>815</v>
      </c>
      <c r="S4698" s="112" t="s">
        <v>210</v>
      </c>
      <c r="T4698" s="112" t="s">
        <v>228</v>
      </c>
    </row>
    <row r="4699" spans="1:22" x14ac:dyDescent="0.2">
      <c r="K4699" s="127">
        <v>588</v>
      </c>
      <c r="N4699" s="124">
        <f t="shared" ref="N4699" si="8272">Q4691</f>
        <v>0.25112828184673336</v>
      </c>
      <c r="P4699" s="127" t="str">
        <f t="shared" ref="P4699" si="8273">CONCATENATE("X1","(m",K4699,")")</f>
        <v>X1(m588)</v>
      </c>
      <c r="Q4699" s="59">
        <f t="shared" ref="Q4699" si="8274">(($L$3*($I$3-($C$3*N4700+$D$3*N4701+$E$3*N4702+$F$3*N4703+$G$3*N4704))/$B$3))+((1-$L$3)*N4699)</f>
        <v>0.25113899567874631</v>
      </c>
      <c r="S4699" s="129">
        <f t="shared" ref="S4699:S4704" si="8275">ABS((Q4699-N4699)/Q4699)*100</f>
        <v>4.266096543070935E-3</v>
      </c>
      <c r="T4699" s="133">
        <f t="shared" ref="T4699:T4755" si="8276">MAX(S4699:S4702)</f>
        <v>4.2833925844773229E-3</v>
      </c>
      <c r="U4699" s="127" t="s">
        <v>229</v>
      </c>
    </row>
    <row r="4700" spans="1:22" x14ac:dyDescent="0.2">
      <c r="N4700" s="125">
        <f t="shared" si="8258"/>
        <v>1.013523334650895E-4</v>
      </c>
      <c r="P4700" s="127" t="str">
        <f t="shared" ref="P4700" si="8277">CONCATENATE("X2","(m",K4699,")")</f>
        <v>X2(m588)</v>
      </c>
      <c r="Q4700" s="59">
        <f t="shared" ref="Q4700" si="8278">(($L$3*($I$4-($B$4*Q4699+$D$4*N4701+$E$4*N4702+$F$4*N4703+$G$4*N4704))/$C$4))+((1-$L$3)*N4700)</f>
        <v>1.0135667496938901E-4</v>
      </c>
      <c r="S4700" s="129">
        <f t="shared" si="8275"/>
        <v>4.2833925844773229E-3</v>
      </c>
    </row>
    <row r="4701" spans="1:22" x14ac:dyDescent="0.2">
      <c r="N4701" s="125">
        <f t="shared" si="8258"/>
        <v>-9.8056376778632242E-4</v>
      </c>
      <c r="P4701" s="127" t="str">
        <f t="shared" ref="P4701" si="8279">CONCATENATE("X3","(m",K4699,")")</f>
        <v>X3(m588)</v>
      </c>
      <c r="Q4701" s="59">
        <f t="shared" ref="Q4701" si="8280">(($L$3*($I$5-($B$5*Q4699+$C$5*Q4700+$E$5*N4702+$F$5*N4703+$G$5*N4704))/$D$5))+((1-$L$3)*N4701)</f>
        <v>-9.8060560847391238E-4</v>
      </c>
      <c r="S4701" s="129">
        <f t="shared" si="8275"/>
        <v>4.2668211591277705E-3</v>
      </c>
    </row>
    <row r="4702" spans="1:22" x14ac:dyDescent="0.2">
      <c r="N4702" s="125">
        <f t="shared" si="8258"/>
        <v>0.25230272643160423</v>
      </c>
      <c r="P4702" s="127" t="str">
        <f t="shared" ref="P4702" si="8281">CONCATENATE("X4","(m",K4699,")")</f>
        <v>X4(m588)</v>
      </c>
      <c r="Q4702" s="59">
        <f t="shared" ref="Q4702" si="8282">(($L$3*($I$6-($B$6*Q4699+$C$6*Q4700+$D$6*Q4701+$F$6*N4703+$G$6*N4704))/$E$6))+((1-$L$3)*N4702)</f>
        <v>0.25231339128848834</v>
      </c>
      <c r="S4702" s="129">
        <f t="shared" si="8275"/>
        <v>4.2268295113670256E-3</v>
      </c>
    </row>
    <row r="4703" spans="1:22" x14ac:dyDescent="0.2">
      <c r="N4703" s="125">
        <f t="shared" si="8258"/>
        <v>-1.0135450919008238E-4</v>
      </c>
      <c r="P4703" s="127" t="str">
        <f t="shared" ref="P4703" si="8283">CONCATENATE("X5","(m",K4699,")")</f>
        <v>X5(m588)</v>
      </c>
      <c r="Q4703" s="59">
        <f t="shared" ref="Q4703" si="8284">(($L$3*($I$7-($B$7*Q4699+$C$7*Q4700+$D$7*Q4701+$E$7*Q4702+$G$7*N4704))/$F$7))+((1-$L$3)*N4703)</f>
        <v>-1.0135883084847314E-4</v>
      </c>
      <c r="S4703" s="129">
        <f t="shared" si="8275"/>
        <v>4.2637216260074141E-3</v>
      </c>
    </row>
    <row r="4704" spans="1:22" ht="15.75" x14ac:dyDescent="0.25">
      <c r="K4704" s="1"/>
      <c r="N4704" s="126">
        <f t="shared" si="8258"/>
        <v>-9.8653639262196845E-4</v>
      </c>
      <c r="P4704" s="127" t="str">
        <f t="shared" ref="P4704" si="8285">CONCATENATE("X6","(m",K4699,")")</f>
        <v>X6(m588)</v>
      </c>
      <c r="Q4704" s="59">
        <f t="shared" ref="Q4704" si="8286">(($L$3*($I$8-($B$8*Q4699+$C$8*Q4700+$D$8*Q4701+$E$8*Q4702+$F$8*Q4703))/$G$8))+((1-$L$3)*N4704)</f>
        <v>-9.8657804204717314E-4</v>
      </c>
      <c r="R4704" s="1"/>
      <c r="S4704" s="129">
        <f t="shared" si="8275"/>
        <v>4.221604721534762E-3</v>
      </c>
      <c r="T4704" s="1"/>
      <c r="U4704" s="1"/>
    </row>
    <row r="4705" spans="1:22" x14ac:dyDescent="0.2">
      <c r="A4705" s="131"/>
      <c r="B4705" s="131"/>
      <c r="C4705" s="131"/>
      <c r="D4705" s="131"/>
      <c r="E4705" s="131"/>
      <c r="F4705" s="131"/>
      <c r="G4705" s="131"/>
      <c r="H4705" s="131"/>
      <c r="I4705" s="131"/>
      <c r="J4705" s="131"/>
      <c r="K4705" s="131"/>
      <c r="L4705" s="131"/>
      <c r="M4705" s="131"/>
      <c r="N4705" s="131"/>
      <c r="O4705" s="131"/>
      <c r="P4705" s="131"/>
      <c r="Q4705" s="131"/>
      <c r="R4705" s="131"/>
      <c r="S4705" s="131"/>
      <c r="T4705" s="131"/>
      <c r="U4705" s="131"/>
      <c r="V4705" s="131"/>
    </row>
    <row r="4706" spans="1:22" ht="15.75" x14ac:dyDescent="0.25">
      <c r="K4706" s="127" t="s">
        <v>226</v>
      </c>
      <c r="N4706" s="117" t="s">
        <v>816</v>
      </c>
      <c r="S4706" s="112" t="s">
        <v>210</v>
      </c>
      <c r="T4706" s="112" t="s">
        <v>228</v>
      </c>
    </row>
    <row r="4707" spans="1:22" x14ac:dyDescent="0.2">
      <c r="K4707" s="127">
        <v>589</v>
      </c>
      <c r="N4707" s="124">
        <f t="shared" ref="N4707" si="8287">Q4699</f>
        <v>0.25113899567874631</v>
      </c>
      <c r="P4707" s="127" t="str">
        <f t="shared" ref="P4707" si="8288">CONCATENATE("X1","(m",K4707,")")</f>
        <v>X1(m589)</v>
      </c>
      <c r="Q4707" s="59">
        <f t="shared" ref="Q4707" si="8289">(($L$3*($I$3-($C$3*N4708+$D$3*N4709+$E$3*N4710+$F$3*N4711+$G$3*N4712))/$B$3))+((1-$L$3)*N4707)</f>
        <v>0.25114961178437695</v>
      </c>
      <c r="S4707" s="129">
        <f t="shared" ref="S4707:S4712" si="8290">ABS((Q4707-N4707)/Q4707)*100</f>
        <v>4.2270045950732332E-3</v>
      </c>
      <c r="T4707" s="133">
        <f t="shared" si="8276"/>
        <v>4.2441414185597753E-3</v>
      </c>
      <c r="U4707" s="127" t="s">
        <v>229</v>
      </c>
    </row>
    <row r="4708" spans="1:22" x14ac:dyDescent="0.2">
      <c r="N4708" s="125">
        <f t="shared" si="8258"/>
        <v>1.0135667496938901E-4</v>
      </c>
      <c r="P4708" s="127" t="str">
        <f t="shared" ref="P4708" si="8291">CONCATENATE("X2","(m",K4707,")")</f>
        <v>X2(m589)</v>
      </c>
      <c r="Q4708" s="59">
        <f t="shared" ref="Q4708" si="8292">(($L$3*($I$4-($B$4*Q4707+$D$4*N4709+$E$4*N4710+$F$4*N4711+$G$4*N4712))/$C$4))+((1-$L$3)*N4708)</f>
        <v>1.0136097687259072E-4</v>
      </c>
      <c r="S4708" s="129">
        <f t="shared" si="8290"/>
        <v>4.2441414185597753E-3</v>
      </c>
    </row>
    <row r="4709" spans="1:22" x14ac:dyDescent="0.2">
      <c r="N4709" s="125">
        <f t="shared" si="8258"/>
        <v>-9.8060560847391238E-4</v>
      </c>
      <c r="P4709" s="127" t="str">
        <f t="shared" ref="P4709" si="8293">CONCATENATE("X3","(m",K4707,")")</f>
        <v>X3(m589)</v>
      </c>
      <c r="Q4709" s="59">
        <f t="shared" ref="Q4709" si="8294">(($L$3*($I$5-($B$5*Q4707+$C$5*Q4708+$E$5*N4710+$F$5*N4711+$G$5*N4712))/$D$5))+((1-$L$3)*N4709)</f>
        <v>-9.8064706751103156E-4</v>
      </c>
      <c r="S4709" s="129">
        <f t="shared" si="8290"/>
        <v>4.2277225408331705E-3</v>
      </c>
    </row>
    <row r="4710" spans="1:22" x14ac:dyDescent="0.2">
      <c r="N4710" s="125">
        <f t="shared" si="8258"/>
        <v>0.25231339128848834</v>
      </c>
      <c r="P4710" s="127" t="str">
        <f t="shared" ref="P4710" si="8295">CONCATENATE("X4","(m",K4707,")")</f>
        <v>X4(m589)</v>
      </c>
      <c r="Q4710" s="59">
        <f t="shared" ref="Q4710" si="8296">(($L$3*($I$6-($B$6*Q4707+$C$6*Q4708+$D$6*Q4709+$F$6*N4711+$G$6*N4712))/$E$6))+((1-$L$3)*N4710)</f>
        <v>0.25232395886571746</v>
      </c>
      <c r="S4710" s="129">
        <f t="shared" si="8290"/>
        <v>4.1880990123251069E-3</v>
      </c>
    </row>
    <row r="4711" spans="1:22" x14ac:dyDescent="0.2">
      <c r="N4711" s="125">
        <f t="shared" si="8258"/>
        <v>-1.0135883084847314E-4</v>
      </c>
      <c r="P4711" s="127" t="str">
        <f t="shared" ref="P4711" si="8297">CONCATENATE("X5","(m",K4707,")")</f>
        <v>X5(m589)</v>
      </c>
      <c r="Q4711" s="59">
        <f t="shared" ref="Q4711" si="8298">(($L$3*($I$7-($B$7*Q4707+$C$7*Q4708+$D$7*Q4709+$E$7*Q4710+$G$7*N4712))/$F$7))+((1-$L$3)*N4711)</f>
        <v>-1.0136311308679085E-4</v>
      </c>
      <c r="S4711" s="129">
        <f t="shared" si="8290"/>
        <v>4.2246515397048262E-3</v>
      </c>
    </row>
    <row r="4712" spans="1:22" ht="15.75" x14ac:dyDescent="0.25">
      <c r="K4712" s="1"/>
      <c r="N4712" s="126">
        <f t="shared" si="8258"/>
        <v>-9.8657804204717314E-4</v>
      </c>
      <c r="P4712" s="127" t="str">
        <f t="shared" ref="P4712" si="8299">CONCATENATE("X6","(m",K4707,")")</f>
        <v>X6(m589)</v>
      </c>
      <c r="Q4712" s="59">
        <f t="shared" ref="Q4712" si="8300">(($L$3*($I$8-($B$8*Q4707+$C$8*Q4708+$D$8*Q4709+$E$8*Q4710+$F$8*Q4711))/$G$8))+((1-$L$3)*N4712)</f>
        <v>-9.8661931156650957E-4</v>
      </c>
      <c r="R4712" s="1"/>
      <c r="S4712" s="129">
        <f t="shared" si="8290"/>
        <v>4.1829223138656162E-3</v>
      </c>
      <c r="T4712" s="1"/>
      <c r="U4712" s="1"/>
    </row>
    <row r="4713" spans="1:22" x14ac:dyDescent="0.2">
      <c r="A4713" s="131"/>
      <c r="B4713" s="131"/>
      <c r="C4713" s="131"/>
      <c r="D4713" s="131"/>
      <c r="E4713" s="131"/>
      <c r="F4713" s="131"/>
      <c r="G4713" s="131"/>
      <c r="H4713" s="131"/>
      <c r="I4713" s="131"/>
      <c r="J4713" s="131"/>
      <c r="K4713" s="131"/>
      <c r="L4713" s="131"/>
      <c r="M4713" s="131"/>
      <c r="N4713" s="131"/>
      <c r="O4713" s="131"/>
      <c r="P4713" s="131"/>
      <c r="Q4713" s="131"/>
      <c r="R4713" s="131"/>
      <c r="S4713" s="131"/>
      <c r="T4713" s="131"/>
      <c r="U4713" s="131"/>
      <c r="V4713" s="131"/>
    </row>
    <row r="4714" spans="1:22" ht="15.75" x14ac:dyDescent="0.25">
      <c r="K4714" s="127" t="s">
        <v>226</v>
      </c>
      <c r="N4714" s="117" t="s">
        <v>817</v>
      </c>
      <c r="S4714" s="112" t="s">
        <v>210</v>
      </c>
      <c r="T4714" s="112" t="s">
        <v>228</v>
      </c>
    </row>
    <row r="4715" spans="1:22" x14ac:dyDescent="0.2">
      <c r="K4715" s="127">
        <v>590</v>
      </c>
      <c r="N4715" s="124">
        <f t="shared" ref="N4715" si="8301">Q4707</f>
        <v>0.25114961178437695</v>
      </c>
      <c r="P4715" s="127" t="str">
        <f t="shared" ref="P4715" si="8302">CONCATENATE("X1","(m",K4715,")")</f>
        <v>X1(m590)</v>
      </c>
      <c r="Q4715" s="59">
        <f t="shared" ref="Q4715" si="8303">(($L$3*($I$3-($C$3*N4716+$D$3*N4717+$E$3*N4718+$F$3*N4719+$G$3*N4720))/$B$3))+((1-$L$3)*N4715)</f>
        <v>0.25116013105503787</v>
      </c>
      <c r="S4715" s="129">
        <f t="shared" ref="S4715:S4720" si="8304">ABS((Q4715-N4715)/Q4715)*100</f>
        <v>4.1882724844651371E-3</v>
      </c>
      <c r="T4715" s="133">
        <f t="shared" si="8276"/>
        <v>4.2052515689493513E-3</v>
      </c>
      <c r="U4715" s="127" t="s">
        <v>229</v>
      </c>
    </row>
    <row r="4716" spans="1:22" x14ac:dyDescent="0.2">
      <c r="N4716" s="125">
        <f t="shared" si="8258"/>
        <v>1.0136097687259072E-4</v>
      </c>
      <c r="P4716" s="127" t="str">
        <f t="shared" ref="P4716" si="8305">CONCATENATE("X2","(m",K4715,")")</f>
        <v>X2(m590)</v>
      </c>
      <c r="Q4716" s="59">
        <f t="shared" ref="Q4716" si="8306">(($L$3*($I$4-($B$4*Q4715+$D$4*N4717+$E$4*N4718+$F$4*N4719+$G$4*N4720))/$C$4))+((1-$L$3)*N4716)</f>
        <v>1.0136523953591667E-4</v>
      </c>
      <c r="S4716" s="129">
        <f t="shared" si="8304"/>
        <v>4.2052515689493513E-3</v>
      </c>
    </row>
    <row r="4717" spans="1:22" x14ac:dyDescent="0.2">
      <c r="N4717" s="125">
        <f t="shared" si="8258"/>
        <v>-9.8064706751103156E-4</v>
      </c>
      <c r="P4717" s="127" t="str">
        <f t="shared" ref="P4717" si="8307">CONCATENATE("X3","(m",K4715,")")</f>
        <v>X3(m590)</v>
      </c>
      <c r="Q4717" s="59">
        <f t="shared" ref="Q4717" si="8308">(($L$3*($I$5-($B$5*Q4715+$C$5*Q4716+$E$5*N4718+$F$5*N4719+$G$5*N4720))/$D$5))+((1-$L$3)*N4717)</f>
        <v>-9.8068814837891025E-4</v>
      </c>
      <c r="S4717" s="129">
        <f t="shared" si="8304"/>
        <v>4.1889838218799116E-3</v>
      </c>
    </row>
    <row r="4718" spans="1:22" x14ac:dyDescent="0.2">
      <c r="N4718" s="125">
        <f t="shared" si="8258"/>
        <v>0.25232395886571746</v>
      </c>
      <c r="P4718" s="127" t="str">
        <f t="shared" ref="P4718" si="8309">CONCATENATE("X4","(m",K4715,")")</f>
        <v>X4(m590)</v>
      </c>
      <c r="Q4718" s="59">
        <f t="shared" ref="Q4718" si="8310">(($L$3*($I$6-($B$6*Q4715+$C$6*Q4716+$D$6*Q4717+$F$6*N4719+$G$6*N4720))/$E$6))+((1-$L$3)*N4718)</f>
        <v>0.25233443005062944</v>
      </c>
      <c r="S4718" s="129">
        <f t="shared" si="8304"/>
        <v>4.1497249938843165E-3</v>
      </c>
    </row>
    <row r="4719" spans="1:22" x14ac:dyDescent="0.2">
      <c r="N4719" s="125">
        <f t="shared" si="8258"/>
        <v>-1.0136311308679085E-4</v>
      </c>
      <c r="P4719" s="127" t="str">
        <f t="shared" ref="P4719" si="8311">CONCATENATE("X5","(m",K4715,")")</f>
        <v>X5(m590)</v>
      </c>
      <c r="Q4719" s="59">
        <f t="shared" ref="Q4719" si="8312">(($L$3*($I$7-($B$7*Q4715+$C$7*Q4716+$D$7*Q4717+$E$7*Q4718+$G$7*N4720))/$F$7))+((1-$L$3)*N4719)</f>
        <v>-1.0136735626460634E-4</v>
      </c>
      <c r="S4719" s="129">
        <f t="shared" si="8304"/>
        <v>4.185941087788728E-3</v>
      </c>
    </row>
    <row r="4720" spans="1:22" ht="15.75" x14ac:dyDescent="0.25">
      <c r="K4720" s="1"/>
      <c r="N4720" s="126">
        <f t="shared" si="8258"/>
        <v>-9.8661931156650957E-4</v>
      </c>
      <c r="P4720" s="127" t="str">
        <f t="shared" ref="P4720" si="8313">CONCATENATE("X6","(m",K4715,")")</f>
        <v>X6(m590)</v>
      </c>
      <c r="Q4720" s="59">
        <f t="shared" ref="Q4720" si="8314">(($L$3*($I$8-($B$8*Q4715+$C$8*Q4716+$D$8*Q4717+$E$8*Q4718+$F$8*Q4719))/$G$8))+((1-$L$3)*N4720)</f>
        <v>-9.8666020464529495E-4</v>
      </c>
      <c r="R4720" s="1"/>
      <c r="S4720" s="129">
        <f t="shared" si="8304"/>
        <v>4.144595940208615E-3</v>
      </c>
      <c r="T4720" s="1"/>
      <c r="U4720" s="1"/>
    </row>
    <row r="4721" spans="1:22" x14ac:dyDescent="0.2">
      <c r="A4721" s="131"/>
      <c r="B4721" s="131"/>
      <c r="C4721" s="131"/>
      <c r="D4721" s="131"/>
      <c r="E4721" s="131"/>
      <c r="F4721" s="131"/>
      <c r="G4721" s="131"/>
      <c r="H4721" s="131"/>
      <c r="I4721" s="131"/>
      <c r="J4721" s="131"/>
      <c r="K4721" s="131"/>
      <c r="L4721" s="131"/>
      <c r="M4721" s="131"/>
      <c r="N4721" s="131"/>
      <c r="O4721" s="131"/>
      <c r="P4721" s="131"/>
      <c r="Q4721" s="131"/>
      <c r="R4721" s="131"/>
      <c r="S4721" s="131"/>
      <c r="T4721" s="131"/>
      <c r="U4721" s="131"/>
      <c r="V4721" s="131"/>
    </row>
    <row r="4722" spans="1:22" ht="15.75" x14ac:dyDescent="0.25">
      <c r="K4722" s="127" t="s">
        <v>226</v>
      </c>
      <c r="N4722" s="117" t="s">
        <v>818</v>
      </c>
      <c r="S4722" s="112" t="s">
        <v>210</v>
      </c>
      <c r="T4722" s="112" t="s">
        <v>228</v>
      </c>
    </row>
    <row r="4723" spans="1:22" x14ac:dyDescent="0.2">
      <c r="K4723" s="127">
        <v>591</v>
      </c>
      <c r="N4723" s="124">
        <f t="shared" ref="N4723" si="8315">Q4715</f>
        <v>0.25116013105503787</v>
      </c>
      <c r="P4723" s="127" t="str">
        <f t="shared" ref="P4723" si="8316">CONCATENATE("X1","(m",K4723,")")</f>
        <v>X1(m591)</v>
      </c>
      <c r="Q4723" s="59">
        <f t="shared" ref="Q4723" si="8317">(($L$3*($I$3-($C$3*N4724+$D$3*N4725+$E$3*N4726+$F$3*N4727+$G$3*N4728))/$B$3))+((1-$L$3)*N4723)</f>
        <v>0.25117055437401076</v>
      </c>
      <c r="S4723" s="129">
        <f t="shared" ref="S4723:S4728" si="8318">ABS((Q4723-N4723)/Q4723)*100</f>
        <v>4.1498968694253175E-3</v>
      </c>
      <c r="T4723" s="133">
        <f t="shared" si="8276"/>
        <v>4.1667196797591684E-3</v>
      </c>
      <c r="U4723" s="127" t="s">
        <v>229</v>
      </c>
    </row>
    <row r="4724" spans="1:22" x14ac:dyDescent="0.2">
      <c r="N4724" s="125">
        <f t="shared" si="8258"/>
        <v>1.0136523953591667E-4</v>
      </c>
      <c r="P4724" s="127" t="str">
        <f t="shared" ref="P4724" si="8319">CONCATENATE("X2","(m",K4723,")")</f>
        <v>X2(m591)</v>
      </c>
      <c r="Q4724" s="59">
        <f t="shared" ref="Q4724" si="8320">(($L$3*($I$4-($B$4*Q4723+$D$4*N4725+$E$4*N4726+$F$4*N4727+$G$4*N4728))/$C$4))+((1-$L$3)*N4724)</f>
        <v>1.0136946331729398E-4</v>
      </c>
      <c r="S4724" s="129">
        <f t="shared" si="8318"/>
        <v>4.1667196797591684E-3</v>
      </c>
    </row>
    <row r="4725" spans="1:22" x14ac:dyDescent="0.2">
      <c r="N4725" s="125">
        <f t="shared" si="8258"/>
        <v>-9.8068814837891025E-4</v>
      </c>
      <c r="P4725" s="127" t="str">
        <f t="shared" ref="P4725" si="8321">CONCATENATE("X3","(m",K4723,")")</f>
        <v>X3(m591)</v>
      </c>
      <c r="Q4725" s="59">
        <f t="shared" ref="Q4725" si="8322">(($L$3*($I$5-($B$5*Q4723+$C$5*Q4724+$E$5*N4726+$F$5*N4727+$G$5*N4728))/$D$5))+((1-$L$3)*N4725)</f>
        <v>-9.8072885452702482E-4</v>
      </c>
      <c r="S4725" s="129">
        <f t="shared" si="8318"/>
        <v>4.1506016598443001E-3</v>
      </c>
    </row>
    <row r="4726" spans="1:22" x14ac:dyDescent="0.2">
      <c r="N4726" s="125">
        <f t="shared" si="8258"/>
        <v>0.25233443005062944</v>
      </c>
      <c r="P4726" s="127" t="str">
        <f t="shared" ref="P4726" si="8323">CONCATENATE("X4","(m",K4723,")")</f>
        <v>X4(m591)</v>
      </c>
      <c r="Q4726" s="59">
        <f t="shared" ref="Q4726" si="8324">(($L$3*($I$6-($B$6*Q4723+$C$6*Q4724+$D$6*Q4725+$F$6*N4727+$G$6*N4728))/$E$6))+((1-$L$3)*N4726)</f>
        <v>0.25234480572246826</v>
      </c>
      <c r="S4726" s="129">
        <f t="shared" si="8318"/>
        <v>4.1117041458840252E-3</v>
      </c>
    </row>
    <row r="4727" spans="1:22" x14ac:dyDescent="0.2">
      <c r="N4727" s="125">
        <f t="shared" si="8258"/>
        <v>-1.0136735626460634E-4</v>
      </c>
      <c r="P4727" s="127" t="str">
        <f t="shared" ref="P4727" si="8325">CONCATENATE("X5","(m",K4723,")")</f>
        <v>X5(m591)</v>
      </c>
      <c r="Q4727" s="59">
        <f t="shared" ref="Q4727" si="8326">(($L$3*($I$7-($B$7*Q4723+$C$7*Q4724+$D$7*Q4725+$E$7*Q4726+$G$7*N4728))/$F$7))+((1-$L$3)*N4727)</f>
        <v>-1.0137156073821056E-4</v>
      </c>
      <c r="S4727" s="129">
        <f t="shared" si="8318"/>
        <v>4.1475869303027914E-3</v>
      </c>
    </row>
    <row r="4728" spans="1:22" ht="15.75" x14ac:dyDescent="0.25">
      <c r="K4728" s="1"/>
      <c r="N4728" s="126">
        <f t="shared" si="8258"/>
        <v>-9.8666020464529495E-4</v>
      </c>
      <c r="P4728" s="127" t="str">
        <f t="shared" ref="P4728" si="8327">CONCATENATE("X6","(m",K4723,")")</f>
        <v>X6(m591)</v>
      </c>
      <c r="Q4728" s="59">
        <f t="shared" ref="Q4728" si="8328">(($L$3*($I$8-($B$8*Q4723+$C$8*Q4724+$D$8*Q4725+$E$8*Q4726+$F$8*Q4727))/$G$8))+((1-$L$3)*N4728)</f>
        <v>-9.8670072471723725E-4</v>
      </c>
      <c r="R4728" s="1"/>
      <c r="S4728" s="129">
        <f t="shared" si="8318"/>
        <v>4.1066222946088363E-3</v>
      </c>
      <c r="T4728" s="1"/>
      <c r="U4728" s="1"/>
    </row>
    <row r="4729" spans="1:22" x14ac:dyDescent="0.2">
      <c r="A4729" s="131"/>
      <c r="B4729" s="131"/>
      <c r="C4729" s="131"/>
      <c r="D4729" s="131"/>
      <c r="E4729" s="131"/>
      <c r="F4729" s="131"/>
      <c r="G4729" s="131"/>
      <c r="H4729" s="131"/>
      <c r="I4729" s="131"/>
      <c r="J4729" s="131"/>
      <c r="K4729" s="131"/>
      <c r="L4729" s="131"/>
      <c r="M4729" s="131"/>
      <c r="N4729" s="131"/>
      <c r="O4729" s="131"/>
      <c r="P4729" s="131"/>
      <c r="Q4729" s="131"/>
      <c r="R4729" s="131"/>
      <c r="S4729" s="131"/>
      <c r="T4729" s="131"/>
      <c r="U4729" s="131"/>
      <c r="V4729" s="131"/>
    </row>
    <row r="4730" spans="1:22" ht="15.75" x14ac:dyDescent="0.25">
      <c r="K4730" s="127" t="s">
        <v>226</v>
      </c>
      <c r="N4730" s="117" t="s">
        <v>819</v>
      </c>
      <c r="S4730" s="112" t="s">
        <v>210</v>
      </c>
      <c r="T4730" s="112" t="s">
        <v>228</v>
      </c>
    </row>
    <row r="4731" spans="1:22" x14ac:dyDescent="0.2">
      <c r="K4731" s="127">
        <v>592</v>
      </c>
      <c r="N4731" s="124">
        <f t="shared" ref="N4731" si="8329">Q4723</f>
        <v>0.25117055437401076</v>
      </c>
      <c r="P4731" s="127" t="str">
        <f t="shared" ref="P4731" si="8330">CONCATENATE("X1","(m",K4731,")")</f>
        <v>X1(m592)</v>
      </c>
      <c r="Q4731" s="59">
        <f t="shared" ref="Q4731" si="8331">(($L$3*($I$3-($C$3*N4732+$D$3*N4733+$E$3*N4734+$F$3*N4735+$G$3*N4736))/$B$3))+((1-$L$3)*N4731)</f>
        <v>0.25118088261652038</v>
      </c>
      <c r="S4731" s="129">
        <f t="shared" ref="S4731:S4736" si="8332">ABS((Q4731-N4731)/Q4731)*100</f>
        <v>4.1118744396625058E-3</v>
      </c>
      <c r="T4731" s="133">
        <f t="shared" si="8276"/>
        <v>4.1285424268599933E-3</v>
      </c>
      <c r="U4731" s="127" t="s">
        <v>229</v>
      </c>
    </row>
    <row r="4732" spans="1:22" x14ac:dyDescent="0.2">
      <c r="N4732" s="125">
        <f t="shared" si="8258"/>
        <v>1.0136946331729398E-4</v>
      </c>
      <c r="P4732" s="127" t="str">
        <f t="shared" ref="P4732" si="8333">CONCATENATE("X2","(m",K4731,")")</f>
        <v>X2(m592)</v>
      </c>
      <c r="Q4732" s="59">
        <f t="shared" ref="Q4732" si="8334">(($L$3*($I$4-($B$4*Q4731+$D$4*N4733+$E$4*N4734+$F$4*N4735+$G$4*N4736))/$C$4))+((1-$L$3)*N4732)</f>
        <v>1.0137364857138491E-4</v>
      </c>
      <c r="S4732" s="129">
        <f t="shared" si="8332"/>
        <v>4.1285424268599933E-3</v>
      </c>
    </row>
    <row r="4733" spans="1:22" x14ac:dyDescent="0.2">
      <c r="N4733" s="125">
        <f t="shared" si="8258"/>
        <v>-9.8072885452702482E-4</v>
      </c>
      <c r="P4733" s="127" t="str">
        <f t="shared" ref="P4733" si="8335">CONCATENATE("X3","(m",K4731,")")</f>
        <v>X3(m592)</v>
      </c>
      <c r="Q4733" s="59">
        <f t="shared" ref="Q4733" si="8336">(($L$3*($I$5-($B$5*Q4731+$C$5*Q4732+$E$5*N4734+$F$5*N4735+$G$5*N4736))/$D$5))+((1-$L$3)*N4733)</f>
        <v>-9.8076918937338767E-4</v>
      </c>
      <c r="S4733" s="129">
        <f t="shared" si="8332"/>
        <v>4.1125727439119426E-3</v>
      </c>
    </row>
    <row r="4734" spans="1:22" x14ac:dyDescent="0.2">
      <c r="N4734" s="125">
        <f t="shared" si="8258"/>
        <v>0.25234480572246826</v>
      </c>
      <c r="P4734" s="127" t="str">
        <f t="shared" ref="P4734" si="8337">CONCATENATE("X4","(m",K4731,")")</f>
        <v>X4(m592)</v>
      </c>
      <c r="Q4734" s="59">
        <f t="shared" ref="Q4734" si="8338">(($L$3*($I$6-($B$6*Q4731+$C$6*Q4732+$D$6*Q4733+$F$6*N4735+$G$6*N4736))/$E$6))+((1-$L$3)*N4734)</f>
        <v>0.25235508675245794</v>
      </c>
      <c r="S4734" s="129">
        <f t="shared" si="8332"/>
        <v>4.0740331894966817E-3</v>
      </c>
    </row>
    <row r="4735" spans="1:22" x14ac:dyDescent="0.2">
      <c r="N4735" s="125">
        <f t="shared" si="8258"/>
        <v>-1.0137156073821056E-4</v>
      </c>
      <c r="P4735" s="127" t="str">
        <f t="shared" ref="P4735" si="8339">CONCATENATE("X5","(m",K4731,")")</f>
        <v>X5(m592)</v>
      </c>
      <c r="Q4735" s="59">
        <f t="shared" ref="Q4735" si="8340">(($L$3*($I$7-($B$7*Q4731+$C$7*Q4732+$D$7*Q4733+$E$7*Q4734+$G$7*N4736))/$F$7))+((1-$L$3)*N4735)</f>
        <v>-1.0137572686064456E-4</v>
      </c>
      <c r="S4735" s="129">
        <f t="shared" si="8332"/>
        <v>4.1095857588548659E-3</v>
      </c>
    </row>
    <row r="4736" spans="1:22" ht="15.75" x14ac:dyDescent="0.25">
      <c r="K4736" s="1"/>
      <c r="N4736" s="126">
        <f t="shared" si="8258"/>
        <v>-9.8670072471723725E-4</v>
      </c>
      <c r="P4736" s="127" t="str">
        <f t="shared" ref="P4736" si="8341">CONCATENATE("X6","(m",K4731,")")</f>
        <v>X6(m592)</v>
      </c>
      <c r="Q4736" s="59">
        <f t="shared" ref="Q4736" si="8342">(($L$3*($I$8-($B$8*Q4731+$C$8*Q4732+$D$8*Q4733+$E$8*Q4734+$F$8*Q4735))/$G$8))+((1-$L$3)*N4736)</f>
        <v>-9.8674087518472466E-4</v>
      </c>
      <c r="R4736" s="1"/>
      <c r="S4736" s="129">
        <f t="shared" si="8332"/>
        <v>4.0689981024542975E-3</v>
      </c>
      <c r="T4736" s="1"/>
      <c r="U4736" s="1"/>
    </row>
    <row r="4737" spans="1:22" x14ac:dyDescent="0.2">
      <c r="A4737" s="131"/>
      <c r="B4737" s="131"/>
      <c r="C4737" s="131"/>
      <c r="D4737" s="131"/>
      <c r="E4737" s="131"/>
      <c r="F4737" s="131"/>
      <c r="G4737" s="131"/>
      <c r="H4737" s="131"/>
      <c r="I4737" s="131"/>
      <c r="J4737" s="131"/>
      <c r="K4737" s="131"/>
      <c r="L4737" s="131"/>
      <c r="M4737" s="131"/>
      <c r="N4737" s="131"/>
      <c r="O4737" s="131"/>
      <c r="P4737" s="131"/>
      <c r="Q4737" s="131"/>
      <c r="R4737" s="131"/>
      <c r="S4737" s="131"/>
      <c r="T4737" s="131"/>
      <c r="U4737" s="131"/>
      <c r="V4737" s="131"/>
    </row>
    <row r="4738" spans="1:22" ht="15.75" x14ac:dyDescent="0.25">
      <c r="K4738" s="127" t="s">
        <v>226</v>
      </c>
      <c r="N4738" s="117" t="s">
        <v>820</v>
      </c>
      <c r="S4738" s="112" t="s">
        <v>210</v>
      </c>
      <c r="T4738" s="112" t="s">
        <v>228</v>
      </c>
    </row>
    <row r="4739" spans="1:22" x14ac:dyDescent="0.2">
      <c r="K4739" s="127">
        <v>593</v>
      </c>
      <c r="N4739" s="124">
        <f t="shared" ref="N4739" si="8343">Q4731</f>
        <v>0.25118088261652038</v>
      </c>
      <c r="P4739" s="127" t="str">
        <f t="shared" ref="P4739" si="8344">CONCATENATE("X1","(m",K4739,")")</f>
        <v>X1(m593)</v>
      </c>
      <c r="Q4739" s="59">
        <f t="shared" ref="Q4739" si="8345">(($L$3*($I$3-($C$3*N4740+$D$3*N4741+$E$3*N4742+$F$3*N4743+$G$3*N4744))/$B$3))+((1-$L$3)*N4739)</f>
        <v>0.2511911166498082</v>
      </c>
      <c r="S4739" s="129">
        <f t="shared" ref="S4739:S4744" si="8346">ABS((Q4739-N4739)/Q4739)*100</f>
        <v>4.0742019161777625E-3</v>
      </c>
      <c r="T4739" s="133">
        <f t="shared" si="8276"/>
        <v>4.0907165176004255E-3</v>
      </c>
      <c r="U4739" s="127" t="s">
        <v>229</v>
      </c>
    </row>
    <row r="4740" spans="1:22" x14ac:dyDescent="0.2">
      <c r="N4740" s="125">
        <f t="shared" si="8258"/>
        <v>1.0137364857138491E-4</v>
      </c>
      <c r="P4740" s="127" t="str">
        <f t="shared" ref="P4740" si="8347">CONCATENATE("X2","(m",K4739,")")</f>
        <v>X2(m593)</v>
      </c>
      <c r="Q4740" s="59">
        <f t="shared" ref="Q4740" si="8348">(($L$3*($I$4-($B$4*Q4739+$D$4*N4741+$E$4*N4742+$F$4*N4743+$G$4*N4744))/$C$4))+((1-$L$3)*N4740)</f>
        <v>1.0137779564961672E-4</v>
      </c>
      <c r="S4740" s="129">
        <f t="shared" si="8346"/>
        <v>4.0907165176004255E-3</v>
      </c>
    </row>
    <row r="4741" spans="1:22" x14ac:dyDescent="0.2">
      <c r="N4741" s="125">
        <f t="shared" si="8258"/>
        <v>-9.8076918937338767E-4</v>
      </c>
      <c r="P4741" s="127" t="str">
        <f t="shared" ref="P4741" si="8349">CONCATENATE("X3","(m",K4739,")")</f>
        <v>X3(m593)</v>
      </c>
      <c r="Q4741" s="59">
        <f t="shared" ref="Q4741" si="8350">(($L$3*($I$5-($B$5*Q4739+$C$5*Q4740+$E$5*N4742+$F$5*N4743+$G$5*N4744))/$D$5))+((1-$L$3)*N4741)</f>
        <v>-9.8080915630483325E-4</v>
      </c>
      <c r="S4741" s="129">
        <f t="shared" si="8346"/>
        <v>4.074893794440931E-3</v>
      </c>
    </row>
    <row r="4742" spans="1:22" x14ac:dyDescent="0.2">
      <c r="N4742" s="125">
        <f t="shared" si="8258"/>
        <v>0.25235508675245794</v>
      </c>
      <c r="P4742" s="127" t="str">
        <f t="shared" ref="P4742" si="8351">CONCATENATE("X4","(m",K4739,")")</f>
        <v>X4(m593)</v>
      </c>
      <c r="Q4742" s="59">
        <f t="shared" ref="Q4742" si="8352">(($L$3*($I$6-($B$6*Q4739+$C$6*Q4740+$D$6*Q4741+$F$6*N4743+$G$6*N4744))/$E$6))+((1-$L$3)*N4742)</f>
        <v>0.25236527400387554</v>
      </c>
      <c r="S4742" s="129">
        <f t="shared" si="8346"/>
        <v>4.0367088767717498E-3</v>
      </c>
    </row>
    <row r="4743" spans="1:22" x14ac:dyDescent="0.2">
      <c r="N4743" s="125">
        <f t="shared" si="8258"/>
        <v>-1.0137572686064456E-4</v>
      </c>
      <c r="P4743" s="127" t="str">
        <f t="shared" ref="P4743" si="8353">CONCATENATE("X5","(m",K4739,")")</f>
        <v>X5(m593)</v>
      </c>
      <c r="Q4743" s="59">
        <f t="shared" ref="Q4743" si="8354">(($L$3*($I$7-($B$7*Q4739+$C$7*Q4740+$D$7*Q4741+$E$7*Q4742+$G$7*N4744))/$F$7))+((1-$L$3)*N4743)</f>
        <v>-1.0137985498172915E-4</v>
      </c>
      <c r="S4743" s="129">
        <f t="shared" si="8346"/>
        <v>4.0719342963509058E-3</v>
      </c>
    </row>
    <row r="4744" spans="1:22" ht="15.75" x14ac:dyDescent="0.25">
      <c r="K4744" s="1"/>
      <c r="N4744" s="126">
        <f t="shared" si="8258"/>
        <v>-9.8674087518472466E-4</v>
      </c>
      <c r="P4744" s="127" t="str">
        <f t="shared" ref="P4744" si="8355">CONCATENATE("X6","(m",K4739,")")</f>
        <v>X6(m593)</v>
      </c>
      <c r="Q4744" s="59">
        <f t="shared" ref="Q4744" si="8356">(($L$3*($I$8-($B$8*Q4739+$C$8*Q4740+$D$8*Q4741+$E$8*Q4742+$F$8*Q4743))/$G$8))+((1-$L$3)*N4744)</f>
        <v>-9.8678065941910963E-4</v>
      </c>
      <c r="R4744" s="1"/>
      <c r="S4744" s="129">
        <f t="shared" si="8346"/>
        <v>4.0317201198885417E-3</v>
      </c>
      <c r="T4744" s="1"/>
      <c r="U4744" s="1"/>
    </row>
    <row r="4745" spans="1:22" x14ac:dyDescent="0.2">
      <c r="A4745" s="131"/>
      <c r="B4745" s="131"/>
      <c r="C4745" s="131"/>
      <c r="D4745" s="131"/>
      <c r="E4745" s="131"/>
      <c r="F4745" s="131"/>
      <c r="G4745" s="131"/>
      <c r="H4745" s="131"/>
      <c r="I4745" s="131"/>
      <c r="J4745" s="131"/>
      <c r="K4745" s="131"/>
      <c r="L4745" s="131"/>
      <c r="M4745" s="131"/>
      <c r="N4745" s="131"/>
      <c r="O4745" s="131"/>
      <c r="P4745" s="131"/>
      <c r="Q4745" s="131"/>
      <c r="R4745" s="131"/>
      <c r="S4745" s="131"/>
      <c r="T4745" s="131"/>
      <c r="U4745" s="131"/>
      <c r="V4745" s="131"/>
    </row>
    <row r="4746" spans="1:22" ht="15.75" x14ac:dyDescent="0.25">
      <c r="K4746" s="127" t="s">
        <v>226</v>
      </c>
      <c r="N4746" s="117" t="s">
        <v>821</v>
      </c>
      <c r="S4746" s="112" t="s">
        <v>210</v>
      </c>
      <c r="T4746" s="112" t="s">
        <v>228</v>
      </c>
    </row>
    <row r="4747" spans="1:22" x14ac:dyDescent="0.2">
      <c r="K4747" s="127">
        <v>594</v>
      </c>
      <c r="N4747" s="124">
        <f t="shared" ref="N4747" si="8357">Q4739</f>
        <v>0.2511911166498082</v>
      </c>
      <c r="P4747" s="127" t="str">
        <f t="shared" ref="P4747" si="8358">CONCATENATE("X1","(m",K4747,")")</f>
        <v>X1(m594)</v>
      </c>
      <c r="Q4747" s="59">
        <f t="shared" ref="Q4747" si="8359">(($L$3*($I$3-($C$3*N4748+$D$3*N4749+$E$3*N4750+$F$3*N4751+$G$3*N4752))/$B$3))+((1-$L$3)*N4747)</f>
        <v>0.25120125733320514</v>
      </c>
      <c r="S4747" s="129">
        <f t="shared" ref="S4747:S4752" si="8360">ABS((Q4747-N4747)/Q4747)*100</f>
        <v>4.036876050939062E-3</v>
      </c>
      <c r="T4747" s="133">
        <f t="shared" si="8276"/>
        <v>4.0532386903139447E-3</v>
      </c>
      <c r="U4747" s="127" t="s">
        <v>229</v>
      </c>
    </row>
    <row r="4748" spans="1:22" x14ac:dyDescent="0.2">
      <c r="N4748" s="125">
        <f t="shared" si="8258"/>
        <v>1.0137779564961672E-4</v>
      </c>
      <c r="P4748" s="127" t="str">
        <f t="shared" ref="P4748" si="8361">CONCATENATE("X2","(m",K4747,")")</f>
        <v>X2(m594)</v>
      </c>
      <c r="Q4748" s="59">
        <f t="shared" ref="Q4748" si="8362">(($L$3*($I$4-($B$4*Q4747+$D$4*N4749+$E$4*N4750+$F$4*N4751+$G$4*N4752))/$C$4))+((1-$L$3)*N4748)</f>
        <v>1.0138190490021112E-4</v>
      </c>
      <c r="S4748" s="129">
        <f t="shared" si="8360"/>
        <v>4.0532386903139447E-3</v>
      </c>
    </row>
    <row r="4749" spans="1:22" x14ac:dyDescent="0.2">
      <c r="N4749" s="125">
        <f t="shared" si="8258"/>
        <v>-9.8080915630483325E-4</v>
      </c>
      <c r="P4749" s="127" t="str">
        <f t="shared" ref="P4749" si="8363">CONCATENATE("X3","(m",K4747,")")</f>
        <v>X3(m594)</v>
      </c>
      <c r="Q4749" s="59">
        <f t="shared" ref="Q4749" si="8364">(($L$3*($I$5-($B$5*Q4747+$C$5*Q4748+$E$5*N4750+$F$5*N4751+$G$5*N4752))/$D$5))+((1-$L$3)*N4749)</f>
        <v>-9.8084875867730337E-4</v>
      </c>
      <c r="S4749" s="129">
        <f t="shared" si="8360"/>
        <v>4.0375615628573938E-3</v>
      </c>
    </row>
    <row r="4750" spans="1:22" x14ac:dyDescent="0.2">
      <c r="N4750" s="125">
        <f t="shared" si="8258"/>
        <v>0.25236527400387554</v>
      </c>
      <c r="P4750" s="127" t="str">
        <f t="shared" ref="P4750" si="8365">CONCATENATE("X4","(m",K4747,")")</f>
        <v>X4(m594)</v>
      </c>
      <c r="Q4750" s="59">
        <f t="shared" ref="Q4750" si="8366">(($L$3*($I$6-($B$6*Q4747+$C$6*Q4748+$D$6*Q4749+$F$6*N4751+$G$6*N4752))/$E$6))+((1-$L$3)*N4750)</f>
        <v>0.25237536833212371</v>
      </c>
      <c r="S4750" s="129">
        <f t="shared" si="8360"/>
        <v>3.9997279904443262E-3</v>
      </c>
    </row>
    <row r="4751" spans="1:22" x14ac:dyDescent="0.2">
      <c r="N4751" s="125">
        <f t="shared" si="8258"/>
        <v>-1.0137985498172915E-4</v>
      </c>
      <c r="P4751" s="127" t="str">
        <f t="shared" ref="P4751" si="8367">CONCATENATE("X5","(m",K4747,")")</f>
        <v>X5(m594)</v>
      </c>
      <c r="Q4751" s="59">
        <f t="shared" ref="Q4751" si="8368">(($L$3*($I$7-($B$7*Q4747+$C$7*Q4748+$D$7*Q4749+$E$7*Q4750+$G$7*N4752))/$F$7))+((1-$L$3)*N4751)</f>
        <v>-1.0138394544809423E-4</v>
      </c>
      <c r="S4751" s="129">
        <f t="shared" si="8360"/>
        <v>4.0346292965825915E-3</v>
      </c>
    </row>
    <row r="4752" spans="1:22" ht="15.75" x14ac:dyDescent="0.25">
      <c r="K4752" s="1"/>
      <c r="N4752" s="126">
        <f t="shared" si="8258"/>
        <v>-9.8678065941910963E-4</v>
      </c>
      <c r="P4752" s="127" t="str">
        <f t="shared" ref="P4752" si="8369">CONCATENATE("X6","(m",K4747,")")</f>
        <v>X6(m594)</v>
      </c>
      <c r="Q4752" s="59">
        <f t="shared" ref="Q4752" si="8370">(($L$3*($I$8-($B$8*Q4747+$C$8*Q4748+$D$8*Q4749+$E$8*Q4750+$F$8*Q4751))/$G$8))+((1-$L$3)*N4752)</f>
        <v>-9.8682008076099296E-4</v>
      </c>
      <c r="R4752" s="1"/>
      <c r="S4752" s="129">
        <f t="shared" si="8360"/>
        <v>3.9947851337733412E-3</v>
      </c>
      <c r="T4752" s="1"/>
      <c r="U4752" s="1"/>
    </row>
    <row r="4753" spans="1:22" x14ac:dyDescent="0.2">
      <c r="A4753" s="131"/>
      <c r="B4753" s="131"/>
      <c r="C4753" s="131"/>
      <c r="D4753" s="131"/>
      <c r="E4753" s="131"/>
      <c r="F4753" s="131"/>
      <c r="G4753" s="131"/>
      <c r="H4753" s="131"/>
      <c r="I4753" s="131"/>
      <c r="J4753" s="131"/>
      <c r="K4753" s="131"/>
      <c r="L4753" s="131"/>
      <c r="M4753" s="131"/>
      <c r="N4753" s="131"/>
      <c r="O4753" s="131"/>
      <c r="P4753" s="131"/>
      <c r="Q4753" s="131"/>
      <c r="R4753" s="131"/>
      <c r="S4753" s="131"/>
      <c r="T4753" s="131"/>
      <c r="U4753" s="131"/>
      <c r="V4753" s="131"/>
    </row>
    <row r="4754" spans="1:22" ht="15.75" x14ac:dyDescent="0.25">
      <c r="K4754" s="127" t="s">
        <v>226</v>
      </c>
      <c r="N4754" s="117" t="s">
        <v>822</v>
      </c>
      <c r="S4754" s="112" t="s">
        <v>210</v>
      </c>
      <c r="T4754" s="112" t="s">
        <v>228</v>
      </c>
    </row>
    <row r="4755" spans="1:22" x14ac:dyDescent="0.2">
      <c r="K4755" s="127">
        <v>595</v>
      </c>
      <c r="N4755" s="124">
        <f t="shared" ref="N4755:N4816" si="8371">Q4747</f>
        <v>0.25120125733320514</v>
      </c>
      <c r="P4755" s="127" t="str">
        <f t="shared" ref="P4755" si="8372">CONCATENATE("X1","(m",K4755,")")</f>
        <v>X1(m595)</v>
      </c>
      <c r="Q4755" s="59">
        <f t="shared" ref="Q4755" si="8373">(($L$3*($I$3-($C$3*N4756+$D$3*N4757+$E$3*N4758+$F$3*N4759+$G$3*N4760))/$B$3))+((1-$L$3)*N4755)</f>
        <v>0.25121130551820348</v>
      </c>
      <c r="S4755" s="129">
        <f t="shared" ref="S4755:S4760" si="8374">ABS((Q4755-N4755)/Q4755)*100</f>
        <v>3.999893626446119E-3</v>
      </c>
      <c r="T4755" s="133">
        <f t="shared" si="8276"/>
        <v>4.0161057141608831E-3</v>
      </c>
      <c r="U4755" s="127" t="s">
        <v>229</v>
      </c>
    </row>
    <row r="4756" spans="1:22" x14ac:dyDescent="0.2">
      <c r="N4756" s="125">
        <f t="shared" si="8371"/>
        <v>1.0138190490021112E-4</v>
      </c>
      <c r="P4756" s="127" t="str">
        <f t="shared" ref="P4756" si="8375">CONCATENATE("X2","(m",K4755,")")</f>
        <v>X2(m595)</v>
      </c>
      <c r="Q4756" s="59">
        <f t="shared" ref="Q4756" si="8376">(($L$3*($I$4-($B$4*Q4755+$D$4*N4757+$E$4*N4758+$F$4*N4759+$G$4*N4760))/$C$4))+((1-$L$3)*N4756)</f>
        <v>1.0138597666821345E-4</v>
      </c>
      <c r="S4756" s="129">
        <f t="shared" si="8374"/>
        <v>4.0161057141608831E-3</v>
      </c>
    </row>
    <row r="4757" spans="1:22" x14ac:dyDescent="0.2">
      <c r="N4757" s="125">
        <f t="shared" si="8371"/>
        <v>-9.8084875867730337E-4</v>
      </c>
      <c r="P4757" s="127" t="str">
        <f t="shared" ref="P4757" si="8377">CONCATENATE("X3","(m",K4755,")")</f>
        <v>X3(m595)</v>
      </c>
      <c r="Q4757" s="59">
        <f t="shared" ref="Q4757" si="8378">(($L$3*($I$5-($B$5*Q4755+$C$5*Q4756+$E$5*N4758+$F$5*N4759+$G$5*N4760))/$D$5))+((1-$L$3)*N4757)</f>
        <v>-9.8088799981612762E-4</v>
      </c>
      <c r="S4757" s="129">
        <f t="shared" si="8374"/>
        <v>4.0005728311095883E-3</v>
      </c>
    </row>
    <row r="4758" spans="1:22" x14ac:dyDescent="0.2">
      <c r="N4758" s="125">
        <f t="shared" si="8371"/>
        <v>0.25237536833212371</v>
      </c>
      <c r="P4758" s="127" t="str">
        <f t="shared" ref="P4758" si="8379">CONCATENATE("X4","(m",K4755,")")</f>
        <v>X4(m595)</v>
      </c>
      <c r="Q4758" s="59">
        <f t="shared" ref="Q4758" si="8380">(($L$3*($I$6-($B$6*Q4755+$C$6*Q4756+$D$6*Q4757+$F$6*N4759+$G$6*N4760))/$E$6))+((1-$L$3)*N4758)</f>
        <v>0.25238537058480254</v>
      </c>
      <c r="S4758" s="129">
        <f t="shared" si="8374"/>
        <v>3.9630873436344678E-3</v>
      </c>
    </row>
    <row r="4759" spans="1:22" x14ac:dyDescent="0.2">
      <c r="N4759" s="125">
        <f t="shared" si="8371"/>
        <v>-1.0138394544809423E-4</v>
      </c>
      <c r="P4759" s="127" t="str">
        <f t="shared" ref="P4759" si="8381">CONCATENATE("X5","(m",K4755,")")</f>
        <v>X5(m595)</v>
      </c>
      <c r="Q4759" s="59">
        <f t="shared" ref="Q4759" si="8382">(($L$3*($I$7-($B$7*Q4755+$C$7*Q4756+$D$7*Q4757+$E$7*Q4758+$G$7*N4760))/$F$7))+((1-$L$3)*N4759)</f>
        <v>-1.0138799860320785E-4</v>
      </c>
      <c r="S4759" s="129">
        <f t="shared" si="8374"/>
        <v>3.9976675439493447E-3</v>
      </c>
    </row>
    <row r="4760" spans="1:22" ht="15.75" x14ac:dyDescent="0.25">
      <c r="K4760" s="1"/>
      <c r="N4760" s="126">
        <f t="shared" si="8371"/>
        <v>-9.8682008076099296E-4</v>
      </c>
      <c r="P4760" s="127" t="str">
        <f t="shared" ref="P4760" si="8383">CONCATENATE("X6","(m",K4755,")")</f>
        <v>X6(m595)</v>
      </c>
      <c r="Q4760" s="59">
        <f t="shared" ref="Q4760" si="8384">(($L$3*($I$8-($B$8*Q4755+$C$8*Q4756+$D$8*Q4757+$E$8*Q4758+$F$8*Q4759))/$G$8))+((1-$L$3)*N4760)</f>
        <v>-9.8685914252050395E-4</v>
      </c>
      <c r="R4760" s="1"/>
      <c r="S4760" s="129">
        <f t="shared" si="8374"/>
        <v>3.9581899612565223E-3</v>
      </c>
      <c r="T4760" s="1"/>
      <c r="U4760" s="1"/>
    </row>
    <row r="4761" spans="1:22" x14ac:dyDescent="0.2">
      <c r="A4761" s="131"/>
      <c r="B4761" s="131"/>
      <c r="C4761" s="131"/>
      <c r="D4761" s="131"/>
      <c r="E4761" s="131"/>
      <c r="F4761" s="131"/>
      <c r="G4761" s="131"/>
      <c r="H4761" s="131"/>
      <c r="I4761" s="131"/>
      <c r="J4761" s="131"/>
      <c r="K4761" s="131"/>
      <c r="L4761" s="131"/>
      <c r="M4761" s="131"/>
      <c r="N4761" s="131"/>
      <c r="O4761" s="131"/>
      <c r="P4761" s="131"/>
      <c r="Q4761" s="131"/>
      <c r="R4761" s="131"/>
      <c r="S4761" s="131"/>
      <c r="T4761" s="131"/>
      <c r="U4761" s="131"/>
      <c r="V4761" s="131"/>
    </row>
    <row r="4762" spans="1:22" ht="15.75" x14ac:dyDescent="0.25">
      <c r="K4762" s="127" t="s">
        <v>226</v>
      </c>
      <c r="N4762" s="117" t="s">
        <v>823</v>
      </c>
      <c r="S4762" s="112" t="s">
        <v>210</v>
      </c>
      <c r="T4762" s="112" t="s">
        <v>228</v>
      </c>
    </row>
    <row r="4763" spans="1:22" x14ac:dyDescent="0.2">
      <c r="K4763" s="127">
        <v>596</v>
      </c>
      <c r="N4763" s="124">
        <f t="shared" ref="N4763" si="8385">Q4755</f>
        <v>0.25121130551820348</v>
      </c>
      <c r="P4763" s="127" t="str">
        <f t="shared" ref="P4763" si="8386">CONCATENATE("X1","(m",K4763,")")</f>
        <v>X1(m596)</v>
      </c>
      <c r="Q4763" s="59">
        <f t="shared" ref="Q4763" si="8387">(($L$3*($I$3-($C$3*N4764+$D$3*N4765+$E$3*N4766+$F$3*N4767+$G$3*N4768))/$B$3))+((1-$L$3)*N4763)</f>
        <v>0.25122126204852885</v>
      </c>
      <c r="S4763" s="129">
        <f t="shared" ref="S4763:S4768" si="8388">ABS((Q4763-N4763)/Q4763)*100</f>
        <v>3.9632514557820502E-3</v>
      </c>
      <c r="T4763" s="133">
        <f t="shared" ref="T4763:T4819" si="8389">MAX(S4763:S4766)</f>
        <v>3.9793143887839489E-3</v>
      </c>
      <c r="U4763" s="127" t="s">
        <v>229</v>
      </c>
    </row>
    <row r="4764" spans="1:22" x14ac:dyDescent="0.2">
      <c r="N4764" s="125">
        <f t="shared" si="8371"/>
        <v>1.0138597666821345E-4</v>
      </c>
      <c r="P4764" s="127" t="str">
        <f t="shared" ref="P4764" si="8390">CONCATENATE("X2","(m",K4763,")")</f>
        <v>X2(m596)</v>
      </c>
      <c r="Q4764" s="59">
        <f t="shared" ref="Q4764" si="8391">(($L$3*($I$4-($B$4*Q4763+$D$4*N4765+$E$4*N4766+$F$4*N4767+$G$4*N4768))/$C$4))+((1-$L$3)*N4764)</f>
        <v>1.0139001129552172E-4</v>
      </c>
      <c r="S4764" s="129">
        <f t="shared" si="8388"/>
        <v>3.9793143887839489E-3</v>
      </c>
    </row>
    <row r="4765" spans="1:22" x14ac:dyDescent="0.2">
      <c r="N4765" s="125">
        <f t="shared" si="8371"/>
        <v>-9.8088799981612762E-4</v>
      </c>
      <c r="P4765" s="127" t="str">
        <f t="shared" ref="P4765" si="8392">CONCATENATE("X3","(m",K4763,")")</f>
        <v>X3(m596)</v>
      </c>
      <c r="Q4765" s="59">
        <f t="shared" ref="Q4765" si="8393">(($L$3*($I$5-($B$5*Q4763+$C$5*Q4764+$E$5*N4766+$F$5*N4767+$G$5*N4768))/$D$5))+((1-$L$3)*N4765)</f>
        <v>-9.8092688301630484E-4</v>
      </c>
      <c r="S4765" s="129">
        <f t="shared" si="8388"/>
        <v>3.9639244117417004E-3</v>
      </c>
    </row>
    <row r="4766" spans="1:22" x14ac:dyDescent="0.2">
      <c r="N4766" s="125">
        <f t="shared" si="8371"/>
        <v>0.25238537058480254</v>
      </c>
      <c r="P4766" s="127" t="str">
        <f t="shared" ref="P4766" si="8394">CONCATENATE("X4","(m",K4763,")")</f>
        <v>X4(m596)</v>
      </c>
      <c r="Q4766" s="59">
        <f t="shared" ref="Q4766" si="8395">(($L$3*($I$6-($B$6*Q4763+$C$6*Q4764+$D$6*Q4765+$F$6*N4767+$G$6*N4768))/$E$6))+((1-$L$3)*N4766)</f>
        <v>0.25239528160178076</v>
      </c>
      <c r="S4766" s="129">
        <f t="shared" si="8388"/>
        <v>3.9267837795252157E-3</v>
      </c>
    </row>
    <row r="4767" spans="1:22" x14ac:dyDescent="0.2">
      <c r="N4767" s="125">
        <f t="shared" si="8371"/>
        <v>-1.0138799860320785E-4</v>
      </c>
      <c r="P4767" s="127" t="str">
        <f t="shared" ref="P4767" si="8396">CONCATENATE("X5","(m",K4763,")")</f>
        <v>X5(m596)</v>
      </c>
      <c r="Q4767" s="59">
        <f t="shared" ref="Q4767" si="8397">(($L$3*($I$7-($B$7*Q4763+$C$7*Q4764+$D$7*Q4765+$E$7*Q4766+$G$7*N4768))/$F$7))+((1-$L$3)*N4767)</f>
        <v>-1.0139201478740521E-4</v>
      </c>
      <c r="S4767" s="129">
        <f t="shared" si="8388"/>
        <v>3.9610458533414382E-3</v>
      </c>
    </row>
    <row r="4768" spans="1:22" ht="15.75" x14ac:dyDescent="0.25">
      <c r="K4768" s="1"/>
      <c r="N4768" s="126">
        <f t="shared" si="8371"/>
        <v>-9.8685914252050395E-4</v>
      </c>
      <c r="P4768" s="127" t="str">
        <f t="shared" ref="P4768" si="8398">CONCATENATE("X6","(m",K4763,")")</f>
        <v>X6(m596)</v>
      </c>
      <c r="Q4768" s="59">
        <f t="shared" ref="Q4768" si="8399">(($L$3*($I$8-($B$8*Q4763+$C$8*Q4764+$D$8*Q4765+$E$8*Q4766+$F$8*Q4767))/$G$8))+((1-$L$3)*N4768)</f>
        <v>-9.8689784797757881E-4</v>
      </c>
      <c r="R4768" s="1"/>
      <c r="S4768" s="129">
        <f t="shared" si="8388"/>
        <v>3.921931449560232E-3</v>
      </c>
      <c r="T4768" s="1"/>
      <c r="U4768" s="1"/>
    </row>
    <row r="4769" spans="1:22" x14ac:dyDescent="0.2">
      <c r="A4769" s="131"/>
      <c r="B4769" s="131"/>
      <c r="C4769" s="131"/>
      <c r="D4769" s="131"/>
      <c r="E4769" s="131"/>
      <c r="F4769" s="131"/>
      <c r="G4769" s="131"/>
      <c r="H4769" s="131"/>
      <c r="I4769" s="131"/>
      <c r="J4769" s="131"/>
      <c r="K4769" s="131"/>
      <c r="L4769" s="131"/>
      <c r="M4769" s="131"/>
      <c r="N4769" s="131"/>
      <c r="O4769" s="131"/>
      <c r="P4769" s="131"/>
      <c r="Q4769" s="131"/>
      <c r="R4769" s="131"/>
      <c r="S4769" s="131"/>
      <c r="T4769" s="131"/>
      <c r="U4769" s="131"/>
      <c r="V4769" s="131"/>
    </row>
    <row r="4770" spans="1:22" ht="15.75" x14ac:dyDescent="0.25">
      <c r="K4770" s="127" t="s">
        <v>226</v>
      </c>
      <c r="N4770" s="117" t="s">
        <v>824</v>
      </c>
      <c r="S4770" s="112" t="s">
        <v>210</v>
      </c>
      <c r="T4770" s="112" t="s">
        <v>228</v>
      </c>
    </row>
    <row r="4771" spans="1:22" x14ac:dyDescent="0.2">
      <c r="K4771" s="127">
        <v>597</v>
      </c>
      <c r="N4771" s="124">
        <f t="shared" ref="N4771" si="8400">Q4763</f>
        <v>0.25122126204852885</v>
      </c>
      <c r="P4771" s="127" t="str">
        <f t="shared" ref="P4771" si="8401">CONCATENATE("X1","(m",K4771,")")</f>
        <v>X1(m597)</v>
      </c>
      <c r="Q4771" s="59">
        <f t="shared" ref="Q4771" si="8402">(($L$3*($I$3-($C$3*N4772+$D$3*N4773+$E$3*N4774+$F$3*N4775+$G$3*N4776))/$B$3))+((1-$L$3)*N4771)</f>
        <v>0.25123112776021078</v>
      </c>
      <c r="S4771" s="129">
        <f t="shared" ref="S4771:S4776" si="8403">ABS((Q4771-N4771)/Q4771)*100</f>
        <v>3.9269463819586051E-3</v>
      </c>
      <c r="T4771" s="133">
        <f t="shared" si="8389"/>
        <v>3.9428615441114761E-3</v>
      </c>
      <c r="U4771" s="127" t="s">
        <v>229</v>
      </c>
    </row>
    <row r="4772" spans="1:22" x14ac:dyDescent="0.2">
      <c r="N4772" s="125">
        <f t="shared" si="8371"/>
        <v>1.0139001129552172E-4</v>
      </c>
      <c r="P4772" s="127" t="str">
        <f t="shared" ref="P4772" si="8404">CONCATENATE("X2","(m",K4771,")")</f>
        <v>X2(m597)</v>
      </c>
      <c r="Q4772" s="59">
        <f t="shared" ref="Q4772" si="8405">(($L$3*($I$4-($B$4*Q4771+$D$4*N4773+$E$4*N4774+$F$4*N4775+$G$4*N4776))/$C$4))+((1-$L$3)*N4772)</f>
        <v>1.0139400912091538E-4</v>
      </c>
      <c r="S4772" s="129">
        <f t="shared" si="8403"/>
        <v>3.9428615441114761E-3</v>
      </c>
    </row>
    <row r="4773" spans="1:22" x14ac:dyDescent="0.2">
      <c r="N4773" s="125">
        <f t="shared" si="8371"/>
        <v>-9.8092688301630484E-4</v>
      </c>
      <c r="P4773" s="127" t="str">
        <f t="shared" ref="P4773" si="8406">CONCATENATE("X3","(m",K4771,")")</f>
        <v>X3(m597)</v>
      </c>
      <c r="Q4773" s="59">
        <f t="shared" ref="Q4773" si="8407">(($L$3*($I$5-($B$5*Q4771+$C$5*Q4772+$E$5*N4774+$F$5*N4775+$G$5*N4776))/$D$5))+((1-$L$3)*N4773)</f>
        <v>-9.8096541154277781E-4</v>
      </c>
      <c r="S4773" s="129">
        <f t="shared" si="8403"/>
        <v>3.9276131471724903E-3</v>
      </c>
    </row>
    <row r="4774" spans="1:22" x14ac:dyDescent="0.2">
      <c r="N4774" s="125">
        <f t="shared" si="8371"/>
        <v>0.25239528160178076</v>
      </c>
      <c r="P4774" s="127" t="str">
        <f t="shared" ref="P4774" si="8408">CONCATENATE("X4","(m",K4771,")")</f>
        <v>X4(m597)</v>
      </c>
      <c r="Q4774" s="59">
        <f t="shared" ref="Q4774" si="8409">(($L$3*($I$6-($B$6*Q4771+$C$6*Q4772+$D$6*Q4773+$F$6*N4775+$G$6*N4776))/$E$6))+((1-$L$3)*N4774)</f>
        <v>0.25240510221526624</v>
      </c>
      <c r="S4774" s="129">
        <f t="shared" si="8403"/>
        <v>3.8908141710632888E-3</v>
      </c>
    </row>
    <row r="4775" spans="1:22" x14ac:dyDescent="0.2">
      <c r="N4775" s="125">
        <f t="shared" si="8371"/>
        <v>-1.0139201478740521E-4</v>
      </c>
      <c r="P4775" s="127" t="str">
        <f t="shared" ref="P4775" si="8410">CONCATENATE("X5","(m",K4771,")")</f>
        <v>X5(m597)</v>
      </c>
      <c r="Q4775" s="59">
        <f t="shared" ref="Q4775" si="8411">(($L$3*($I$7-($B$7*Q4771+$C$7*Q4772+$D$7*Q4773+$E$7*Q4774+$G$7*N4776))/$F$7))+((1-$L$3)*N4775)</f>
        <v>-1.0139599433791704E-4</v>
      </c>
      <c r="S4775" s="129">
        <f t="shared" si="8403"/>
        <v>3.9247610695292206E-3</v>
      </c>
    </row>
    <row r="4776" spans="1:22" ht="15.75" x14ac:dyDescent="0.25">
      <c r="K4776" s="1"/>
      <c r="N4776" s="126">
        <f t="shared" si="8371"/>
        <v>-9.8689784797757881E-4</v>
      </c>
      <c r="P4776" s="127" t="str">
        <f t="shared" ref="P4776" si="8412">CONCATENATE("X6","(m",K4771,")")</f>
        <v>X6(m597)</v>
      </c>
      <c r="Q4776" s="59">
        <f t="shared" ref="Q4776" si="8413">(($L$3*($I$8-($B$8*Q4771+$C$8*Q4772+$D$8*Q4773+$E$8*Q4774+$F$8*Q4775))/$G$8))+((1-$L$3)*N4776)</f>
        <v>-9.8693620038223587E-4</v>
      </c>
      <c r="R4776" s="1"/>
      <c r="S4776" s="129">
        <f t="shared" si="8403"/>
        <v>3.8860064756160656E-3</v>
      </c>
      <c r="T4776" s="1"/>
      <c r="U4776" s="1"/>
    </row>
    <row r="4777" spans="1:22" x14ac:dyDescent="0.2">
      <c r="A4777" s="131"/>
      <c r="B4777" s="131"/>
      <c r="C4777" s="131"/>
      <c r="D4777" s="131"/>
      <c r="E4777" s="131"/>
      <c r="F4777" s="131"/>
      <c r="G4777" s="131"/>
      <c r="H4777" s="131"/>
      <c r="I4777" s="131"/>
      <c r="J4777" s="131"/>
      <c r="K4777" s="131"/>
      <c r="L4777" s="131"/>
      <c r="M4777" s="131"/>
      <c r="N4777" s="131"/>
      <c r="O4777" s="131"/>
      <c r="P4777" s="131"/>
      <c r="Q4777" s="131"/>
      <c r="R4777" s="131"/>
      <c r="S4777" s="131"/>
      <c r="T4777" s="131"/>
      <c r="U4777" s="131"/>
      <c r="V4777" s="131"/>
    </row>
    <row r="4778" spans="1:22" ht="15.75" x14ac:dyDescent="0.25">
      <c r="K4778" s="127" t="s">
        <v>226</v>
      </c>
      <c r="N4778" s="117" t="s">
        <v>825</v>
      </c>
      <c r="S4778" s="112" t="s">
        <v>210</v>
      </c>
      <c r="T4778" s="112" t="s">
        <v>228</v>
      </c>
    </row>
    <row r="4779" spans="1:22" x14ac:dyDescent="0.2">
      <c r="K4779" s="127">
        <v>598</v>
      </c>
      <c r="N4779" s="124">
        <f t="shared" ref="N4779" si="8414">Q4771</f>
        <v>0.25123112776021078</v>
      </c>
      <c r="P4779" s="127" t="str">
        <f t="shared" ref="P4779" si="8415">CONCATENATE("X1","(m",K4779,")")</f>
        <v>X1(m598)</v>
      </c>
      <c r="Q4779" s="59">
        <f t="shared" ref="Q4779" si="8416">(($L$3*($I$3-($C$3*N4780+$D$3*N4781+$E$3*N4782+$F$3*N4783+$G$3*N4784))/$B$3))+((1-$L$3)*N4779)</f>
        <v>0.25124090348165296</v>
      </c>
      <c r="S4779" s="129">
        <f t="shared" ref="S4779:S4784" si="8417">ABS((Q4779-N4779)/Q4779)*100</f>
        <v>3.8909752777924167E-3</v>
      </c>
      <c r="T4779" s="133">
        <f t="shared" si="8389"/>
        <v>3.9067440398405651E-3</v>
      </c>
      <c r="U4779" s="127" t="s">
        <v>229</v>
      </c>
    </row>
    <row r="4780" spans="1:22" x14ac:dyDescent="0.2">
      <c r="N4780" s="125">
        <f t="shared" si="8371"/>
        <v>1.0139400912091538E-4</v>
      </c>
      <c r="P4780" s="127" t="str">
        <f t="shared" ref="P4780" si="8418">CONCATENATE("X2","(m",K4779,")")</f>
        <v>X2(m598)</v>
      </c>
      <c r="Q4780" s="59">
        <f t="shared" ref="Q4780" si="8419">(($L$3*($I$4-($B$4*Q4779+$D$4*N4781+$E$4*N4782+$F$4*N4783+$G$4*N4784))/$C$4))+((1-$L$3)*N4780)</f>
        <v>1.0139797048008363E-4</v>
      </c>
      <c r="S4780" s="129">
        <f t="shared" si="8417"/>
        <v>3.9067440398405651E-3</v>
      </c>
    </row>
    <row r="4781" spans="1:22" x14ac:dyDescent="0.2">
      <c r="N4781" s="125">
        <f t="shared" si="8371"/>
        <v>-9.8096541154277781E-4</v>
      </c>
      <c r="P4781" s="127" t="str">
        <f t="shared" ref="P4781" si="8420">CONCATENATE("X3","(m",K4779,")")</f>
        <v>X3(m598)</v>
      </c>
      <c r="Q4781" s="59">
        <f t="shared" ref="Q4781" si="8421">(($L$3*($I$5-($B$5*Q4779+$C$5*Q4780+$E$5*N4782+$F$5*N4783+$G$5*N4784))/$D$5))+((1-$L$3)*N4781)</f>
        <v>-9.8100358863070802E-4</v>
      </c>
      <c r="S4781" s="129">
        <f t="shared" si="8417"/>
        <v>3.8916359096599221E-3</v>
      </c>
    </row>
    <row r="4782" spans="1:22" x14ac:dyDescent="0.2">
      <c r="N4782" s="125">
        <f t="shared" si="8371"/>
        <v>0.25240510221526624</v>
      </c>
      <c r="P4782" s="127" t="str">
        <f t="shared" ref="P4782" si="8422">CONCATENATE("X4","(m",K4779,")")</f>
        <v>X4(m598)</v>
      </c>
      <c r="Q4782" s="59">
        <f t="shared" ref="Q4782" si="8423">(($L$3*($I$6-($B$6*Q4779+$C$6*Q4780+$D$6*Q4781+$F$6*N4783+$G$6*N4784))/$E$6))+((1-$L$3)*N4782)</f>
        <v>0.25241483324987579</v>
      </c>
      <c r="S4782" s="129">
        <f t="shared" si="8417"/>
        <v>3.8551754206604494E-3</v>
      </c>
    </row>
    <row r="4783" spans="1:22" x14ac:dyDescent="0.2">
      <c r="N4783" s="125">
        <f t="shared" si="8371"/>
        <v>-1.0139599433791704E-4</v>
      </c>
      <c r="P4783" s="127" t="str">
        <f t="shared" ref="P4783" si="8424">CONCATENATE("X5","(m",K4779,")")</f>
        <v>X5(m598)</v>
      </c>
      <c r="Q4783" s="59">
        <f t="shared" ref="Q4783" si="8425">(($L$3*($I$7-($B$7*Q4779+$C$7*Q4780+$D$7*Q4781+$E$7*Q4782+$G$7*N4784))/$F$7))+((1-$L$3)*N4783)</f>
        <v>-1.0139993758889809E-4</v>
      </c>
      <c r="S4783" s="129">
        <f t="shared" si="8417"/>
        <v>3.8888100671545262E-3</v>
      </c>
    </row>
    <row r="4784" spans="1:22" ht="15.75" x14ac:dyDescent="0.25">
      <c r="K4784" s="1"/>
      <c r="N4784" s="126">
        <f t="shared" si="8371"/>
        <v>-9.8693620038223587E-4</v>
      </c>
      <c r="P4784" s="127" t="str">
        <f t="shared" ref="P4784" si="8426">CONCATENATE("X6","(m",K4779,")")</f>
        <v>X6(m598)</v>
      </c>
      <c r="Q4784" s="59">
        <f t="shared" ref="Q4784" si="8427">(($L$3*($I$8-($B$8*Q4779+$C$8*Q4780+$D$8*Q4781+$E$8*Q4782+$F$8*Q4783))/$G$8))+((1-$L$3)*N4784)</f>
        <v>-9.8697420295484786E-4</v>
      </c>
      <c r="R4784" s="1"/>
      <c r="S4784" s="129">
        <f t="shared" si="8417"/>
        <v>3.8504119457448078E-3</v>
      </c>
      <c r="T4784" s="1"/>
      <c r="U4784" s="1"/>
    </row>
    <row r="4785" spans="1:22" x14ac:dyDescent="0.2">
      <c r="A4785" s="131"/>
      <c r="B4785" s="131"/>
      <c r="C4785" s="131"/>
      <c r="D4785" s="131"/>
      <c r="E4785" s="131"/>
      <c r="F4785" s="131"/>
      <c r="G4785" s="131"/>
      <c r="H4785" s="131"/>
      <c r="I4785" s="131"/>
      <c r="J4785" s="131"/>
      <c r="K4785" s="131"/>
      <c r="L4785" s="131"/>
      <c r="M4785" s="131"/>
      <c r="N4785" s="131"/>
      <c r="O4785" s="131"/>
      <c r="P4785" s="131"/>
      <c r="Q4785" s="131"/>
      <c r="R4785" s="131"/>
      <c r="S4785" s="131"/>
      <c r="T4785" s="131"/>
      <c r="U4785" s="131"/>
      <c r="V4785" s="131"/>
    </row>
    <row r="4786" spans="1:22" ht="15.75" x14ac:dyDescent="0.25">
      <c r="K4786" s="127" t="s">
        <v>226</v>
      </c>
      <c r="N4786" s="117" t="s">
        <v>826</v>
      </c>
      <c r="S4786" s="112" t="s">
        <v>210</v>
      </c>
      <c r="T4786" s="112" t="s">
        <v>228</v>
      </c>
    </row>
    <row r="4787" spans="1:22" x14ac:dyDescent="0.2">
      <c r="K4787" s="127">
        <v>599</v>
      </c>
      <c r="N4787" s="124">
        <f t="shared" ref="N4787" si="8428">Q4779</f>
        <v>0.25124090348165296</v>
      </c>
      <c r="P4787" s="127" t="str">
        <f t="shared" ref="P4787" si="8429">CONCATENATE("X1","(m",K4787,")")</f>
        <v>X1(m599)</v>
      </c>
      <c r="Q4787" s="59">
        <f t="shared" ref="Q4787" si="8430">(($L$3*($I$3-($C$3*N4788+$D$3*N4789+$E$3*N4790+$F$3*N4791+$G$3*N4792))/$B$3))+((1-$L$3)*N4787)</f>
        <v>0.25125059003370259</v>
      </c>
      <c r="S4787" s="129">
        <f t="shared" ref="S4787:S4792" si="8431">ABS((Q4787-N4787)/Q4787)*100</f>
        <v>3.8553350455167602E-3</v>
      </c>
      <c r="T4787" s="133">
        <f t="shared" si="8389"/>
        <v>3.8709587654020788E-3</v>
      </c>
      <c r="U4787" s="127" t="s">
        <v>229</v>
      </c>
    </row>
    <row r="4788" spans="1:22" x14ac:dyDescent="0.2">
      <c r="N4788" s="125">
        <f t="shared" si="8371"/>
        <v>1.0139797048008363E-4</v>
      </c>
      <c r="P4788" s="127" t="str">
        <f t="shared" ref="P4788" si="8432">CONCATENATE("X2","(m",K4787,")")</f>
        <v>X2(m599)</v>
      </c>
      <c r="Q4788" s="59">
        <f t="shared" ref="Q4788" si="8433">(($L$3*($I$4-($B$4*Q4787+$D$4*N4789+$E$4*N4790+$F$4*N4791+$G$4*N4792))/$C$4))+((1-$L$3)*N4788)</f>
        <v>1.0140189570565373E-4</v>
      </c>
      <c r="S4788" s="129">
        <f t="shared" si="8431"/>
        <v>3.8709587654020788E-3</v>
      </c>
    </row>
    <row r="4789" spans="1:22" x14ac:dyDescent="0.2">
      <c r="N4789" s="125">
        <f t="shared" si="8371"/>
        <v>-9.8100358863070802E-4</v>
      </c>
      <c r="P4789" s="127" t="str">
        <f t="shared" ref="P4789" si="8434">CONCATENATE("X3","(m",K4787,")")</f>
        <v>X3(m599)</v>
      </c>
      <c r="Q4789" s="59">
        <f t="shared" ref="Q4789" si="8435">(($L$3*($I$5-($B$5*Q4787+$C$5*Q4788+$E$5*N4790+$F$5*N4791+$G$5*N4792))/$D$5))+((1-$L$3)*N4789)</f>
        <v>-9.8104141748574713E-4</v>
      </c>
      <c r="S4789" s="129">
        <f t="shared" si="8431"/>
        <v>3.8559896009348572E-3</v>
      </c>
    </row>
    <row r="4790" spans="1:22" x14ac:dyDescent="0.2">
      <c r="N4790" s="125">
        <f t="shared" si="8371"/>
        <v>0.25241483324987579</v>
      </c>
      <c r="P4790" s="127" t="str">
        <f t="shared" ref="P4790" si="8436">CONCATENATE("X4","(m",K4787,")")</f>
        <v>X4(m599)</v>
      </c>
      <c r="Q4790" s="59">
        <f t="shared" ref="Q4790" si="8437">(($L$3*($I$6-($B$6*Q4787+$C$6*Q4788+$D$6*Q4789+$F$6*N4791+$G$6*N4792))/$E$6))+((1-$L$3)*N4790)</f>
        <v>0.25242447552270447</v>
      </c>
      <c r="S4790" s="129">
        <f t="shared" si="8431"/>
        <v>3.8198644599394976E-3</v>
      </c>
    </row>
    <row r="4791" spans="1:22" x14ac:dyDescent="0.2">
      <c r="N4791" s="125">
        <f t="shared" si="8371"/>
        <v>-1.0139993758889809E-4</v>
      </c>
      <c r="P4791" s="127" t="str">
        <f t="shared" ref="P4791" si="8438">CONCATENATE("X5","(m",K4787,")")</f>
        <v>X5(m599)</v>
      </c>
      <c r="Q4791" s="59">
        <f t="shared" ref="Q4791" si="8439">(($L$3*($I$7-($B$7*Q4787+$C$7*Q4788+$D$7*Q4789+$E$7*Q4790+$G$7*N4792))/$F$7))+((1-$L$3)*N4791)</f>
        <v>-1.0140384487145508E-4</v>
      </c>
      <c r="S4791" s="129">
        <f t="shared" si="8431"/>
        <v>3.8531897502950031E-3</v>
      </c>
    </row>
    <row r="4792" spans="1:22" ht="15.75" x14ac:dyDescent="0.25">
      <c r="K4792" s="1"/>
      <c r="N4792" s="126">
        <f t="shared" si="8371"/>
        <v>-9.8697420295484786E-4</v>
      </c>
      <c r="P4792" s="127" t="str">
        <f t="shared" ref="P4792" si="8440">CONCATENATE("X6","(m",K4787,")")</f>
        <v>X6(m599)</v>
      </c>
      <c r="Q4792" s="59">
        <f t="shared" ref="Q4792" si="8441">(($L$3*($I$8-($B$8*Q4787+$C$8*Q4788+$D$8*Q4789+$E$8*Q4790+$F$8*Q4791))/$G$8))+((1-$L$3)*N4792)</f>
        <v>-9.8701185888641304E-4</v>
      </c>
      <c r="R4792" s="1"/>
      <c r="S4792" s="129">
        <f t="shared" si="8431"/>
        <v>3.8151447954906173E-3</v>
      </c>
      <c r="T4792" s="1"/>
      <c r="U4792" s="1"/>
    </row>
    <row r="4793" spans="1:22" x14ac:dyDescent="0.2">
      <c r="A4793" s="131"/>
      <c r="B4793" s="131"/>
      <c r="C4793" s="131"/>
      <c r="D4793" s="131"/>
      <c r="E4793" s="131"/>
      <c r="F4793" s="131"/>
      <c r="G4793" s="131"/>
      <c r="H4793" s="131"/>
      <c r="I4793" s="131"/>
      <c r="J4793" s="131"/>
      <c r="K4793" s="131"/>
      <c r="L4793" s="131"/>
      <c r="M4793" s="131"/>
      <c r="N4793" s="131"/>
      <c r="O4793" s="131"/>
      <c r="P4793" s="131"/>
      <c r="Q4793" s="131"/>
      <c r="R4793" s="131"/>
      <c r="S4793" s="131"/>
      <c r="T4793" s="131"/>
      <c r="U4793" s="131"/>
      <c r="V4793" s="131"/>
    </row>
    <row r="4794" spans="1:22" ht="15.75" x14ac:dyDescent="0.25">
      <c r="K4794" s="127" t="s">
        <v>226</v>
      </c>
      <c r="N4794" s="117" t="s">
        <v>827</v>
      </c>
      <c r="S4794" s="112" t="s">
        <v>210</v>
      </c>
      <c r="T4794" s="112" t="s">
        <v>228</v>
      </c>
    </row>
    <row r="4795" spans="1:22" x14ac:dyDescent="0.2">
      <c r="K4795" s="127">
        <v>600</v>
      </c>
      <c r="N4795" s="124">
        <f t="shared" ref="N4795" si="8442">Q4787</f>
        <v>0.25125059003370259</v>
      </c>
      <c r="P4795" s="127" t="str">
        <f t="shared" ref="P4795" si="8443">CONCATENATE("X1","(m",K4795,")")</f>
        <v>X1(m600)</v>
      </c>
      <c r="Q4795" s="59">
        <f t="shared" ref="Q4795" si="8444">(($L$3*($I$3-($C$3*N4796+$D$3*N4797+$E$3*N4798+$F$3*N4799+$G$3*N4800))/$B$3))+((1-$L$3)*N4795)</f>
        <v>0.25126018822971974</v>
      </c>
      <c r="S4795" s="129">
        <f t="shared" ref="S4795:S4800" si="8445">ABS((Q4795-N4795)/Q4795)*100</f>
        <v>3.8200226167032733E-3</v>
      </c>
      <c r="T4795" s="133">
        <f t="shared" si="8389"/>
        <v>3.8355026394050256E-3</v>
      </c>
      <c r="U4795" s="127" t="s">
        <v>229</v>
      </c>
    </row>
    <row r="4796" spans="1:22" x14ac:dyDescent="0.2">
      <c r="N4796" s="125">
        <f t="shared" si="8371"/>
        <v>1.0140189570565373E-4</v>
      </c>
      <c r="P4796" s="127" t="str">
        <f t="shared" ref="P4796" si="8446">CONCATENATE("X2","(m",K4795,")")</f>
        <v>X2(m600)</v>
      </c>
      <c r="Q4796" s="59">
        <f t="shared" ref="Q4796" si="8447">(($L$3*($I$4-($B$4*Q4795+$D$4*N4797+$E$4*N4798+$F$4*N4799+$G$4*N4800))/$C$4))+((1-$L$3)*N4796)</f>
        <v>1.014057851272188E-4</v>
      </c>
      <c r="S4796" s="129">
        <f t="shared" si="8445"/>
        <v>3.8355026394050256E-3</v>
      </c>
    </row>
    <row r="4797" spans="1:22" x14ac:dyDescent="0.2">
      <c r="N4797" s="125">
        <f t="shared" si="8371"/>
        <v>-9.8104141748574713E-4</v>
      </c>
      <c r="P4797" s="127" t="str">
        <f t="shared" ref="P4797" si="8448">CONCATENATE("X3","(m",K4795,")")</f>
        <v>X3(m600)</v>
      </c>
      <c r="Q4797" s="59">
        <f t="shared" ref="Q4797" si="8449">(($L$3*($I$5-($B$5*Q4795+$C$5*Q4796+$E$5*N4798+$F$5*N4799+$G$5*N4800))/$D$5))+((1-$L$3)*N4797)</f>
        <v>-9.8107890128430763E-4</v>
      </c>
      <c r="S4797" s="129">
        <f t="shared" si="8445"/>
        <v>3.820671152078535E-3</v>
      </c>
    </row>
    <row r="4798" spans="1:22" x14ac:dyDescent="0.2">
      <c r="N4798" s="125">
        <f t="shared" si="8371"/>
        <v>0.25242447552270447</v>
      </c>
      <c r="P4798" s="127" t="str">
        <f t="shared" ref="P4798" si="8450">CONCATENATE("X4","(m",K4795,")")</f>
        <v>X4(m600)</v>
      </c>
      <c r="Q4798" s="59">
        <f t="shared" ref="Q4798" si="8451">(($L$3*($I$6-($B$6*Q4795+$C$6*Q4796+$D$6*Q4797+$F$6*N4799+$G$6*N4800))/$E$6))+((1-$L$3)*N4798)</f>
        <v>0.25243402984339425</v>
      </c>
      <c r="S4798" s="129">
        <f t="shared" si="8445"/>
        <v>3.7848782494589099E-3</v>
      </c>
    </row>
    <row r="4799" spans="1:22" x14ac:dyDescent="0.2">
      <c r="N4799" s="125">
        <f t="shared" si="8371"/>
        <v>-1.0140384487145508E-4</v>
      </c>
      <c r="P4799" s="127" t="str">
        <f t="shared" ref="P4799" si="8452">CONCATENATE("X5","(m",K4795,")")</f>
        <v>X5(m600)</v>
      </c>
      <c r="Q4799" s="59">
        <f t="shared" ref="Q4799" si="8453">(($L$3*($I$7-($B$7*Q4795+$C$7*Q4796+$D$7*Q4797+$E$7*Q4798+$G$7*N4800))/$F$7))+((1-$L$3)*N4799)</f>
        <v>-1.0140771651367454E-4</v>
      </c>
      <c r="S4799" s="129">
        <f t="shared" si="8445"/>
        <v>3.8178970521761404E-3</v>
      </c>
    </row>
    <row r="4800" spans="1:22" ht="15.75" x14ac:dyDescent="0.25">
      <c r="K4800" s="1"/>
      <c r="N4800" s="126">
        <f t="shared" si="8371"/>
        <v>-9.8701185888641304E-4</v>
      </c>
      <c r="P4800" s="127" t="str">
        <f t="shared" ref="P4800" si="8454">CONCATENATE("X6","(m",K4795,")")</f>
        <v>X6(m600)</v>
      </c>
      <c r="Q4800" s="59">
        <f t="shared" ref="Q4800" si="8455">(($L$3*($I$8-($B$8*Q4795+$C$8*Q4796+$D$8*Q4797+$E$8*Q4798+$F$8*Q4799))/$G$8))+((1-$L$3)*N4800)</f>
        <v>-9.8704917133882338E-4</v>
      </c>
      <c r="R4800" s="1"/>
      <c r="S4800" s="129">
        <f t="shared" si="8445"/>
        <v>3.7802019893020404E-3</v>
      </c>
      <c r="T4800" s="1"/>
      <c r="U4800" s="1"/>
    </row>
    <row r="4801" spans="1:22" x14ac:dyDescent="0.2">
      <c r="A4801" s="131"/>
      <c r="B4801" s="131"/>
      <c r="C4801" s="131"/>
      <c r="D4801" s="131"/>
      <c r="E4801" s="131"/>
      <c r="F4801" s="131"/>
      <c r="G4801" s="131"/>
      <c r="H4801" s="131"/>
      <c r="I4801" s="131"/>
      <c r="J4801" s="131"/>
      <c r="K4801" s="131"/>
      <c r="L4801" s="131"/>
      <c r="M4801" s="131"/>
      <c r="N4801" s="131"/>
      <c r="O4801" s="131"/>
      <c r="P4801" s="131"/>
      <c r="Q4801" s="131"/>
      <c r="R4801" s="131"/>
      <c r="S4801" s="131"/>
      <c r="T4801" s="131"/>
      <c r="U4801" s="131"/>
      <c r="V4801" s="131"/>
    </row>
    <row r="4802" spans="1:22" ht="15.75" x14ac:dyDescent="0.25">
      <c r="K4802" s="127" t="s">
        <v>226</v>
      </c>
      <c r="N4802" s="117" t="s">
        <v>828</v>
      </c>
      <c r="S4802" s="112" t="s">
        <v>210</v>
      </c>
      <c r="T4802" s="112" t="s">
        <v>228</v>
      </c>
    </row>
    <row r="4803" spans="1:22" x14ac:dyDescent="0.2">
      <c r="K4803" s="127">
        <v>601</v>
      </c>
      <c r="N4803" s="124">
        <f t="shared" ref="N4803" si="8456">Q4795</f>
        <v>0.25126018822971974</v>
      </c>
      <c r="P4803" s="127" t="str">
        <f t="shared" ref="P4803" si="8457">CONCATENATE("X1","(m",K4803,")")</f>
        <v>X1(m601)</v>
      </c>
      <c r="Q4803" s="59">
        <f t="shared" ref="Q4803" si="8458">(($L$3*($I$3-($C$3*N4804+$D$3*N4805+$E$3*N4806+$F$3*N4807+$G$3*N4808))/$B$3))+((1-$L$3)*N4803)</f>
        <v>0.25126969887564532</v>
      </c>
      <c r="S4803" s="129">
        <f t="shared" ref="S4803:S4808" si="8459">ABS((Q4803-N4803)/Q4803)*100</f>
        <v>3.785034951742438E-3</v>
      </c>
      <c r="T4803" s="133">
        <f t="shared" si="8389"/>
        <v>3.8003726097231138E-3</v>
      </c>
      <c r="U4803" s="127" t="s">
        <v>229</v>
      </c>
    </row>
    <row r="4804" spans="1:22" x14ac:dyDescent="0.2">
      <c r="N4804" s="125">
        <f t="shared" si="8371"/>
        <v>1.014057851272188E-4</v>
      </c>
      <c r="P4804" s="127" t="str">
        <f t="shared" ref="P4804" si="8460">CONCATENATE("X2","(m",K4803,")")</f>
        <v>X2(m601)</v>
      </c>
      <c r="Q4804" s="59">
        <f t="shared" ref="Q4804" si="8461">(($L$3*($I$4-($B$4*Q4803+$D$4*N4805+$E$4*N4806+$F$4*N4807+$G$4*N4808))/$C$4))+((1-$L$3)*N4804)</f>
        <v>1.0140963907136568E-4</v>
      </c>
      <c r="S4804" s="129">
        <f t="shared" si="8459"/>
        <v>3.8003726097231138E-3</v>
      </c>
    </row>
    <row r="4805" spans="1:22" x14ac:dyDescent="0.2">
      <c r="N4805" s="125">
        <f t="shared" si="8371"/>
        <v>-9.8107890128430763E-4</v>
      </c>
      <c r="P4805" s="127" t="str">
        <f t="shared" ref="P4805" si="8462">CONCATENATE("X3","(m",K4803,")")</f>
        <v>X3(m601)</v>
      </c>
      <c r="Q4805" s="59">
        <f t="shared" ref="Q4805" si="8463">(($L$3*($I$5-($B$5*Q4803+$C$5*Q4804+$E$5*N4806+$F$5*N4807+$G$5*N4808))/$D$5))+((1-$L$3)*N4805)</f>
        <v>-9.8111604317382625E-4</v>
      </c>
      <c r="S4805" s="129">
        <f t="shared" si="8459"/>
        <v>3.7856775227597282E-3</v>
      </c>
    </row>
    <row r="4806" spans="1:22" x14ac:dyDescent="0.2">
      <c r="N4806" s="125">
        <f t="shared" si="8371"/>
        <v>0.25243402984339425</v>
      </c>
      <c r="P4806" s="127" t="str">
        <f t="shared" ref="P4806" si="8464">CONCATENATE("X4","(m",K4803,")")</f>
        <v>X4(m601)</v>
      </c>
      <c r="Q4806" s="59">
        <f t="shared" ref="Q4806" si="8465">(($L$3*($I$6-($B$6*Q4803+$C$6*Q4804+$D$6*Q4805+$F$6*N4807+$G$6*N4808))/$E$6))+((1-$L$3)*N4806)</f>
        <v>0.25244349701420193</v>
      </c>
      <c r="S4806" s="129">
        <f t="shared" si="8459"/>
        <v>3.7502137783941214E-3</v>
      </c>
    </row>
    <row r="4807" spans="1:22" x14ac:dyDescent="0.2">
      <c r="N4807" s="125">
        <f t="shared" si="8371"/>
        <v>-1.0140771651367454E-4</v>
      </c>
      <c r="P4807" s="127" t="str">
        <f t="shared" ref="P4807" si="8466">CONCATENATE("X5","(m",K4803,")")</f>
        <v>X5(m601)</v>
      </c>
      <c r="Q4807" s="59">
        <f t="shared" ref="Q4807" si="8467">(($L$3*($I$7-($B$7*Q4803+$C$7*Q4804+$D$7*Q4805+$E$7*Q4806+$G$7*N4808))/$F$7))+((1-$L$3)*N4807)</f>
        <v>-1.0141155284065033E-4</v>
      </c>
      <c r="S4807" s="129">
        <f t="shared" si="8459"/>
        <v>3.7829289349507484E-3</v>
      </c>
    </row>
    <row r="4808" spans="1:22" ht="15.75" x14ac:dyDescent="0.25">
      <c r="K4808" s="1"/>
      <c r="N4808" s="126">
        <f t="shared" si="8371"/>
        <v>-9.8704917133882338E-4</v>
      </c>
      <c r="P4808" s="127" t="str">
        <f t="shared" ref="P4808" si="8468">CONCATENATE("X6","(m",K4803,")")</f>
        <v>X6(m601)</v>
      </c>
      <c r="Q4808" s="59">
        <f t="shared" ref="Q4808" si="8469">(($L$3*($I$8-($B$8*Q4803+$C$8*Q4804+$D$8*Q4805+$E$8*Q4806+$F$8*Q4807))/$G$8))+((1-$L$3)*N4808)</f>
        <v>-9.8708614344512934E-4</v>
      </c>
      <c r="R4808" s="1"/>
      <c r="S4808" s="129">
        <f t="shared" si="8459"/>
        <v>3.7455805201477592E-3</v>
      </c>
      <c r="T4808" s="1"/>
      <c r="U4808" s="1"/>
    </row>
    <row r="4809" spans="1:22" x14ac:dyDescent="0.2">
      <c r="A4809" s="131"/>
      <c r="B4809" s="131"/>
      <c r="C4809" s="131"/>
      <c r="D4809" s="131"/>
      <c r="E4809" s="131"/>
      <c r="F4809" s="131"/>
      <c r="G4809" s="131"/>
      <c r="H4809" s="131"/>
      <c r="I4809" s="131"/>
      <c r="J4809" s="131"/>
      <c r="K4809" s="131"/>
      <c r="L4809" s="131"/>
      <c r="M4809" s="131"/>
      <c r="N4809" s="131"/>
      <c r="O4809" s="131"/>
      <c r="P4809" s="131"/>
      <c r="Q4809" s="131"/>
      <c r="R4809" s="131"/>
      <c r="S4809" s="131"/>
      <c r="T4809" s="131"/>
      <c r="U4809" s="131"/>
      <c r="V4809" s="131"/>
    </row>
    <row r="4810" spans="1:22" ht="15.75" x14ac:dyDescent="0.25">
      <c r="K4810" s="127" t="s">
        <v>226</v>
      </c>
      <c r="N4810" s="117" t="s">
        <v>829</v>
      </c>
      <c r="S4810" s="112" t="s">
        <v>210</v>
      </c>
      <c r="T4810" s="112" t="s">
        <v>228</v>
      </c>
    </row>
    <row r="4811" spans="1:22" x14ac:dyDescent="0.2">
      <c r="K4811" s="127">
        <v>602</v>
      </c>
      <c r="N4811" s="124">
        <f t="shared" ref="N4811" si="8470">Q4803</f>
        <v>0.25126969887564532</v>
      </c>
      <c r="P4811" s="127" t="str">
        <f t="shared" ref="P4811" si="8471">CONCATENATE("X1","(m",K4811,")")</f>
        <v>X1(m602)</v>
      </c>
      <c r="Q4811" s="59">
        <f t="shared" ref="Q4811" si="8472">(($L$3*($I$3-($C$3*N4812+$D$3*N4813+$E$3*N4814+$F$3*N4815+$G$3*N4816))/$B$3))+((1-$L$3)*N4811)</f>
        <v>0.25127912277006875</v>
      </c>
      <c r="S4811" s="129">
        <f t="shared" ref="S4811:S4816" si="8473">ABS((Q4811-N4811)/Q4811)*100</f>
        <v>3.7503690396340169E-3</v>
      </c>
      <c r="T4811" s="133">
        <f t="shared" si="8389"/>
        <v>3.7655656526998692E-3</v>
      </c>
      <c r="U4811" s="127" t="s">
        <v>229</v>
      </c>
    </row>
    <row r="4812" spans="1:22" x14ac:dyDescent="0.2">
      <c r="N4812" s="125">
        <f t="shared" si="8371"/>
        <v>1.0140963907136568E-4</v>
      </c>
      <c r="P4812" s="127" t="str">
        <f t="shared" ref="P4812" si="8474">CONCATENATE("X2","(m",K4811,")")</f>
        <v>X2(m602)</v>
      </c>
      <c r="Q4812" s="59">
        <f t="shared" ref="Q4812" si="8475">(($L$3*($I$4-($B$4*Q4811+$D$4*N4813+$E$4*N4814+$F$4*N4815+$G$4*N4816))/$C$4))+((1-$L$3)*N4812)</f>
        <v>1.0141345786170214E-4</v>
      </c>
      <c r="S4812" s="129">
        <f t="shared" si="8473"/>
        <v>3.7655656526998692E-3</v>
      </c>
    </row>
    <row r="4813" spans="1:22" x14ac:dyDescent="0.2">
      <c r="N4813" s="125">
        <f t="shared" si="8371"/>
        <v>-9.8111604317382625E-4</v>
      </c>
      <c r="P4813" s="127" t="str">
        <f t="shared" ref="P4813" si="8476">CONCATENATE("X3","(m",K4811,")")</f>
        <v>X3(m602)</v>
      </c>
      <c r="Q4813" s="59">
        <f t="shared" ref="Q4813" si="8477">(($L$3*($I$5-($B$5*Q4811+$C$5*Q4812+$E$5*N4814+$F$5*N4815+$G$5*N4816))/$D$5))+((1-$L$3)*N4813)</f>
        <v>-9.8115284627303266E-4</v>
      </c>
      <c r="S4813" s="129">
        <f t="shared" si="8473"/>
        <v>3.7510057017323436E-3</v>
      </c>
    </row>
    <row r="4814" spans="1:22" x14ac:dyDescent="0.2">
      <c r="N4814" s="125">
        <f t="shared" si="8371"/>
        <v>0.25244349701420193</v>
      </c>
      <c r="P4814" s="127" t="str">
        <f t="shared" ref="P4814" si="8478">CONCATENATE("X4","(m",K4811,")")</f>
        <v>X4(m602)</v>
      </c>
      <c r="Q4814" s="59">
        <f t="shared" ref="Q4814" si="8479">(($L$3*($I$6-($B$6*Q4811+$C$6*Q4812+$D$6*Q4813+$F$6*N4815+$G$6*N4816))/$E$6))+((1-$L$3)*N4814)</f>
        <v>0.25245287783006642</v>
      </c>
      <c r="S4814" s="129">
        <f t="shared" si="8473"/>
        <v>3.7158680642194394E-3</v>
      </c>
    </row>
    <row r="4815" spans="1:22" x14ac:dyDescent="0.2">
      <c r="N4815" s="125">
        <f t="shared" si="8371"/>
        <v>-1.0141155284065033E-4</v>
      </c>
      <c r="P4815" s="127" t="str">
        <f t="shared" ref="P4815" si="8480">CONCATENATE("X5","(m",K4811,")")</f>
        <v>X5(m602)</v>
      </c>
      <c r="Q4815" s="59">
        <f t="shared" ref="Q4815" si="8481">(($L$3*($I$7-($B$7*Q4811+$C$7*Q4812+$D$7*Q4813+$E$7*Q4814+$G$7*N4816))/$F$7))+((1-$L$3)*N4815)</f>
        <v>-1.0141535417451104E-4</v>
      </c>
      <c r="S4815" s="129">
        <f t="shared" si="8473"/>
        <v>3.748282389438958E-3</v>
      </c>
    </row>
    <row r="4816" spans="1:22" ht="15.75" x14ac:dyDescent="0.25">
      <c r="K4816" s="1"/>
      <c r="N4816" s="126">
        <f t="shared" si="8371"/>
        <v>-9.8708614344512934E-4</v>
      </c>
      <c r="P4816" s="127" t="str">
        <f t="shared" ref="P4816" si="8482">CONCATENATE("X6","(m",K4811,")")</f>
        <v>X6(m602)</v>
      </c>
      <c r="Q4816" s="59">
        <f t="shared" ref="Q4816" si="8483">(($L$3*($I$8-($B$8*Q4811+$C$8*Q4812+$D$8*Q4813+$E$8*Q4814+$F$8*Q4815))/$G$8))+((1-$L$3)*N4816)</f>
        <v>-9.8712277830980246E-4</v>
      </c>
      <c r="R4816" s="1"/>
      <c r="S4816" s="129">
        <f t="shared" si="8473"/>
        <v>3.7112774092647742E-3</v>
      </c>
      <c r="T4816" s="1"/>
      <c r="U4816" s="1"/>
    </row>
    <row r="4817" spans="1:22" x14ac:dyDescent="0.2">
      <c r="A4817" s="131"/>
      <c r="B4817" s="131"/>
      <c r="C4817" s="131"/>
      <c r="D4817" s="131"/>
      <c r="E4817" s="131"/>
      <c r="F4817" s="131"/>
      <c r="G4817" s="131"/>
      <c r="H4817" s="131"/>
      <c r="I4817" s="131"/>
      <c r="J4817" s="131"/>
      <c r="K4817" s="131"/>
      <c r="L4817" s="131"/>
      <c r="M4817" s="131"/>
      <c r="N4817" s="131"/>
      <c r="O4817" s="131"/>
      <c r="P4817" s="131"/>
      <c r="Q4817" s="131"/>
      <c r="R4817" s="131"/>
      <c r="S4817" s="131"/>
      <c r="T4817" s="131"/>
      <c r="U4817" s="131"/>
      <c r="V4817" s="131"/>
    </row>
    <row r="4818" spans="1:22" ht="15.75" x14ac:dyDescent="0.25">
      <c r="K4818" s="127" t="s">
        <v>226</v>
      </c>
      <c r="N4818" s="117" t="s">
        <v>830</v>
      </c>
      <c r="S4818" s="112" t="s">
        <v>210</v>
      </c>
      <c r="T4818" s="112" t="s">
        <v>228</v>
      </c>
    </row>
    <row r="4819" spans="1:22" x14ac:dyDescent="0.2">
      <c r="K4819" s="127">
        <v>603</v>
      </c>
      <c r="N4819" s="124">
        <f t="shared" ref="N4819:N4880" si="8484">Q4811</f>
        <v>0.25127912277006875</v>
      </c>
      <c r="P4819" s="127" t="str">
        <f t="shared" ref="P4819" si="8485">CONCATENATE("X1","(m",K4819,")")</f>
        <v>X1(m603)</v>
      </c>
      <c r="Q4819" s="59">
        <f t="shared" ref="Q4819" si="8486">(($L$3*($I$3-($C$3*N4820+$D$3*N4821+$E$3*N4822+$F$3*N4823+$G$3*N4824))/$B$3))+((1-$L$3)*N4819)</f>
        <v>0.25128846070429528</v>
      </c>
      <c r="S4819" s="129">
        <f t="shared" ref="S4819:S4824" si="8487">ABS((Q4819-N4819)/Q4819)*100</f>
        <v>3.7160218978443561E-3</v>
      </c>
      <c r="T4819" s="133">
        <f t="shared" si="8389"/>
        <v>3.7310787733834368E-3</v>
      </c>
      <c r="U4819" s="127" t="s">
        <v>229</v>
      </c>
    </row>
    <row r="4820" spans="1:22" x14ac:dyDescent="0.2">
      <c r="N4820" s="125">
        <f t="shared" si="8484"/>
        <v>1.0141345786170214E-4</v>
      </c>
      <c r="P4820" s="127" t="str">
        <f t="shared" ref="P4820" si="8488">CONCATENATE("X2","(m",K4819,")")</f>
        <v>X2(m603)</v>
      </c>
      <c r="Q4820" s="59">
        <f t="shared" ref="Q4820" si="8489">(($L$3*($I$4-($B$4*Q4819+$D$4*N4821+$E$4*N4822+$F$4*N4823+$G$4*N4824))/$C$4))+((1-$L$3)*N4820)</f>
        <v>1.0141724181888419E-4</v>
      </c>
      <c r="S4820" s="129">
        <f t="shared" si="8487"/>
        <v>3.7310787733834368E-3</v>
      </c>
    </row>
    <row r="4821" spans="1:22" x14ac:dyDescent="0.2">
      <c r="N4821" s="125">
        <f t="shared" si="8484"/>
        <v>-9.8115284627303266E-4</v>
      </c>
      <c r="P4821" s="127" t="str">
        <f t="shared" ref="P4821" si="8490">CONCATENATE("X3","(m",K4819,")")</f>
        <v>X3(m603)</v>
      </c>
      <c r="Q4821" s="59">
        <f t="shared" ref="Q4821" si="8491">(($L$3*($I$5-($B$5*Q4819+$C$5*Q4820+$E$5*N4822+$F$5*N4823+$G$5*N4824))/$D$5))+((1-$L$3)*N4821)</f>
        <v>-9.8118931367220728E-4</v>
      </c>
      <c r="S4821" s="129">
        <f t="shared" si="8487"/>
        <v>3.7166527056981097E-3</v>
      </c>
    </row>
    <row r="4822" spans="1:22" x14ac:dyDescent="0.2">
      <c r="N4822" s="125">
        <f t="shared" si="8484"/>
        <v>0.25245287783006642</v>
      </c>
      <c r="P4822" s="127" t="str">
        <f t="shared" ref="P4822" si="8492">CONCATENATE("X4","(m",K4819,")")</f>
        <v>X4(m603)</v>
      </c>
      <c r="Q4822" s="59">
        <f t="shared" ref="Q4822" si="8493">(($L$3*($I$6-($B$6*Q4819+$C$6*Q4820+$D$6*Q4821+$F$6*N4823+$G$6*N4824))/$E$6))+((1-$L$3)*N4822)</f>
        <v>0.25246217307867574</v>
      </c>
      <c r="S4822" s="129">
        <f t="shared" si="8487"/>
        <v>3.681838152610434E-3</v>
      </c>
    </row>
    <row r="4823" spans="1:22" x14ac:dyDescent="0.2">
      <c r="N4823" s="125">
        <f t="shared" si="8484"/>
        <v>-1.0141535417451104E-4</v>
      </c>
      <c r="P4823" s="127" t="str">
        <f t="shared" ref="P4823" si="8494">CONCATENATE("X5","(m",K4819,")")</f>
        <v>X5(m603)</v>
      </c>
      <c r="Q4823" s="59">
        <f t="shared" ref="Q4823" si="8495">(($L$3*($I$7-($B$7*Q4819+$C$7*Q4820+$D$7*Q4821+$E$7*Q4822+$G$7*N4824))/$F$7))+((1-$L$3)*N4823)</f>
        <v>-1.0141912083444684E-4</v>
      </c>
      <c r="S4823" s="129">
        <f t="shared" si="8487"/>
        <v>3.7139544346416749E-3</v>
      </c>
    </row>
    <row r="4824" spans="1:22" ht="15.75" x14ac:dyDescent="0.25">
      <c r="K4824" s="1"/>
      <c r="N4824" s="126">
        <f t="shared" si="8484"/>
        <v>-9.8712277830980246E-4</v>
      </c>
      <c r="P4824" s="127" t="str">
        <f t="shared" ref="P4824" si="8496">CONCATENATE("X6","(m",K4819,")")</f>
        <v>X6(m603)</v>
      </c>
      <c r="Q4824" s="59">
        <f t="shared" ref="Q4824" si="8497">(($L$3*($I$8-($B$8*Q4819+$C$8*Q4820+$D$8*Q4821+$E$8*Q4822+$F$8*Q4823))/$G$8))+((1-$L$3)*N4824)</f>
        <v>-9.8715907900899795E-4</v>
      </c>
      <c r="R4824" s="1"/>
      <c r="S4824" s="129">
        <f t="shared" si="8487"/>
        <v>3.6772897061268434E-3</v>
      </c>
      <c r="T4824" s="1"/>
      <c r="U4824" s="1"/>
    </row>
    <row r="4825" spans="1:22" x14ac:dyDescent="0.2">
      <c r="A4825" s="131"/>
      <c r="B4825" s="131"/>
      <c r="C4825" s="131"/>
      <c r="D4825" s="131"/>
      <c r="E4825" s="131"/>
      <c r="F4825" s="131"/>
      <c r="G4825" s="131"/>
      <c r="H4825" s="131"/>
      <c r="I4825" s="131"/>
      <c r="J4825" s="131"/>
      <c r="K4825" s="131"/>
      <c r="L4825" s="131"/>
      <c r="M4825" s="131"/>
      <c r="N4825" s="131"/>
      <c r="O4825" s="131"/>
      <c r="P4825" s="131"/>
      <c r="Q4825" s="131"/>
      <c r="R4825" s="131"/>
      <c r="S4825" s="131"/>
      <c r="T4825" s="131"/>
      <c r="U4825" s="131"/>
      <c r="V4825" s="131"/>
    </row>
    <row r="4826" spans="1:22" ht="15.75" x14ac:dyDescent="0.25">
      <c r="K4826" s="127" t="s">
        <v>226</v>
      </c>
      <c r="N4826" s="117" t="s">
        <v>831</v>
      </c>
      <c r="S4826" s="112" t="s">
        <v>210</v>
      </c>
      <c r="T4826" s="112" t="s">
        <v>228</v>
      </c>
    </row>
    <row r="4827" spans="1:22" x14ac:dyDescent="0.2">
      <c r="K4827" s="127">
        <v>604</v>
      </c>
      <c r="N4827" s="124">
        <f t="shared" ref="N4827" si="8498">Q4819</f>
        <v>0.25128846070429528</v>
      </c>
      <c r="P4827" s="127" t="str">
        <f t="shared" ref="P4827" si="8499">CONCATENATE("X1","(m",K4827,")")</f>
        <v>X1(m604)</v>
      </c>
      <c r="Q4827" s="59">
        <f t="shared" ref="Q4827" si="8500">(($L$3*($I$3-($C$3*N4828+$D$3*N4829+$E$3*N4830+$F$3*N4831+$G$3*N4832))/$B$3))+((1-$L$3)*N4827)</f>
        <v>0.25129771346241214</v>
      </c>
      <c r="S4827" s="129">
        <f t="shared" ref="S4827:S4832" si="8501">ABS((Q4827-N4827)/Q4827)*100</f>
        <v>3.6819905718108318E-3</v>
      </c>
      <c r="T4827" s="133">
        <f t="shared" ref="T4827:T4883" si="8502">MAX(S4827:S4830)</f>
        <v>3.6969090049601225E-3</v>
      </c>
      <c r="U4827" s="127" t="s">
        <v>229</v>
      </c>
    </row>
    <row r="4828" spans="1:22" x14ac:dyDescent="0.2">
      <c r="N4828" s="125">
        <f t="shared" si="8484"/>
        <v>1.0141724181888419E-4</v>
      </c>
      <c r="P4828" s="127" t="str">
        <f t="shared" ref="P4828" si="8503">CONCATENATE("X2","(m",K4827,")")</f>
        <v>X2(m604)</v>
      </c>
      <c r="Q4828" s="59">
        <f t="shared" ref="Q4828" si="8504">(($L$3*($I$4-($B$4*Q4827+$D$4*N4829+$E$4*N4830+$F$4*N4831+$G$4*N4832))/$C$4))+((1-$L$3)*N4828)</f>
        <v>1.0142099126064303E-4</v>
      </c>
      <c r="S4828" s="129">
        <f t="shared" si="8501"/>
        <v>3.6969090049601225E-3</v>
      </c>
    </row>
    <row r="4829" spans="1:22" x14ac:dyDescent="0.2">
      <c r="N4829" s="125">
        <f t="shared" si="8484"/>
        <v>-9.8118931367220728E-4</v>
      </c>
      <c r="P4829" s="127" t="str">
        <f t="shared" ref="P4829" si="8505">CONCATENATE("X3","(m",K4827,")")</f>
        <v>X3(m604)</v>
      </c>
      <c r="Q4829" s="59">
        <f t="shared" ref="Q4829" si="8506">(($L$3*($I$5-($B$5*Q4827+$C$5*Q4828+$E$5*N4830+$F$5*N4831+$G$5*N4832))/$D$5))+((1-$L$3)*N4829)</f>
        <v>-9.8122544843344366E-4</v>
      </c>
      <c r="S4829" s="129">
        <f t="shared" si="8501"/>
        <v>3.6826155797390595E-3</v>
      </c>
    </row>
    <row r="4830" spans="1:22" x14ac:dyDescent="0.2">
      <c r="N4830" s="125">
        <f t="shared" si="8484"/>
        <v>0.25246217307867574</v>
      </c>
      <c r="P4830" s="127" t="str">
        <f t="shared" ref="P4830" si="8507">CONCATENATE("X4","(m",K4827,")")</f>
        <v>X4(m604)</v>
      </c>
      <c r="Q4830" s="59">
        <f t="shared" ref="Q4830" si="8508">(($L$3*($I$6-($B$6*Q4827+$C$6*Q4828+$D$6*Q4829+$F$6*N4831+$G$6*N4832))/$E$6))+((1-$L$3)*N4830)</f>
        <v>0.25247138354053289</v>
      </c>
      <c r="S4830" s="129">
        <f t="shared" si="8501"/>
        <v>3.6481211169291463E-3</v>
      </c>
    </row>
    <row r="4831" spans="1:22" x14ac:dyDescent="0.2">
      <c r="N4831" s="125">
        <f t="shared" si="8484"/>
        <v>-1.0141912083444684E-4</v>
      </c>
      <c r="P4831" s="127" t="str">
        <f t="shared" ref="P4831" si="8509">CONCATENATE("X5","(m",K4827,")")</f>
        <v>X5(m604)</v>
      </c>
      <c r="Q4831" s="59">
        <f t="shared" ref="Q4831" si="8510">(($L$3*($I$7-($B$7*Q4827+$C$7*Q4828+$D$7*Q4829+$E$7*Q4830+$G$7*N4832))/$F$7))+((1-$L$3)*N4831)</f>
        <v>-1.0142285313673653E-4</v>
      </c>
      <c r="S4831" s="129">
        <f t="shared" si="8501"/>
        <v>3.679942117829244E-3</v>
      </c>
    </row>
    <row r="4832" spans="1:22" ht="15.75" x14ac:dyDescent="0.25">
      <c r="K4832" s="1"/>
      <c r="N4832" s="126">
        <f t="shared" si="8484"/>
        <v>-9.8715907900899795E-4</v>
      </c>
      <c r="P4832" s="127" t="str">
        <f t="shared" ref="P4832" si="8511">CONCATENATE("X6","(m",K4827,")")</f>
        <v>X6(m604)</v>
      </c>
      <c r="Q4832" s="59">
        <f t="shared" ref="Q4832" si="8512">(($L$3*($I$8-($B$8*Q4827+$C$8*Q4828+$D$8*Q4829+$E$8*Q4830+$F$8*Q4831))/$G$8))+((1-$L$3)*N4832)</f>
        <v>-9.8719504859081124E-4</v>
      </c>
      <c r="R4832" s="1"/>
      <c r="S4832" s="129">
        <f t="shared" si="8501"/>
        <v>3.6436144877984348E-3</v>
      </c>
      <c r="T4832" s="1"/>
      <c r="U4832" s="1"/>
    </row>
    <row r="4833" spans="1:22" x14ac:dyDescent="0.2">
      <c r="A4833" s="131"/>
      <c r="B4833" s="131"/>
      <c r="C4833" s="131"/>
      <c r="D4833" s="131"/>
      <c r="E4833" s="131"/>
      <c r="F4833" s="131"/>
      <c r="G4833" s="131"/>
      <c r="H4833" s="131"/>
      <c r="I4833" s="131"/>
      <c r="J4833" s="131"/>
      <c r="K4833" s="131"/>
      <c r="L4833" s="131"/>
      <c r="M4833" s="131"/>
      <c r="N4833" s="131"/>
      <c r="O4833" s="131"/>
      <c r="P4833" s="131"/>
      <c r="Q4833" s="131"/>
      <c r="R4833" s="131"/>
      <c r="S4833" s="131"/>
      <c r="T4833" s="131"/>
      <c r="U4833" s="131"/>
      <c r="V4833" s="131"/>
    </row>
    <row r="4834" spans="1:22" ht="15.75" x14ac:dyDescent="0.25">
      <c r="K4834" s="127" t="s">
        <v>226</v>
      </c>
      <c r="N4834" s="117" t="s">
        <v>832</v>
      </c>
      <c r="S4834" s="112" t="s">
        <v>210</v>
      </c>
      <c r="T4834" s="112" t="s">
        <v>228</v>
      </c>
    </row>
    <row r="4835" spans="1:22" x14ac:dyDescent="0.2">
      <c r="K4835" s="127">
        <v>605</v>
      </c>
      <c r="N4835" s="124">
        <f t="shared" ref="N4835" si="8513">Q4827</f>
        <v>0.25129771346241214</v>
      </c>
      <c r="P4835" s="127" t="str">
        <f t="shared" ref="P4835" si="8514">CONCATENATE("X1","(m",K4835,")")</f>
        <v>X1(m605)</v>
      </c>
      <c r="Q4835" s="59">
        <f t="shared" ref="Q4835" si="8515">(($L$3*($I$3-($C$3*N4836+$D$3*N4837+$E$3*N4838+$F$3*N4839+$G$3*N4840))/$B$3))+((1-$L$3)*N4835)</f>
        <v>0.25130688182135441</v>
      </c>
      <c r="S4835" s="129">
        <f t="shared" ref="S4835:S4840" si="8516">ABS((Q4835-N4835)/Q4835)*100</f>
        <v>3.6482721347782738E-3</v>
      </c>
      <c r="T4835" s="133">
        <f t="shared" si="8502"/>
        <v>3.6630534084959318E-3</v>
      </c>
      <c r="U4835" s="127" t="s">
        <v>229</v>
      </c>
    </row>
    <row r="4836" spans="1:22" x14ac:dyDescent="0.2">
      <c r="N4836" s="125">
        <f t="shared" si="8484"/>
        <v>1.0142099126064303E-4</v>
      </c>
      <c r="P4836" s="127" t="str">
        <f t="shared" ref="P4836" si="8517">CONCATENATE("X2","(m",K4835,")")</f>
        <v>X2(m605)</v>
      </c>
      <c r="Q4836" s="59">
        <f t="shared" ref="Q4836" si="8518">(($L$3*($I$4-($B$4*Q4835+$D$4*N4837+$E$4*N4838+$F$4*N4839+$G$4*N4840))/$C$4))+((1-$L$3)*N4836)</f>
        <v>1.014247065018116E-4</v>
      </c>
      <c r="S4836" s="129">
        <f t="shared" si="8516"/>
        <v>3.6630534084959318E-3</v>
      </c>
    </row>
    <row r="4837" spans="1:22" x14ac:dyDescent="0.2">
      <c r="N4837" s="125">
        <f t="shared" si="8484"/>
        <v>-9.8122544843344366E-4</v>
      </c>
      <c r="P4837" s="127" t="str">
        <f t="shared" ref="P4837" si="8519">CONCATENATE("X3","(m",K4835,")")</f>
        <v>X3(m605)</v>
      </c>
      <c r="Q4837" s="59">
        <f t="shared" ref="Q4837" si="8520">(($L$3*($I$5-($B$5*Q4835+$C$5*Q4836+$E$5*N4838+$F$5*N4839+$G$5*N4840))/$D$5))+((1-$L$3)*N4837)</f>
        <v>-9.8126125359090303E-4</v>
      </c>
      <c r="S4837" s="129">
        <f t="shared" si="8516"/>
        <v>3.6488913964908779E-3</v>
      </c>
    </row>
    <row r="4838" spans="1:22" x14ac:dyDescent="0.2">
      <c r="N4838" s="125">
        <f t="shared" si="8484"/>
        <v>0.25247138354053289</v>
      </c>
      <c r="P4838" s="127" t="str">
        <f t="shared" ref="P4838" si="8521">CONCATENATE("X4","(m",K4835,")")</f>
        <v>X4(m605)</v>
      </c>
      <c r="Q4838" s="59">
        <f t="shared" ref="Q4838" si="8522">(($L$3*($I$6-($B$6*Q4835+$C$6*Q4836+$D$6*Q4837+$F$6*N4839+$G$6*N4840))/$E$6))+((1-$L$3)*N4838)</f>
        <v>0.2524805099890215</v>
      </c>
      <c r="S4838" s="129">
        <f t="shared" si="8516"/>
        <v>3.6147140581276531E-3</v>
      </c>
    </row>
    <row r="4839" spans="1:22" x14ac:dyDescent="0.2">
      <c r="N4839" s="125">
        <f t="shared" si="8484"/>
        <v>-1.0142285313673653E-4</v>
      </c>
      <c r="P4839" s="127" t="str">
        <f t="shared" ref="P4839" si="8523">CONCATENATE("X5","(m",K4835,")")</f>
        <v>X5(m605)</v>
      </c>
      <c r="Q4839" s="59">
        <f t="shared" ref="Q4839" si="8524">(($L$3*($I$7-($B$7*Q4835+$C$7*Q4836+$D$7*Q4837+$E$7*Q4838+$G$7*N4840))/$F$7))+((1-$L$3)*N4839)</f>
        <v>-1.0142655139477385E-4</v>
      </c>
      <c r="S4839" s="129">
        <f t="shared" si="8516"/>
        <v>3.6462425138823807E-3</v>
      </c>
    </row>
    <row r="4840" spans="1:22" ht="15.75" x14ac:dyDescent="0.25">
      <c r="K4840" s="1"/>
      <c r="N4840" s="126">
        <f t="shared" si="8484"/>
        <v>-9.8719504859081124E-4</v>
      </c>
      <c r="P4840" s="127" t="str">
        <f t="shared" ref="P4840" si="8525">CONCATENATE("X6","(m",K4835,")")</f>
        <v>X6(m605)</v>
      </c>
      <c r="Q4840" s="59">
        <f t="shared" ref="Q4840" si="8526">(($L$3*($I$8-($B$8*Q4835+$C$8*Q4836+$D$8*Q4837+$E$8*Q4838+$F$8*Q4839))/$G$8))+((1-$L$3)*N4840)</f>
        <v>-9.8723069007553444E-4</v>
      </c>
      <c r="R4840" s="1"/>
      <c r="S4840" s="129">
        <f t="shared" si="8516"/>
        <v>3.6102488589043443E-3</v>
      </c>
      <c r="T4840" s="1"/>
      <c r="U4840" s="1"/>
    </row>
    <row r="4841" spans="1:22" x14ac:dyDescent="0.2">
      <c r="A4841" s="131"/>
      <c r="B4841" s="131"/>
      <c r="C4841" s="131"/>
      <c r="D4841" s="131"/>
      <c r="E4841" s="131"/>
      <c r="F4841" s="131"/>
      <c r="G4841" s="131"/>
      <c r="H4841" s="131"/>
      <c r="I4841" s="131"/>
      <c r="J4841" s="131"/>
      <c r="K4841" s="131"/>
      <c r="L4841" s="131"/>
      <c r="M4841" s="131"/>
      <c r="N4841" s="131"/>
      <c r="O4841" s="131"/>
      <c r="P4841" s="131"/>
      <c r="Q4841" s="131"/>
      <c r="R4841" s="131"/>
      <c r="S4841" s="131"/>
      <c r="T4841" s="131"/>
      <c r="U4841" s="131"/>
      <c r="V4841" s="131"/>
    </row>
    <row r="4842" spans="1:22" ht="15.75" x14ac:dyDescent="0.25">
      <c r="K4842" s="127" t="s">
        <v>226</v>
      </c>
      <c r="N4842" s="117" t="s">
        <v>833</v>
      </c>
      <c r="S4842" s="112" t="s">
        <v>210</v>
      </c>
      <c r="T4842" s="112" t="s">
        <v>228</v>
      </c>
    </row>
    <row r="4843" spans="1:22" x14ac:dyDescent="0.2">
      <c r="K4843" s="127">
        <v>606</v>
      </c>
      <c r="N4843" s="124">
        <f t="shared" ref="N4843" si="8527">Q4835</f>
        <v>0.25130688182135441</v>
      </c>
      <c r="P4843" s="127" t="str">
        <f t="shared" ref="P4843" si="8528">CONCATENATE("X1","(m",K4843,")")</f>
        <v>X1(m606)</v>
      </c>
      <c r="Q4843" s="59">
        <f t="shared" ref="Q4843" si="8529">(($L$3*($I$3-($C$3*N4844+$D$3*N4845+$E$3*N4846+$F$3*N4847+$G$3*N4848))/$B$3))+((1-$L$3)*N4843)</f>
        <v>0.25131596655097066</v>
      </c>
      <c r="S4843" s="129">
        <f t="shared" ref="S4843:S4848" si="8530">ABS((Q4843-N4843)/Q4843)*100</f>
        <v>3.6148636877021993E-3</v>
      </c>
      <c r="T4843" s="133">
        <f t="shared" si="8502"/>
        <v>3.6295090726920472E-3</v>
      </c>
      <c r="U4843" s="127" t="s">
        <v>229</v>
      </c>
    </row>
    <row r="4844" spans="1:22" x14ac:dyDescent="0.2">
      <c r="N4844" s="125">
        <f t="shared" si="8484"/>
        <v>1.014247065018116E-4</v>
      </c>
      <c r="P4844" s="127" t="str">
        <f t="shared" ref="P4844" si="8531">CONCATENATE("X2","(m",K4843,")")</f>
        <v>X2(m606)</v>
      </c>
      <c r="Q4844" s="59">
        <f t="shared" ref="Q4844" si="8532">(($L$3*($I$4-($B$4*Q4843+$D$4*N4845+$E$4*N4846+$F$4*N4847+$G$4*N4848))/$C$4))+((1-$L$3)*N4844)</f>
        <v>1.0142838785435106E-4</v>
      </c>
      <c r="S4844" s="129">
        <f t="shared" si="8530"/>
        <v>3.6295090726920472E-3</v>
      </c>
    </row>
    <row r="4845" spans="1:22" x14ac:dyDescent="0.2">
      <c r="N4845" s="125">
        <f t="shared" si="8484"/>
        <v>-9.8126125359090303E-4</v>
      </c>
      <c r="P4845" s="127" t="str">
        <f t="shared" ref="P4845" si="8533">CONCATENATE("X3","(m",K4843,")")</f>
        <v>X3(m606)</v>
      </c>
      <c r="Q4845" s="59">
        <f t="shared" ref="Q4845" si="8534">(($L$3*($I$5-($B$5*Q4843+$C$5*Q4844+$E$5*N4846+$F$5*N4847+$G$5*N4848))/$D$5))+((1-$L$3)*N4845)</f>
        <v>-9.8129673215107197E-4</v>
      </c>
      <c r="S4845" s="129">
        <f t="shared" si="8530"/>
        <v>3.6154772564217963E-3</v>
      </c>
    </row>
    <row r="4846" spans="1:22" x14ac:dyDescent="0.2">
      <c r="N4846" s="125">
        <f t="shared" si="8484"/>
        <v>0.2524805099890215</v>
      </c>
      <c r="P4846" s="127" t="str">
        <f t="shared" ref="P4846" si="8535">CONCATENATE("X4","(m",K4843,")")</f>
        <v>X4(m606)</v>
      </c>
      <c r="Q4846" s="59">
        <f t="shared" ref="Q4846" si="8536">(($L$3*($I$6-($B$6*Q4843+$C$6*Q4844+$D$6*Q4845+$F$6*N4847+$G$6*N4848))/$E$6))+((1-$L$3)*N4846)</f>
        <v>0.25248955319047078</v>
      </c>
      <c r="S4846" s="129">
        <f t="shared" si="8530"/>
        <v>3.5816141044323225E-3</v>
      </c>
    </row>
    <row r="4847" spans="1:22" x14ac:dyDescent="0.2">
      <c r="N4847" s="125">
        <f t="shared" si="8484"/>
        <v>-1.0142655139477385E-4</v>
      </c>
      <c r="P4847" s="127" t="str">
        <f t="shared" ref="P4847" si="8537">CONCATENATE("X5","(m",K4843,")")</f>
        <v>X5(m606)</v>
      </c>
      <c r="Q4847" s="59">
        <f t="shared" ref="Q4847" si="8538">(($L$3*($I$7-($B$7*Q4843+$C$7*Q4844+$D$7*Q4845+$E$7*Q4846+$G$7*N4848))/$F$7))+((1-$L$3)*N4847)</f>
        <v>-1.0143021591909399E-4</v>
      </c>
      <c r="S4847" s="129">
        <f t="shared" si="8530"/>
        <v>3.612852725328547E-3</v>
      </c>
    </row>
    <row r="4848" spans="1:22" ht="15.75" x14ac:dyDescent="0.25">
      <c r="K4848" s="1"/>
      <c r="N4848" s="126">
        <f t="shared" si="8484"/>
        <v>-9.8723069007553444E-4</v>
      </c>
      <c r="P4848" s="127" t="str">
        <f t="shared" ref="P4848" si="8539">CONCATENATE("X6","(m",K4843,")")</f>
        <v>X6(m606)</v>
      </c>
      <c r="Q4848" s="59">
        <f t="shared" ref="Q4848" si="8540">(($L$3*($I$8-($B$8*Q4843+$C$8*Q4844+$D$8*Q4845+$E$8*Q4846+$F$8*Q4847))/$G$8))+((1-$L$3)*N4848)</f>
        <v>-9.8726600645591034E-4</v>
      </c>
      <c r="R4848" s="1"/>
      <c r="S4848" s="129">
        <f t="shared" si="8530"/>
        <v>3.5771899513362682E-3</v>
      </c>
      <c r="T4848" s="1"/>
      <c r="U4848" s="1"/>
    </row>
    <row r="4849" spans="1:22" x14ac:dyDescent="0.2">
      <c r="A4849" s="131"/>
      <c r="B4849" s="131"/>
      <c r="C4849" s="131"/>
      <c r="D4849" s="131"/>
      <c r="E4849" s="131"/>
      <c r="F4849" s="131"/>
      <c r="G4849" s="131"/>
      <c r="H4849" s="131"/>
      <c r="I4849" s="131"/>
      <c r="J4849" s="131"/>
      <c r="K4849" s="131"/>
      <c r="L4849" s="131"/>
      <c r="M4849" s="131"/>
      <c r="N4849" s="131"/>
      <c r="O4849" s="131"/>
      <c r="P4849" s="131"/>
      <c r="Q4849" s="131"/>
      <c r="R4849" s="131"/>
      <c r="S4849" s="131"/>
      <c r="T4849" s="131"/>
      <c r="U4849" s="131"/>
      <c r="V4849" s="131"/>
    </row>
    <row r="4850" spans="1:22" ht="15.75" x14ac:dyDescent="0.25">
      <c r="K4850" s="127" t="s">
        <v>226</v>
      </c>
      <c r="N4850" s="117" t="s">
        <v>834</v>
      </c>
      <c r="S4850" s="112" t="s">
        <v>210</v>
      </c>
      <c r="T4850" s="112" t="s">
        <v>228</v>
      </c>
    </row>
    <row r="4851" spans="1:22" x14ac:dyDescent="0.2">
      <c r="K4851" s="127">
        <v>607</v>
      </c>
      <c r="N4851" s="124">
        <f t="shared" ref="N4851" si="8541">Q4843</f>
        <v>0.25131596655097066</v>
      </c>
      <c r="P4851" s="127" t="str">
        <f t="shared" ref="P4851" si="8542">CONCATENATE("X1","(m",K4851,")")</f>
        <v>X1(m607)</v>
      </c>
      <c r="Q4851" s="59">
        <f t="shared" ref="Q4851" si="8543">(($L$3*($I$3-($C$3*N4852+$D$3*N4853+$E$3*N4854+$F$3*N4855+$G$3*N4856))/$B$3))+((1-$L$3)*N4851)</f>
        <v>0.2513249684140868</v>
      </c>
      <c r="S4851" s="129">
        <f t="shared" ref="S4851:S4856" si="8544">ABS((Q4851-N4851)/Q4851)*100</f>
        <v>3.5817623584899808E-3</v>
      </c>
      <c r="T4851" s="133">
        <f t="shared" si="8502"/>
        <v>3.5962731138145664E-3</v>
      </c>
      <c r="U4851" s="127" t="s">
        <v>229</v>
      </c>
    </row>
    <row r="4852" spans="1:22" x14ac:dyDescent="0.2">
      <c r="N4852" s="125">
        <f t="shared" si="8484"/>
        <v>1.0142838785435106E-4</v>
      </c>
      <c r="P4852" s="127" t="str">
        <f t="shared" ref="P4852" si="8545">CONCATENATE("X2","(m",K4851,")")</f>
        <v>X2(m607)</v>
      </c>
      <c r="Q4852" s="59">
        <f t="shared" ref="Q4852" si="8546">(($L$3*($I$4-($B$4*Q4851+$D$4*N4853+$E$4*N4854+$F$4*N4855+$G$4*N4856))/$C$4))+((1-$L$3)*N4852)</f>
        <v>1.0143203562737712E-4</v>
      </c>
      <c r="S4852" s="129">
        <f t="shared" si="8544"/>
        <v>3.5962731138145664E-3</v>
      </c>
    </row>
    <row r="4853" spans="1:22" x14ac:dyDescent="0.2">
      <c r="N4853" s="125">
        <f t="shared" si="8484"/>
        <v>-9.8129673215107197E-4</v>
      </c>
      <c r="P4853" s="127" t="str">
        <f t="shared" ref="P4853" si="8547">CONCATENATE("X3","(m",K4851,")")</f>
        <v>X3(m607)</v>
      </c>
      <c r="Q4853" s="59">
        <f t="shared" ref="Q4853" si="8548">(($L$3*($I$5-($B$5*Q4851+$C$5*Q4852+$E$5*N4854+$F$5*N4855+$G$5*N4856))/$D$5))+((1-$L$3)*N4853)</f>
        <v>-9.8133188709301189E-4</v>
      </c>
      <c r="S4853" s="129">
        <f t="shared" si="8544"/>
        <v>3.5823702869850374E-3</v>
      </c>
    </row>
    <row r="4854" spans="1:22" x14ac:dyDescent="0.2">
      <c r="N4854" s="125">
        <f t="shared" si="8484"/>
        <v>0.25248955319047078</v>
      </c>
      <c r="P4854" s="127" t="str">
        <f t="shared" ref="P4854" si="8549">CONCATENATE("X4","(m",K4851,")")</f>
        <v>X4(m607)</v>
      </c>
      <c r="Q4854" s="59">
        <f t="shared" ref="Q4854" si="8550">(($L$3*($I$6-($B$6*Q4851+$C$6*Q4852+$D$6*Q4853+$F$6*N4855+$G$6*N4856))/$E$6))+((1-$L$3)*N4854)</f>
        <v>0.25249851390421985</v>
      </c>
      <c r="S4854" s="129">
        <f t="shared" si="8544"/>
        <v>3.5488184110506167E-3</v>
      </c>
    </row>
    <row r="4855" spans="1:22" x14ac:dyDescent="0.2">
      <c r="N4855" s="125">
        <f t="shared" si="8484"/>
        <v>-1.0143021591909399E-4</v>
      </c>
      <c r="P4855" s="127" t="str">
        <f t="shared" ref="P4855" si="8551">CONCATENATE("X5","(m",K4851,")")</f>
        <v>X5(m607)</v>
      </c>
      <c r="Q4855" s="59">
        <f t="shared" ref="Q4855" si="8552">(($L$3*($I$7-($B$7*Q4851+$C$7*Q4852+$D$7*Q4853+$E$7*Q4854+$G$7*N4856))/$F$7))+((1-$L$3)*N4855)</f>
        <v>-1.0143384701739954E-4</v>
      </c>
      <c r="S4855" s="129">
        <f t="shared" si="8544"/>
        <v>3.5797698818711239E-3</v>
      </c>
    </row>
    <row r="4856" spans="1:22" ht="15.75" x14ac:dyDescent="0.25">
      <c r="K4856" s="1"/>
      <c r="N4856" s="126">
        <f t="shared" si="8484"/>
        <v>-9.8726600645591034E-4</v>
      </c>
      <c r="P4856" s="127" t="str">
        <f t="shared" ref="P4856" si="8553">CONCATENATE("X6","(m",K4851,")")</f>
        <v>X6(m607)</v>
      </c>
      <c r="Q4856" s="59">
        <f t="shared" ref="Q4856" si="8554">(($L$3*($I$8-($B$8*Q4851+$C$8*Q4852+$D$8*Q4853+$E$8*Q4854+$F$8*Q4855))/$G$8))+((1-$L$3)*N4856)</f>
        <v>-9.8730100069738301E-4</v>
      </c>
      <c r="R4856" s="1"/>
      <c r="S4856" s="129">
        <f t="shared" si="8544"/>
        <v>3.5444349238940467E-3</v>
      </c>
      <c r="T4856" s="1"/>
      <c r="U4856" s="1"/>
    </row>
    <row r="4857" spans="1:22" x14ac:dyDescent="0.2">
      <c r="A4857" s="131"/>
      <c r="B4857" s="131"/>
      <c r="C4857" s="131"/>
      <c r="D4857" s="131"/>
      <c r="E4857" s="131"/>
      <c r="F4857" s="131"/>
      <c r="G4857" s="131"/>
      <c r="H4857" s="131"/>
      <c r="I4857" s="131"/>
      <c r="J4857" s="131"/>
      <c r="K4857" s="131"/>
      <c r="L4857" s="131"/>
      <c r="M4857" s="131"/>
      <c r="N4857" s="131"/>
      <c r="O4857" s="131"/>
      <c r="P4857" s="131"/>
      <c r="Q4857" s="131"/>
      <c r="R4857" s="131"/>
      <c r="S4857" s="131"/>
      <c r="T4857" s="131"/>
      <c r="U4857" s="131"/>
      <c r="V4857" s="131"/>
    </row>
    <row r="4858" spans="1:22" ht="15.75" x14ac:dyDescent="0.25">
      <c r="K4858" s="127" t="s">
        <v>226</v>
      </c>
      <c r="N4858" s="117" t="s">
        <v>835</v>
      </c>
      <c r="S4858" s="112" t="s">
        <v>210</v>
      </c>
      <c r="T4858" s="112" t="s">
        <v>228</v>
      </c>
    </row>
    <row r="4859" spans="1:22" x14ac:dyDescent="0.2">
      <c r="K4859" s="127">
        <v>608</v>
      </c>
      <c r="N4859" s="124">
        <f t="shared" ref="N4859" si="8555">Q4851</f>
        <v>0.2513249684140868</v>
      </c>
      <c r="P4859" s="127" t="str">
        <f t="shared" ref="P4859" si="8556">CONCATENATE("X1","(m",K4859,")")</f>
        <v>X1(m608)</v>
      </c>
      <c r="Q4859" s="59">
        <f t="shared" ref="Q4859" si="8557">(($L$3*($I$3-($C$3*N4860+$D$3*N4861+$E$3*N4862+$F$3*N4863+$G$3*N4864))/$B$3))+((1-$L$3)*N4859)</f>
        <v>0.25133388816657104</v>
      </c>
      <c r="S4859" s="129">
        <f t="shared" ref="S4859:S4864" si="8558">ABS((Q4859-N4859)/Q4859)*100</f>
        <v>3.5489653024132427E-3</v>
      </c>
      <c r="T4859" s="133">
        <f t="shared" si="8502"/>
        <v>3.5633426749968247E-3</v>
      </c>
      <c r="U4859" s="127" t="s">
        <v>229</v>
      </c>
    </row>
    <row r="4860" spans="1:22" x14ac:dyDescent="0.2">
      <c r="N4860" s="125">
        <f t="shared" si="8484"/>
        <v>1.0143203562737712E-4</v>
      </c>
      <c r="P4860" s="127" t="str">
        <f t="shared" ref="P4860" si="8559">CONCATENATE("X2","(m",K4859,")")</f>
        <v>X2(m608)</v>
      </c>
      <c r="Q4860" s="59">
        <f t="shared" ref="Q4860" si="8560">(($L$3*($I$4-($B$4*Q4859+$D$4*N4861+$E$4*N4862+$F$4*N4863+$G$4*N4864))/$C$4))+((1-$L$3)*N4860)</f>
        <v>1.0143565012718576E-4</v>
      </c>
      <c r="S4860" s="129">
        <f t="shared" si="8558"/>
        <v>3.5633426749968247E-3</v>
      </c>
    </row>
    <row r="4861" spans="1:22" x14ac:dyDescent="0.2">
      <c r="N4861" s="125">
        <f t="shared" si="8484"/>
        <v>-9.8133188709301189E-4</v>
      </c>
      <c r="P4861" s="127" t="str">
        <f t="shared" ref="P4861" si="8561">CONCATENATE("X3","(m",K4859,")")</f>
        <v>X3(m608)</v>
      </c>
      <c r="Q4861" s="59">
        <f t="shared" ref="Q4861" si="8562">(($L$3*($I$5-($B$5*Q4859+$C$5*Q4860+$E$5*N4862+$F$5*N4863+$G$5*N4864))/$D$5))+((1-$L$3)*N4861)</f>
        <v>-9.8136672136861221E-4</v>
      </c>
      <c r="S4861" s="129">
        <f t="shared" si="8558"/>
        <v>3.549567642943004E-3</v>
      </c>
    </row>
    <row r="4862" spans="1:22" x14ac:dyDescent="0.2">
      <c r="N4862" s="125">
        <f t="shared" si="8484"/>
        <v>0.25249851390421985</v>
      </c>
      <c r="P4862" s="127" t="str">
        <f t="shared" ref="P4862" si="8563">CONCATENATE("X4","(m",K4859,")")</f>
        <v>X4(m608)</v>
      </c>
      <c r="Q4862" s="59">
        <f t="shared" ref="Q4862" si="8564">(($L$3*($I$6-($B$6*Q4859+$C$6*Q4860+$D$6*Q4861+$F$6*N4863+$G$6*N4864))/$E$6))+((1-$L$3)*N4862)</f>
        <v>0.25250739288268165</v>
      </c>
      <c r="S4862" s="129">
        <f t="shared" si="8558"/>
        <v>3.5163241600323428E-3</v>
      </c>
    </row>
    <row r="4863" spans="1:22" x14ac:dyDescent="0.2">
      <c r="N4863" s="125">
        <f t="shared" si="8484"/>
        <v>-1.0143384701739954E-4</v>
      </c>
      <c r="P4863" s="127" t="str">
        <f t="shared" ref="P4863" si="8565">CONCATENATE("X5","(m",K4859,")")</f>
        <v>X5(m608)</v>
      </c>
      <c r="Q4863" s="59">
        <f t="shared" ref="Q4863" si="8566">(($L$3*($I$7-($B$7*Q4859+$C$7*Q4860+$D$7*Q4861+$E$7*Q4862+$G$7*N4864))/$F$7))+((1-$L$3)*N4863)</f>
        <v>-1.0143744499458644E-4</v>
      </c>
      <c r="S4863" s="129">
        <f t="shared" si="8558"/>
        <v>3.5469911402932755E-3</v>
      </c>
    </row>
    <row r="4864" spans="1:22" ht="15.75" x14ac:dyDescent="0.25">
      <c r="K4864" s="1"/>
      <c r="N4864" s="126">
        <f t="shared" si="8484"/>
        <v>-9.8730100069738301E-4</v>
      </c>
      <c r="P4864" s="127" t="str">
        <f t="shared" ref="P4864" si="8567">CONCATENATE("X6","(m",K4859,")")</f>
        <v>X6(m608)</v>
      </c>
      <c r="Q4864" s="59">
        <f t="shared" ref="Q4864" si="8568">(($L$3*($I$8-($B$8*Q4859+$C$8*Q4860+$D$8*Q4861+$E$8*Q4862+$F$8*Q4863))/$G$8))+((1-$L$3)*N4864)</f>
        <v>-9.8733567573834765E-4</v>
      </c>
      <c r="R4864" s="1"/>
      <c r="S4864" s="129">
        <f t="shared" si="8558"/>
        <v>3.5119809621690689E-3</v>
      </c>
      <c r="T4864" s="1"/>
      <c r="U4864" s="1"/>
    </row>
    <row r="4865" spans="1:22" x14ac:dyDescent="0.2">
      <c r="A4865" s="131"/>
      <c r="B4865" s="131"/>
      <c r="C4865" s="131"/>
      <c r="D4865" s="131"/>
      <c r="E4865" s="131"/>
      <c r="F4865" s="131"/>
      <c r="G4865" s="131"/>
      <c r="H4865" s="131"/>
      <c r="I4865" s="131"/>
      <c r="J4865" s="131"/>
      <c r="K4865" s="131"/>
      <c r="L4865" s="131"/>
      <c r="M4865" s="131"/>
      <c r="N4865" s="131"/>
      <c r="O4865" s="131"/>
      <c r="P4865" s="131"/>
      <c r="Q4865" s="131"/>
      <c r="R4865" s="131"/>
      <c r="S4865" s="131"/>
      <c r="T4865" s="131"/>
      <c r="U4865" s="131"/>
      <c r="V4865" s="131"/>
    </row>
    <row r="4866" spans="1:22" ht="15.75" x14ac:dyDescent="0.25">
      <c r="K4866" s="127" t="s">
        <v>226</v>
      </c>
      <c r="N4866" s="117" t="s">
        <v>836</v>
      </c>
      <c r="S4866" s="112" t="s">
        <v>210</v>
      </c>
      <c r="T4866" s="112" t="s">
        <v>228</v>
      </c>
    </row>
    <row r="4867" spans="1:22" x14ac:dyDescent="0.2">
      <c r="K4867" s="127">
        <v>609</v>
      </c>
      <c r="N4867" s="124">
        <f t="shared" ref="N4867" si="8569">Q4859</f>
        <v>0.25133388816657104</v>
      </c>
      <c r="P4867" s="127" t="str">
        <f t="shared" ref="P4867" si="8570">CONCATENATE("X1","(m",K4867,")")</f>
        <v>X1(m609)</v>
      </c>
      <c r="Q4867" s="59">
        <f t="shared" ref="Q4867" si="8571">(($L$3*($I$3-($C$3*N4868+$D$3*N4869+$E$3*N4870+$F$3*N4871+$G$3*N4872))/$B$3))+((1-$L$3)*N4867)</f>
        <v>0.25134272655739681</v>
      </c>
      <c r="S4867" s="129">
        <f t="shared" ref="S4867:S4872" si="8572">ABS((Q4867-N4867)/Q4867)*100</f>
        <v>3.5164697012838786E-3</v>
      </c>
      <c r="T4867" s="133">
        <f t="shared" si="8502"/>
        <v>3.5307149265042816E-3</v>
      </c>
      <c r="U4867" s="127" t="s">
        <v>229</v>
      </c>
    </row>
    <row r="4868" spans="1:22" x14ac:dyDescent="0.2">
      <c r="N4868" s="125">
        <f t="shared" si="8484"/>
        <v>1.0143565012718576E-4</v>
      </c>
      <c r="P4868" s="127" t="str">
        <f t="shared" ref="P4868" si="8573">CONCATENATE("X2","(m",K4867,")")</f>
        <v>X2(m609)</v>
      </c>
      <c r="Q4868" s="59">
        <f t="shared" ref="Q4868" si="8574">(($L$3*($I$4-($B$4*Q4867+$D$4*N4869+$E$4*N4870+$F$4*N4871+$G$4*N4872))/$C$4))+((1-$L$3)*N4868)</f>
        <v>1.0143923165727922E-4</v>
      </c>
      <c r="S4868" s="129">
        <f t="shared" si="8572"/>
        <v>3.5307149265042816E-3</v>
      </c>
    </row>
    <row r="4869" spans="1:22" x14ac:dyDescent="0.2">
      <c r="N4869" s="125">
        <f t="shared" si="8484"/>
        <v>-9.8136672136861221E-4</v>
      </c>
      <c r="P4869" s="127" t="str">
        <f t="shared" ref="P4869" si="8575">CONCATENATE("X3","(m",K4867,")")</f>
        <v>X3(m609)</v>
      </c>
      <c r="Q4869" s="59">
        <f t="shared" ref="Q4869" si="8576">(($L$3*($I$5-($B$5*Q4867+$C$5*Q4868+$E$5*N4870+$F$5*N4871+$G$5*N4872))/$D$5))+((1-$L$3)*N4869)</f>
        <v>-9.8140123790283569E-4</v>
      </c>
      <c r="S4869" s="129">
        <f t="shared" si="8572"/>
        <v>3.5170665055650582E-3</v>
      </c>
    </row>
    <row r="4870" spans="1:22" x14ac:dyDescent="0.2">
      <c r="N4870" s="125">
        <f t="shared" si="8484"/>
        <v>0.25250739288268165</v>
      </c>
      <c r="P4870" s="127" t="str">
        <f t="shared" ref="P4870" si="8577">CONCATENATE("X4","(m",K4867,")")</f>
        <v>X4(m609)</v>
      </c>
      <c r="Q4870" s="59">
        <f t="shared" ref="Q4870" si="8578">(($L$3*($I$6-($B$6*Q4867+$C$6*Q4868+$D$6*Q4869+$F$6*N4871+$G$6*N4872))/$E$6))+((1-$L$3)*N4870)</f>
        <v>0.25251619087140581</v>
      </c>
      <c r="S4870" s="129">
        <f t="shared" si="8572"/>
        <v>3.4841285597577054E-3</v>
      </c>
    </row>
    <row r="4871" spans="1:22" x14ac:dyDescent="0.2">
      <c r="N4871" s="125">
        <f t="shared" si="8484"/>
        <v>-1.0143744499458644E-4</v>
      </c>
      <c r="P4871" s="127" t="str">
        <f t="shared" ref="P4871" si="8579">CONCATENATE("X5","(m",K4867,")")</f>
        <v>X5(m609)</v>
      </c>
      <c r="Q4871" s="59">
        <f t="shared" ref="Q4871" si="8580">(($L$3*($I$7-($B$7*Q4867+$C$7*Q4868+$D$7*Q4869+$E$7*Q4870+$G$7*N4872))/$F$7))+((1-$L$3)*N4871)</f>
        <v>-1.0144101015276949E-4</v>
      </c>
      <c r="S4871" s="129">
        <f t="shared" si="8572"/>
        <v>3.5145136840416895E-3</v>
      </c>
    </row>
    <row r="4872" spans="1:22" ht="15.75" x14ac:dyDescent="0.25">
      <c r="K4872" s="1"/>
      <c r="N4872" s="126">
        <f t="shared" si="8484"/>
        <v>-9.8733567573834765E-4</v>
      </c>
      <c r="P4872" s="127" t="str">
        <f t="shared" ref="P4872" si="8581">CONCATENATE("X6","(m",K4867,")")</f>
        <v>X6(m609)</v>
      </c>
      <c r="Q4872" s="59">
        <f t="shared" ref="Q4872" si="8582">(($L$3*($I$8-($B$8*Q4867+$C$8*Q4868+$D$8*Q4869+$E$8*Q4870+$F$8*Q4871))/$G$8))+((1-$L$3)*N4872)</f>
        <v>-9.8737003449039665E-4</v>
      </c>
      <c r="R4872" s="1"/>
      <c r="S4872" s="129">
        <f t="shared" si="8572"/>
        <v>3.4798252781426775E-3</v>
      </c>
      <c r="T4872" s="1"/>
      <c r="U4872" s="1"/>
    </row>
    <row r="4873" spans="1:22" x14ac:dyDescent="0.2">
      <c r="A4873" s="131"/>
      <c r="B4873" s="131"/>
      <c r="C4873" s="131"/>
      <c r="D4873" s="131"/>
      <c r="E4873" s="131"/>
      <c r="F4873" s="131"/>
      <c r="G4873" s="131"/>
      <c r="H4873" s="131"/>
      <c r="I4873" s="131"/>
      <c r="J4873" s="131"/>
      <c r="K4873" s="131"/>
      <c r="L4873" s="131"/>
      <c r="M4873" s="131"/>
      <c r="N4873" s="131"/>
      <c r="O4873" s="131"/>
      <c r="P4873" s="131"/>
      <c r="Q4873" s="131"/>
      <c r="R4873" s="131"/>
      <c r="S4873" s="131"/>
      <c r="T4873" s="131"/>
      <c r="U4873" s="131"/>
      <c r="V4873" s="131"/>
    </row>
    <row r="4874" spans="1:22" ht="15.75" x14ac:dyDescent="0.25">
      <c r="K4874" s="127" t="s">
        <v>226</v>
      </c>
      <c r="N4874" s="117" t="s">
        <v>837</v>
      </c>
      <c r="S4874" s="112" t="s">
        <v>210</v>
      </c>
      <c r="T4874" s="112" t="s">
        <v>228</v>
      </c>
    </row>
    <row r="4875" spans="1:22" x14ac:dyDescent="0.2">
      <c r="K4875" s="127">
        <v>610</v>
      </c>
      <c r="N4875" s="124">
        <f t="shared" ref="N4875" si="8583">Q4867</f>
        <v>0.25134272655739681</v>
      </c>
      <c r="P4875" s="127" t="str">
        <f t="shared" ref="P4875" si="8584">CONCATENATE("X1","(m",K4875,")")</f>
        <v>X1(m610)</v>
      </c>
      <c r="Q4875" s="59">
        <f t="shared" ref="Q4875" si="8585">(($L$3*($I$3-($C$3*N4876+$D$3*N4877+$E$3*N4878+$F$3*N4879+$G$3*N4880))/$B$3))+((1-$L$3)*N4875)</f>
        <v>0.25135148432870563</v>
      </c>
      <c r="S4875" s="129">
        <f t="shared" ref="S4875:S4880" si="8586">ABS((Q4875-N4875)/Q4875)*100</f>
        <v>3.4842727633816132E-3</v>
      </c>
      <c r="T4875" s="133">
        <f t="shared" si="8502"/>
        <v>3.4983870649845147E-3</v>
      </c>
      <c r="U4875" s="127" t="s">
        <v>229</v>
      </c>
    </row>
    <row r="4876" spans="1:22" x14ac:dyDescent="0.2">
      <c r="N4876" s="125">
        <f t="shared" si="8484"/>
        <v>1.0143923165727922E-4</v>
      </c>
      <c r="P4876" s="127" t="str">
        <f t="shared" ref="P4876" si="8587">CONCATENATE("X2","(m",K4875,")")</f>
        <v>X2(m610)</v>
      </c>
      <c r="Q4876" s="59">
        <f t="shared" ref="Q4876" si="8588">(($L$3*($I$4-($B$4*Q4875+$D$4*N4877+$E$4*N4878+$F$4*N4879+$G$4*N4880))/$C$4))+((1-$L$3)*N4876)</f>
        <v>1.0144278051839123E-4</v>
      </c>
      <c r="S4876" s="129">
        <f t="shared" si="8586"/>
        <v>3.4983870649845147E-3</v>
      </c>
    </row>
    <row r="4877" spans="1:22" x14ac:dyDescent="0.2">
      <c r="N4877" s="125">
        <f t="shared" si="8484"/>
        <v>-9.8140123790283569E-4</v>
      </c>
      <c r="P4877" s="127" t="str">
        <f t="shared" ref="P4877" si="8589">CONCATENATE("X3","(m",K4875,")")</f>
        <v>X3(m610)</v>
      </c>
      <c r="Q4877" s="59">
        <f t="shared" ref="Q4877" si="8590">(($L$3*($I$5-($B$5*Q4875+$C$5*Q4876+$E$5*N4878+$F$5*N4879+$G$5*N4880))/$D$5))+((1-$L$3)*N4877)</f>
        <v>-9.8143543959396465E-4</v>
      </c>
      <c r="S4877" s="129">
        <f t="shared" si="8586"/>
        <v>3.4848640826655353E-3</v>
      </c>
    </row>
    <row r="4878" spans="1:22" x14ac:dyDescent="0.2">
      <c r="N4878" s="125">
        <f t="shared" si="8484"/>
        <v>0.25251619087140581</v>
      </c>
      <c r="P4878" s="127" t="str">
        <f t="shared" ref="P4878" si="8591">CONCATENATE("X4","(m",K4875,")")</f>
        <v>X4(m610)</v>
      </c>
      <c r="Q4878" s="59">
        <f t="shared" ref="Q4878" si="8592">(($L$3*($I$6-($B$6*Q4875+$C$6*Q4876+$D$6*Q4877+$F$6*N4879+$G$6*N4880))/$E$6))+((1-$L$3)*N4878)</f>
        <v>0.2525249086091414</v>
      </c>
      <c r="S4878" s="129">
        <f t="shared" si="8586"/>
        <v>3.4522288449095515E-3</v>
      </c>
    </row>
    <row r="4879" spans="1:22" x14ac:dyDescent="0.2">
      <c r="N4879" s="125">
        <f t="shared" si="8484"/>
        <v>-1.0144101015276949E-4</v>
      </c>
      <c r="P4879" s="127" t="str">
        <f t="shared" ref="P4879" si="8593">CONCATENATE("X5","(m",K4875,")")</f>
        <v>X5(m610)</v>
      </c>
      <c r="Q4879" s="59">
        <f t="shared" ref="Q4879" si="8594">(($L$3*($I$7-($B$7*Q4875+$C$7*Q4876+$D$7*Q4877+$E$7*Q4878+$G$7*N4880))/$F$7))+((1-$L$3)*N4879)</f>
        <v>-1.014445427913077E-4</v>
      </c>
      <c r="S4879" s="129">
        <f t="shared" si="8586"/>
        <v>3.4823347229979242E-3</v>
      </c>
    </row>
    <row r="4880" spans="1:22" ht="15.75" x14ac:dyDescent="0.25">
      <c r="K4880" s="1"/>
      <c r="N4880" s="126">
        <f t="shared" si="8484"/>
        <v>-9.8737003449039665E-4</v>
      </c>
      <c r="P4880" s="127" t="str">
        <f t="shared" ref="P4880" si="8595">CONCATENATE("X6","(m",K4875,")")</f>
        <v>X6(m610)</v>
      </c>
      <c r="Q4880" s="59">
        <f t="shared" ref="Q4880" si="8596">(($L$3*($I$8-($B$8*Q4875+$C$8*Q4876+$D$8*Q4877+$E$8*Q4878+$F$8*Q4879))/$G$8))+((1-$L$3)*N4880)</f>
        <v>-9.8740407983856381E-4</v>
      </c>
      <c r="R4880" s="1"/>
      <c r="S4880" s="129">
        <f t="shared" si="8586"/>
        <v>3.4479651099608251E-3</v>
      </c>
      <c r="T4880" s="1"/>
      <c r="U4880" s="1"/>
    </row>
    <row r="4881" spans="1:22" x14ac:dyDescent="0.2">
      <c r="A4881" s="131"/>
      <c r="B4881" s="131"/>
      <c r="C4881" s="131"/>
      <c r="D4881" s="131"/>
      <c r="E4881" s="131"/>
      <c r="F4881" s="131"/>
      <c r="G4881" s="131"/>
      <c r="H4881" s="131"/>
      <c r="I4881" s="131"/>
      <c r="J4881" s="131"/>
      <c r="K4881" s="131"/>
      <c r="L4881" s="131"/>
      <c r="M4881" s="131"/>
      <c r="N4881" s="131"/>
      <c r="O4881" s="131"/>
      <c r="P4881" s="131"/>
      <c r="Q4881" s="131"/>
      <c r="R4881" s="131"/>
      <c r="S4881" s="131"/>
      <c r="T4881" s="131"/>
      <c r="U4881" s="131"/>
      <c r="V4881" s="131"/>
    </row>
    <row r="4882" spans="1:22" ht="15.75" x14ac:dyDescent="0.25">
      <c r="K4882" s="127" t="s">
        <v>226</v>
      </c>
      <c r="N4882" s="117" t="s">
        <v>838</v>
      </c>
      <c r="S4882" s="112" t="s">
        <v>210</v>
      </c>
      <c r="T4882" s="112" t="s">
        <v>228</v>
      </c>
    </row>
    <row r="4883" spans="1:22" x14ac:dyDescent="0.2">
      <c r="K4883" s="127">
        <v>611</v>
      </c>
      <c r="N4883" s="124">
        <f t="shared" ref="N4883:N4944" si="8597">Q4875</f>
        <v>0.25135148432870563</v>
      </c>
      <c r="P4883" s="127" t="str">
        <f t="shared" ref="P4883" si="8598">CONCATENATE("X1","(m",K4883,")")</f>
        <v>X1(m611)</v>
      </c>
      <c r="Q4883" s="59">
        <f t="shared" ref="Q4883" si="8599">(($L$3*($I$3-($C$3*N4884+$D$3*N4885+$E$3*N4886+$F$3*N4887+$G$3*N4888))/$B$3))+((1-$L$3)*N4883)</f>
        <v>0.25136016221586971</v>
      </c>
      <c r="S4883" s="129">
        <f t="shared" ref="S4883:S4888" si="8600">ABS((Q4883-N4883)/Q4883)*100</f>
        <v>3.452371723337881E-3</v>
      </c>
      <c r="T4883" s="133">
        <f t="shared" si="8502"/>
        <v>3.4663563134659675E-3</v>
      </c>
      <c r="U4883" s="127" t="s">
        <v>229</v>
      </c>
    </row>
    <row r="4884" spans="1:22" x14ac:dyDescent="0.2">
      <c r="N4884" s="125">
        <f t="shared" si="8597"/>
        <v>1.0144278051839123E-4</v>
      </c>
      <c r="P4884" s="127" t="str">
        <f t="shared" ref="P4884" si="8601">CONCATENATE("X2","(m",K4883,")")</f>
        <v>X2(m611)</v>
      </c>
      <c r="Q4884" s="59">
        <f t="shared" ref="Q4884" si="8602">(($L$3*($I$4-($B$4*Q4883+$D$4*N4885+$E$4*N4886+$F$4*N4887+$G$4*N4888))/$C$4))+((1-$L$3)*N4884)</f>
        <v>1.0144629700851237E-4</v>
      </c>
      <c r="S4884" s="129">
        <f t="shared" si="8600"/>
        <v>3.4663563134659675E-3</v>
      </c>
    </row>
    <row r="4885" spans="1:22" x14ac:dyDescent="0.2">
      <c r="N4885" s="125">
        <f t="shared" si="8597"/>
        <v>-9.8143543959396465E-4</v>
      </c>
      <c r="P4885" s="127" t="str">
        <f t="shared" ref="P4885" si="8603">CONCATENATE("X3","(m",K4883,")")</f>
        <v>X3(m611)</v>
      </c>
      <c r="Q4885" s="59">
        <f t="shared" ref="Q4885" si="8604">(($L$3*($I$5-($B$5*Q4883+$C$5*Q4884+$E$5*N4886+$F$5*N4887+$G$5*N4888))/$D$5))+((1-$L$3)*N4885)</f>
        <v>-9.8146932931384595E-4</v>
      </c>
      <c r="S4885" s="129">
        <f t="shared" si="8600"/>
        <v>3.4529576084654659E-3</v>
      </c>
    </row>
    <row r="4886" spans="1:22" x14ac:dyDescent="0.2">
      <c r="N4886" s="125">
        <f t="shared" si="8597"/>
        <v>0.2525249086091414</v>
      </c>
      <c r="P4886" s="127" t="str">
        <f t="shared" ref="P4886" si="8605">CONCATENATE("X4","(m",K4883,")")</f>
        <v>X4(m611)</v>
      </c>
      <c r="Q4886" s="59">
        <f t="shared" ref="Q4886" si="8606">(($L$3*($I$6-($B$6*Q4883+$C$6*Q4884+$D$6*Q4885+$F$6*N4887+$G$6*N4888))/$E$6))+((1-$L$3)*N4886)</f>
        <v>0.25253354682789908</v>
      </c>
      <c r="S4886" s="129">
        <f t="shared" si="8600"/>
        <v>3.4206222762042833E-3</v>
      </c>
    </row>
    <row r="4887" spans="1:22" x14ac:dyDescent="0.2">
      <c r="N4887" s="125">
        <f t="shared" si="8597"/>
        <v>-1.014445427913077E-4</v>
      </c>
      <c r="P4887" s="127" t="str">
        <f t="shared" ref="P4887" si="8607">CONCATENATE("X5","(m",K4883,")")</f>
        <v>X5(m611)</v>
      </c>
      <c r="Q4887" s="59">
        <f t="shared" ref="Q4887" si="8608">(($L$3*($I$7-($B$7*Q4883+$C$7*Q4884+$D$7*Q4885+$E$7*Q4886+$G$7*N4888))/$F$7))+((1-$L$3)*N4887)</f>
        <v>-1.0144804320682953E-4</v>
      </c>
      <c r="S4887" s="129">
        <f t="shared" si="8600"/>
        <v>3.4504514933838626E-3</v>
      </c>
    </row>
    <row r="4888" spans="1:22" ht="15.75" x14ac:dyDescent="0.25">
      <c r="K4888" s="1"/>
      <c r="N4888" s="126">
        <f t="shared" si="8597"/>
        <v>-9.8740407983856381E-4</v>
      </c>
      <c r="P4888" s="127" t="str">
        <f t="shared" ref="P4888" si="8609">CONCATENATE("X6","(m",K4883,")")</f>
        <v>X6(m611)</v>
      </c>
      <c r="Q4888" s="59">
        <f t="shared" ref="Q4888" si="8610">(($L$3*($I$8-($B$8*Q4883+$C$8*Q4884+$D$8*Q4885+$E$8*Q4886+$F$8*Q4887))/$G$8))+((1-$L$3)*N4888)</f>
        <v>-9.8743781464156761E-4</v>
      </c>
      <c r="R4888" s="1"/>
      <c r="S4888" s="129">
        <f t="shared" si="8600"/>
        <v>3.416397721819038E-3</v>
      </c>
      <c r="T4888" s="1"/>
      <c r="U4888" s="1"/>
    </row>
    <row r="4889" spans="1:22" x14ac:dyDescent="0.2">
      <c r="A4889" s="131"/>
      <c r="B4889" s="131"/>
      <c r="C4889" s="131"/>
      <c r="D4889" s="131"/>
      <c r="E4889" s="131"/>
      <c r="F4889" s="131"/>
      <c r="G4889" s="131"/>
      <c r="H4889" s="131"/>
      <c r="I4889" s="131"/>
      <c r="J4889" s="131"/>
      <c r="K4889" s="131"/>
      <c r="L4889" s="131"/>
      <c r="M4889" s="131"/>
      <c r="N4889" s="131"/>
      <c r="O4889" s="131"/>
      <c r="P4889" s="131"/>
      <c r="Q4889" s="131"/>
      <c r="R4889" s="131"/>
      <c r="S4889" s="131"/>
      <c r="T4889" s="131"/>
      <c r="U4889" s="131"/>
      <c r="V4889" s="131"/>
    </row>
    <row r="4890" spans="1:22" ht="15.75" x14ac:dyDescent="0.25">
      <c r="K4890" s="127" t="s">
        <v>226</v>
      </c>
      <c r="N4890" s="117" t="s">
        <v>839</v>
      </c>
      <c r="S4890" s="112" t="s">
        <v>210</v>
      </c>
      <c r="T4890" s="112" t="s">
        <v>228</v>
      </c>
    </row>
    <row r="4891" spans="1:22" x14ac:dyDescent="0.2">
      <c r="K4891" s="127">
        <v>612</v>
      </c>
      <c r="N4891" s="124">
        <f t="shared" ref="N4891" si="8611">Q4883</f>
        <v>0.25136016221586971</v>
      </c>
      <c r="P4891" s="127" t="str">
        <f t="shared" ref="P4891" si="8612">CONCATENATE("X1","(m",K4891,")")</f>
        <v>X1(m612)</v>
      </c>
      <c r="Q4891" s="59">
        <f t="shared" ref="Q4891" si="8613">(($L$3*($I$3-($C$3*N4892+$D$3*N4893+$E$3*N4894+$F$3*N4895+$G$3*N4896))/$B$3))+((1-$L$3)*N4891)</f>
        <v>0.25136876094755345</v>
      </c>
      <c r="S4891" s="129">
        <f t="shared" ref="S4891:S4896" si="8614">ABS((Q4891-N4891)/Q4891)*100</f>
        <v>3.4207638416668637E-3</v>
      </c>
      <c r="T4891" s="133">
        <f t="shared" ref="T4891:T4947" si="8615">MAX(S4891:S4894)</f>
        <v>3.4346199212369221E-3</v>
      </c>
      <c r="U4891" s="127" t="s">
        <v>229</v>
      </c>
    </row>
    <row r="4892" spans="1:22" x14ac:dyDescent="0.2">
      <c r="N4892" s="125">
        <f t="shared" si="8597"/>
        <v>1.0144629700851237E-4</v>
      </c>
      <c r="P4892" s="127" t="str">
        <f t="shared" ref="P4892" si="8616">CONCATENATE("X2","(m",K4891,")")</f>
        <v>X2(m612)</v>
      </c>
      <c r="Q4892" s="59">
        <f t="shared" ref="Q4892" si="8617">(($L$3*($I$4-($B$4*Q4891+$D$4*N4893+$E$4*N4894+$F$4*N4895+$G$4*N4896))/$C$4))+((1-$L$3)*N4892)</f>
        <v>1.0144978142291517E-4</v>
      </c>
      <c r="S4892" s="129">
        <f t="shared" si="8614"/>
        <v>3.4346199212369221E-3</v>
      </c>
    </row>
    <row r="4893" spans="1:22" x14ac:dyDescent="0.2">
      <c r="N4893" s="125">
        <f t="shared" si="8597"/>
        <v>-9.8146932931384595E-4</v>
      </c>
      <c r="P4893" s="127" t="str">
        <f t="shared" ref="P4893" si="8618">CONCATENATE("X3","(m",K4891,")")</f>
        <v>X3(m612)</v>
      </c>
      <c r="Q4893" s="59">
        <f t="shared" ref="Q4893" si="8619">(($L$3*($I$5-($B$5*Q4891+$C$5*Q4892+$E$5*N4894+$F$5*N4895+$G$5*N4896))/$D$5))+((1-$L$3)*N4893)</f>
        <v>-9.8150290990812929E-4</v>
      </c>
      <c r="S4893" s="129">
        <f t="shared" si="8614"/>
        <v>3.4213443428804005E-3</v>
      </c>
    </row>
    <row r="4894" spans="1:22" x14ac:dyDescent="0.2">
      <c r="N4894" s="125">
        <f t="shared" si="8597"/>
        <v>0.25253354682789908</v>
      </c>
      <c r="P4894" s="127" t="str">
        <f t="shared" ref="P4894" si="8620">CONCATENATE("X4","(m",K4891,")")</f>
        <v>X4(m612)</v>
      </c>
      <c r="Q4894" s="59">
        <f t="shared" ref="Q4894" si="8621">(($L$3*($I$6-($B$6*Q4891+$C$6*Q4892+$D$6*Q4893+$F$6*N4895+$G$6*N4896))/$E$6))+((1-$L$3)*N4894)</f>
        <v>0.25254210625301238</v>
      </c>
      <c r="S4894" s="129">
        <f t="shared" si="8614"/>
        <v>3.3893061399914155E-3</v>
      </c>
    </row>
    <row r="4895" spans="1:22" x14ac:dyDescent="0.2">
      <c r="N4895" s="125">
        <f t="shared" si="8597"/>
        <v>-1.0144804320682953E-4</v>
      </c>
      <c r="P4895" s="127" t="str">
        <f t="shared" ref="P4895" si="8622">CONCATENATE("X5","(m",K4891,")")</f>
        <v>X5(m612)</v>
      </c>
      <c r="Q4895" s="59">
        <f t="shared" ref="Q4895" si="8623">(($L$3*($I$7-($B$7*Q4891+$C$7*Q4892+$D$7*Q4893+$E$7*Q4894+$G$7*N4896))/$F$7))+((1-$L$3)*N4895)</f>
        <v>-1.014515116932577E-4</v>
      </c>
      <c r="S4895" s="129">
        <f t="shared" si="8614"/>
        <v>3.4188612572401875E-3</v>
      </c>
    </row>
    <row r="4896" spans="1:22" ht="15.75" x14ac:dyDescent="0.25">
      <c r="K4896" s="1"/>
      <c r="N4896" s="126">
        <f t="shared" si="8597"/>
        <v>-9.8743781464156761E-4</v>
      </c>
      <c r="P4896" s="127" t="str">
        <f t="shared" ref="P4896" si="8624">CONCATENATE("X6","(m",K4891,")")</f>
        <v>X6(m612)</v>
      </c>
      <c r="Q4896" s="59">
        <f t="shared" ref="Q4896" si="8625">(($L$3*($I$8-($B$8*Q4891+$C$8*Q4892+$D$8*Q4893+$E$8*Q4894+$F$8*Q4895))/$G$8))+((1-$L$3)*N4896)</f>
        <v>-9.8747124173205057E-4</v>
      </c>
      <c r="R4896" s="1"/>
      <c r="S4896" s="129">
        <f t="shared" si="8614"/>
        <v>3.3851204035404286E-3</v>
      </c>
      <c r="T4896" s="1"/>
      <c r="U4896" s="1"/>
    </row>
    <row r="4897" spans="1:22" x14ac:dyDescent="0.2">
      <c r="A4897" s="131"/>
      <c r="B4897" s="131"/>
      <c r="C4897" s="131"/>
      <c r="D4897" s="131"/>
      <c r="E4897" s="131"/>
      <c r="F4897" s="131"/>
      <c r="G4897" s="131"/>
      <c r="H4897" s="131"/>
      <c r="I4897" s="131"/>
      <c r="J4897" s="131"/>
      <c r="K4897" s="131"/>
      <c r="L4897" s="131"/>
      <c r="M4897" s="131"/>
      <c r="N4897" s="131"/>
      <c r="O4897" s="131"/>
      <c r="P4897" s="131"/>
      <c r="Q4897" s="131"/>
      <c r="R4897" s="131"/>
      <c r="S4897" s="131"/>
      <c r="T4897" s="131"/>
      <c r="U4897" s="131"/>
      <c r="V4897" s="131"/>
    </row>
    <row r="4898" spans="1:22" ht="15.75" x14ac:dyDescent="0.25">
      <c r="K4898" s="127" t="s">
        <v>226</v>
      </c>
      <c r="N4898" s="117" t="s">
        <v>840</v>
      </c>
      <c r="S4898" s="112" t="s">
        <v>210</v>
      </c>
      <c r="T4898" s="112" t="s">
        <v>228</v>
      </c>
    </row>
    <row r="4899" spans="1:22" x14ac:dyDescent="0.2">
      <c r="K4899" s="127">
        <v>613</v>
      </c>
      <c r="N4899" s="124">
        <f t="shared" ref="N4899" si="8626">Q4891</f>
        <v>0.25136876094755345</v>
      </c>
      <c r="P4899" s="127" t="str">
        <f t="shared" ref="P4899" si="8627">CONCATENATE("X1","(m",K4899,")")</f>
        <v>X1(m613)</v>
      </c>
      <c r="Q4899" s="59">
        <f t="shared" ref="Q4899" si="8628">(($L$3*($I$3-($C$3*N4900+$D$3*N4901+$E$3*N4902+$F$3*N4903+$G$3*N4904))/$B$3))+((1-$L$3)*N4899)</f>
        <v>0.25137728124577469</v>
      </c>
      <c r="S4899" s="129">
        <f t="shared" ref="S4899:S4904" si="8629">ABS((Q4899-N4899)/Q4899)*100</f>
        <v>3.3894464046283247E-3</v>
      </c>
      <c r="T4899" s="133">
        <f t="shared" si="8615"/>
        <v>3.4031751631906524E-3</v>
      </c>
      <c r="U4899" s="127" t="s">
        <v>229</v>
      </c>
    </row>
    <row r="4900" spans="1:22" x14ac:dyDescent="0.2">
      <c r="N4900" s="125">
        <f t="shared" si="8597"/>
        <v>1.0144978142291517E-4</v>
      </c>
      <c r="P4900" s="127" t="str">
        <f t="shared" ref="P4900" si="8630">CONCATENATE("X2","(m",K4899,")")</f>
        <v>X2(m613)</v>
      </c>
      <c r="Q4900" s="59">
        <f t="shared" ref="Q4900" si="8631">(($L$3*($I$4-($B$4*Q4899+$D$4*N4901+$E$4*N4902+$F$4*N4903+$G$4*N4904))/$C$4))+((1-$L$3)*N4900)</f>
        <v>1.0145323405417875E-4</v>
      </c>
      <c r="S4900" s="129">
        <f t="shared" si="8629"/>
        <v>3.4031751631906524E-3</v>
      </c>
    </row>
    <row r="4901" spans="1:22" x14ac:dyDescent="0.2">
      <c r="N4901" s="125">
        <f t="shared" si="8597"/>
        <v>-9.8150290990812929E-4</v>
      </c>
      <c r="P4901" s="127" t="str">
        <f t="shared" ref="P4901" si="8632">CONCATENATE("X3","(m",K4899,")")</f>
        <v>X3(m613)</v>
      </c>
      <c r="Q4901" s="59">
        <f t="shared" ref="Q4901" si="8633">(($L$3*($I$5-($B$5*Q4899+$C$5*Q4900+$E$5*N4902+$F$5*N4903+$G$5*N4904))/$D$5))+((1-$L$3)*N4901)</f>
        <v>-9.8153618419650904E-4</v>
      </c>
      <c r="S4901" s="129">
        <f t="shared" si="8629"/>
        <v>3.3900215718471439E-3</v>
      </c>
    </row>
    <row r="4902" spans="1:22" x14ac:dyDescent="0.2">
      <c r="N4902" s="125">
        <f t="shared" si="8597"/>
        <v>0.25254210625301238</v>
      </c>
      <c r="P4902" s="127" t="str">
        <f t="shared" ref="P4902" si="8634">CONCATENATE("X4","(m",K4899,")")</f>
        <v>X4(m613)</v>
      </c>
      <c r="Q4902" s="59">
        <f t="shared" ref="Q4902" si="8635">(($L$3*($I$6-($B$6*Q4899+$C$6*Q4900+$D$6*Q4901+$F$6*N4903+$G$6*N4904))/$E$6))+((1-$L$3)*N4902)</f>
        <v>0.25255058760319871</v>
      </c>
      <c r="S4902" s="129">
        <f t="shared" si="8629"/>
        <v>3.3582777481613686E-3</v>
      </c>
    </row>
    <row r="4903" spans="1:22" x14ac:dyDescent="0.2">
      <c r="N4903" s="125">
        <f t="shared" si="8597"/>
        <v>-1.014515116932577E-4</v>
      </c>
      <c r="P4903" s="127" t="str">
        <f t="shared" ref="P4903" si="8636">CONCATENATE("X5","(m",K4899,")")</f>
        <v>X5(m613)</v>
      </c>
      <c r="Q4903" s="59">
        <f t="shared" ref="Q4903" si="8637">(($L$3*($I$7-($B$7*Q4899+$C$7*Q4900+$D$7*Q4901+$E$7*Q4902+$G$7*N4904))/$F$7))+((1-$L$3)*N4903)</f>
        <v>-1.0145494854183394E-4</v>
      </c>
      <c r="S4903" s="129">
        <f t="shared" si="8629"/>
        <v>3.3875613024664493E-3</v>
      </c>
    </row>
    <row r="4904" spans="1:22" ht="15.75" x14ac:dyDescent="0.25">
      <c r="K4904" s="1"/>
      <c r="N4904" s="126">
        <f t="shared" si="8597"/>
        <v>-9.8747124173205057E-4</v>
      </c>
      <c r="P4904" s="127" t="str">
        <f t="shared" ref="P4904" si="8638">CONCATENATE("X6","(m",K4899,")")</f>
        <v>X6(m613)</v>
      </c>
      <c r="Q4904" s="59">
        <f t="shared" ref="Q4904" si="8639">(($L$3*($I$8-($B$8*Q4899+$C$8*Q4900+$D$8*Q4901+$E$8*Q4902+$F$8*Q4903))/$G$8))+((1-$L$3)*N4904)</f>
        <v>-9.8750436391681676E-4</v>
      </c>
      <c r="R4904" s="1"/>
      <c r="S4904" s="129">
        <f t="shared" si="8629"/>
        <v>3.3541304703518806E-3</v>
      </c>
      <c r="T4904" s="1"/>
      <c r="U4904" s="1"/>
    </row>
    <row r="4905" spans="1:22" x14ac:dyDescent="0.2">
      <c r="A4905" s="131"/>
      <c r="B4905" s="131"/>
      <c r="C4905" s="131"/>
      <c r="D4905" s="131"/>
      <c r="E4905" s="131"/>
      <c r="F4905" s="131"/>
      <c r="G4905" s="131"/>
      <c r="H4905" s="131"/>
      <c r="I4905" s="131"/>
      <c r="J4905" s="131"/>
      <c r="K4905" s="131"/>
      <c r="L4905" s="131"/>
      <c r="M4905" s="131"/>
      <c r="N4905" s="131"/>
      <c r="O4905" s="131"/>
      <c r="P4905" s="131"/>
      <c r="Q4905" s="131"/>
      <c r="R4905" s="131"/>
      <c r="S4905" s="131"/>
      <c r="T4905" s="131"/>
      <c r="U4905" s="131"/>
      <c r="V4905" s="131"/>
    </row>
    <row r="4906" spans="1:22" ht="15.75" x14ac:dyDescent="0.25">
      <c r="K4906" s="127" t="s">
        <v>226</v>
      </c>
      <c r="N4906" s="117" t="s">
        <v>841</v>
      </c>
      <c r="S4906" s="112" t="s">
        <v>210</v>
      </c>
      <c r="T4906" s="112" t="s">
        <v>228</v>
      </c>
    </row>
    <row r="4907" spans="1:22" x14ac:dyDescent="0.2">
      <c r="K4907" s="127">
        <v>614</v>
      </c>
      <c r="N4907" s="124">
        <f t="shared" ref="N4907" si="8640">Q4899</f>
        <v>0.25137728124577469</v>
      </c>
      <c r="P4907" s="127" t="str">
        <f t="shared" ref="P4907" si="8641">CONCATENATE("X1","(m",K4907,")")</f>
        <v>X1(m614)</v>
      </c>
      <c r="Q4907" s="59">
        <f t="shared" ref="Q4907" si="8642">(($L$3*($I$3-($C$3*N4908+$D$3*N4909+$E$3*N4910+$F$3*N4911+$G$3*N4912))/$B$3))+((1-$L$3)*N4907)</f>
        <v>0.25138572382596558</v>
      </c>
      <c r="S4907" s="129">
        <f t="shared" ref="S4907:S4912" si="8643">ABS((Q4907-N4907)/Q4907)*100</f>
        <v>3.3584167240688356E-3</v>
      </c>
      <c r="T4907" s="133">
        <f t="shared" si="8615"/>
        <v>3.3720193399859699E-3</v>
      </c>
      <c r="U4907" s="127" t="s">
        <v>229</v>
      </c>
    </row>
    <row r="4908" spans="1:22" x14ac:dyDescent="0.2">
      <c r="N4908" s="125">
        <f t="shared" si="8597"/>
        <v>1.0145323405417875E-4</v>
      </c>
      <c r="P4908" s="127" t="str">
        <f t="shared" ref="P4908" si="8644">CONCATENATE("X2","(m",K4907,")")</f>
        <v>X2(m614)</v>
      </c>
      <c r="Q4908" s="59">
        <f t="shared" ref="Q4908" si="8645">(($L$3*($I$4-($B$4*Q4907+$D$4*N4909+$E$4*N4910+$F$4*N4911+$G$4*N4912))/$C$4))+((1-$L$3)*N4908)</f>
        <v>1.0145665519221354E-4</v>
      </c>
      <c r="S4908" s="129">
        <f t="shared" si="8643"/>
        <v>3.3720193399859699E-3</v>
      </c>
    </row>
    <row r="4909" spans="1:22" x14ac:dyDescent="0.2">
      <c r="N4909" s="125">
        <f t="shared" si="8597"/>
        <v>-9.8153618419650904E-4</v>
      </c>
      <c r="P4909" s="127" t="str">
        <f t="shared" ref="P4909" si="8646">CONCATENATE("X3","(m",K4907,")")</f>
        <v>X3(m614)</v>
      </c>
      <c r="Q4909" s="59">
        <f t="shared" ref="Q4909" si="8647">(($L$3*($I$5-($B$5*Q4907+$C$5*Q4908+$E$5*N4910+$F$5*N4911+$G$5*N4912))/$D$5))+((1-$L$3)*N4909)</f>
        <v>-9.8156915497295901E-4</v>
      </c>
      <c r="S4909" s="129">
        <f t="shared" si="8643"/>
        <v>3.3589866065905066E-3</v>
      </c>
    </row>
    <row r="4910" spans="1:22" x14ac:dyDescent="0.2">
      <c r="N4910" s="125">
        <f t="shared" si="8597"/>
        <v>0.25255058760319871</v>
      </c>
      <c r="P4910" s="127" t="str">
        <f t="shared" ref="P4910" si="8648">CONCATENATE("X4","(m",K4907,")")</f>
        <v>X4(m614)</v>
      </c>
      <c r="Q4910" s="59">
        <f t="shared" ref="Q4910" si="8649">(($L$3*($I$6-($B$6*Q4907+$C$6*Q4908+$D$6*Q4909+$F$6*N4911+$G$6*N4912))/$E$6))+((1-$L$3)*N4910)</f>
        <v>0.25255899159061979</v>
      </c>
      <c r="S4910" s="129">
        <f t="shared" si="8643"/>
        <v>3.3275344378559187E-3</v>
      </c>
    </row>
    <row r="4911" spans="1:22" x14ac:dyDescent="0.2">
      <c r="N4911" s="125">
        <f t="shared" si="8597"/>
        <v>-1.0145494854183394E-4</v>
      </c>
      <c r="P4911" s="127" t="str">
        <f t="shared" ref="P4911" si="8650">CONCATENATE("X5","(m",K4907,")")</f>
        <v>X5(m614)</v>
      </c>
      <c r="Q4911" s="59">
        <f t="shared" ref="Q4911" si="8651">(($L$3*($I$7-($B$7*Q4907+$C$7*Q4908+$D$7*Q4909+$E$7*Q4910+$G$7*N4912))/$F$7))+((1-$L$3)*N4911)</f>
        <v>-1.0145835404114337E-4</v>
      </c>
      <c r="S4911" s="129">
        <f t="shared" si="8643"/>
        <v>3.3565489422872092E-3</v>
      </c>
    </row>
    <row r="4912" spans="1:22" ht="15.75" x14ac:dyDescent="0.25">
      <c r="K4912" s="1"/>
      <c r="N4912" s="126">
        <f t="shared" si="8597"/>
        <v>-9.8750436391681676E-4</v>
      </c>
      <c r="P4912" s="127" t="str">
        <f t="shared" ref="P4912" si="8652">CONCATENATE("X6","(m",K4907,")")</f>
        <v>X6(m614)</v>
      </c>
      <c r="Q4912" s="59">
        <f t="shared" ref="Q4912" si="8653">(($L$3*($I$8-($B$8*Q4907+$C$8*Q4908+$D$8*Q4909+$E$8*Q4910+$F$8*Q4911))/$G$8))+((1-$L$3)*N4912)</f>
        <v>-9.8753718397706874E-4</v>
      </c>
      <c r="R4912" s="1"/>
      <c r="S4912" s="129">
        <f t="shared" si="8643"/>
        <v>3.3234252628144044E-3</v>
      </c>
      <c r="T4912" s="1"/>
      <c r="U4912" s="1"/>
    </row>
    <row r="4913" spans="1:22" x14ac:dyDescent="0.2">
      <c r="A4913" s="131"/>
      <c r="B4913" s="131"/>
      <c r="C4913" s="131"/>
      <c r="D4913" s="131"/>
      <c r="E4913" s="131"/>
      <c r="F4913" s="131"/>
      <c r="G4913" s="131"/>
      <c r="H4913" s="131"/>
      <c r="I4913" s="131"/>
      <c r="J4913" s="131"/>
      <c r="K4913" s="131"/>
      <c r="L4913" s="131"/>
      <c r="M4913" s="131"/>
      <c r="N4913" s="131"/>
      <c r="O4913" s="131"/>
      <c r="P4913" s="131"/>
      <c r="Q4913" s="131"/>
      <c r="R4913" s="131"/>
      <c r="S4913" s="131"/>
      <c r="T4913" s="131"/>
      <c r="U4913" s="131"/>
      <c r="V4913" s="131"/>
    </row>
    <row r="4914" spans="1:22" ht="15.75" x14ac:dyDescent="0.25">
      <c r="K4914" s="127" t="s">
        <v>226</v>
      </c>
      <c r="N4914" s="117" t="s">
        <v>842</v>
      </c>
      <c r="S4914" s="112" t="s">
        <v>210</v>
      </c>
      <c r="T4914" s="112" t="s">
        <v>228</v>
      </c>
    </row>
    <row r="4915" spans="1:22" x14ac:dyDescent="0.2">
      <c r="K4915" s="127">
        <v>615</v>
      </c>
      <c r="N4915" s="124">
        <f t="shared" ref="N4915" si="8654">Q4907</f>
        <v>0.25138572382596558</v>
      </c>
      <c r="P4915" s="127" t="str">
        <f t="shared" ref="P4915" si="8655">CONCATENATE("X1","(m",K4915,")")</f>
        <v>X1(m615)</v>
      </c>
      <c r="Q4915" s="59">
        <f t="shared" ref="Q4915" si="8656">(($L$3*($I$3-($C$3*N4916+$D$3*N4917+$E$3*N4918+$F$3*N4919+$G$3*N4920))/$B$3))+((1-$L$3)*N4915)</f>
        <v>0.25139408939703234</v>
      </c>
      <c r="S4915" s="129">
        <f t="shared" ref="S4915:S4920" si="8657">ABS((Q4915-N4915)/Q4915)*100</f>
        <v>3.327672136932257E-3</v>
      </c>
      <c r="T4915" s="133">
        <f t="shared" si="8615"/>
        <v>3.3411497774868994E-3</v>
      </c>
      <c r="U4915" s="127" t="s">
        <v>229</v>
      </c>
    </row>
    <row r="4916" spans="1:22" x14ac:dyDescent="0.2">
      <c r="N4916" s="125">
        <f t="shared" si="8597"/>
        <v>1.0145665519221354E-4</v>
      </c>
      <c r="P4916" s="127" t="str">
        <f t="shared" ref="P4916" si="8658">CONCATENATE("X2","(m",K4915,")")</f>
        <v>X2(m615)</v>
      </c>
      <c r="Q4916" s="59">
        <f t="shared" ref="Q4916" si="8659">(($L$3*($I$4-($B$4*Q4915+$D$4*N4917+$E$4*N4918+$F$4*N4919+$G$4*N4920))/$C$4))+((1-$L$3)*N4916)</f>
        <v>1.0146004512428545E-4</v>
      </c>
      <c r="S4916" s="129">
        <f t="shared" si="8657"/>
        <v>3.3411497774868994E-3</v>
      </c>
    </row>
    <row r="4917" spans="1:22" x14ac:dyDescent="0.2">
      <c r="N4917" s="125">
        <f t="shared" si="8597"/>
        <v>-9.8156915497295901E-4</v>
      </c>
      <c r="P4917" s="127" t="str">
        <f t="shared" ref="P4917" si="8660">CONCATENATE("X3","(m",K4915,")")</f>
        <v>X3(m615)</v>
      </c>
      <c r="Q4917" s="59">
        <f t="shared" ref="Q4917" si="8661">(($L$3*($I$5-($B$5*Q4915+$C$5*Q4916+$E$5*N4918+$F$5*N4919+$G$5*N4920))/$D$5))+((1-$L$3)*N4917)</f>
        <v>-9.8160182500596775E-4</v>
      </c>
      <c r="S4917" s="129">
        <f t="shared" si="8657"/>
        <v>3.3282367836417201E-3</v>
      </c>
    </row>
    <row r="4918" spans="1:22" x14ac:dyDescent="0.2">
      <c r="N4918" s="125">
        <f t="shared" si="8597"/>
        <v>0.25255899159061979</v>
      </c>
      <c r="P4918" s="127" t="str">
        <f t="shared" ref="P4918" si="8662">CONCATENATE("X4","(m",K4915,")")</f>
        <v>X4(m615)</v>
      </c>
      <c r="Q4918" s="59">
        <f t="shared" ref="Q4918" si="8663">(($L$3*($I$6-($B$6*Q4915+$C$6*Q4916+$D$6*Q4917+$F$6*N4919+$G$6*N4920))/$E$6))+((1-$L$3)*N4918)</f>
        <v>0.2525673189209412</v>
      </c>
      <c r="S4918" s="129">
        <f t="shared" si="8657"/>
        <v>3.297073571113196E-3</v>
      </c>
    </row>
    <row r="4919" spans="1:22" x14ac:dyDescent="0.2">
      <c r="N4919" s="125">
        <f t="shared" si="8597"/>
        <v>-1.0145835404114337E-4</v>
      </c>
      <c r="P4919" s="127" t="str">
        <f t="shared" ref="P4919" si="8664">CONCATENATE("X5","(m",K4915,")")</f>
        <v>X5(m615)</v>
      </c>
      <c r="Q4919" s="59">
        <f t="shared" ref="Q4919" si="8665">(($L$3*($I$7-($B$7*Q4915+$C$7*Q4916+$D$7*Q4917+$E$7*Q4918+$G$7*N4920))/$F$7))+((1-$L$3)*N4919)</f>
        <v>-1.0146172847713882E-4</v>
      </c>
      <c r="S4919" s="129">
        <f t="shared" si="8657"/>
        <v>3.3258215152663648E-3</v>
      </c>
    </row>
    <row r="4920" spans="1:22" ht="15.75" x14ac:dyDescent="0.25">
      <c r="K4920" s="1"/>
      <c r="N4920" s="126">
        <f t="shared" si="8597"/>
        <v>-9.8753718397706874E-4</v>
      </c>
      <c r="P4920" s="127" t="str">
        <f t="shared" ref="P4920" si="8666">CONCATENATE("X6","(m",K4915,")")</f>
        <v>X6(m615)</v>
      </c>
      <c r="Q4920" s="59">
        <f t="shared" ref="Q4920" si="8667">(($L$3*($I$8-($B$8*Q4915+$C$8*Q4916+$D$8*Q4917+$E$8*Q4918+$F$8*Q4919))/$G$8))+((1-$L$3)*N4920)</f>
        <v>-9.8756970466863984E-4</v>
      </c>
      <c r="R4920" s="1"/>
      <c r="S4920" s="129">
        <f t="shared" si="8657"/>
        <v>3.2930021463148176E-3</v>
      </c>
      <c r="T4920" s="1"/>
      <c r="U4920" s="1"/>
    </row>
    <row r="4921" spans="1:22" x14ac:dyDescent="0.2">
      <c r="A4921" s="131"/>
      <c r="B4921" s="131"/>
      <c r="C4921" s="131"/>
      <c r="D4921" s="131"/>
      <c r="E4921" s="131"/>
      <c r="F4921" s="131"/>
      <c r="G4921" s="131"/>
      <c r="H4921" s="131"/>
      <c r="I4921" s="131"/>
      <c r="J4921" s="131"/>
      <c r="K4921" s="131"/>
      <c r="L4921" s="131"/>
      <c r="M4921" s="131"/>
      <c r="N4921" s="131"/>
      <c r="O4921" s="131"/>
      <c r="P4921" s="131"/>
      <c r="Q4921" s="131"/>
      <c r="R4921" s="131"/>
      <c r="S4921" s="131"/>
      <c r="T4921" s="131"/>
      <c r="U4921" s="131"/>
      <c r="V4921" s="131"/>
    </row>
    <row r="4922" spans="1:22" ht="15.75" x14ac:dyDescent="0.25">
      <c r="K4922" s="127" t="s">
        <v>226</v>
      </c>
      <c r="N4922" s="117" t="s">
        <v>843</v>
      </c>
      <c r="S4922" s="112" t="s">
        <v>210</v>
      </c>
      <c r="T4922" s="112" t="s">
        <v>228</v>
      </c>
    </row>
    <row r="4923" spans="1:22" x14ac:dyDescent="0.2">
      <c r="K4923" s="127">
        <v>616</v>
      </c>
      <c r="N4923" s="124">
        <f t="shared" ref="N4923" si="8668">Q4915</f>
        <v>0.25139408939703234</v>
      </c>
      <c r="P4923" s="127" t="str">
        <f t="shared" ref="P4923" si="8669">CONCATENATE("X1","(m",K4923,")")</f>
        <v>X1(m616)</v>
      </c>
      <c r="Q4923" s="59">
        <f t="shared" ref="Q4923" si="8670">(($L$3*($I$3-($C$3*N4924+$D$3*N4925+$E$3*N4926+$F$3*N4927+$G$3*N4928))/$B$3))+((1-$L$3)*N4923)</f>
        <v>0.25140237866141474</v>
      </c>
      <c r="S4923" s="129">
        <f t="shared" ref="S4923:S4928" si="8671">ABS((Q4923-N4923)/Q4923)*100</f>
        <v>3.2972100051461271E-3</v>
      </c>
      <c r="T4923" s="133">
        <f t="shared" si="8615"/>
        <v>3.3105638268173133E-3</v>
      </c>
      <c r="U4923" s="127" t="s">
        <v>229</v>
      </c>
    </row>
    <row r="4924" spans="1:22" x14ac:dyDescent="0.2">
      <c r="N4924" s="125">
        <f t="shared" si="8597"/>
        <v>1.0146004512428545E-4</v>
      </c>
      <c r="P4924" s="127" t="str">
        <f t="shared" ref="P4924" si="8672">CONCATENATE("X2","(m",K4923,")")</f>
        <v>X2(m616)</v>
      </c>
      <c r="Q4924" s="59">
        <f t="shared" ref="Q4924" si="8673">(($L$3*($I$4-($B$4*Q4923+$D$4*N4925+$E$4*N4926+$F$4*N4927+$G$4*N4928))/$C$4))+((1-$L$3)*N4924)</f>
        <v>1.014634041350402E-4</v>
      </c>
      <c r="S4924" s="129">
        <f t="shared" si="8671"/>
        <v>3.3105638268173133E-3</v>
      </c>
    </row>
    <row r="4925" spans="1:22" x14ac:dyDescent="0.2">
      <c r="N4925" s="125">
        <f t="shared" si="8597"/>
        <v>-9.8160182500596775E-4</v>
      </c>
      <c r="P4925" s="127" t="str">
        <f t="shared" ref="P4925" si="8674">CONCATENATE("X3","(m",K4923,")")</f>
        <v>X3(m616)</v>
      </c>
      <c r="Q4925" s="59">
        <f t="shared" ref="Q4925" si="8675">(($L$3*($I$5-($B$5*Q4923+$C$5*Q4924+$E$5*N4926+$F$5*N4927+$G$5*N4928))/$D$5))+((1-$L$3)*N4925)</f>
        <v>-9.8163419703877148E-4</v>
      </c>
      <c r="S4925" s="129">
        <f t="shared" si="8671"/>
        <v>3.2977694645701045E-3</v>
      </c>
    </row>
    <row r="4926" spans="1:22" x14ac:dyDescent="0.2">
      <c r="N4926" s="125">
        <f t="shared" si="8597"/>
        <v>0.2525673189209412</v>
      </c>
      <c r="P4926" s="127" t="str">
        <f t="shared" ref="P4926" si="8676">CONCATENATE("X4","(m",K4923,")")</f>
        <v>X4(m616)</v>
      </c>
      <c r="Q4926" s="59">
        <f t="shared" ref="Q4926" si="8677">(($L$3*($I$6-($B$6*Q4923+$C$6*Q4924+$D$6*Q4925+$F$6*N4927+$G$6*N4928))/$E$6))+((1-$L$3)*N4926)</f>
        <v>0.25257557029339189</v>
      </c>
      <c r="S4926" s="129">
        <f t="shared" si="8671"/>
        <v>3.2668925348208751E-3</v>
      </c>
    </row>
    <row r="4927" spans="1:22" x14ac:dyDescent="0.2">
      <c r="N4927" s="125">
        <f t="shared" si="8597"/>
        <v>-1.0146172847713882E-4</v>
      </c>
      <c r="P4927" s="127" t="str">
        <f t="shared" ref="P4927" si="8678">CONCATENATE("X5","(m",K4923,")")</f>
        <v>X5(m616)</v>
      </c>
      <c r="Q4927" s="59">
        <f t="shared" ref="Q4927" si="8679">(($L$3*($I$7-($B$7*Q4923+$C$7*Q4924+$D$7*Q4925+$E$7*Q4926+$G$7*N4928))/$F$7))+((1-$L$3)*N4927)</f>
        <v>-1.014650721331648E-4</v>
      </c>
      <c r="S4927" s="129">
        <f t="shared" si="8671"/>
        <v>3.2953763848811391E-3</v>
      </c>
    </row>
    <row r="4928" spans="1:22" ht="15.75" x14ac:dyDescent="0.25">
      <c r="K4928" s="1"/>
      <c r="N4928" s="126">
        <f t="shared" si="8597"/>
        <v>-9.8756970466863984E-4</v>
      </c>
      <c r="P4928" s="127" t="str">
        <f t="shared" ref="P4928" si="8680">CONCATENATE("X6","(m",K4923,")")</f>
        <v>X6(m616)</v>
      </c>
      <c r="Q4928" s="59">
        <f t="shared" ref="Q4928" si="8681">(($L$3*($I$8-($B$8*Q4923+$C$8*Q4924+$D$8*Q4925+$E$8*Q4926+$F$8*Q4927))/$G$8))+((1-$L$3)*N4928)</f>
        <v>-9.8760192872222592E-4</v>
      </c>
      <c r="R4928" s="1"/>
      <c r="S4928" s="129">
        <f t="shared" si="8671"/>
        <v>3.2628585109970654E-3</v>
      </c>
      <c r="T4928" s="1"/>
      <c r="U4928" s="1"/>
    </row>
    <row r="4929" spans="1:22" x14ac:dyDescent="0.2">
      <c r="A4929" s="131"/>
      <c r="B4929" s="131"/>
      <c r="C4929" s="131"/>
      <c r="D4929" s="131"/>
      <c r="E4929" s="131"/>
      <c r="F4929" s="131"/>
      <c r="G4929" s="131"/>
      <c r="H4929" s="131"/>
      <c r="I4929" s="131"/>
      <c r="J4929" s="131"/>
      <c r="K4929" s="131"/>
      <c r="L4929" s="131"/>
      <c r="M4929" s="131"/>
      <c r="N4929" s="131"/>
      <c r="O4929" s="131"/>
      <c r="P4929" s="131"/>
      <c r="Q4929" s="131"/>
      <c r="R4929" s="131"/>
      <c r="S4929" s="131"/>
      <c r="T4929" s="131"/>
      <c r="U4929" s="131"/>
      <c r="V4929" s="131"/>
    </row>
    <row r="4930" spans="1:22" ht="15.75" x14ac:dyDescent="0.25">
      <c r="K4930" s="127" t="s">
        <v>226</v>
      </c>
      <c r="N4930" s="117" t="s">
        <v>844</v>
      </c>
      <c r="S4930" s="112" t="s">
        <v>210</v>
      </c>
      <c r="T4930" s="112" t="s">
        <v>228</v>
      </c>
    </row>
    <row r="4931" spans="1:22" x14ac:dyDescent="0.2">
      <c r="K4931" s="127">
        <v>617</v>
      </c>
      <c r="N4931" s="124">
        <f t="shared" ref="N4931" si="8682">Q4923</f>
        <v>0.25140237866141474</v>
      </c>
      <c r="P4931" s="127" t="str">
        <f t="shared" ref="P4931" si="8683">CONCATENATE("X1","(m",K4931,")")</f>
        <v>X1(m617)</v>
      </c>
      <c r="Q4931" s="59">
        <f t="shared" ref="Q4931" si="8684">(($L$3*($I$3-($C$3*N4932+$D$3*N4933+$E$3*N4934+$F$3*N4935+$G$3*N4936))/$B$3))+((1-$L$3)*N4931)</f>
        <v>0.25141059231514551</v>
      </c>
      <c r="S4931" s="129">
        <f t="shared" ref="S4931:S4936" si="8685">ABS((Q4931-N4931)/Q4931)*100</f>
        <v>3.2670277155526467E-3</v>
      </c>
      <c r="T4931" s="133">
        <f t="shared" si="8615"/>
        <v>3.2802588637882301E-3</v>
      </c>
      <c r="U4931" s="127" t="s">
        <v>229</v>
      </c>
    </row>
    <row r="4932" spans="1:22" x14ac:dyDescent="0.2">
      <c r="N4932" s="125">
        <f t="shared" si="8597"/>
        <v>1.014634041350402E-4</v>
      </c>
      <c r="P4932" s="127" t="str">
        <f t="shared" ref="P4932" si="8686">CONCATENATE("X2","(m",K4931,")")</f>
        <v>X2(m617)</v>
      </c>
      <c r="Q4932" s="59">
        <f t="shared" ref="Q4932" si="8687">(($L$3*($I$4-($B$4*Q4931+$D$4*N4933+$E$4*N4934+$F$4*N4935+$G$4*N4936))/$C$4))+((1-$L$3)*N4932)</f>
        <v>1.0146673250652704E-4</v>
      </c>
      <c r="S4932" s="129">
        <f t="shared" si="8685"/>
        <v>3.2802588637882301E-3</v>
      </c>
    </row>
    <row r="4933" spans="1:22" x14ac:dyDescent="0.2">
      <c r="N4933" s="125">
        <f t="shared" si="8597"/>
        <v>-9.8163419703877148E-4</v>
      </c>
      <c r="P4933" s="127" t="str">
        <f t="shared" ref="P4933" si="8688">CONCATENATE("X3","(m",K4931,")")</f>
        <v>X3(m617)</v>
      </c>
      <c r="Q4933" s="59">
        <f t="shared" ref="Q4933" si="8689">(($L$3*($I$5-($B$5*Q4931+$C$5*Q4932+$E$5*N4934+$F$5*N4935+$G$5*N4936))/$D$5))+((1-$L$3)*N4933)</f>
        <v>-9.8166627378958341E-4</v>
      </c>
      <c r="S4933" s="129">
        <f t="shared" si="8685"/>
        <v>3.267582035604788E-3</v>
      </c>
    </row>
    <row r="4934" spans="1:22" x14ac:dyDescent="0.2">
      <c r="N4934" s="125">
        <f t="shared" si="8597"/>
        <v>0.25257557029339189</v>
      </c>
      <c r="P4934" s="127" t="str">
        <f t="shared" ref="P4934" si="8690">CONCATENATE("X4","(m",K4931,")")</f>
        <v>X4(m617)</v>
      </c>
      <c r="Q4934" s="59">
        <f t="shared" ref="Q4934" si="8691">(($L$3*($I$6-($B$6*Q4931+$C$6*Q4932+$D$6*Q4933+$F$6*N4935+$G$6*N4936))/$E$6))+((1-$L$3)*N4934)</f>
        <v>0.25258374640082271</v>
      </c>
      <c r="S4934" s="129">
        <f t="shared" si="8685"/>
        <v>3.2369887402961734E-3</v>
      </c>
    </row>
    <row r="4935" spans="1:22" x14ac:dyDescent="0.2">
      <c r="N4935" s="125">
        <f t="shared" si="8597"/>
        <v>-1.014650721331648E-4</v>
      </c>
      <c r="P4935" s="127" t="str">
        <f t="shared" ref="P4935" si="8692">CONCATENATE("X5","(m",K4931,")")</f>
        <v>X5(m617)</v>
      </c>
      <c r="Q4935" s="59">
        <f t="shared" ref="Q4935" si="8693">(($L$3*($I$7-($B$7*Q4931+$C$7*Q4932+$D$7*Q4933+$E$7*Q4934+$G$7*N4936))/$F$7))+((1-$L$3)*N4935)</f>
        <v>-1.0146838528998126E-4</v>
      </c>
      <c r="S4935" s="129">
        <f t="shared" si="8685"/>
        <v>3.2652109393369946E-3</v>
      </c>
    </row>
    <row r="4936" spans="1:22" ht="15.75" x14ac:dyDescent="0.25">
      <c r="K4936" s="1"/>
      <c r="N4936" s="126">
        <f t="shared" si="8597"/>
        <v>-9.8760192872222592E-4</v>
      </c>
      <c r="P4936" s="127" t="str">
        <f t="shared" ref="P4936" si="8694">CONCATENATE("X6","(m",K4931,")")</f>
        <v>X6(m617)</v>
      </c>
      <c r="Q4936" s="59">
        <f t="shared" ref="Q4936" si="8695">(($L$3*($I$8-($B$8*Q4931+$C$8*Q4932+$D$8*Q4933+$E$8*Q4934+$F$8*Q4935))/$G$8))+((1-$L$3)*N4936)</f>
        <v>-9.8763385884361485E-4</v>
      </c>
      <c r="R4936" s="1"/>
      <c r="S4936" s="129">
        <f t="shared" si="8685"/>
        <v>3.2329917714963704E-3</v>
      </c>
      <c r="T4936" s="1"/>
      <c r="U4936" s="1"/>
    </row>
    <row r="4937" spans="1:22" x14ac:dyDescent="0.2">
      <c r="A4937" s="131"/>
      <c r="B4937" s="131"/>
      <c r="C4937" s="131"/>
      <c r="D4937" s="131"/>
      <c r="E4937" s="131"/>
      <c r="F4937" s="131"/>
      <c r="G4937" s="131"/>
      <c r="H4937" s="131"/>
      <c r="I4937" s="131"/>
      <c r="J4937" s="131"/>
      <c r="K4937" s="131"/>
      <c r="L4937" s="131"/>
      <c r="M4937" s="131"/>
      <c r="N4937" s="131"/>
      <c r="O4937" s="131"/>
      <c r="P4937" s="131"/>
      <c r="Q4937" s="131"/>
      <c r="R4937" s="131"/>
      <c r="S4937" s="131"/>
      <c r="T4937" s="131"/>
      <c r="U4937" s="131"/>
      <c r="V4937" s="131"/>
    </row>
    <row r="4938" spans="1:22" ht="15.75" x14ac:dyDescent="0.25">
      <c r="K4938" s="127" t="s">
        <v>226</v>
      </c>
      <c r="N4938" s="117" t="s">
        <v>845</v>
      </c>
      <c r="S4938" s="112" t="s">
        <v>210</v>
      </c>
      <c r="T4938" s="112" t="s">
        <v>228</v>
      </c>
    </row>
    <row r="4939" spans="1:22" x14ac:dyDescent="0.2">
      <c r="K4939" s="127">
        <v>618</v>
      </c>
      <c r="N4939" s="124">
        <f t="shared" ref="N4939" si="8696">Q4931</f>
        <v>0.25141059231514551</v>
      </c>
      <c r="P4939" s="127" t="str">
        <f t="shared" ref="P4939" si="8697">CONCATENATE("X1","(m",K4939,")")</f>
        <v>X1(m618)</v>
      </c>
      <c r="Q4939" s="59">
        <f t="shared" ref="Q4939" si="8698">(($L$3*($I$3-($C$3*N4940+$D$3*N4941+$E$3*N4942+$F$3*N4943+$G$3*N4944))/$B$3))+((1-$L$3)*N4939)</f>
        <v>0.25141873104790829</v>
      </c>
      <c r="S4939" s="129">
        <f t="shared" ref="S4939:S4944" si="8699">ABS((Q4939-N4939)/Q4939)*100</f>
        <v>3.2371226793102025E-3</v>
      </c>
      <c r="T4939" s="133">
        <f t="shared" si="8615"/>
        <v>3.2502322888999652E-3</v>
      </c>
      <c r="U4939" s="127" t="s">
        <v>229</v>
      </c>
    </row>
    <row r="4940" spans="1:22" x14ac:dyDescent="0.2">
      <c r="N4940" s="125">
        <f t="shared" si="8597"/>
        <v>1.0146673250652704E-4</v>
      </c>
      <c r="P4940" s="127" t="str">
        <f t="shared" ref="P4940" si="8700">CONCATENATE("X2","(m",K4939,")")</f>
        <v>X2(m618)</v>
      </c>
      <c r="Q4940" s="59">
        <f t="shared" ref="Q4940" si="8701">(($L$3*($I$4-($B$4*Q4939+$D$4*N4941+$E$4*N4942+$F$4*N4943+$G$4*N4944))/$C$4))+((1-$L$3)*N4940)</f>
        <v>1.014700305182225E-4</v>
      </c>
      <c r="S4940" s="129">
        <f t="shared" si="8699"/>
        <v>3.2502322888999652E-3</v>
      </c>
    </row>
    <row r="4941" spans="1:22" x14ac:dyDescent="0.2">
      <c r="N4941" s="125">
        <f t="shared" si="8597"/>
        <v>-9.8166627378958341E-4</v>
      </c>
      <c r="P4941" s="127" t="str">
        <f t="shared" ref="P4941" si="8702">CONCATENATE("X3","(m",K4939,")")</f>
        <v>X3(m618)</v>
      </c>
      <c r="Q4941" s="59">
        <f t="shared" ref="Q4941" si="8703">(($L$3*($I$5-($B$5*Q4939+$C$5*Q4940+$E$5*N4942+$F$5*N4943+$G$5*N4944))/$D$5))+((1-$L$3)*N4941)</f>
        <v>-9.8169805795182284E-4</v>
      </c>
      <c r="S4941" s="129">
        <f t="shared" si="8699"/>
        <v>3.2376719075661335E-3</v>
      </c>
    </row>
    <row r="4942" spans="1:22" x14ac:dyDescent="0.2">
      <c r="N4942" s="125">
        <f t="shared" si="8597"/>
        <v>0.25258374640082271</v>
      </c>
      <c r="P4942" s="127" t="str">
        <f t="shared" ref="P4942" si="8704">CONCATENATE("X4","(m",K4939,")")</f>
        <v>X4(m618)</v>
      </c>
      <c r="Q4942" s="59">
        <f t="shared" ref="Q4942" si="8705">(($L$3*($I$6-($B$6*Q4939+$C$6*Q4940+$D$6*Q4941+$F$6*N4943+$G$6*N4944))/$E$6))+((1-$L$3)*N4942)</f>
        <v>0.25259184792976475</v>
      </c>
      <c r="S4942" s="129">
        <f t="shared" si="8699"/>
        <v>3.2073596232179719E-3</v>
      </c>
    </row>
    <row r="4943" spans="1:22" x14ac:dyDescent="0.2">
      <c r="N4943" s="125">
        <f t="shared" si="8597"/>
        <v>-1.0146838528998126E-4</v>
      </c>
      <c r="P4943" s="127" t="str">
        <f t="shared" ref="P4943" si="8706">CONCATENATE("X5","(m",K4939,")")</f>
        <v>X5(m618)</v>
      </c>
      <c r="Q4943" s="59">
        <f t="shared" ref="Q4943" si="8707">(($L$3*($I$7-($B$7*Q4939+$C$7*Q4940+$D$7*Q4941+$E$7*Q4942+$G$7*N4944))/$F$7))+((1-$L$3)*N4943)</f>
        <v>-1.0147166822578719E-4</v>
      </c>
      <c r="S4943" s="129">
        <f t="shared" si="8699"/>
        <v>3.2353225913562761E-3</v>
      </c>
    </row>
    <row r="4944" spans="1:22" ht="15.75" x14ac:dyDescent="0.25">
      <c r="K4944" s="1"/>
      <c r="N4944" s="126">
        <f t="shared" si="8597"/>
        <v>-9.8763385884361485E-4</v>
      </c>
      <c r="P4944" s="127" t="str">
        <f t="shared" ref="P4944" si="8708">CONCATENATE("X6","(m",K4939,")")</f>
        <v>X6(m618)</v>
      </c>
      <c r="Q4944" s="59">
        <f t="shared" ref="Q4944" si="8709">(($L$3*($I$8-($B$8*Q4939+$C$8*Q4940+$D$8*Q4941+$E$8*Q4942+$F$8*Q4943))/$G$8))+((1-$L$3)*N4944)</f>
        <v>-9.8766549771391412E-4</v>
      </c>
      <c r="R4944" s="1"/>
      <c r="S4944" s="129">
        <f t="shared" si="8699"/>
        <v>3.2033993667397085E-3</v>
      </c>
      <c r="T4944" s="1"/>
      <c r="U4944" s="1"/>
    </row>
    <row r="4945" spans="1:22" x14ac:dyDescent="0.2">
      <c r="A4945" s="131"/>
      <c r="B4945" s="131"/>
      <c r="C4945" s="131"/>
      <c r="D4945" s="131"/>
      <c r="E4945" s="131"/>
      <c r="F4945" s="131"/>
      <c r="G4945" s="131"/>
      <c r="H4945" s="131"/>
      <c r="I4945" s="131"/>
      <c r="J4945" s="131"/>
      <c r="K4945" s="131"/>
      <c r="L4945" s="131"/>
      <c r="M4945" s="131"/>
      <c r="N4945" s="131"/>
      <c r="O4945" s="131"/>
      <c r="P4945" s="131"/>
      <c r="Q4945" s="131"/>
      <c r="R4945" s="131"/>
      <c r="S4945" s="131"/>
      <c r="T4945" s="131"/>
      <c r="U4945" s="131"/>
      <c r="V4945" s="131"/>
    </row>
    <row r="4946" spans="1:22" ht="15.75" x14ac:dyDescent="0.25">
      <c r="K4946" s="127" t="s">
        <v>226</v>
      </c>
      <c r="N4946" s="117" t="s">
        <v>846</v>
      </c>
      <c r="S4946" s="112" t="s">
        <v>210</v>
      </c>
      <c r="T4946" s="112" t="s">
        <v>228</v>
      </c>
    </row>
    <row r="4947" spans="1:22" x14ac:dyDescent="0.2">
      <c r="K4947" s="127">
        <v>619</v>
      </c>
      <c r="N4947" s="124">
        <f t="shared" ref="N4947:N5008" si="8710">Q4939</f>
        <v>0.25141873104790829</v>
      </c>
      <c r="P4947" s="127" t="str">
        <f t="shared" ref="P4947" si="8711">CONCATENATE("X1","(m",K4947,")")</f>
        <v>X1(m619)</v>
      </c>
      <c r="Q4947" s="59">
        <f t="shared" ref="Q4947" si="8712">(($L$3*($I$3-($C$3*N4948+$D$3*N4949+$E$3*N4950+$F$3*N4951+$G$3*N4952))/$B$3))+((1-$L$3)*N4947)</f>
        <v>0.25142679554309583</v>
      </c>
      <c r="S4947" s="129">
        <f t="shared" ref="S4947:S4952" si="8713">ABS((Q4947-N4947)/Q4947)*100</f>
        <v>3.20749233195777E-3</v>
      </c>
      <c r="T4947" s="133">
        <f t="shared" si="8615"/>
        <v>3.2204815271042768E-3</v>
      </c>
      <c r="U4947" s="127" t="s">
        <v>229</v>
      </c>
    </row>
    <row r="4948" spans="1:22" x14ac:dyDescent="0.2">
      <c r="N4948" s="125">
        <f t="shared" si="8710"/>
        <v>1.014700305182225E-4</v>
      </c>
      <c r="P4948" s="127" t="str">
        <f t="shared" ref="P4948" si="8714">CONCATENATE("X2","(m",K4947,")")</f>
        <v>X2(m619)</v>
      </c>
      <c r="Q4948" s="59">
        <f t="shared" ref="Q4948" si="8715">(($L$3*($I$4-($B$4*Q4947+$D$4*N4949+$E$4*N4950+$F$4*N4951+$G$4*N4952))/$C$4))+((1-$L$3)*N4948)</f>
        <v>1.0147329844705393E-4</v>
      </c>
      <c r="S4948" s="129">
        <f t="shared" si="8713"/>
        <v>3.2204815271042768E-3</v>
      </c>
    </row>
    <row r="4949" spans="1:22" x14ac:dyDescent="0.2">
      <c r="N4949" s="125">
        <f t="shared" si="8710"/>
        <v>-9.8169805795182284E-4</v>
      </c>
      <c r="P4949" s="127" t="str">
        <f t="shared" ref="P4949" si="8716">CONCATENATE("X3","(m",K4947,")")</f>
        <v>X3(m619)</v>
      </c>
      <c r="Q4949" s="59">
        <f t="shared" ref="Q4949" si="8717">(($L$3*($I$5-($B$5*Q4947+$C$5*Q4948+$E$5*N4950+$F$5*N4951+$G$5*N4952))/$D$5))+((1-$L$3)*N4949)</f>
        <v>-9.817295521943408E-4</v>
      </c>
      <c r="S4949" s="129">
        <f t="shared" si="8713"/>
        <v>3.2080365155104699E-3</v>
      </c>
    </row>
    <row r="4950" spans="1:22" x14ac:dyDescent="0.2">
      <c r="N4950" s="125">
        <f t="shared" si="8710"/>
        <v>0.25259184792976475</v>
      </c>
      <c r="P4950" s="127" t="str">
        <f t="shared" ref="P4950" si="8718">CONCATENATE("X4","(m",K4947,")")</f>
        <v>X4(m619)</v>
      </c>
      <c r="Q4950" s="59">
        <f t="shared" ref="Q4950" si="8719">(($L$3*($I$6-($B$6*Q4947+$C$6*Q4948+$D$6*Q4949+$F$6*N4951+$G$6*N4952))/$E$6))+((1-$L$3)*N4950)</f>
        <v>0.25259987556048669</v>
      </c>
      <c r="S4950" s="129">
        <f t="shared" si="8713"/>
        <v>3.178002643163778E-3</v>
      </c>
    </row>
    <row r="4951" spans="1:22" x14ac:dyDescent="0.2">
      <c r="N4951" s="125">
        <f t="shared" si="8710"/>
        <v>-1.0147166822578719E-4</v>
      </c>
      <c r="P4951" s="127" t="str">
        <f t="shared" ref="P4951" si="8720">CONCATENATE("X5","(m",K4947,")")</f>
        <v>X5(m619)</v>
      </c>
      <c r="Q4951" s="59">
        <f t="shared" ref="Q4951" si="8721">(($L$3*($I$7-($B$7*Q4947+$C$7*Q4948+$D$7*Q4949+$E$7*Q4950+$G$7*N4952))/$F$7))+((1-$L$3)*N4951)</f>
        <v>-1.0147492121624406E-4</v>
      </c>
      <c r="S4951" s="129">
        <f t="shared" si="8713"/>
        <v>3.2057087779673193E-3</v>
      </c>
    </row>
    <row r="4952" spans="1:22" ht="15.75" x14ac:dyDescent="0.25">
      <c r="K4952" s="1"/>
      <c r="N4952" s="126">
        <f t="shared" si="8710"/>
        <v>-9.8766549771391412E-4</v>
      </c>
      <c r="P4952" s="127" t="str">
        <f t="shared" ref="P4952" si="8722">CONCATENATE("X6","(m",K4947,")")</f>
        <v>X6(m619)</v>
      </c>
      <c r="Q4952" s="59">
        <f t="shared" ref="Q4952" si="8723">(($L$3*($I$8-($B$8*Q4947+$C$8*Q4948+$D$8*Q4949+$E$8*Q4950+$F$8*Q4951))/$G$8))+((1-$L$3)*N4952)</f>
        <v>-9.8769684798977403E-4</v>
      </c>
      <c r="R4952" s="1"/>
      <c r="S4952" s="129">
        <f t="shared" si="8713"/>
        <v>3.1740787594613292E-3</v>
      </c>
      <c r="T4952" s="1"/>
      <c r="U4952" s="1"/>
    </row>
    <row r="4953" spans="1:22" x14ac:dyDescent="0.2">
      <c r="A4953" s="131"/>
      <c r="B4953" s="131"/>
      <c r="C4953" s="131"/>
      <c r="D4953" s="131"/>
      <c r="E4953" s="131"/>
      <c r="F4953" s="131"/>
      <c r="G4953" s="131"/>
      <c r="H4953" s="131"/>
      <c r="I4953" s="131"/>
      <c r="J4953" s="131"/>
      <c r="K4953" s="131"/>
      <c r="L4953" s="131"/>
      <c r="M4953" s="131"/>
      <c r="N4953" s="131"/>
      <c r="O4953" s="131"/>
      <c r="P4953" s="131"/>
      <c r="Q4953" s="131"/>
      <c r="R4953" s="131"/>
      <c r="S4953" s="131"/>
      <c r="T4953" s="131"/>
      <c r="U4953" s="131"/>
      <c r="V4953" s="131"/>
    </row>
    <row r="4954" spans="1:22" ht="15.75" x14ac:dyDescent="0.25">
      <c r="K4954" s="127" t="s">
        <v>226</v>
      </c>
      <c r="N4954" s="117" t="s">
        <v>847</v>
      </c>
      <c r="S4954" s="112" t="s">
        <v>210</v>
      </c>
      <c r="T4954" s="112" t="s">
        <v>228</v>
      </c>
    </row>
    <row r="4955" spans="1:22" x14ac:dyDescent="0.2">
      <c r="K4955" s="127">
        <v>620</v>
      </c>
      <c r="N4955" s="124">
        <f t="shared" ref="N4955" si="8724">Q4947</f>
        <v>0.25142679554309583</v>
      </c>
      <c r="P4955" s="127" t="str">
        <f t="shared" ref="P4955" si="8725">CONCATENATE("X1","(m",K4955,")")</f>
        <v>X1(m620)</v>
      </c>
      <c r="Q4955" s="59">
        <f t="shared" ref="Q4955" si="8726">(($L$3*($I$3-($C$3*N4956+$D$3*N4957+$E$3*N4958+$F$3*N4959+$G$3*N4960))/$B$3))+((1-$L$3)*N4955)</f>
        <v>0.25143478647786732</v>
      </c>
      <c r="S4955" s="129">
        <f t="shared" ref="S4955:S4960" si="8727">ABS((Q4955-N4955)/Q4955)*100</f>
        <v>3.1781341330823021E-3</v>
      </c>
      <c r="T4955" s="133">
        <f t="shared" ref="T4955:T5011" si="8728">MAX(S4955:S4958)</f>
        <v>3.1910040272998775E-3</v>
      </c>
      <c r="U4955" s="127" t="s">
        <v>229</v>
      </c>
    </row>
    <row r="4956" spans="1:22" x14ac:dyDescent="0.2">
      <c r="N4956" s="125">
        <f t="shared" si="8710"/>
        <v>1.0147329844705393E-4</v>
      </c>
      <c r="P4956" s="127" t="str">
        <f t="shared" ref="P4956" si="8729">CONCATENATE("X2","(m",K4955,")")</f>
        <v>X2(m620)</v>
      </c>
      <c r="Q4956" s="59">
        <f t="shared" ref="Q4956" si="8730">(($L$3*($I$4-($B$4*Q4955+$D$4*N4957+$E$4*N4958+$F$4*N4959+$G$4*N4960))/$C$4))+((1-$L$3)*N4956)</f>
        <v>1.0147653656742256E-4</v>
      </c>
      <c r="S4956" s="129">
        <f t="shared" si="8727"/>
        <v>3.1910040272998775E-3</v>
      </c>
    </row>
    <row r="4957" spans="1:22" x14ac:dyDescent="0.2">
      <c r="N4957" s="125">
        <f t="shared" si="8710"/>
        <v>-9.817295521943408E-4</v>
      </c>
      <c r="P4957" s="127" t="str">
        <f t="shared" ref="P4957" si="8731">CONCATENATE("X3","(m",K4955,")")</f>
        <v>X3(m620)</v>
      </c>
      <c r="Q4957" s="59">
        <f t="shared" ref="Q4957" si="8732">(($L$3*($I$5-($B$5*Q4955+$C$5*Q4956+$E$5*N4958+$F$5*N4959+$G$5*N4960))/$D$5))+((1-$L$3)*N4957)</f>
        <v>-9.817607591616445E-4</v>
      </c>
      <c r="S4957" s="129">
        <f t="shared" si="8727"/>
        <v>3.1786733185740585E-3</v>
      </c>
    </row>
    <row r="4958" spans="1:22" x14ac:dyDescent="0.2">
      <c r="N4958" s="125">
        <f t="shared" si="8710"/>
        <v>0.25259987556048669</v>
      </c>
      <c r="P4958" s="127" t="str">
        <f t="shared" ref="P4958" si="8733">CONCATENATE("X4","(m",K4955,")")</f>
        <v>X4(m620)</v>
      </c>
      <c r="Q4958" s="59">
        <f t="shared" ref="Q4958" si="8734">(($L$3*($I$6-($B$6*Q4955+$C$6*Q4956+$D$6*Q4957+$F$6*N4959+$G$6*N4960))/$E$6))+((1-$L$3)*N4958)</f>
        <v>0.25260782996705244</v>
      </c>
      <c r="S4958" s="129">
        <f t="shared" si="8727"/>
        <v>3.1489152837405054E-3</v>
      </c>
    </row>
    <row r="4959" spans="1:22" x14ac:dyDescent="0.2">
      <c r="N4959" s="125">
        <f t="shared" si="8710"/>
        <v>-1.0147492121624406E-4</v>
      </c>
      <c r="P4959" s="127" t="str">
        <f t="shared" ref="P4959" si="8735">CONCATENATE("X5","(m",K4955,")")</f>
        <v>X5(m620)</v>
      </c>
      <c r="Q4959" s="59">
        <f t="shared" ref="Q4959" si="8736">(($L$3*($I$7-($B$7*Q4955+$C$7*Q4956+$D$7*Q4957+$E$7*Q4958+$G$7*N4960))/$F$7))+((1-$L$3)*N4959)</f>
        <v>-1.0147814453449874E-4</v>
      </c>
      <c r="S4959" s="129">
        <f t="shared" si="8727"/>
        <v>3.1763669600669599E-3</v>
      </c>
    </row>
    <row r="4960" spans="1:22" ht="15.75" x14ac:dyDescent="0.25">
      <c r="K4960" s="1"/>
      <c r="N4960" s="126">
        <f t="shared" si="8710"/>
        <v>-9.8769684798977403E-4</v>
      </c>
      <c r="P4960" s="127" t="str">
        <f t="shared" ref="P4960" si="8737">CONCATENATE("X6","(m",K4955,")")</f>
        <v>X6(m620)</v>
      </c>
      <c r="Q4960" s="59">
        <f t="shared" ref="Q4960" si="8738">(($L$3*($I$8-($B$8*Q4955+$C$8*Q4956+$D$8*Q4957+$E$8*Q4958+$F$8*Q4959))/$G$8))+((1-$L$3)*N4960)</f>
        <v>-9.8772791230361447E-4</v>
      </c>
      <c r="R4960" s="1"/>
      <c r="S4960" s="129">
        <f t="shared" si="8727"/>
        <v>3.1450274365529699E-3</v>
      </c>
      <c r="T4960" s="1"/>
      <c r="U4960" s="1"/>
    </row>
    <row r="4961" spans="1:22" x14ac:dyDescent="0.2">
      <c r="A4961" s="131"/>
      <c r="B4961" s="131"/>
      <c r="C4961" s="131"/>
      <c r="D4961" s="131"/>
      <c r="E4961" s="131"/>
      <c r="F4961" s="131"/>
      <c r="G4961" s="131"/>
      <c r="H4961" s="131"/>
      <c r="I4961" s="131"/>
      <c r="J4961" s="131"/>
      <c r="K4961" s="131"/>
      <c r="L4961" s="131"/>
      <c r="M4961" s="131"/>
      <c r="N4961" s="131"/>
      <c r="O4961" s="131"/>
      <c r="P4961" s="131"/>
      <c r="Q4961" s="131"/>
      <c r="R4961" s="131"/>
      <c r="S4961" s="131"/>
      <c r="T4961" s="131"/>
      <c r="U4961" s="131"/>
      <c r="V4961" s="131"/>
    </row>
    <row r="4962" spans="1:22" ht="15.75" x14ac:dyDescent="0.25">
      <c r="K4962" s="127" t="s">
        <v>226</v>
      </c>
      <c r="N4962" s="117" t="s">
        <v>848</v>
      </c>
      <c r="S4962" s="112" t="s">
        <v>210</v>
      </c>
      <c r="T4962" s="112" t="s">
        <v>228</v>
      </c>
    </row>
    <row r="4963" spans="1:22" x14ac:dyDescent="0.2">
      <c r="K4963" s="127">
        <v>621</v>
      </c>
      <c r="N4963" s="124">
        <f t="shared" ref="N4963" si="8739">Q4955</f>
        <v>0.25143478647786732</v>
      </c>
      <c r="P4963" s="127" t="str">
        <f t="shared" ref="P4963" si="8740">CONCATENATE("X1","(m",K4963,")")</f>
        <v>X1(m621)</v>
      </c>
      <c r="Q4963" s="59">
        <f t="shared" ref="Q4963" si="8741">(($L$3*($I$3-($C$3*N4964+$D$3*N4965+$E$3*N4966+$F$3*N4967+$G$3*N4968))/$B$3))+((1-$L$3)*N4963)</f>
        <v>0.25144270452320527</v>
      </c>
      <c r="S4963" s="129">
        <f t="shared" ref="S4963:S4968" si="8742">ABS((Q4963-N4963)/Q4963)*100</f>
        <v>3.1490455660528093E-3</v>
      </c>
      <c r="T4963" s="133">
        <f t="shared" si="8728"/>
        <v>3.1617972625762937E-3</v>
      </c>
      <c r="U4963" s="127" t="s">
        <v>229</v>
      </c>
    </row>
    <row r="4964" spans="1:22" x14ac:dyDescent="0.2">
      <c r="N4964" s="125">
        <f t="shared" si="8710"/>
        <v>1.0147653656742256E-4</v>
      </c>
      <c r="P4964" s="127" t="str">
        <f t="shared" ref="P4964" si="8743">CONCATENATE("X2","(m",K4963,")")</f>
        <v>X2(m621)</v>
      </c>
      <c r="Q4964" s="59">
        <f t="shared" ref="Q4964" si="8744">(($L$3*($I$4-($B$4*Q4963+$D$4*N4965+$E$4*N4966+$F$4*N4967+$G$4*N4968))/$C$4))+((1-$L$3)*N4964)</f>
        <v>1.0147974515122682E-4</v>
      </c>
      <c r="S4964" s="129">
        <f t="shared" si="8742"/>
        <v>3.1617972625762937E-3</v>
      </c>
    </row>
    <row r="4965" spans="1:22" x14ac:dyDescent="0.2">
      <c r="N4965" s="125">
        <f t="shared" si="8710"/>
        <v>-9.817607591616445E-4</v>
      </c>
      <c r="P4965" s="127" t="str">
        <f t="shared" ref="P4965" si="8745">CONCATENATE("X3","(m",K4963,")")</f>
        <v>X3(m621)</v>
      </c>
      <c r="Q4965" s="59">
        <f t="shared" ref="Q4965" si="8746">(($L$3*($I$5-($B$5*Q4963+$C$5*Q4964+$E$5*N4966+$F$5*N4967+$G$5*N4968))/$D$5))+((1-$L$3)*N4965)</f>
        <v>-9.8179168147411941E-4</v>
      </c>
      <c r="S4965" s="129">
        <f t="shared" si="8742"/>
        <v>3.1495797997070653E-3</v>
      </c>
    </row>
    <row r="4966" spans="1:22" x14ac:dyDescent="0.2">
      <c r="N4966" s="125">
        <f t="shared" si="8710"/>
        <v>0.25260782996705244</v>
      </c>
      <c r="P4966" s="127" t="str">
        <f t="shared" ref="P4966" si="8747">CONCATENATE("X4","(m",K4963,")")</f>
        <v>X4(m621)</v>
      </c>
      <c r="Q4966" s="59">
        <f t="shared" ref="Q4966" si="8748">(($L$3*($I$6-($B$6*Q4963+$C$6*Q4964+$D$6*Q4965+$F$6*N4967+$G$6*N4968))/$E$6))+((1-$L$3)*N4966)</f>
        <v>0.25261571181737724</v>
      </c>
      <c r="S4966" s="129">
        <f t="shared" si="8742"/>
        <v>3.1200950519245365E-3</v>
      </c>
    </row>
    <row r="4967" spans="1:22" x14ac:dyDescent="0.2">
      <c r="N4967" s="125">
        <f t="shared" si="8710"/>
        <v>-1.0147814453449874E-4</v>
      </c>
      <c r="P4967" s="127" t="str">
        <f t="shared" ref="P4967" si="8749">CONCATENATE("X5","(m",K4963,")")</f>
        <v>X5(m621)</v>
      </c>
      <c r="Q4967" s="59">
        <f t="shared" ref="Q4967" si="8750">(($L$3*($I$7-($B$7*Q4963+$C$7*Q4964+$D$7*Q4965+$E$7*Q4966+$G$7*N4968))/$F$7))+((1-$L$3)*N4967)</f>
        <v>-1.0148133845120676E-4</v>
      </c>
      <c r="S4967" s="129">
        <f t="shared" si="8742"/>
        <v>3.1472946225978246E-3</v>
      </c>
    </row>
    <row r="4968" spans="1:22" ht="15.75" x14ac:dyDescent="0.25">
      <c r="K4968" s="1"/>
      <c r="N4968" s="126">
        <f t="shared" si="8710"/>
        <v>-9.8772791230361447E-4</v>
      </c>
      <c r="P4968" s="127" t="str">
        <f t="shared" ref="P4968" si="8751">CONCATENATE("X6","(m",K4963,")")</f>
        <v>X6(m621)</v>
      </c>
      <c r="Q4968" s="59">
        <f t="shared" ref="Q4968" si="8752">(($L$3*($I$8-($B$8*Q4963+$C$8*Q4964+$D$8*Q4965+$E$8*Q4966+$F$8*Q4967))/$G$8))+((1-$L$3)*N4968)</f>
        <v>-9.8775869326384155E-4</v>
      </c>
      <c r="R4968" s="1"/>
      <c r="S4968" s="129">
        <f t="shared" si="8742"/>
        <v>3.1162429080094445E-3</v>
      </c>
      <c r="T4968" s="1"/>
      <c r="U4968" s="1"/>
    </row>
    <row r="4969" spans="1:22" x14ac:dyDescent="0.2">
      <c r="A4969" s="131"/>
      <c r="B4969" s="131"/>
      <c r="C4969" s="131"/>
      <c r="D4969" s="131"/>
      <c r="E4969" s="131"/>
      <c r="F4969" s="131"/>
      <c r="G4969" s="131"/>
      <c r="H4969" s="131"/>
      <c r="I4969" s="131"/>
      <c r="J4969" s="131"/>
      <c r="K4969" s="131"/>
      <c r="L4969" s="131"/>
      <c r="M4969" s="131"/>
      <c r="N4969" s="131"/>
      <c r="O4969" s="131"/>
      <c r="P4969" s="131"/>
      <c r="Q4969" s="131"/>
      <c r="R4969" s="131"/>
      <c r="S4969" s="131"/>
      <c r="T4969" s="131"/>
      <c r="U4969" s="131"/>
      <c r="V4969" s="131"/>
    </row>
    <row r="4970" spans="1:22" ht="15.75" x14ac:dyDescent="0.25">
      <c r="K4970" s="127" t="s">
        <v>226</v>
      </c>
      <c r="N4970" s="117" t="s">
        <v>849</v>
      </c>
      <c r="S4970" s="112" t="s">
        <v>210</v>
      </c>
      <c r="T4970" s="112" t="s">
        <v>228</v>
      </c>
    </row>
    <row r="4971" spans="1:22" x14ac:dyDescent="0.2">
      <c r="K4971" s="127">
        <v>622</v>
      </c>
      <c r="N4971" s="124">
        <f t="shared" ref="N4971" si="8753">Q4963</f>
        <v>0.25144270452320527</v>
      </c>
      <c r="P4971" s="127" t="str">
        <f t="shared" ref="P4971" si="8754">CONCATENATE("X1","(m",K4971,")")</f>
        <v>X1(m622)</v>
      </c>
      <c r="Q4971" s="59">
        <f t="shared" ref="Q4971" si="8755">(($L$3*($I$3-($C$3*N4972+$D$3*N4973+$E$3*N4974+$F$3*N4975+$G$3*N4976))/$B$3))+((1-$L$3)*N4971)</f>
        <v>0.25145055034397173</v>
      </c>
      <c r="S4971" s="129">
        <f t="shared" ref="S4971:S4976" si="8756">ABS((Q4971-N4971)/Q4971)*100</f>
        <v>3.1202241377990348E-3</v>
      </c>
      <c r="T4971" s="133">
        <f t="shared" si="8728"/>
        <v>3.1328587294431457E-3</v>
      </c>
      <c r="U4971" s="127" t="s">
        <v>229</v>
      </c>
    </row>
    <row r="4972" spans="1:22" x14ac:dyDescent="0.2">
      <c r="N4972" s="125">
        <f t="shared" si="8710"/>
        <v>1.0147974515122682E-4</v>
      </c>
      <c r="P4972" s="127" t="str">
        <f t="shared" ref="P4972" si="8757">CONCATENATE("X2","(m",K4971,")")</f>
        <v>X2(m622)</v>
      </c>
      <c r="Q4972" s="59">
        <f t="shared" ref="Q4972" si="8758">(($L$3*($I$4-($B$4*Q4971+$D$4*N4973+$E$4*N4974+$F$4*N4975+$G$4*N4976))/$C$4))+((1-$L$3)*N4972)</f>
        <v>1.0148292446788491E-4</v>
      </c>
      <c r="S4972" s="129">
        <f t="shared" si="8756"/>
        <v>3.1328587294431457E-3</v>
      </c>
    </row>
    <row r="4973" spans="1:22" x14ac:dyDescent="0.2">
      <c r="N4973" s="125">
        <f t="shared" si="8710"/>
        <v>-9.8179168147411941E-4</v>
      </c>
      <c r="P4973" s="127" t="str">
        <f t="shared" ref="P4973" si="8759">CONCATENATE("X3","(m",K4971,")")</f>
        <v>X3(m622)</v>
      </c>
      <c r="Q4973" s="59">
        <f t="shared" ref="Q4973" si="8760">(($L$3*($I$5-($B$5*Q4971+$C$5*Q4972+$E$5*N4974+$F$5*N4975+$G$5*N4976))/$D$5))+((1-$L$3)*N4973)</f>
        <v>-9.8182232172824889E-4</v>
      </c>
      <c r="S4973" s="129">
        <f t="shared" si="8756"/>
        <v>3.1207534654079643E-3</v>
      </c>
    </row>
    <row r="4974" spans="1:22" x14ac:dyDescent="0.2">
      <c r="N4974" s="125">
        <f t="shared" si="8710"/>
        <v>0.25261571181737724</v>
      </c>
      <c r="P4974" s="127" t="str">
        <f t="shared" ref="P4974" si="8761">CONCATENATE("X4","(m",K4971,")")</f>
        <v>X4(m622)</v>
      </c>
      <c r="Q4974" s="59">
        <f t="shared" ref="Q4974" si="8762">(($L$3*($I$6-($B$6*Q4971+$C$6*Q4972+$D$6*Q4973+$F$6*N4975+$G$6*N4976))/$E$6))+((1-$L$3)*N4974)</f>
        <v>0.2526235217732839</v>
      </c>
      <c r="S4974" s="129">
        <f t="shared" si="8756"/>
        <v>3.0915394781274226E-3</v>
      </c>
    </row>
    <row r="4975" spans="1:22" x14ac:dyDescent="0.2">
      <c r="N4975" s="125">
        <f t="shared" si="8710"/>
        <v>-1.0148133845120676E-4</v>
      </c>
      <c r="P4975" s="127" t="str">
        <f t="shared" ref="P4975" si="8763">CONCATENATE("X5","(m",K4971,")")</f>
        <v>X5(m622)</v>
      </c>
      <c r="Q4975" s="59">
        <f t="shared" ref="Q4975" si="8764">(($L$3*($I$7-($B$7*Q4971+$C$7*Q4972+$D$7*Q4973+$E$7*Q4974+$G$7*N4976))/$F$7))+((1-$L$3)*N4975)</f>
        <v>-1.0148450323455473E-4</v>
      </c>
      <c r="S4975" s="129">
        <f t="shared" si="8756"/>
        <v>3.1184892738312601E-3</v>
      </c>
    </row>
    <row r="4976" spans="1:22" ht="15.75" x14ac:dyDescent="0.25">
      <c r="K4976" s="1"/>
      <c r="N4976" s="126">
        <f t="shared" si="8710"/>
        <v>-9.8775869326384155E-4</v>
      </c>
      <c r="P4976" s="127" t="str">
        <f t="shared" ref="P4976" si="8765">CONCATENATE("X6","(m",K4971,")")</f>
        <v>X6(m622)</v>
      </c>
      <c r="Q4976" s="59">
        <f t="shared" ref="Q4976" si="8766">(($L$3*($I$8-($B$8*Q4971+$C$8*Q4972+$D$8*Q4973+$E$8*Q4974+$F$8*Q4975))/$G$8))+((1-$L$3)*N4976)</f>
        <v>-9.8778919345506966E-4</v>
      </c>
      <c r="R4976" s="1"/>
      <c r="S4976" s="129">
        <f t="shared" si="8756"/>
        <v>3.0877227074553328E-3</v>
      </c>
      <c r="T4976" s="1"/>
      <c r="U4976" s="1"/>
    </row>
    <row r="4977" spans="1:22" x14ac:dyDescent="0.2">
      <c r="A4977" s="131"/>
      <c r="B4977" s="131"/>
      <c r="C4977" s="131"/>
      <c r="D4977" s="131"/>
      <c r="E4977" s="131"/>
      <c r="F4977" s="131"/>
      <c r="G4977" s="131"/>
      <c r="H4977" s="131"/>
      <c r="I4977" s="131"/>
      <c r="J4977" s="131"/>
      <c r="K4977" s="131"/>
      <c r="L4977" s="131"/>
      <c r="M4977" s="131"/>
      <c r="N4977" s="131"/>
      <c r="O4977" s="131"/>
      <c r="P4977" s="131"/>
      <c r="Q4977" s="131"/>
      <c r="R4977" s="131"/>
      <c r="S4977" s="131"/>
      <c r="T4977" s="131"/>
      <c r="U4977" s="131"/>
      <c r="V4977" s="131"/>
    </row>
    <row r="4978" spans="1:22" ht="15.75" x14ac:dyDescent="0.25">
      <c r="K4978" s="127" t="s">
        <v>226</v>
      </c>
      <c r="N4978" s="117" t="s">
        <v>850</v>
      </c>
      <c r="S4978" s="112" t="s">
        <v>210</v>
      </c>
      <c r="T4978" s="112" t="s">
        <v>228</v>
      </c>
    </row>
    <row r="4979" spans="1:22" x14ac:dyDescent="0.2">
      <c r="K4979" s="127">
        <v>623</v>
      </c>
      <c r="N4979" s="124">
        <f t="shared" ref="N4979" si="8767">Q4971</f>
        <v>0.25145055034397173</v>
      </c>
      <c r="P4979" s="127" t="str">
        <f t="shared" ref="P4979" si="8768">CONCATENATE("X1","(m",K4979,")")</f>
        <v>X1(m623)</v>
      </c>
      <c r="Q4979" s="59">
        <f t="shared" ref="Q4979" si="8769">(($L$3*($I$3-($C$3*N4980+$D$3*N4981+$E$3*N4982+$F$3*N4983+$G$3*N4984))/$B$3))+((1-$L$3)*N4979)</f>
        <v>0.25145832459896417</v>
      </c>
      <c r="S4979" s="129">
        <f t="shared" ref="S4979:S4984" si="8770">ABS((Q4979-N4979)/Q4979)*100</f>
        <v>3.0916673786126189E-3</v>
      </c>
      <c r="T4979" s="133">
        <f t="shared" si="8728"/>
        <v>3.1041859479813772E-3</v>
      </c>
      <c r="U4979" s="127" t="s">
        <v>229</v>
      </c>
    </row>
    <row r="4980" spans="1:22" x14ac:dyDescent="0.2">
      <c r="N4980" s="125">
        <f t="shared" si="8710"/>
        <v>1.0148292446788491E-4</v>
      </c>
      <c r="P4980" s="127" t="str">
        <f t="shared" ref="P4980" si="8771">CONCATENATE("X2","(m",K4979,")")</f>
        <v>X2(m623)</v>
      </c>
      <c r="Q4980" s="59">
        <f t="shared" ref="Q4980" si="8772">(($L$3*($I$4-($B$4*Q4979+$D$4*N4981+$E$4*N4982+$F$4*N4983+$G$4*N4984))/$C$4))+((1-$L$3)*N4980)</f>
        <v>1.0148607478435752E-4</v>
      </c>
      <c r="S4980" s="129">
        <f t="shared" si="8770"/>
        <v>3.1041859479813772E-3</v>
      </c>
    </row>
    <row r="4981" spans="1:22" x14ac:dyDescent="0.2">
      <c r="N4981" s="125">
        <f t="shared" si="8710"/>
        <v>-9.8182232172824889E-4</v>
      </c>
      <c r="P4981" s="127" t="str">
        <f t="shared" ref="P4981" si="8773">CONCATENATE("X3","(m",K4979,")")</f>
        <v>X3(m623)</v>
      </c>
      <c r="Q4981" s="59">
        <f t="shared" ref="Q4981" si="8774">(($L$3*($I$5-($B$5*Q4979+$C$5*Q4980+$E$5*N4982+$F$5*N4983+$G$5*N4984))/$D$5))+((1-$L$3)*N4981)</f>
        <v>-9.8185268249683191E-4</v>
      </c>
      <c r="S4981" s="129">
        <f t="shared" si="8770"/>
        <v>3.0921918455025471E-3</v>
      </c>
    </row>
    <row r="4982" spans="1:22" x14ac:dyDescent="0.2">
      <c r="N4982" s="125">
        <f t="shared" si="8710"/>
        <v>0.2526235217732839</v>
      </c>
      <c r="P4982" s="127" t="str">
        <f t="shared" ref="P4982" si="8775">CONCATENATE("X4","(m",K4979,")")</f>
        <v>X4(m623)</v>
      </c>
      <c r="Q4982" s="59">
        <f t="shared" ref="Q4982" si="8776">(($L$3*($I$6-($B$6*Q4979+$C$6*Q4980+$D$6*Q4981+$F$6*N4983+$G$6*N4984))/$E$6))+((1-$L$3)*N4982)</f>
        <v>0.2526312604905584</v>
      </c>
      <c r="S4982" s="129">
        <f t="shared" si="8770"/>
        <v>3.0632461158883982E-3</v>
      </c>
    </row>
    <row r="4983" spans="1:22" x14ac:dyDescent="0.2">
      <c r="N4983" s="125">
        <f t="shared" si="8710"/>
        <v>-1.0148450323455473E-4</v>
      </c>
      <c r="P4983" s="127" t="str">
        <f t="shared" ref="P4983" si="8777">CONCATENATE("X5","(m",K4979,")")</f>
        <v>X5(m623)</v>
      </c>
      <c r="Q4983" s="59">
        <f t="shared" ref="Q4983" si="8778">(($L$3*($I$7-($B$7*Q4979+$C$7*Q4980+$D$7*Q4981+$E$7*Q4982+$G$7*N4984))/$F$7))+((1-$L$3)*N4983)</f>
        <v>-1.0148763915028303E-4</v>
      </c>
      <c r="S4983" s="129">
        <f t="shared" si="8770"/>
        <v>3.0899484455054037E-3</v>
      </c>
    </row>
    <row r="4984" spans="1:22" ht="15.75" x14ac:dyDescent="0.25">
      <c r="K4984" s="1"/>
      <c r="N4984" s="126">
        <f t="shared" si="8710"/>
        <v>-9.8778919345506966E-4</v>
      </c>
      <c r="P4984" s="127" t="str">
        <f t="shared" ref="P4984" si="8779">CONCATENATE("X6","(m",K4979,")")</f>
        <v>X6(m623)</v>
      </c>
      <c r="Q4984" s="59">
        <f t="shared" ref="Q4984" si="8780">(($L$3*($I$8-($B$8*Q4979+$C$8*Q4980+$D$8*Q4981+$E$8*Q4982+$F$8*Q4983))/$G$8))+((1-$L$3)*N4984)</f>
        <v>-9.878194154383374E-4</v>
      </c>
      <c r="R4984" s="1"/>
      <c r="S4984" s="129">
        <f t="shared" si="8770"/>
        <v>3.0594643915085335E-3</v>
      </c>
      <c r="T4984" s="1"/>
      <c r="U4984" s="1"/>
    </row>
    <row r="4985" spans="1:22" x14ac:dyDescent="0.2">
      <c r="A4985" s="131"/>
      <c r="B4985" s="131"/>
      <c r="C4985" s="131"/>
      <c r="D4985" s="131"/>
      <c r="E4985" s="131"/>
      <c r="F4985" s="131"/>
      <c r="G4985" s="131"/>
      <c r="H4985" s="131"/>
      <c r="I4985" s="131"/>
      <c r="J4985" s="131"/>
      <c r="K4985" s="131"/>
      <c r="L4985" s="131"/>
      <c r="M4985" s="131"/>
      <c r="N4985" s="131"/>
      <c r="O4985" s="131"/>
      <c r="P4985" s="131"/>
      <c r="Q4985" s="131"/>
      <c r="R4985" s="131"/>
      <c r="S4985" s="131"/>
      <c r="T4985" s="131"/>
      <c r="U4985" s="131"/>
      <c r="V4985" s="131"/>
    </row>
    <row r="4986" spans="1:22" ht="15.75" x14ac:dyDescent="0.25">
      <c r="K4986" s="127" t="s">
        <v>226</v>
      </c>
      <c r="N4986" s="117" t="s">
        <v>851</v>
      </c>
      <c r="S4986" s="112" t="s">
        <v>210</v>
      </c>
      <c r="T4986" s="112" t="s">
        <v>228</v>
      </c>
    </row>
    <row r="4987" spans="1:22" x14ac:dyDescent="0.2">
      <c r="K4987" s="127">
        <v>624</v>
      </c>
      <c r="N4987" s="124">
        <f t="shared" ref="N4987" si="8781">Q4979</f>
        <v>0.25145832459896417</v>
      </c>
      <c r="P4987" s="127" t="str">
        <f t="shared" ref="P4987" si="8782">CONCATENATE("X1","(m",K4987,")")</f>
        <v>X1(m624)</v>
      </c>
      <c r="Q4987" s="59">
        <f t="shared" ref="Q4987" si="8783">(($L$3*($I$3-($C$3*N4988+$D$3*N4989+$E$3*N4990+$F$3*N4991+$G$3*N4992))/$B$3))+((1-$L$3)*N4987)</f>
        <v>0.25146602794097095</v>
      </c>
      <c r="S4987" s="129">
        <f t="shared" ref="S4987:S4992" si="8784">ABS((Q4987-N4987)/Q4987)*100</f>
        <v>3.0633728419928274E-3</v>
      </c>
      <c r="T4987" s="133">
        <f t="shared" si="8728"/>
        <v>3.0757764615007488E-3</v>
      </c>
      <c r="U4987" s="127" t="s">
        <v>229</v>
      </c>
    </row>
    <row r="4988" spans="1:22" x14ac:dyDescent="0.2">
      <c r="N4988" s="125">
        <f t="shared" si="8710"/>
        <v>1.0148607478435752E-4</v>
      </c>
      <c r="P4988" s="127" t="str">
        <f t="shared" ref="P4988" si="8785">CONCATENATE("X2","(m",K4987,")")</f>
        <v>X2(m624)</v>
      </c>
      <c r="Q4988" s="59">
        <f t="shared" ref="Q4988" si="8786">(($L$3*($I$4-($B$4*Q4987+$D$4*N4989+$E$4*N4990+$F$4*N4991+$G$4*N4992))/$C$4))+((1-$L$3)*N4988)</f>
        <v>1.0148919636517029E-4</v>
      </c>
      <c r="S4988" s="129">
        <f t="shared" si="8784"/>
        <v>3.0757764615007488E-3</v>
      </c>
    </row>
    <row r="4989" spans="1:22" x14ac:dyDescent="0.2">
      <c r="N4989" s="125">
        <f t="shared" si="8710"/>
        <v>-9.8185268249683191E-4</v>
      </c>
      <c r="P4989" s="127" t="str">
        <f t="shared" ref="P4989" si="8787">CONCATENATE("X3","(m",K4987,")")</f>
        <v>X3(m624)</v>
      </c>
      <c r="Q4989" s="59">
        <f t="shared" ref="Q4989" si="8788">(($L$3*($I$5-($B$5*Q4987+$C$5*Q4988+$E$5*N4990+$F$5*N4991+$G$5*N4992))/$D$5))+((1-$L$3)*N4989)</f>
        <v>-9.8188276632920073E-4</v>
      </c>
      <c r="S4989" s="129">
        <f t="shared" si="8784"/>
        <v>3.0638924931220904E-3</v>
      </c>
    </row>
    <row r="4990" spans="1:22" x14ac:dyDescent="0.2">
      <c r="N4990" s="125">
        <f t="shared" si="8710"/>
        <v>0.2526312604905584</v>
      </c>
      <c r="P4990" s="127" t="str">
        <f t="shared" ref="P4990" si="8789">CONCATENATE("X4","(m",K4987,")")</f>
        <v>X4(m624)</v>
      </c>
      <c r="Q4990" s="59">
        <f t="shared" ref="Q4990" si="8790">(($L$3*($I$6-($B$6*Q4987+$C$6*Q4988+$D$6*Q4989+$F$6*N4991+$G$6*N4992))/$E$6))+((1-$L$3)*N4990)</f>
        <v>0.252638928619005</v>
      </c>
      <c r="S4990" s="129">
        <f t="shared" si="8784"/>
        <v>3.0352125416771877E-3</v>
      </c>
    </row>
    <row r="4991" spans="1:22" x14ac:dyDescent="0.2">
      <c r="N4991" s="125">
        <f t="shared" si="8710"/>
        <v>-1.0148763915028303E-4</v>
      </c>
      <c r="P4991" s="127" t="str">
        <f t="shared" ref="P4991" si="8791">CONCATENATE("X5","(m",K4987,")")</f>
        <v>X5(m624)</v>
      </c>
      <c r="Q4991" s="59">
        <f t="shared" ref="Q4991" si="8792">(($L$3*($I$7-($B$7*Q4987+$C$7*Q4988+$D$7*Q4989+$E$7*Q4990+$G$7*N4992))/$F$7))+((1-$L$3)*N4991)</f>
        <v>-1.0149074646170813E-4</v>
      </c>
      <c r="S4991" s="129">
        <f t="shared" si="8784"/>
        <v>3.0616696924828895E-3</v>
      </c>
    </row>
    <row r="4992" spans="1:22" ht="15.75" x14ac:dyDescent="0.25">
      <c r="K4992" s="1"/>
      <c r="N4992" s="126">
        <f t="shared" si="8710"/>
        <v>-9.878194154383374E-4</v>
      </c>
      <c r="P4992" s="127" t="str">
        <f t="shared" ref="P4992" si="8793">CONCATENATE("X6","(m",K4987,")")</f>
        <v>X6(m624)</v>
      </c>
      <c r="Q4992" s="59">
        <f t="shared" ref="Q4992" si="8794">(($L$3*($I$8-($B$8*Q4987+$C$8*Q4988+$D$8*Q4989+$E$8*Q4990+$F$8*Q4991))/$G$8))+((1-$L$3)*N4992)</f>
        <v>-9.8784936175132297E-4</v>
      </c>
      <c r="R4992" s="1"/>
      <c r="S4992" s="129">
        <f t="shared" si="8784"/>
        <v>3.0314655396930608E-3</v>
      </c>
      <c r="T4992" s="1"/>
      <c r="U4992" s="1"/>
    </row>
    <row r="4993" spans="1:22" x14ac:dyDescent="0.2">
      <c r="A4993" s="131"/>
      <c r="B4993" s="131"/>
      <c r="C4993" s="131"/>
      <c r="D4993" s="131"/>
      <c r="E4993" s="131"/>
      <c r="F4993" s="131"/>
      <c r="G4993" s="131"/>
      <c r="H4993" s="131"/>
      <c r="I4993" s="131"/>
      <c r="J4993" s="131"/>
      <c r="K4993" s="131"/>
      <c r="L4993" s="131"/>
      <c r="M4993" s="131"/>
      <c r="N4993" s="131"/>
      <c r="O4993" s="131"/>
      <c r="P4993" s="131"/>
      <c r="Q4993" s="131"/>
      <c r="R4993" s="131"/>
      <c r="S4993" s="131"/>
      <c r="T4993" s="131"/>
      <c r="U4993" s="131"/>
      <c r="V4993" s="131"/>
    </row>
    <row r="4994" spans="1:22" ht="15.75" x14ac:dyDescent="0.25">
      <c r="K4994" s="127" t="s">
        <v>226</v>
      </c>
      <c r="N4994" s="117" t="s">
        <v>852</v>
      </c>
      <c r="S4994" s="112" t="s">
        <v>210</v>
      </c>
      <c r="T4994" s="112" t="s">
        <v>228</v>
      </c>
    </row>
    <row r="4995" spans="1:22" x14ac:dyDescent="0.2">
      <c r="K4995" s="127">
        <v>625</v>
      </c>
      <c r="N4995" s="124">
        <f t="shared" ref="N4995" si="8795">Q4987</f>
        <v>0.25146602794097095</v>
      </c>
      <c r="P4995" s="127" t="str">
        <f t="shared" ref="P4995" si="8796">CONCATENATE("X1","(m",K4995,")")</f>
        <v>X1(m625)</v>
      </c>
      <c r="Q4995" s="59">
        <f t="shared" ref="Q4995" si="8797">(($L$3*($I$3-($C$3*N4996+$D$3*N4997+$E$3*N4998+$F$3*N4999+$G$3*N5000))/$B$3))+((1-$L$3)*N4995)</f>
        <v>0.25147366101682589</v>
      </c>
      <c r="S4995" s="129">
        <f t="shared" ref="S4995:S5000" si="8798">ABS((Q4995-N4995)/Q4995)*100</f>
        <v>3.0353381042277851E-3</v>
      </c>
      <c r="T4995" s="133">
        <f t="shared" si="8728"/>
        <v>3.0476278363312987E-3</v>
      </c>
      <c r="U4995" s="127" t="s">
        <v>229</v>
      </c>
    </row>
    <row r="4996" spans="1:22" x14ac:dyDescent="0.2">
      <c r="N4996" s="125">
        <f t="shared" si="8710"/>
        <v>1.0148919636517029E-4</v>
      </c>
      <c r="P4996" s="127" t="str">
        <f t="shared" ref="P4996" si="8799">CONCATENATE("X2","(m",K4995,")")</f>
        <v>X2(m625)</v>
      </c>
      <c r="Q4996" s="59">
        <f t="shared" ref="Q4996" si="8800">(($L$3*($I$4-($B$4*Q4995+$D$4*N4997+$E$4*N4998+$F$4*N4999+$G$4*N5000))/$C$4))+((1-$L$3)*N4996)</f>
        <v>1.0149228947243598E-4</v>
      </c>
      <c r="S4996" s="129">
        <f t="shared" si="8798"/>
        <v>3.0476278363312987E-3</v>
      </c>
    </row>
    <row r="4997" spans="1:22" x14ac:dyDescent="0.2">
      <c r="N4997" s="125">
        <f t="shared" si="8710"/>
        <v>-9.8188276632920073E-4</v>
      </c>
      <c r="P4997" s="127" t="str">
        <f t="shared" ref="P4997" si="8801">CONCATENATE("X3","(m",K4995,")")</f>
        <v>X3(m625)</v>
      </c>
      <c r="Q4997" s="59">
        <f t="shared" ref="Q4997" si="8802">(($L$3*($I$5-($B$5*Q4995+$C$5*Q4996+$E$5*N4998+$F$5*N4999+$G$5*N5000))/$D$5))+((1-$L$3)*N4997)</f>
        <v>-9.8191257575143257E-4</v>
      </c>
      <c r="S4997" s="129">
        <f t="shared" si="8798"/>
        <v>3.0358529840635779E-3</v>
      </c>
    </row>
    <row r="4998" spans="1:22" x14ac:dyDescent="0.2">
      <c r="N4998" s="125">
        <f t="shared" si="8710"/>
        <v>0.252638928619005</v>
      </c>
      <c r="P4998" s="127" t="str">
        <f t="shared" ref="P4998" si="8803">CONCATENATE("X4","(m",K4995,")")</f>
        <v>X4(m625)</v>
      </c>
      <c r="Q4998" s="59">
        <f t="shared" ref="Q4998" si="8804">(($L$3*($I$6-($B$6*Q4995+$C$6*Q4996+$D$6*Q4997+$F$6*N4999+$G$6*N5000))/$E$6))+((1-$L$3)*N4998)</f>
        <v>0.25264652680250094</v>
      </c>
      <c r="S4998" s="129">
        <f t="shared" si="8798"/>
        <v>3.0074363546971987E-3</v>
      </c>
    </row>
    <row r="4999" spans="1:22" x14ac:dyDescent="0.2">
      <c r="N4999" s="125">
        <f t="shared" si="8710"/>
        <v>-1.0149074646170813E-4</v>
      </c>
      <c r="P4999" s="127" t="str">
        <f t="shared" ref="P4999" si="8805">CONCATENATE("X5","(m",K4995,")")</f>
        <v>X5(m625)</v>
      </c>
      <c r="Q4999" s="59">
        <f t="shared" ref="Q4999" si="8806">(($L$3*($I$7-($B$7*Q4995+$C$7*Q4996+$D$7*Q4997+$E$7*Q4998+$G$7*N5000))/$F$7))+((1-$L$3)*N4999)</f>
        <v>-1.0149382542974456E-4</v>
      </c>
      <c r="S4999" s="129">
        <f t="shared" si="8798"/>
        <v>3.0336505924356818E-3</v>
      </c>
    </row>
    <row r="5000" spans="1:22" ht="15.75" x14ac:dyDescent="0.25">
      <c r="K5000" s="1"/>
      <c r="N5000" s="126">
        <f t="shared" si="8710"/>
        <v>-9.8784936175132297E-4</v>
      </c>
      <c r="P5000" s="127" t="str">
        <f t="shared" ref="P5000" si="8807">CONCATENATE("X6","(m",K4995,")")</f>
        <v>X6(m625)</v>
      </c>
      <c r="Q5000" s="59">
        <f t="shared" ref="Q5000" si="8808">(($L$3*($I$8-($B$8*Q4995+$C$8*Q4996+$D$8*Q4997+$E$8*Q4998+$F$8*Q4999))/$G$8))+((1-$L$3)*N5000)</f>
        <v>-9.8787903490855748E-4</v>
      </c>
      <c r="R5000" s="1"/>
      <c r="S5000" s="129">
        <f t="shared" si="8798"/>
        <v>3.00372375422052E-3</v>
      </c>
      <c r="T5000" s="1"/>
      <c r="U5000" s="1"/>
    </row>
    <row r="5001" spans="1:22" x14ac:dyDescent="0.2">
      <c r="A5001" s="131"/>
      <c r="B5001" s="131"/>
      <c r="C5001" s="131"/>
      <c r="D5001" s="131"/>
      <c r="E5001" s="131"/>
      <c r="F5001" s="131"/>
      <c r="G5001" s="131"/>
      <c r="H5001" s="131"/>
      <c r="I5001" s="131"/>
      <c r="J5001" s="131"/>
      <c r="K5001" s="131"/>
      <c r="L5001" s="131"/>
      <c r="M5001" s="131"/>
      <c r="N5001" s="131"/>
      <c r="O5001" s="131"/>
      <c r="P5001" s="131"/>
      <c r="Q5001" s="131"/>
      <c r="R5001" s="131"/>
      <c r="S5001" s="131"/>
      <c r="T5001" s="131"/>
      <c r="U5001" s="131"/>
      <c r="V5001" s="131"/>
    </row>
    <row r="5002" spans="1:22" ht="15.75" x14ac:dyDescent="0.25">
      <c r="K5002" s="127" t="s">
        <v>226</v>
      </c>
      <c r="N5002" s="117" t="s">
        <v>853</v>
      </c>
      <c r="S5002" s="112" t="s">
        <v>210</v>
      </c>
      <c r="T5002" s="112" t="s">
        <v>228</v>
      </c>
    </row>
    <row r="5003" spans="1:22" x14ac:dyDescent="0.2">
      <c r="K5003" s="127">
        <v>626</v>
      </c>
      <c r="N5003" s="124">
        <f t="shared" ref="N5003" si="8809">Q4995</f>
        <v>0.25147366101682589</v>
      </c>
      <c r="P5003" s="127" t="str">
        <f t="shared" ref="P5003" si="8810">CONCATENATE("X1","(m",K5003,")")</f>
        <v>X1(m626)</v>
      </c>
      <c r="Q5003" s="59">
        <f t="shared" ref="Q5003" si="8811">(($L$3*($I$3-($C$3*N5004+$D$3*N5005+$E$3*N5006+$F$3*N5007+$G$3*N5008))/$B$3))+((1-$L$3)*N5003)</f>
        <v>0.25148122446746285</v>
      </c>
      <c r="S5003" s="129">
        <f t="shared" ref="S5003:S5008" si="8812">ABS((Q5003-N5003)/Q5003)*100</f>
        <v>3.0075607644176137E-3</v>
      </c>
      <c r="T5003" s="133">
        <f t="shared" si="8728"/>
        <v>3.0197376615484399E-3</v>
      </c>
      <c r="U5003" s="127" t="s">
        <v>229</v>
      </c>
    </row>
    <row r="5004" spans="1:22" x14ac:dyDescent="0.2">
      <c r="N5004" s="125">
        <f t="shared" si="8710"/>
        <v>1.0149228947243598E-4</v>
      </c>
      <c r="P5004" s="127" t="str">
        <f t="shared" ref="P5004" si="8813">CONCATENATE("X2","(m",K5003,")")</f>
        <v>X2(m626)</v>
      </c>
      <c r="Q5004" s="59">
        <f t="shared" ref="Q5004" si="8814">(($L$3*($I$4-($B$4*Q5003+$D$4*N5005+$E$4*N5006+$F$4*N5007+$G$4*N5008))/$C$4))+((1-$L$3)*N5004)</f>
        <v>1.0149535436587649E-4</v>
      </c>
      <c r="S5004" s="129">
        <f t="shared" si="8812"/>
        <v>3.0197376615484399E-3</v>
      </c>
    </row>
    <row r="5005" spans="1:22" x14ac:dyDescent="0.2">
      <c r="N5005" s="125">
        <f t="shared" si="8710"/>
        <v>-9.8191257575143257E-4</v>
      </c>
      <c r="P5005" s="127" t="str">
        <f t="shared" ref="P5005" si="8815">CONCATENATE("X3","(m",K5003,")")</f>
        <v>X3(m626)</v>
      </c>
      <c r="Q5005" s="59">
        <f t="shared" ref="Q5005" si="8816">(($L$3*($I$5-($B$5*Q5003+$C$5*Q5004+$E$5*N5006+$F$5*N5007+$G$5*N5008))/$D$5))+((1-$L$3)*N5005)</f>
        <v>-9.819421132665645E-4</v>
      </c>
      <c r="S5005" s="129">
        <f t="shared" si="8812"/>
        <v>3.0080709170999375E-3</v>
      </c>
    </row>
    <row r="5006" spans="1:22" x14ac:dyDescent="0.2">
      <c r="N5006" s="125">
        <f t="shared" si="8710"/>
        <v>0.25264652680250094</v>
      </c>
      <c r="P5006" s="127" t="str">
        <f t="shared" ref="P5006" si="8817">CONCATENATE("X4","(m",K5003,")")</f>
        <v>X4(m626)</v>
      </c>
      <c r="Q5006" s="59">
        <f t="shared" ref="Q5006" si="8818">(($L$3*($I$6-($B$6*Q5003+$C$6*Q5004+$D$6*Q5005+$F$6*N5007+$G$6*N5008))/$E$6))+((1-$L$3)*N5006)</f>
        <v>0.25265405567904997</v>
      </c>
      <c r="S5006" s="129">
        <f t="shared" si="8812"/>
        <v>2.979915176425462E-3</v>
      </c>
    </row>
    <row r="5007" spans="1:22" x14ac:dyDescent="0.2">
      <c r="N5007" s="125">
        <f t="shared" si="8710"/>
        <v>-1.0149382542974456E-4</v>
      </c>
      <c r="P5007" s="127" t="str">
        <f t="shared" ref="P5007" si="8819">CONCATENATE("X5","(m",K5003,")")</f>
        <v>X5(m626)</v>
      </c>
      <c r="Q5007" s="59">
        <f t="shared" ref="Q5007" si="8820">(($L$3*($I$7-($B$7*Q5003+$C$7*Q5004+$D$7*Q5005+$E$7*Q5006+$G$7*N5008))/$F$7))+((1-$L$3)*N5007)</f>
        <v>-1.0149687631292704E-4</v>
      </c>
      <c r="S5007" s="129">
        <f t="shared" si="8812"/>
        <v>3.0058887458507952E-3</v>
      </c>
    </row>
    <row r="5008" spans="1:22" ht="15.75" x14ac:dyDescent="0.25">
      <c r="K5008" s="1"/>
      <c r="N5008" s="126">
        <f t="shared" si="8710"/>
        <v>-9.8787903490855748E-4</v>
      </c>
      <c r="P5008" s="127" t="str">
        <f t="shared" ref="P5008" si="8821">CONCATENATE("X6","(m",K5003,")")</f>
        <v>X6(m626)</v>
      </c>
      <c r="Q5008" s="59">
        <f t="shared" ref="Q5008" si="8822">(($L$3*($I$8-($B$8*Q5003+$C$8*Q5004+$D$8*Q5005+$E$8*Q5006+$F$8*Q5007))/$G$8))+((1-$L$3)*N5008)</f>
        <v>-9.8790843740163468E-4</v>
      </c>
      <c r="R5008" s="1"/>
      <c r="S5008" s="129">
        <f t="shared" si="8812"/>
        <v>2.9762366595963803E-3</v>
      </c>
      <c r="T5008" s="1"/>
      <c r="U5008" s="1"/>
    </row>
    <row r="5009" spans="1:22" x14ac:dyDescent="0.2">
      <c r="A5009" s="131"/>
      <c r="B5009" s="131"/>
      <c r="C5009" s="131"/>
      <c r="D5009" s="131"/>
      <c r="E5009" s="131"/>
      <c r="F5009" s="131"/>
      <c r="G5009" s="131"/>
      <c r="H5009" s="131"/>
      <c r="I5009" s="131"/>
      <c r="J5009" s="131"/>
      <c r="K5009" s="131"/>
      <c r="L5009" s="131"/>
      <c r="M5009" s="131"/>
      <c r="N5009" s="131"/>
      <c r="O5009" s="131"/>
      <c r="P5009" s="131"/>
      <c r="Q5009" s="131"/>
      <c r="R5009" s="131"/>
      <c r="S5009" s="131"/>
      <c r="T5009" s="131"/>
      <c r="U5009" s="131"/>
      <c r="V5009" s="131"/>
    </row>
    <row r="5010" spans="1:22" ht="15.75" x14ac:dyDescent="0.25">
      <c r="K5010" s="127" t="s">
        <v>226</v>
      </c>
      <c r="N5010" s="117" t="s">
        <v>854</v>
      </c>
      <c r="S5010" s="112" t="s">
        <v>210</v>
      </c>
      <c r="T5010" s="112" t="s">
        <v>228</v>
      </c>
    </row>
    <row r="5011" spans="1:22" x14ac:dyDescent="0.2">
      <c r="K5011" s="127">
        <v>627</v>
      </c>
      <c r="N5011" s="124">
        <f t="shared" ref="N5011:N5072" si="8823">Q5003</f>
        <v>0.25148122446746285</v>
      </c>
      <c r="P5011" s="127" t="str">
        <f t="shared" ref="P5011" si="8824">CONCATENATE("X1","(m",K5011,")")</f>
        <v>X1(m627)</v>
      </c>
      <c r="Q5011" s="59">
        <f t="shared" ref="Q5011" si="8825">(($L$3*($I$3-($C$3*N5012+$D$3*N5013+$E$3*N5014+$F$3*N5015+$G$3*N5016))/$B$3))+((1-$L$3)*N5011)</f>
        <v>0.25148871892796926</v>
      </c>
      <c r="S5011" s="129">
        <f t="shared" ref="S5011:S5016" si="8826">ABS((Q5011-N5011)/Q5011)*100</f>
        <v>2.9800384440123165E-3</v>
      </c>
      <c r="T5011" s="133">
        <f t="shared" si="8728"/>
        <v>2.9921035488453371E-3</v>
      </c>
      <c r="U5011" s="127" t="s">
        <v>229</v>
      </c>
    </row>
    <row r="5012" spans="1:22" x14ac:dyDescent="0.2">
      <c r="N5012" s="125">
        <f t="shared" si="8823"/>
        <v>1.0149535436587649E-4</v>
      </c>
      <c r="P5012" s="127" t="str">
        <f t="shared" ref="P5012" si="8827">CONCATENATE("X2","(m",K5011,")")</f>
        <v>X2(m627)</v>
      </c>
      <c r="Q5012" s="59">
        <f t="shared" ref="Q5012" si="8828">(($L$3*($I$4-($B$4*Q5011+$D$4*N5013+$E$4*N5014+$F$4*N5015+$G$4*N5016))/$C$4))+((1-$L$3)*N5012)</f>
        <v>1.0149839130284468E-4</v>
      </c>
      <c r="S5012" s="129">
        <f t="shared" si="8826"/>
        <v>2.9921035488453371E-3</v>
      </c>
    </row>
    <row r="5013" spans="1:22" x14ac:dyDescent="0.2">
      <c r="N5013" s="125">
        <f t="shared" si="8823"/>
        <v>-9.819421132665645E-4</v>
      </c>
      <c r="P5013" s="127" t="str">
        <f t="shared" ref="P5013" si="8829">CONCATENATE("X3","(m",K5011,")")</f>
        <v>X3(m627)</v>
      </c>
      <c r="Q5013" s="59">
        <f t="shared" ref="Q5013" si="8830">(($L$3*($I$5-($B$5*Q5011+$C$5*Q5012+$E$5*N5014+$F$5*N5015+$G$5*N5016))/$D$5))+((1-$L$3)*N5013)</f>
        <v>-9.8197138135480071E-4</v>
      </c>
      <c r="S5013" s="129">
        <f t="shared" si="8826"/>
        <v>2.9805439131864852E-3</v>
      </c>
    </row>
    <row r="5014" spans="1:22" x14ac:dyDescent="0.2">
      <c r="N5014" s="125">
        <f t="shared" si="8823"/>
        <v>0.25265405567904997</v>
      </c>
      <c r="P5014" s="127" t="str">
        <f t="shared" ref="P5014" si="8831">CONCATENATE("X4","(m",K5011,")")</f>
        <v>X4(m627)</v>
      </c>
      <c r="Q5014" s="59">
        <f t="shared" ref="Q5014" si="8832">(($L$3*($I$6-($B$6*Q5011+$C$6*Q5012+$D$6*Q5013+$F$6*N5015+$G$6*N5016))/$E$6))+((1-$L$3)*N5014)</f>
        <v>0.25266151588083652</v>
      </c>
      <c r="S5014" s="129">
        <f t="shared" si="8826"/>
        <v>2.9526466508121014E-3</v>
      </c>
    </row>
    <row r="5015" spans="1:22" x14ac:dyDescent="0.2">
      <c r="N5015" s="125">
        <f t="shared" si="8823"/>
        <v>-1.0149687631292704E-4</v>
      </c>
      <c r="P5015" s="127" t="str">
        <f t="shared" ref="P5015" si="8833">CONCATENATE("X5","(m",K5011,")")</f>
        <v>X5(m627)</v>
      </c>
      <c r="Q5015" s="59">
        <f t="shared" ref="Q5015" si="8834">(($L$3*($I$7-($B$7*Q5011+$C$7*Q5012+$D$7*Q5013+$E$7*Q5014+$G$7*N5016))/$F$7))+((1-$L$3)*N5015)</f>
        <v>-1.0149989936743194E-4</v>
      </c>
      <c r="S5015" s="129">
        <f t="shared" si="8826"/>
        <v>2.9783817754889183E-3</v>
      </c>
    </row>
    <row r="5016" spans="1:22" ht="15.75" x14ac:dyDescent="0.25">
      <c r="K5016" s="1"/>
      <c r="N5016" s="126">
        <f t="shared" si="8823"/>
        <v>-9.8790843740163468E-4</v>
      </c>
      <c r="P5016" s="127" t="str">
        <f t="shared" ref="P5016" si="8835">CONCATENATE("X6","(m",K5011,")")</f>
        <v>X6(m627)</v>
      </c>
      <c r="Q5016" s="59">
        <f t="shared" ref="Q5016" si="8836">(($L$3*($I$8-($B$8*Q5011+$C$8*Q5012+$D$8*Q5013+$E$8*Q5014+$F$8*Q5015))/$G$8))+((1-$L$3)*N5016)</f>
        <v>-9.8793757169942189E-4</v>
      </c>
      <c r="R5016" s="1"/>
      <c r="S5016" s="129">
        <f t="shared" si="8826"/>
        <v>2.94900190273148E-3</v>
      </c>
      <c r="T5016" s="1"/>
      <c r="U5016" s="1"/>
    </row>
    <row r="5017" spans="1:22" x14ac:dyDescent="0.2">
      <c r="A5017" s="131"/>
      <c r="B5017" s="131"/>
      <c r="C5017" s="131"/>
      <c r="D5017" s="131"/>
      <c r="E5017" s="131"/>
      <c r="F5017" s="131"/>
      <c r="G5017" s="131"/>
      <c r="H5017" s="131"/>
      <c r="I5017" s="131"/>
      <c r="J5017" s="131"/>
      <c r="K5017" s="131"/>
      <c r="L5017" s="131"/>
      <c r="M5017" s="131"/>
      <c r="N5017" s="131"/>
      <c r="O5017" s="131"/>
      <c r="P5017" s="131"/>
      <c r="Q5017" s="131"/>
      <c r="R5017" s="131"/>
      <c r="S5017" s="131"/>
      <c r="T5017" s="131"/>
      <c r="U5017" s="131"/>
      <c r="V5017" s="131"/>
    </row>
    <row r="5018" spans="1:22" ht="15.75" x14ac:dyDescent="0.25">
      <c r="K5018" s="127" t="s">
        <v>226</v>
      </c>
      <c r="N5018" s="117" t="s">
        <v>855</v>
      </c>
      <c r="S5018" s="112" t="s">
        <v>210</v>
      </c>
      <c r="T5018" s="112" t="s">
        <v>228</v>
      </c>
    </row>
    <row r="5019" spans="1:22" x14ac:dyDescent="0.2">
      <c r="K5019" s="127">
        <v>628</v>
      </c>
      <c r="N5019" s="124">
        <f t="shared" ref="N5019" si="8837">Q5011</f>
        <v>0.25148871892796926</v>
      </c>
      <c r="P5019" s="127" t="str">
        <f t="shared" ref="P5019" si="8838">CONCATENATE("X1","(m",K5019,")")</f>
        <v>X1(m628)</v>
      </c>
      <c r="Q5019" s="59">
        <f t="shared" ref="Q5019" si="8839">(($L$3*($I$3-($C$3*N5020+$D$3*N5021+$E$3*N5022+$F$3*N5023+$G$3*N5024))/$B$3))+((1-$L$3)*N5019)</f>
        <v>0.25149614502763962</v>
      </c>
      <c r="S5019" s="129">
        <f t="shared" ref="S5019:S5024" si="8840">ABS((Q5019-N5019)/Q5019)*100</f>
        <v>2.9527687867915374E-3</v>
      </c>
      <c r="T5019" s="133">
        <f t="shared" ref="T5019:T5075" si="8841">MAX(S5019:S5022)</f>
        <v>2.9647231321519724E-3</v>
      </c>
      <c r="U5019" s="127" t="s">
        <v>229</v>
      </c>
    </row>
    <row r="5020" spans="1:22" x14ac:dyDescent="0.2">
      <c r="N5020" s="125">
        <f t="shared" si="8823"/>
        <v>1.0149839130284468E-4</v>
      </c>
      <c r="P5020" s="127" t="str">
        <f t="shared" ref="P5020" si="8842">CONCATENATE("X2","(m",K5019,")")</f>
        <v>X2(m628)</v>
      </c>
      <c r="Q5020" s="59">
        <f t="shared" ref="Q5020" si="8843">(($L$3*($I$4-($B$4*Q5019+$D$4*N5021+$E$4*N5022+$F$4*N5023+$G$4*N5024))/$C$4))+((1-$L$3)*N5020)</f>
        <v>1.015014005383459E-4</v>
      </c>
      <c r="S5020" s="129">
        <f t="shared" si="8840"/>
        <v>2.9647231321519724E-3</v>
      </c>
    </row>
    <row r="5021" spans="1:22" x14ac:dyDescent="0.2">
      <c r="N5021" s="125">
        <f t="shared" si="8823"/>
        <v>-9.8197138135480071E-4</v>
      </c>
      <c r="P5021" s="127" t="str">
        <f t="shared" ref="P5021" si="8844">CONCATENATE("X3","(m",K5019,")")</f>
        <v>X3(m628)</v>
      </c>
      <c r="Q5021" s="59">
        <f t="shared" ref="Q5021" si="8845">(($L$3*($I$5-($B$5*Q5019+$C$5*Q5020+$E$5*N5022+$F$5*N5023+$G$5*N5024))/$D$5))+((1-$L$3)*N5021)</f>
        <v>-9.8200038247372285E-4</v>
      </c>
      <c r="S5021" s="129">
        <f t="shared" si="8840"/>
        <v>2.9532696157498414E-3</v>
      </c>
    </row>
    <row r="5022" spans="1:22" x14ac:dyDescent="0.2">
      <c r="N5022" s="125">
        <f t="shared" si="8823"/>
        <v>0.25266151588083652</v>
      </c>
      <c r="P5022" s="127" t="str">
        <f t="shared" ref="P5022" si="8846">CONCATENATE("X4","(m",K5019,")")</f>
        <v>X4(m628)</v>
      </c>
      <c r="Q5022" s="59">
        <f t="shared" ref="Q5022" si="8847">(($L$3*($I$6-($B$6*Q5019+$C$6*Q5020+$D$6*Q5021+$F$6*N5023+$G$6*N5024))/$E$6))+((1-$L$3)*N5022)</f>
        <v>0.25266890803427855</v>
      </c>
      <c r="S5022" s="129">
        <f t="shared" si="8840"/>
        <v>2.9256284437770828E-3</v>
      </c>
    </row>
    <row r="5023" spans="1:22" x14ac:dyDescent="0.2">
      <c r="N5023" s="125">
        <f t="shared" si="8823"/>
        <v>-1.0149989936743194E-4</v>
      </c>
      <c r="P5023" s="127" t="str">
        <f t="shared" ref="P5023" si="8848">CONCATENATE("X5","(m",K5019,")")</f>
        <v>X5(m628)</v>
      </c>
      <c r="Q5023" s="59">
        <f t="shared" ref="Q5023" si="8849">(($L$3*($I$7-($B$7*Q5019+$C$7*Q5020+$D$7*Q5021+$E$7*Q5022+$G$7*N5024))/$F$7))+((1-$L$3)*N5023)</f>
        <v>-1.0150289484709899E-4</v>
      </c>
      <c r="S5023" s="129">
        <f t="shared" si="8840"/>
        <v>2.9511273265244286E-3</v>
      </c>
    </row>
    <row r="5024" spans="1:22" ht="15.75" x14ac:dyDescent="0.25">
      <c r="K5024" s="1"/>
      <c r="N5024" s="126">
        <f t="shared" si="8823"/>
        <v>-9.8793757169942189E-4</v>
      </c>
      <c r="P5024" s="127" t="str">
        <f t="shared" ref="P5024" si="8850">CONCATENATE("X6","(m",K5019,")")</f>
        <v>X6(m628)</v>
      </c>
      <c r="Q5024" s="59">
        <f t="shared" ref="Q5024" si="8851">(($L$3*($I$8-($B$8*Q5019+$C$8*Q5020+$D$8*Q5021+$E$8*Q5022+$F$8*Q5023))/$G$8))+((1-$L$3)*N5024)</f>
        <v>-9.8796644024826737E-4</v>
      </c>
      <c r="R5024" s="1"/>
      <c r="S5024" s="129">
        <f t="shared" si="8840"/>
        <v>2.9220171525490418E-3</v>
      </c>
      <c r="T5024" s="1"/>
      <c r="U5024" s="1"/>
    </row>
    <row r="5025" spans="1:22" x14ac:dyDescent="0.2">
      <c r="A5025" s="131"/>
      <c r="B5025" s="131"/>
      <c r="C5025" s="131"/>
      <c r="D5025" s="131"/>
      <c r="E5025" s="131"/>
      <c r="F5025" s="131"/>
      <c r="G5025" s="131"/>
      <c r="H5025" s="131"/>
      <c r="I5025" s="131"/>
      <c r="J5025" s="131"/>
      <c r="K5025" s="131"/>
      <c r="L5025" s="131"/>
      <c r="M5025" s="131"/>
      <c r="N5025" s="131"/>
      <c r="O5025" s="131"/>
      <c r="P5025" s="131"/>
      <c r="Q5025" s="131"/>
      <c r="R5025" s="131"/>
      <c r="S5025" s="131"/>
      <c r="T5025" s="131"/>
      <c r="U5025" s="131"/>
      <c r="V5025" s="131"/>
    </row>
    <row r="5026" spans="1:22" ht="15.75" x14ac:dyDescent="0.25">
      <c r="K5026" s="127" t="s">
        <v>226</v>
      </c>
      <c r="N5026" s="117" t="s">
        <v>856</v>
      </c>
      <c r="S5026" s="112" t="s">
        <v>210</v>
      </c>
      <c r="T5026" s="112" t="s">
        <v>228</v>
      </c>
    </row>
    <row r="5027" spans="1:22" x14ac:dyDescent="0.2">
      <c r="K5027" s="127">
        <v>629</v>
      </c>
      <c r="N5027" s="124">
        <f t="shared" ref="N5027" si="8852">Q5019</f>
        <v>0.25149614502763962</v>
      </c>
      <c r="P5027" s="127" t="str">
        <f t="shared" ref="P5027" si="8853">CONCATENATE("X1","(m",K5027,")")</f>
        <v>X1(m629)</v>
      </c>
      <c r="Q5027" s="59">
        <f t="shared" ref="Q5027" si="8854">(($L$3*($I$3-($C$3*N5028+$D$3*N5029+$E$3*N5030+$F$3*N5031+$G$3*N5032))/$B$3))+((1-$L$3)*N5027)</f>
        <v>0.25150350339002847</v>
      </c>
      <c r="S5027" s="129">
        <f t="shared" ref="S5027:S5032" si="8855">ABS((Q5027-N5027)/Q5027)*100</f>
        <v>2.9257494586239444E-3</v>
      </c>
      <c r="T5027" s="133">
        <f t="shared" si="8841"/>
        <v>2.9375940677085692E-3</v>
      </c>
      <c r="U5027" s="127" t="s">
        <v>229</v>
      </c>
    </row>
    <row r="5028" spans="1:22" x14ac:dyDescent="0.2">
      <c r="N5028" s="125">
        <f t="shared" si="8823"/>
        <v>1.015014005383459E-4</v>
      </c>
      <c r="P5028" s="127" t="str">
        <f t="shared" ref="P5028" si="8856">CONCATENATE("X2","(m",K5027,")")</f>
        <v>X2(m629)</v>
      </c>
      <c r="Q5028" s="59">
        <f t="shared" ref="Q5028" si="8857">(($L$3*($I$4-($B$4*Q5027+$D$4*N5029+$E$4*N5030+$F$4*N5031+$G$4*N5032))/$C$4))+((1-$L$3)*N5028)</f>
        <v>1.0150438232505955E-4</v>
      </c>
      <c r="S5028" s="129">
        <f t="shared" si="8855"/>
        <v>2.9375940677085692E-3</v>
      </c>
    </row>
    <row r="5029" spans="1:22" x14ac:dyDescent="0.2">
      <c r="N5029" s="125">
        <f t="shared" si="8823"/>
        <v>-9.8200038247372285E-4</v>
      </c>
      <c r="P5029" s="127" t="str">
        <f t="shared" ref="P5029" si="8858">CONCATENATE("X3","(m",K5027,")")</f>
        <v>X3(m629)</v>
      </c>
      <c r="Q5029" s="59">
        <f t="shared" ref="Q5029" si="8859">(($L$3*($I$5-($B$5*Q5027+$C$5*Q5028+$E$5*N5030+$F$5*N5031+$G$5*N5032))/$D$5))+((1-$L$3)*N5029)</f>
        <v>-9.8202911905849607E-4</v>
      </c>
      <c r="S5029" s="129">
        <f t="shared" si="8855"/>
        <v>2.9262456902263861E-3</v>
      </c>
    </row>
    <row r="5030" spans="1:22" x14ac:dyDescent="0.2">
      <c r="N5030" s="125">
        <f t="shared" si="8823"/>
        <v>0.25266890803427855</v>
      </c>
      <c r="P5030" s="127" t="str">
        <f t="shared" ref="P5030" si="8860">CONCATENATE("X4","(m",K5027,")")</f>
        <v>X4(m629)</v>
      </c>
      <c r="Q5030" s="59">
        <f t="shared" ref="Q5030" si="8861">(($L$3*($I$6-($B$6*Q5027+$C$6*Q5028+$D$6*Q5029+$F$6*N5031+$G$6*N5032))/$E$6))+((1-$L$3)*N5030)</f>
        <v>0.25267623276008</v>
      </c>
      <c r="S5030" s="129">
        <f t="shared" si="8855"/>
        <v>2.8988582429929832E-3</v>
      </c>
    </row>
    <row r="5031" spans="1:22" x14ac:dyDescent="0.2">
      <c r="N5031" s="125">
        <f t="shared" si="8823"/>
        <v>-1.0150289484709899E-4</v>
      </c>
      <c r="P5031" s="127" t="str">
        <f t="shared" ref="P5031" si="8862">CONCATENATE("X5","(m",K5027,")")</f>
        <v>X5(m629)</v>
      </c>
      <c r="Q5031" s="59">
        <f t="shared" ref="Q5031" si="8863">(($L$3*($I$7-($B$7*Q5027+$C$7*Q5028+$D$7*Q5029+$E$7*Q5030+$G$7*N5032))/$F$7))+((1-$L$3)*N5031)</f>
        <v>-1.0150586300345253E-4</v>
      </c>
      <c r="S5031" s="129">
        <f t="shared" si="8855"/>
        <v>2.9241230661116056E-3</v>
      </c>
    </row>
    <row r="5032" spans="1:22" ht="15.75" x14ac:dyDescent="0.25">
      <c r="K5032" s="1"/>
      <c r="N5032" s="126">
        <f t="shared" si="8823"/>
        <v>-9.8796644024826737E-4</v>
      </c>
      <c r="P5032" s="127" t="str">
        <f t="shared" ref="P5032" si="8864">CONCATENATE("X6","(m",K5027,")")</f>
        <v>X6(m629)</v>
      </c>
      <c r="Q5032" s="59">
        <f t="shared" ref="Q5032" si="8865">(($L$3*($I$8-($B$8*Q5027+$C$8*Q5028+$D$8*Q5029+$E$8*Q5030+$F$8*Q5031))/$G$8))+((1-$L$3)*N5032)</f>
        <v>-9.8799504547220302E-4</v>
      </c>
      <c r="R5032" s="1"/>
      <c r="S5032" s="129">
        <f t="shared" si="8855"/>
        <v>2.8952800995043172E-3</v>
      </c>
      <c r="T5032" s="1"/>
      <c r="U5032" s="1"/>
    </row>
    <row r="5033" spans="1:22" x14ac:dyDescent="0.2">
      <c r="A5033" s="131"/>
      <c r="B5033" s="131"/>
      <c r="C5033" s="131"/>
      <c r="D5033" s="131"/>
      <c r="E5033" s="131"/>
      <c r="F5033" s="131"/>
      <c r="G5033" s="131"/>
      <c r="H5033" s="131"/>
      <c r="I5033" s="131"/>
      <c r="J5033" s="131"/>
      <c r="K5033" s="131"/>
      <c r="L5033" s="131"/>
      <c r="M5033" s="131"/>
      <c r="N5033" s="131"/>
      <c r="O5033" s="131"/>
      <c r="P5033" s="131"/>
      <c r="Q5033" s="131"/>
      <c r="R5033" s="131"/>
      <c r="S5033" s="131"/>
      <c r="T5033" s="131"/>
      <c r="U5033" s="131"/>
      <c r="V5033" s="131"/>
    </row>
    <row r="5034" spans="1:22" ht="15.75" x14ac:dyDescent="0.25">
      <c r="K5034" s="127" t="s">
        <v>226</v>
      </c>
      <c r="N5034" s="117" t="s">
        <v>857</v>
      </c>
      <c r="S5034" s="112" t="s">
        <v>210</v>
      </c>
      <c r="T5034" s="112" t="s">
        <v>228</v>
      </c>
    </row>
    <row r="5035" spans="1:22" x14ac:dyDescent="0.2">
      <c r="K5035" s="127">
        <v>630</v>
      </c>
      <c r="N5035" s="124">
        <f t="shared" ref="N5035" si="8866">Q5027</f>
        <v>0.25150350339002847</v>
      </c>
      <c r="P5035" s="127" t="str">
        <f t="shared" ref="P5035" si="8867">CONCATENATE("X1","(m",K5035,")")</f>
        <v>X1(m630)</v>
      </c>
      <c r="Q5035" s="59">
        <f t="shared" ref="Q5035" si="8868">(($L$3*($I$3-($C$3*N5036+$D$3*N5037+$E$3*N5038+$F$3*N5039+$G$3*N5040))/$B$3))+((1-$L$3)*N5035)</f>
        <v>0.25151079463300235</v>
      </c>
      <c r="S5035" s="129">
        <f t="shared" ref="S5035:S5040" si="8869">ABS((Q5035-N5035)/Q5035)*100</f>
        <v>2.8989781470504269E-3</v>
      </c>
      <c r="T5035" s="133">
        <f t="shared" si="8841"/>
        <v>2.9107140334984896E-3</v>
      </c>
      <c r="U5035" s="127" t="s">
        <v>229</v>
      </c>
    </row>
    <row r="5036" spans="1:22" x14ac:dyDescent="0.2">
      <c r="N5036" s="125">
        <f t="shared" si="8823"/>
        <v>1.0150438232505955E-4</v>
      </c>
      <c r="P5036" s="127" t="str">
        <f t="shared" ref="P5036" si="8870">CONCATENATE("X2","(m",K5035,")")</f>
        <v>X2(m630)</v>
      </c>
      <c r="Q5036" s="59">
        <f t="shared" ref="Q5036" si="8871">(($L$3*($I$4-($B$4*Q5035+$D$4*N5037+$E$4*N5038+$F$4*N5039+$G$4*N5040))/$C$4))+((1-$L$3)*N5036)</f>
        <v>1.0150733691336011E-4</v>
      </c>
      <c r="S5036" s="129">
        <f t="shared" si="8869"/>
        <v>2.9107140334984896E-3</v>
      </c>
    </row>
    <row r="5037" spans="1:22" x14ac:dyDescent="0.2">
      <c r="N5037" s="125">
        <f t="shared" si="8823"/>
        <v>-9.8202911905849607E-4</v>
      </c>
      <c r="P5037" s="127" t="str">
        <f t="shared" ref="P5037" si="8872">CONCATENATE("X3","(m",K5035,")")</f>
        <v>X3(m630)</v>
      </c>
      <c r="Q5037" s="59">
        <f t="shared" ref="Q5037" si="8873">(($L$3*($I$5-($B$5*Q5035+$C$5*Q5036+$E$5*N5038+$F$5*N5039+$G$5*N5040))/$D$5))+((1-$L$3)*N5037)</f>
        <v>-9.8205759352207214E-4</v>
      </c>
      <c r="S5037" s="129">
        <f t="shared" si="8869"/>
        <v>2.8994698237557025E-3</v>
      </c>
    </row>
    <row r="5038" spans="1:22" x14ac:dyDescent="0.2">
      <c r="N5038" s="125">
        <f t="shared" si="8823"/>
        <v>0.25267623276008</v>
      </c>
      <c r="P5038" s="127" t="str">
        <f t="shared" ref="P5038" si="8874">CONCATENATE("X4","(m",K5035,")")</f>
        <v>X4(m630)</v>
      </c>
      <c r="Q5038" s="59">
        <f t="shared" ref="Q5038" si="8875">(($L$3*($I$6-($B$6*Q5035+$C$6*Q5036+$D$6*Q5037+$F$6*N5039+$G$6*N5040))/$E$6))+((1-$L$3)*N5038)</f>
        <v>0.25268349067328322</v>
      </c>
      <c r="S5038" s="129">
        <f t="shared" si="8869"/>
        <v>2.8723337578878071E-3</v>
      </c>
    </row>
    <row r="5039" spans="1:22" x14ac:dyDescent="0.2">
      <c r="N5039" s="125">
        <f t="shared" si="8823"/>
        <v>-1.0150586300345253E-4</v>
      </c>
      <c r="P5039" s="127" t="str">
        <f t="shared" ref="P5039" si="8876">CONCATENATE("X5","(m",K5035,")")</f>
        <v>X5(m630)</v>
      </c>
      <c r="Q5039" s="59">
        <f t="shared" ref="Q5039" si="8877">(($L$3*($I$7-($B$7*Q5035+$C$7*Q5036+$D$7*Q5037+$E$7*Q5038+$G$7*N5040))/$F$7))+((1-$L$3)*N5039)</f>
        <v>-1.015088040857225E-4</v>
      </c>
      <c r="S5039" s="129">
        <f t="shared" si="8869"/>
        <v>2.8973666830847716E-3</v>
      </c>
    </row>
    <row r="5040" spans="1:22" ht="15.75" x14ac:dyDescent="0.25">
      <c r="K5040" s="1"/>
      <c r="N5040" s="126">
        <f t="shared" si="8823"/>
        <v>-9.8799504547220302E-4</v>
      </c>
      <c r="P5040" s="127" t="str">
        <f t="shared" ref="P5040" si="8878">CONCATENATE("X6","(m",K5035,")")</f>
        <v>X6(m630)</v>
      </c>
      <c r="Q5040" s="59">
        <f t="shared" ref="Q5040" si="8879">(($L$3*($I$8-($B$8*Q5035+$C$8*Q5036+$D$8*Q5037+$E$8*Q5038+$F$8*Q5039))/$G$8))+((1-$L$3)*N5040)</f>
        <v>-9.8802338977315189E-4</v>
      </c>
      <c r="R5040" s="1"/>
      <c r="S5040" s="129">
        <f t="shared" si="8869"/>
        <v>2.8687884560483308E-3</v>
      </c>
      <c r="T5040" s="1"/>
      <c r="U5040" s="1"/>
    </row>
    <row r="5041" spans="1:22" x14ac:dyDescent="0.2">
      <c r="A5041" s="131"/>
      <c r="B5041" s="131"/>
      <c r="C5041" s="131"/>
      <c r="D5041" s="131"/>
      <c r="E5041" s="131"/>
      <c r="F5041" s="131"/>
      <c r="G5041" s="131"/>
      <c r="H5041" s="131"/>
      <c r="I5041" s="131"/>
      <c r="J5041" s="131"/>
      <c r="K5041" s="131"/>
      <c r="L5041" s="131"/>
      <c r="M5041" s="131"/>
      <c r="N5041" s="131"/>
      <c r="O5041" s="131"/>
      <c r="P5041" s="131"/>
      <c r="Q5041" s="131"/>
      <c r="R5041" s="131"/>
      <c r="S5041" s="131"/>
      <c r="T5041" s="131"/>
      <c r="U5041" s="131"/>
      <c r="V5041" s="131"/>
    </row>
    <row r="5042" spans="1:22" ht="15.75" x14ac:dyDescent="0.25">
      <c r="K5042" s="127" t="s">
        <v>226</v>
      </c>
      <c r="N5042" s="117" t="s">
        <v>858</v>
      </c>
      <c r="S5042" s="112" t="s">
        <v>210</v>
      </c>
      <c r="T5042" s="112" t="s">
        <v>228</v>
      </c>
    </row>
    <row r="5043" spans="1:22" x14ac:dyDescent="0.2">
      <c r="K5043" s="127">
        <v>631</v>
      </c>
      <c r="N5043" s="124">
        <f t="shared" ref="N5043" si="8880">Q5035</f>
        <v>0.25151079463300235</v>
      </c>
      <c r="P5043" s="127" t="str">
        <f t="shared" ref="P5043" si="8881">CONCATENATE("X1","(m",K5043,")")</f>
        <v>X1(m631)</v>
      </c>
      <c r="Q5043" s="59">
        <f t="shared" ref="Q5043" si="8882">(($L$3*($I$3-($C$3*N5044+$D$3*N5045+$E$3*N5046+$F$3*N5047+$G$3*N5048))/$B$3))+((1-$L$3)*N5043)</f>
        <v>0.25151801936879209</v>
      </c>
      <c r="S5043" s="129">
        <f t="shared" ref="S5043:S5048" si="8883">ABS((Q5043-N5043)/Q5043)*100</f>
        <v>2.8724525613973754E-3</v>
      </c>
      <c r="T5043" s="133">
        <f t="shared" si="8841"/>
        <v>2.8840807293757978E-3</v>
      </c>
      <c r="U5043" s="127" t="s">
        <v>229</v>
      </c>
    </row>
    <row r="5044" spans="1:22" x14ac:dyDescent="0.2">
      <c r="N5044" s="125">
        <f t="shared" si="8823"/>
        <v>1.0150733691336011E-4</v>
      </c>
      <c r="P5044" s="127" t="str">
        <f t="shared" ref="P5044" si="8884">CONCATENATE("X2","(m",K5043,")")</f>
        <v>X2(m631)</v>
      </c>
      <c r="Q5044" s="59">
        <f t="shared" ref="Q5044" si="8885">(($L$3*($I$4-($B$4*Q5043+$D$4*N5045+$E$4*N5046+$F$4*N5047+$G$4*N5048))/$C$4))+((1-$L$3)*N5044)</f>
        <v>1.0151026455133838E-4</v>
      </c>
      <c r="S5044" s="129">
        <f t="shared" si="8883"/>
        <v>2.8840807293757978E-3</v>
      </c>
    </row>
    <row r="5045" spans="1:22" x14ac:dyDescent="0.2">
      <c r="N5045" s="125">
        <f t="shared" si="8823"/>
        <v>-9.8205759352207214E-4</v>
      </c>
      <c r="P5045" s="127" t="str">
        <f t="shared" ref="P5045" si="8886">CONCATENATE("X3","(m",K5043,")")</f>
        <v>X3(m631)</v>
      </c>
      <c r="Q5045" s="59">
        <f t="shared" ref="Q5045" si="8887">(($L$3*($I$5-($B$5*Q5043+$C$5*Q5044+$E$5*N5046+$F$5*N5047+$G$5*N5048))/$D$5))+((1-$L$3)*N5045)</f>
        <v>-9.8208580825539377E-4</v>
      </c>
      <c r="S5045" s="129">
        <f t="shared" si="8883"/>
        <v>2.8729397252718167E-3</v>
      </c>
    </row>
    <row r="5046" spans="1:22" x14ac:dyDescent="0.2">
      <c r="N5046" s="125">
        <f t="shared" si="8823"/>
        <v>0.25268349067328322</v>
      </c>
      <c r="P5046" s="127" t="str">
        <f t="shared" ref="P5046" si="8888">CONCATENATE("X4","(m",K5043,")")</f>
        <v>X4(m631)</v>
      </c>
      <c r="Q5046" s="59">
        <f t="shared" ref="Q5046" si="8889">(($L$3*($I$6-($B$6*Q5043+$C$6*Q5044+$D$6*Q5045+$F$6*N5047+$G$6*N5048))/$E$6))+((1-$L$3)*N5046)</f>
        <v>0.25269068238332026</v>
      </c>
      <c r="S5046" s="129">
        <f t="shared" si="8883"/>
        <v>2.8460527191648344E-3</v>
      </c>
    </row>
    <row r="5047" spans="1:22" x14ac:dyDescent="0.2">
      <c r="N5047" s="125">
        <f t="shared" si="8823"/>
        <v>-1.015088040857225E-4</v>
      </c>
      <c r="P5047" s="127" t="str">
        <f t="shared" ref="P5047" si="8890">CONCATENATE("X5","(m",K5043,")")</f>
        <v>X5(m631)</v>
      </c>
      <c r="Q5047" s="59">
        <f t="shared" ref="Q5047" si="8891">(($L$3*($I$7-($B$7*Q5043+$C$7*Q5044+$D$7*Q5045+$E$7*Q5046+$G$7*N5048))/$F$7))+((1-$L$3)*N5047)</f>
        <v>-1.0151171834086564E-4</v>
      </c>
      <c r="S5047" s="129">
        <f t="shared" si="8883"/>
        <v>2.870855888139426E-3</v>
      </c>
    </row>
    <row r="5048" spans="1:22" ht="15.75" x14ac:dyDescent="0.25">
      <c r="K5048" s="1"/>
      <c r="N5048" s="126">
        <f t="shared" si="8823"/>
        <v>-9.8802338977315189E-4</v>
      </c>
      <c r="P5048" s="127" t="str">
        <f t="shared" ref="P5048" si="8892">CONCATENATE("X6","(m",K5043,")")</f>
        <v>X6(m631)</v>
      </c>
      <c r="Q5048" s="59">
        <f t="shared" ref="Q5048" si="8893">(($L$3*($I$8-($B$8*Q5043+$C$8*Q5044+$D$8*Q5045+$E$8*Q5046+$F$8*Q5047))/$G$8))+((1-$L$3)*N5048)</f>
        <v>-9.8805147553112662E-4</v>
      </c>
      <c r="R5048" s="1"/>
      <c r="S5048" s="129">
        <f t="shared" si="8883"/>
        <v>2.8425399556873268E-3</v>
      </c>
      <c r="T5048" s="1"/>
      <c r="U5048" s="1"/>
    </row>
    <row r="5049" spans="1:22" x14ac:dyDescent="0.2">
      <c r="A5049" s="131"/>
      <c r="B5049" s="131"/>
      <c r="C5049" s="131"/>
      <c r="D5049" s="131"/>
      <c r="E5049" s="131"/>
      <c r="F5049" s="131"/>
      <c r="G5049" s="131"/>
      <c r="H5049" s="131"/>
      <c r="I5049" s="131"/>
      <c r="J5049" s="131"/>
      <c r="K5049" s="131"/>
      <c r="L5049" s="131"/>
      <c r="M5049" s="131"/>
      <c r="N5049" s="131"/>
      <c r="O5049" s="131"/>
      <c r="P5049" s="131"/>
      <c r="Q5049" s="131"/>
      <c r="R5049" s="131"/>
      <c r="S5049" s="131"/>
      <c r="T5049" s="131"/>
      <c r="U5049" s="131"/>
      <c r="V5049" s="131"/>
    </row>
    <row r="5050" spans="1:22" ht="15.75" x14ac:dyDescent="0.25">
      <c r="K5050" s="127" t="s">
        <v>226</v>
      </c>
      <c r="N5050" s="117" t="s">
        <v>859</v>
      </c>
      <c r="S5050" s="112" t="s">
        <v>210</v>
      </c>
      <c r="T5050" s="112" t="s">
        <v>228</v>
      </c>
    </row>
    <row r="5051" spans="1:22" x14ac:dyDescent="0.2">
      <c r="K5051" s="127">
        <v>632</v>
      </c>
      <c r="N5051" s="124">
        <f t="shared" ref="N5051" si="8894">Q5043</f>
        <v>0.25151801936879209</v>
      </c>
      <c r="P5051" s="127" t="str">
        <f t="shared" ref="P5051" si="8895">CONCATENATE("X1","(m",K5051,")")</f>
        <v>X1(m632)</v>
      </c>
      <c r="Q5051" s="59">
        <f t="shared" ref="Q5051" si="8896">(($L$3*($I$3-($C$3*N5052+$D$3*N5053+$E$3*N5054+$F$3*N5055+$G$3*N5056))/$B$3))+((1-$L$3)*N5051)</f>
        <v>0.25152517820404396</v>
      </c>
      <c r="S5051" s="129">
        <f t="shared" ref="S5051:S5056" si="8897">ABS((Q5051-N5051)/Q5051)*100</f>
        <v>2.8461704323164555E-3</v>
      </c>
      <c r="T5051" s="133">
        <f t="shared" si="8841"/>
        <v>2.857691876579008E-3</v>
      </c>
      <c r="U5051" s="127" t="s">
        <v>229</v>
      </c>
    </row>
    <row r="5052" spans="1:22" x14ac:dyDescent="0.2">
      <c r="N5052" s="125">
        <f t="shared" si="8823"/>
        <v>1.0151026455133838E-4</v>
      </c>
      <c r="P5052" s="127" t="str">
        <f t="shared" ref="P5052" si="8898">CONCATENATE("X2","(m",K5051,")")</f>
        <v>X2(m632)</v>
      </c>
      <c r="Q5052" s="59">
        <f t="shared" ref="Q5052" si="8899">(($L$3*($I$4-($B$4*Q5051+$D$4*N5053+$E$4*N5054+$F$4*N5055+$G$4*N5056))/$C$4))+((1-$L$3)*N5052)</f>
        <v>1.015131654848221E-4</v>
      </c>
      <c r="S5052" s="129">
        <f t="shared" si="8897"/>
        <v>2.857691876579008E-3</v>
      </c>
    </row>
    <row r="5053" spans="1:22" x14ac:dyDescent="0.2">
      <c r="N5053" s="125">
        <f t="shared" si="8823"/>
        <v>-9.8208580825539377E-4</v>
      </c>
      <c r="P5053" s="127" t="str">
        <f t="shared" ref="P5053" si="8900">CONCATENATE("X3","(m",K5051,")")</f>
        <v>X3(m632)</v>
      </c>
      <c r="Q5053" s="59">
        <f t="shared" ref="Q5053" si="8901">(($L$3*($I$5-($B$5*Q5051+$C$5*Q5052+$E$5*N5054+$F$5*N5055+$G$5*N5056))/$D$5))+((1-$L$3)*N5053)</f>
        <v>-9.8211376562759448E-4</v>
      </c>
      <c r="S5053" s="129">
        <f t="shared" si="8897"/>
        <v>2.8466531250427845E-3</v>
      </c>
    </row>
    <row r="5054" spans="1:22" x14ac:dyDescent="0.2">
      <c r="N5054" s="125">
        <f t="shared" si="8823"/>
        <v>0.25269068238332026</v>
      </c>
      <c r="P5054" s="127" t="str">
        <f t="shared" ref="P5054" si="8902">CONCATENATE("X4","(m",K5051,")")</f>
        <v>X4(m632)</v>
      </c>
      <c r="Q5054" s="59">
        <f t="shared" ref="Q5054" si="8903">(($L$3*($I$6-($B$6*Q5051+$C$6*Q5052+$D$6*Q5053+$F$6*N5055+$G$6*N5056))/$E$6))+((1-$L$3)*N5054)</f>
        <v>0.25269780849406437</v>
      </c>
      <c r="S5054" s="129">
        <f t="shared" si="8897"/>
        <v>2.8200128788500771E-3</v>
      </c>
    </row>
    <row r="5055" spans="1:22" x14ac:dyDescent="0.2">
      <c r="N5055" s="125">
        <f t="shared" si="8823"/>
        <v>-1.0151171834086564E-4</v>
      </c>
      <c r="P5055" s="127" t="str">
        <f t="shared" ref="P5055" si="8904">CONCATENATE("X5","(m",K5051,")")</f>
        <v>X5(m632)</v>
      </c>
      <c r="Q5055" s="59">
        <f t="shared" ref="Q5055" si="8905">(($L$3*($I$7-($B$7*Q5051+$C$7*Q5052+$D$7*Q5053+$E$7*Q5054+$G$7*N5056))/$F$7))+((1-$L$3)*N5055)</f>
        <v>-1.01514606013586E-4</v>
      </c>
      <c r="S5055" s="129">
        <f t="shared" si="8897"/>
        <v>2.8445884131859584E-3</v>
      </c>
    </row>
    <row r="5056" spans="1:22" ht="15.75" x14ac:dyDescent="0.25">
      <c r="K5056" s="1"/>
      <c r="N5056" s="126">
        <f t="shared" si="8823"/>
        <v>-9.8805147553112662E-4</v>
      </c>
      <c r="P5056" s="127" t="str">
        <f t="shared" ref="P5056" si="8906">CONCATENATE("X6","(m",K5051,")")</f>
        <v>X6(m632)</v>
      </c>
      <c r="Q5056" s="59">
        <f t="shared" ref="Q5056" si="8907">(($L$3*($I$8-($B$8*Q5051+$C$8*Q5052+$D$8*Q5053+$E$8*Q5054+$F$8*Q5055))/$G$8))+((1-$L$3)*N5056)</f>
        <v>-9.8807930510443108E-4</v>
      </c>
      <c r="R5056" s="1"/>
      <c r="S5056" s="129">
        <f t="shared" si="8897"/>
        <v>2.8165323532935828E-3</v>
      </c>
      <c r="T5056" s="1"/>
      <c r="U5056" s="1"/>
    </row>
    <row r="5057" spans="1:22" x14ac:dyDescent="0.2">
      <c r="A5057" s="131"/>
      <c r="B5057" s="131"/>
      <c r="C5057" s="131"/>
      <c r="D5057" s="131"/>
      <c r="E5057" s="131"/>
      <c r="F5057" s="131"/>
      <c r="G5057" s="131"/>
      <c r="H5057" s="131"/>
      <c r="I5057" s="131"/>
      <c r="J5057" s="131"/>
      <c r="K5057" s="131"/>
      <c r="L5057" s="131"/>
      <c r="M5057" s="131"/>
      <c r="N5057" s="131"/>
      <c r="O5057" s="131"/>
      <c r="P5057" s="131"/>
      <c r="Q5057" s="131"/>
      <c r="R5057" s="131"/>
      <c r="S5057" s="131"/>
      <c r="T5057" s="131"/>
      <c r="U5057" s="131"/>
      <c r="V5057" s="131"/>
    </row>
    <row r="5058" spans="1:22" ht="15.75" x14ac:dyDescent="0.25">
      <c r="K5058" s="127" t="s">
        <v>226</v>
      </c>
      <c r="N5058" s="117" t="s">
        <v>860</v>
      </c>
      <c r="S5058" s="112" t="s">
        <v>210</v>
      </c>
      <c r="T5058" s="112" t="s">
        <v>228</v>
      </c>
    </row>
    <row r="5059" spans="1:22" x14ac:dyDescent="0.2">
      <c r="K5059" s="127">
        <v>633</v>
      </c>
      <c r="N5059" s="124">
        <f t="shared" ref="N5059" si="8908">Q5051</f>
        <v>0.25152517820404396</v>
      </c>
      <c r="P5059" s="127" t="str">
        <f t="shared" ref="P5059" si="8909">CONCATENATE("X1","(m",K5059,")")</f>
        <v>X1(m633)</v>
      </c>
      <c r="Q5059" s="59">
        <f t="shared" ref="Q5059" si="8910">(($L$3*($I$3-($C$3*N5060+$D$3*N5061+$E$3*N5062+$F$3*N5063+$G$3*N5064))/$B$3))+((1-$L$3)*N5059)</f>
        <v>0.25153227173987075</v>
      </c>
      <c r="S5059" s="129">
        <f t="shared" ref="S5059:S5064" si="8911">ABS((Q5059-N5059)/Q5059)*100</f>
        <v>2.8201295116999474E-3</v>
      </c>
      <c r="T5059" s="133">
        <f t="shared" si="8841"/>
        <v>2.8315452177391865E-3</v>
      </c>
      <c r="U5059" s="127" t="s">
        <v>229</v>
      </c>
    </row>
    <row r="5060" spans="1:22" x14ac:dyDescent="0.2">
      <c r="N5060" s="125">
        <f t="shared" si="8823"/>
        <v>1.015131654848221E-4</v>
      </c>
      <c r="P5060" s="127" t="str">
        <f t="shared" ref="P5060" si="8912">CONCATENATE("X2","(m",K5059,")")</f>
        <v>X2(m633)</v>
      </c>
      <c r="Q5060" s="59">
        <f t="shared" ref="Q5060" si="8913">(($L$3*($I$4-($B$4*Q5059+$D$4*N5061+$E$4*N5062+$F$4*N5063+$G$4*N5064))/$C$4))+((1-$L$3)*N5060)</f>
        <v>1.0151603995739675E-4</v>
      </c>
      <c r="S5060" s="129">
        <f t="shared" si="8911"/>
        <v>2.8315452177391865E-3</v>
      </c>
    </row>
    <row r="5061" spans="1:22" x14ac:dyDescent="0.2">
      <c r="N5061" s="125">
        <f t="shared" si="8823"/>
        <v>-9.8211376562759448E-4</v>
      </c>
      <c r="P5061" s="127" t="str">
        <f t="shared" ref="P5061" si="8914">CONCATENATE("X3","(m",K5059,")")</f>
        <v>X3(m633)</v>
      </c>
      <c r="Q5061" s="59">
        <f t="shared" ref="Q5061" si="8915">(($L$3*($I$5-($B$5*Q5059+$C$5*Q5060+$E$5*N5062+$F$5*N5063+$G$5*N5064))/$D$5))+((1-$L$3)*N5061)</f>
        <v>-9.821414679861975E-4</v>
      </c>
      <c r="S5061" s="129">
        <f t="shared" si="8911"/>
        <v>2.8206077745418405E-3</v>
      </c>
    </row>
    <row r="5062" spans="1:22" x14ac:dyDescent="0.2">
      <c r="N5062" s="125">
        <f t="shared" si="8823"/>
        <v>0.25269780849406437</v>
      </c>
      <c r="P5062" s="127" t="str">
        <f t="shared" ref="P5062" si="8916">CONCATENATE("X4","(m",K5059,")")</f>
        <v>X4(m633)</v>
      </c>
      <c r="Q5062" s="59">
        <f t="shared" ref="Q5062" si="8917">(($L$3*($I$6-($B$6*Q5059+$C$6*Q5060+$D$6*Q5061+$F$6*N5063+$G$6*N5064))/$E$6))+((1-$L$3)*N5062)</f>
        <v>0.25270486960388044</v>
      </c>
      <c r="S5062" s="129">
        <f t="shared" si="8911"/>
        <v>2.7942120099007078E-3</v>
      </c>
    </row>
    <row r="5063" spans="1:22" x14ac:dyDescent="0.2">
      <c r="N5063" s="125">
        <f t="shared" si="8823"/>
        <v>-1.01514606013586E-4</v>
      </c>
      <c r="P5063" s="127" t="str">
        <f t="shared" ref="P5063" si="8918">CONCATENATE("X5","(m",K5059,")")</f>
        <v>X5(m633)</v>
      </c>
      <c r="Q5063" s="59">
        <f t="shared" ref="Q5063" si="8919">(($L$3*($I$7-($B$7*Q5059+$C$7*Q5060+$D$7*Q5061+$E$7*Q5062+$G$7*N5064))/$F$7))+((1-$L$3)*N5063)</f>
        <v>-1.0151746734635553E-4</v>
      </c>
      <c r="S5063" s="129">
        <f t="shared" si="8911"/>
        <v>2.8185620113712843E-3</v>
      </c>
    </row>
    <row r="5064" spans="1:22" ht="15.75" x14ac:dyDescent="0.25">
      <c r="K5064" s="1"/>
      <c r="N5064" s="126">
        <f t="shared" si="8823"/>
        <v>-9.8807930510443108E-4</v>
      </c>
      <c r="P5064" s="127" t="str">
        <f t="shared" ref="P5064" si="8920">CONCATENATE("X6","(m",K5059,")")</f>
        <v>X6(m633)</v>
      </c>
      <c r="Q5064" s="59">
        <f t="shared" ref="Q5064" si="8921">(($L$3*($I$8-($B$8*Q5059+$C$8*Q5060+$D$8*Q5061+$E$8*Q5062+$F$8*Q5063))/$G$8))+((1-$L$3)*N5064)</f>
        <v>-9.8810688082985728E-4</v>
      </c>
      <c r="R5064" s="1"/>
      <c r="S5064" s="129">
        <f t="shared" si="8911"/>
        <v>2.7907634246045151E-3</v>
      </c>
      <c r="T5064" s="1"/>
      <c r="U5064" s="1"/>
    </row>
    <row r="5065" spans="1:22" x14ac:dyDescent="0.2">
      <c r="A5065" s="131"/>
      <c r="B5065" s="131"/>
      <c r="C5065" s="131"/>
      <c r="D5065" s="131"/>
      <c r="E5065" s="131"/>
      <c r="F5065" s="131"/>
      <c r="G5065" s="131"/>
      <c r="H5065" s="131"/>
      <c r="I5065" s="131"/>
      <c r="J5065" s="131"/>
      <c r="K5065" s="131"/>
      <c r="L5065" s="131"/>
      <c r="M5065" s="131"/>
      <c r="N5065" s="131"/>
      <c r="O5065" s="131"/>
      <c r="P5065" s="131"/>
      <c r="Q5065" s="131"/>
      <c r="R5065" s="131"/>
      <c r="S5065" s="131"/>
      <c r="T5065" s="131"/>
      <c r="U5065" s="131"/>
      <c r="V5065" s="131"/>
    </row>
    <row r="5066" spans="1:22" ht="15.75" x14ac:dyDescent="0.25">
      <c r="K5066" s="127" t="s">
        <v>226</v>
      </c>
      <c r="N5066" s="117" t="s">
        <v>861</v>
      </c>
      <c r="S5066" s="112" t="s">
        <v>210</v>
      </c>
      <c r="T5066" s="112" t="s">
        <v>228</v>
      </c>
    </row>
    <row r="5067" spans="1:22" x14ac:dyDescent="0.2">
      <c r="K5067" s="127">
        <v>634</v>
      </c>
      <c r="N5067" s="124">
        <f t="shared" ref="N5067" si="8922">Q5059</f>
        <v>0.25153227173987075</v>
      </c>
      <c r="P5067" s="127" t="str">
        <f t="shared" ref="P5067" si="8923">CONCATENATE("X1","(m",K5067,")")</f>
        <v>X1(m634)</v>
      </c>
      <c r="Q5067" s="59">
        <f t="shared" ref="Q5067" si="8924">(($L$3*($I$3-($C$3*N5068+$D$3*N5069+$E$3*N5070+$F$3*N5071+$G$3*N5072))/$B$3))+((1-$L$3)*N5067)</f>
        <v>0.2515393005719021</v>
      </c>
      <c r="S5067" s="129">
        <f t="shared" ref="S5067:S5072" si="8925">ABS((Q5067-N5067)/Q5067)*100</f>
        <v>2.7943275724198646E-3</v>
      </c>
      <c r="T5067" s="133">
        <f t="shared" si="8841"/>
        <v>2.8056385164878725E-3</v>
      </c>
      <c r="U5067" s="127" t="s">
        <v>229</v>
      </c>
    </row>
    <row r="5068" spans="1:22" x14ac:dyDescent="0.2">
      <c r="N5068" s="125">
        <f t="shared" si="8823"/>
        <v>1.0151603995739675E-4</v>
      </c>
      <c r="P5068" s="127" t="str">
        <f t="shared" ref="P5068" si="8926">CONCATENATE("X2","(m",K5067,")")</f>
        <v>X2(m634)</v>
      </c>
      <c r="Q5068" s="59">
        <f t="shared" ref="Q5068" si="8927">(($L$3*($I$4-($B$4*Q5067+$D$4*N5069+$E$4*N5070+$F$4*N5071+$G$4*N5072))/$C$4))+((1-$L$3)*N5068)</f>
        <v>1.0151888821042589E-4</v>
      </c>
      <c r="S5068" s="129">
        <f t="shared" si="8925"/>
        <v>2.8056385164878725E-3</v>
      </c>
    </row>
    <row r="5069" spans="1:22" x14ac:dyDescent="0.2">
      <c r="N5069" s="125">
        <f t="shared" si="8823"/>
        <v>-9.821414679861975E-4</v>
      </c>
      <c r="P5069" s="127" t="str">
        <f t="shared" ref="P5069" si="8928">CONCATENATE("X3","(m",K5067,")")</f>
        <v>X3(m634)</v>
      </c>
      <c r="Q5069" s="59">
        <f t="shared" ref="Q5069" si="8929">(($L$3*($I$5-($B$5*Q5067+$C$5*Q5068+$E$5*N5070+$F$5*N5071+$G$5*N5072))/$D$5))+((1-$L$3)*N5069)</f>
        <v>-9.821689176573137E-4</v>
      </c>
      <c r="S5069" s="129">
        <f t="shared" si="8925"/>
        <v>2.7948014463409551E-3</v>
      </c>
    </row>
    <row r="5070" spans="1:22" x14ac:dyDescent="0.2">
      <c r="N5070" s="125">
        <f t="shared" si="8823"/>
        <v>0.25270486960388044</v>
      </c>
      <c r="P5070" s="127" t="str">
        <f t="shared" ref="P5070" si="8930">CONCATENATE("X4","(m",K5067,")")</f>
        <v>X4(m634)</v>
      </c>
      <c r="Q5070" s="59">
        <f t="shared" ref="Q5070" si="8931">(($L$3*($I$6-($B$6*Q5067+$C$6*Q5068+$D$6*Q5069+$F$6*N5071+$G$6*N5072))/$E$6))+((1-$L$3)*N5070)</f>
        <v>0.25271186630567544</v>
      </c>
      <c r="S5070" s="129">
        <f t="shared" si="8925"/>
        <v>2.7686479061213801E-3</v>
      </c>
    </row>
    <row r="5071" spans="1:22" x14ac:dyDescent="0.2">
      <c r="N5071" s="125">
        <f t="shared" si="8823"/>
        <v>-1.0151746734635553E-4</v>
      </c>
      <c r="P5071" s="127" t="str">
        <f t="shared" ref="P5071" si="8932">CONCATENATE("X5","(m",K5067,")")</f>
        <v>X5(m634)</v>
      </c>
      <c r="Q5071" s="59">
        <f t="shared" ref="Q5071" si="8933">(($L$3*($I$7-($B$7*Q5067+$C$7*Q5068+$D$7*Q5069+$E$7*Q5070+$G$7*N5072))/$F$7))+((1-$L$3)*N5071)</f>
        <v>-1.0152030257943447E-4</v>
      </c>
      <c r="S5071" s="129">
        <f t="shared" si="8925"/>
        <v>2.7927744568337909E-3</v>
      </c>
    </row>
    <row r="5072" spans="1:22" ht="15.75" x14ac:dyDescent="0.25">
      <c r="K5072" s="1"/>
      <c r="N5072" s="126">
        <f t="shared" si="8823"/>
        <v>-9.8810688082985728E-4</v>
      </c>
      <c r="P5072" s="127" t="str">
        <f t="shared" ref="P5072" si="8934">CONCATENATE("X6","(m",K5067,")")</f>
        <v>X6(m634)</v>
      </c>
      <c r="Q5072" s="59">
        <f t="shared" ref="Q5072" si="8935">(($L$3*($I$8-($B$8*Q5067+$C$8*Q5068+$D$8*Q5069+$E$8*Q5070+$F$8*Q5071))/$G$8))+((1-$L$3)*N5072)</f>
        <v>-9.8813420502288267E-4</v>
      </c>
      <c r="R5072" s="1"/>
      <c r="S5072" s="129">
        <f t="shared" si="8925"/>
        <v>2.7652309662488371E-3</v>
      </c>
      <c r="T5072" s="1"/>
      <c r="U5072" s="1"/>
    </row>
    <row r="5073" spans="1:22" x14ac:dyDescent="0.2">
      <c r="A5073" s="131"/>
      <c r="B5073" s="131"/>
      <c r="C5073" s="131"/>
      <c r="D5073" s="131"/>
      <c r="E5073" s="131"/>
      <c r="F5073" s="131"/>
      <c r="G5073" s="131"/>
      <c r="H5073" s="131"/>
      <c r="I5073" s="131"/>
      <c r="J5073" s="131"/>
      <c r="K5073" s="131"/>
      <c r="L5073" s="131"/>
      <c r="M5073" s="131"/>
      <c r="N5073" s="131"/>
      <c r="O5073" s="131"/>
      <c r="P5073" s="131"/>
      <c r="Q5073" s="131"/>
      <c r="R5073" s="131"/>
      <c r="S5073" s="131"/>
      <c r="T5073" s="131"/>
      <c r="U5073" s="131"/>
      <c r="V5073" s="131"/>
    </row>
    <row r="5074" spans="1:22" ht="15.75" x14ac:dyDescent="0.25">
      <c r="K5074" s="127" t="s">
        <v>226</v>
      </c>
      <c r="N5074" s="117" t="s">
        <v>862</v>
      </c>
      <c r="S5074" s="112" t="s">
        <v>210</v>
      </c>
      <c r="T5074" s="112" t="s">
        <v>228</v>
      </c>
    </row>
    <row r="5075" spans="1:22" x14ac:dyDescent="0.2">
      <c r="K5075" s="127">
        <v>635</v>
      </c>
      <c r="N5075" s="124">
        <f t="shared" ref="N5075:N5136" si="8936">Q5067</f>
        <v>0.2515393005719021</v>
      </c>
      <c r="P5075" s="127" t="str">
        <f t="shared" ref="P5075" si="8937">CONCATENATE("X1","(m",K5075,")")</f>
        <v>X1(m635)</v>
      </c>
      <c r="Q5075" s="59">
        <f t="shared" ref="Q5075" si="8938">(($L$3*($I$3-($C$3*N5076+$D$3*N5077+$E$3*N5078+$F$3*N5079+$G$3*N5080))/$B$3))+((1-$L$3)*N5075)</f>
        <v>0.25154626529033469</v>
      </c>
      <c r="S5075" s="129">
        <f t="shared" ref="S5075:S5080" si="8939">ABS((Q5075-N5075)/Q5075)*100</f>
        <v>2.7687624081998243E-3</v>
      </c>
      <c r="T5075" s="133">
        <f t="shared" si="8841"/>
        <v>2.7799695574391562E-3</v>
      </c>
      <c r="U5075" s="127" t="s">
        <v>229</v>
      </c>
    </row>
    <row r="5076" spans="1:22" x14ac:dyDescent="0.2">
      <c r="N5076" s="125">
        <f t="shared" si="8936"/>
        <v>1.0151888821042589E-4</v>
      </c>
      <c r="P5076" s="127" t="str">
        <f t="shared" ref="P5076" si="8940">CONCATENATE("X2","(m",K5075,")")</f>
        <v>X2(m635)</v>
      </c>
      <c r="Q5076" s="59">
        <f t="shared" ref="Q5076" si="8941">(($L$3*($I$4-($B$4*Q5075+$D$4*N5077+$E$4*N5078+$F$4*N5079+$G$4*N5080))/$C$4))+((1-$L$3)*N5076)</f>
        <v>1.0152171048307151E-4</v>
      </c>
      <c r="S5076" s="129">
        <f t="shared" si="8939"/>
        <v>2.7799695574391562E-3</v>
      </c>
    </row>
    <row r="5077" spans="1:22" x14ac:dyDescent="0.2">
      <c r="N5077" s="125">
        <f t="shared" si="8936"/>
        <v>-9.821689176573137E-4</v>
      </c>
      <c r="P5077" s="127" t="str">
        <f t="shared" ref="P5077" si="8942">CONCATENATE("X3","(m",K5075,")")</f>
        <v>X3(m635)</v>
      </c>
      <c r="Q5077" s="59">
        <f t="shared" ref="Q5077" si="8943">(($L$3*($I$5-($B$5*Q5075+$C$5*Q5076+$E$5*N5078+$F$5*N5079+$G$5*N5080))/$D$5))+((1-$L$3)*N5077)</f>
        <v>-9.8219611694583503E-4</v>
      </c>
      <c r="S5077" s="129">
        <f t="shared" si="8939"/>
        <v>2.7692319336294117E-3</v>
      </c>
    </row>
    <row r="5078" spans="1:22" x14ac:dyDescent="0.2">
      <c r="N5078" s="125">
        <f t="shared" si="8936"/>
        <v>0.25271186630567544</v>
      </c>
      <c r="P5078" s="127" t="str">
        <f t="shared" ref="P5078" si="8944">CONCATENATE("X4","(m",K5075,")")</f>
        <v>X4(m635)</v>
      </c>
      <c r="Q5078" s="59">
        <f t="shared" ref="Q5078" si="8945">(($L$3*($I$6-($B$6*Q5075+$C$6*Q5076+$D$6*Q5077+$F$6*N5079+$G$6*N5080))/$E$6))+((1-$L$3)*N5078)</f>
        <v>0.25271879918694817</v>
      </c>
      <c r="S5078" s="129">
        <f t="shared" si="8939"/>
        <v>2.7433183819490681E-3</v>
      </c>
    </row>
    <row r="5079" spans="1:22" x14ac:dyDescent="0.2">
      <c r="N5079" s="125">
        <f t="shared" si="8936"/>
        <v>-1.0152030257943447E-4</v>
      </c>
      <c r="P5079" s="127" t="str">
        <f t="shared" ref="P5079" si="8946">CONCATENATE("X5","(m",K5075,")")</f>
        <v>X5(m635)</v>
      </c>
      <c r="Q5079" s="59">
        <f t="shared" ref="Q5079" si="8947">(($L$3*($I$7-($B$7*Q5075+$C$7*Q5076+$D$7*Q5077+$E$7*Q5078+$G$7*N5080))/$F$7))+((1-$L$3)*N5079)</f>
        <v>-1.0152311195089156E-4</v>
      </c>
      <c r="S5079" s="129">
        <f t="shared" si="8939"/>
        <v>2.7672235445787706E-3</v>
      </c>
    </row>
    <row r="5080" spans="1:22" ht="15.75" x14ac:dyDescent="0.25">
      <c r="K5080" s="1"/>
      <c r="N5080" s="126">
        <f t="shared" si="8936"/>
        <v>-9.8813420502288267E-4</v>
      </c>
      <c r="P5080" s="127" t="str">
        <f t="shared" ref="P5080" si="8948">CONCATENATE("X6","(m",K5075,")")</f>
        <v>X6(m635)</v>
      </c>
      <c r="Q5080" s="59">
        <f t="shared" ref="Q5080" si="8949">(($L$3*($I$8-($B$8*Q5075+$C$8*Q5076+$D$8*Q5077+$E$8*Q5078+$F$8*Q5079))/$G$8))+((1-$L$3)*N5080)</f>
        <v>-9.8816127997786445E-4</v>
      </c>
      <c r="R5080" s="1"/>
      <c r="S5080" s="129">
        <f t="shared" si="8939"/>
        <v>2.7399327954219081E-3</v>
      </c>
      <c r="T5080" s="1"/>
      <c r="U5080" s="1"/>
    </row>
    <row r="5081" spans="1:22" x14ac:dyDescent="0.2">
      <c r="A5081" s="131"/>
      <c r="B5081" s="131"/>
      <c r="C5081" s="131"/>
      <c r="D5081" s="131"/>
      <c r="E5081" s="131"/>
      <c r="F5081" s="131"/>
      <c r="G5081" s="131"/>
      <c r="H5081" s="131"/>
      <c r="I5081" s="131"/>
      <c r="J5081" s="131"/>
      <c r="K5081" s="131"/>
      <c r="L5081" s="131"/>
      <c r="M5081" s="131"/>
      <c r="N5081" s="131"/>
      <c r="O5081" s="131"/>
      <c r="P5081" s="131"/>
      <c r="Q5081" s="131"/>
      <c r="R5081" s="131"/>
      <c r="S5081" s="131"/>
      <c r="T5081" s="131"/>
      <c r="U5081" s="131"/>
      <c r="V5081" s="131"/>
    </row>
    <row r="5082" spans="1:22" ht="15.75" x14ac:dyDescent="0.25">
      <c r="K5082" s="127" t="s">
        <v>226</v>
      </c>
      <c r="N5082" s="117" t="s">
        <v>863</v>
      </c>
      <c r="S5082" s="112" t="s">
        <v>210</v>
      </c>
      <c r="T5082" s="112" t="s">
        <v>228</v>
      </c>
    </row>
    <row r="5083" spans="1:22" x14ac:dyDescent="0.2">
      <c r="K5083" s="127">
        <v>636</v>
      </c>
      <c r="N5083" s="124">
        <f t="shared" ref="N5083" si="8950">Q5075</f>
        <v>0.25154626529033469</v>
      </c>
      <c r="P5083" s="127" t="str">
        <f t="shared" ref="P5083" si="8951">CONCATENATE("X1","(m",K5083,")")</f>
        <v>X1(m636)</v>
      </c>
      <c r="Q5083" s="59">
        <f t="shared" ref="Q5083" si="8952">(($L$3*($I$3-($C$3*N5084+$D$3*N5085+$E$3*N5086+$F$3*N5087+$G$3*N5088))/$B$3))+((1-$L$3)*N5083)</f>
        <v>0.25155316647998172</v>
      </c>
      <c r="S5083" s="129">
        <f t="shared" ref="S5083:S5088" si="8953">ABS((Q5083-N5083)/Q5083)*100</f>
        <v>2.7434318333548371E-3</v>
      </c>
      <c r="T5083" s="133">
        <f t="shared" ref="T5083:T5139" si="8954">MAX(S5083:S5086)</f>
        <v>2.7545361458783781E-3</v>
      </c>
      <c r="U5083" s="127" t="s">
        <v>229</v>
      </c>
    </row>
    <row r="5084" spans="1:22" x14ac:dyDescent="0.2">
      <c r="N5084" s="125">
        <f t="shared" si="8936"/>
        <v>1.0152171048307151E-4</v>
      </c>
      <c r="P5084" s="127" t="str">
        <f t="shared" ref="P5084" si="8955">CONCATENATE("X2","(m",K5083,")")</f>
        <v>X2(m636)</v>
      </c>
      <c r="Q5084" s="59">
        <f t="shared" ref="Q5084" si="8956">(($L$3*($I$4-($B$4*Q5083+$D$4*N5085+$E$4*N5086+$F$4*N5087+$G$4*N5088))/$C$4))+((1-$L$3)*N5084)</f>
        <v>1.0152450701231409E-4</v>
      </c>
      <c r="S5084" s="129">
        <f t="shared" si="8953"/>
        <v>2.7545361458783781E-3</v>
      </c>
    </row>
    <row r="5085" spans="1:22" x14ac:dyDescent="0.2">
      <c r="N5085" s="125">
        <f t="shared" si="8936"/>
        <v>-9.8219611694583503E-4</v>
      </c>
      <c r="P5085" s="127" t="str">
        <f t="shared" ref="P5085" si="8957">CONCATENATE("X3","(m",K5083,")")</f>
        <v>X3(m636)</v>
      </c>
      <c r="Q5085" s="59">
        <f t="shared" ref="Q5085" si="8958">(($L$3*($I$5-($B$5*Q5083+$C$5*Q5084+$E$5*N5086+$F$5*N5087+$G$5*N5088))/$D$5))+((1-$L$3)*N5085)</f>
        <v>-9.8222306813563077E-4</v>
      </c>
      <c r="S5085" s="129">
        <f t="shared" si="8953"/>
        <v>2.7438970504833505E-3</v>
      </c>
    </row>
    <row r="5086" spans="1:22" x14ac:dyDescent="0.2">
      <c r="N5086" s="125">
        <f t="shared" si="8936"/>
        <v>0.25271879918694817</v>
      </c>
      <c r="P5086" s="127" t="str">
        <f t="shared" ref="P5086" si="8959">CONCATENATE("X4","(m",K5083,")")</f>
        <v>X4(m636)</v>
      </c>
      <c r="Q5086" s="59">
        <f t="shared" ref="Q5086" si="8960">(($L$3*($I$6-($B$6*Q5083+$C$6*Q5084+$D$6*Q5085+$F$6*N5087+$G$6*N5088))/$E$6))+((1-$L$3)*N5086)</f>
        <v>0.25272566882983849</v>
      </c>
      <c r="S5086" s="129">
        <f t="shared" si="8953"/>
        <v>2.7182212721503815E-3</v>
      </c>
    </row>
    <row r="5087" spans="1:22" x14ac:dyDescent="0.2">
      <c r="N5087" s="125">
        <f t="shared" si="8936"/>
        <v>-1.0152311195089156E-4</v>
      </c>
      <c r="P5087" s="127" t="str">
        <f t="shared" ref="P5087" si="8961">CONCATENATE("X5","(m",K5083,")")</f>
        <v>X5(m636)</v>
      </c>
      <c r="Q5087" s="59">
        <f t="shared" ref="Q5087" si="8962">(($L$3*($I$7-($B$7*Q5083+$C$7*Q5084+$D$7*Q5085+$E$7*Q5086+$G$7*N5088))/$F$7))+((1-$L$3)*N5087)</f>
        <v>-1.0152589569662402E-4</v>
      </c>
      <c r="S5087" s="129">
        <f t="shared" si="8953"/>
        <v>2.7419070901672934E-3</v>
      </c>
    </row>
    <row r="5088" spans="1:22" ht="15.75" x14ac:dyDescent="0.25">
      <c r="K5088" s="1"/>
      <c r="N5088" s="126">
        <f t="shared" si="8936"/>
        <v>-9.8816127997786445E-4</v>
      </c>
      <c r="P5088" s="127" t="str">
        <f t="shared" ref="P5088" si="8963">CONCATENATE("X6","(m",K5083,")")</f>
        <v>X6(m636)</v>
      </c>
      <c r="Q5088" s="59">
        <f t="shared" ref="Q5088" si="8964">(($L$3*($I$8-($B$8*Q5083+$C$8*Q5084+$D$8*Q5085+$E$8*Q5086+$F$8*Q5087))/$G$8))+((1-$L$3)*N5088)</f>
        <v>-9.8818810796823058E-4</v>
      </c>
      <c r="R5088" s="1"/>
      <c r="S5088" s="129">
        <f t="shared" si="8953"/>
        <v>2.7148667495394967E-3</v>
      </c>
      <c r="T5088" s="1"/>
      <c r="U5088" s="1"/>
    </row>
    <row r="5089" spans="1:22" x14ac:dyDescent="0.2">
      <c r="A5089" s="131"/>
      <c r="B5089" s="131"/>
      <c r="C5089" s="131"/>
      <c r="D5089" s="131"/>
      <c r="E5089" s="131"/>
      <c r="F5089" s="131"/>
      <c r="G5089" s="131"/>
      <c r="H5089" s="131"/>
      <c r="I5089" s="131"/>
      <c r="J5089" s="131"/>
      <c r="K5089" s="131"/>
      <c r="L5089" s="131"/>
      <c r="M5089" s="131"/>
      <c r="N5089" s="131"/>
      <c r="O5089" s="131"/>
      <c r="P5089" s="131"/>
      <c r="Q5089" s="131"/>
      <c r="R5089" s="131"/>
      <c r="S5089" s="131"/>
      <c r="T5089" s="131"/>
      <c r="U5089" s="131"/>
      <c r="V5089" s="131"/>
    </row>
    <row r="5090" spans="1:22" ht="15.75" x14ac:dyDescent="0.25">
      <c r="K5090" s="127" t="s">
        <v>226</v>
      </c>
      <c r="N5090" s="117" t="s">
        <v>864</v>
      </c>
      <c r="S5090" s="112" t="s">
        <v>210</v>
      </c>
      <c r="T5090" s="112" t="s">
        <v>228</v>
      </c>
    </row>
    <row r="5091" spans="1:22" x14ac:dyDescent="0.2">
      <c r="K5091" s="127">
        <v>637</v>
      </c>
      <c r="N5091" s="124">
        <f t="shared" ref="N5091" si="8965">Q5083</f>
        <v>0.25155316647998172</v>
      </c>
      <c r="P5091" s="127" t="str">
        <f t="shared" ref="P5091" si="8966">CONCATENATE("X1","(m",K5091,")")</f>
        <v>X1(m637)</v>
      </c>
      <c r="Q5091" s="59">
        <f t="shared" ref="Q5091" si="8967">(($L$3*($I$3-($C$3*N5092+$D$3*N5093+$E$3*N5094+$F$3*N5095+$G$3*N5096))/$B$3))+((1-$L$3)*N5091)</f>
        <v>0.25156000472032203</v>
      </c>
      <c r="S5091" s="129">
        <f t="shared" ref="S5091:S5096" si="8968">ABS((Q5091-N5091)/Q5091)*100</f>
        <v>2.7183336826196989E-3</v>
      </c>
      <c r="T5091" s="133">
        <f t="shared" si="8954"/>
        <v>2.7293361075579683E-3</v>
      </c>
      <c r="U5091" s="127" t="s">
        <v>229</v>
      </c>
    </row>
    <row r="5092" spans="1:22" x14ac:dyDescent="0.2">
      <c r="N5092" s="125">
        <f t="shared" si="8936"/>
        <v>1.0152450701231409E-4</v>
      </c>
      <c r="P5092" s="127" t="str">
        <f t="shared" ref="P5092" si="8969">CONCATENATE("X2","(m",K5091,")")</f>
        <v>X2(m637)</v>
      </c>
      <c r="Q5092" s="59">
        <f t="shared" ref="Q5092" si="8970">(($L$3*($I$4-($B$4*Q5091+$D$4*N5093+$E$4*N5094+$F$4*N5095+$G$4*N5096))/$C$4))+((1-$L$3)*N5092)</f>
        <v>1.0152727803297246E-4</v>
      </c>
      <c r="S5092" s="129">
        <f t="shared" si="8968"/>
        <v>2.7293361075579683E-3</v>
      </c>
    </row>
    <row r="5093" spans="1:22" x14ac:dyDescent="0.2">
      <c r="N5093" s="125">
        <f t="shared" si="8936"/>
        <v>-9.8222306813563077E-4</v>
      </c>
      <c r="P5093" s="127" t="str">
        <f t="shared" ref="P5093" si="8971">CONCATENATE("X3","(m",K5091,")")</f>
        <v>X3(m637)</v>
      </c>
      <c r="Q5093" s="59">
        <f t="shared" ref="Q5093" si="8972">(($L$3*($I$5-($B$5*Q5091+$C$5*Q5092+$E$5*N5094+$F$5*N5095+$G$5*N5096))/$D$5))+((1-$L$3)*N5093)</f>
        <v>-9.8224977348973703E-4</v>
      </c>
      <c r="S5093" s="129">
        <f t="shared" si="8968"/>
        <v>2.7187946311642325E-3</v>
      </c>
    </row>
    <row r="5094" spans="1:22" x14ac:dyDescent="0.2">
      <c r="N5094" s="125">
        <f t="shared" si="8936"/>
        <v>0.25272566882983849</v>
      </c>
      <c r="P5094" s="127" t="str">
        <f t="shared" ref="P5094" si="8973">CONCATENATE("X4","(m",K5091,")")</f>
        <v>X4(m637)</v>
      </c>
      <c r="Q5094" s="59">
        <f t="shared" ref="Q5094" si="8974">(($L$3*($I$6-($B$6*Q5091+$C$6*Q5092+$D$6*Q5093+$F$6*N5095+$G$6*N5096))/$E$6))+((1-$L$3)*N5094)</f>
        <v>0.25273247581117625</v>
      </c>
      <c r="S5094" s="129">
        <f t="shared" si="8968"/>
        <v>2.6933544317608144E-3</v>
      </c>
    </row>
    <row r="5095" spans="1:22" x14ac:dyDescent="0.2">
      <c r="N5095" s="125">
        <f t="shared" si="8936"/>
        <v>-1.0152589569662402E-4</v>
      </c>
      <c r="P5095" s="127" t="str">
        <f t="shared" ref="P5095" si="8975">CONCATENATE("X5","(m",K5091,")")</f>
        <v>X5(m637)</v>
      </c>
      <c r="Q5095" s="59">
        <f t="shared" ref="Q5095" si="8976">(($L$3*($I$7-($B$7*Q5091+$C$7*Q5092+$D$7*Q5093+$E$7*Q5094+$G$7*N5096))/$F$7))+((1-$L$3)*N5095)</f>
        <v>-1.0152865405037725E-4</v>
      </c>
      <c r="S5095" s="129">
        <f t="shared" si="8968"/>
        <v>2.716822929472167E-3</v>
      </c>
    </row>
    <row r="5096" spans="1:22" ht="15.75" x14ac:dyDescent="0.25">
      <c r="K5096" s="1"/>
      <c r="N5096" s="126">
        <f t="shared" si="8936"/>
        <v>-9.8818810796823058E-4</v>
      </c>
      <c r="P5096" s="127" t="str">
        <f t="shared" ref="P5096" si="8977">CONCATENATE("X6","(m",K5091,")")</f>
        <v>X6(m637)</v>
      </c>
      <c r="Q5096" s="59">
        <f t="shared" ref="Q5096" si="8978">(($L$3*($I$8-($B$8*Q5091+$C$8*Q5092+$D$8*Q5093+$E$8*Q5094+$F$8*Q5095))/$G$8))+((1-$L$3)*N5096)</f>
        <v>-9.8821469124667281E-4</v>
      </c>
      <c r="R5096" s="1"/>
      <c r="S5096" s="129">
        <f t="shared" si="8968"/>
        <v>2.6900306864184906E-3</v>
      </c>
      <c r="T5096" s="1"/>
      <c r="U5096" s="1"/>
    </row>
    <row r="5097" spans="1:22" x14ac:dyDescent="0.2">
      <c r="A5097" s="131"/>
      <c r="B5097" s="131"/>
      <c r="C5097" s="131"/>
      <c r="D5097" s="131"/>
      <c r="E5097" s="131"/>
      <c r="F5097" s="131"/>
      <c r="G5097" s="131"/>
      <c r="H5097" s="131"/>
      <c r="I5097" s="131"/>
      <c r="J5097" s="131"/>
      <c r="K5097" s="131"/>
      <c r="L5097" s="131"/>
      <c r="M5097" s="131"/>
      <c r="N5097" s="131"/>
      <c r="O5097" s="131"/>
      <c r="P5097" s="131"/>
      <c r="Q5097" s="131"/>
      <c r="R5097" s="131"/>
      <c r="S5097" s="131"/>
      <c r="T5097" s="131"/>
      <c r="U5097" s="131"/>
      <c r="V5097" s="131"/>
    </row>
    <row r="5098" spans="1:22" ht="15.75" x14ac:dyDescent="0.25">
      <c r="K5098" s="127" t="s">
        <v>226</v>
      </c>
      <c r="N5098" s="117" t="s">
        <v>865</v>
      </c>
      <c r="S5098" s="112" t="s">
        <v>210</v>
      </c>
      <c r="T5098" s="112" t="s">
        <v>228</v>
      </c>
    </row>
    <row r="5099" spans="1:22" x14ac:dyDescent="0.2">
      <c r="K5099" s="127">
        <v>638</v>
      </c>
      <c r="N5099" s="124">
        <f t="shared" ref="N5099" si="8979">Q5091</f>
        <v>0.25156000472032203</v>
      </c>
      <c r="P5099" s="127" t="str">
        <f t="shared" ref="P5099" si="8980">CONCATENATE("X1","(m",K5099,")")</f>
        <v>X1(m638)</v>
      </c>
      <c r="Q5099" s="59">
        <f t="shared" ref="Q5099" si="8981">(($L$3*($I$3-($C$3*N5100+$D$3*N5101+$E$3*N5102+$F$3*N5103+$G$3*N5104))/$B$3))+((1-$L$3)*N5099)</f>
        <v>0.25156678058554854</v>
      </c>
      <c r="S5099" s="129">
        <f t="shared" ref="S5099:S5104" si="8982">ABS((Q5099-N5099)/Q5099)*100</f>
        <v>2.693465810845301E-3</v>
      </c>
      <c r="T5099" s="133">
        <f t="shared" si="8954"/>
        <v>2.7043672885603519E-3</v>
      </c>
      <c r="U5099" s="127" t="s">
        <v>229</v>
      </c>
    </row>
    <row r="5100" spans="1:22" x14ac:dyDescent="0.2">
      <c r="N5100" s="125">
        <f t="shared" si="8936"/>
        <v>1.0152727803297246E-4</v>
      </c>
      <c r="P5100" s="127" t="str">
        <f t="shared" ref="P5100" si="8983">CONCATENATE("X2","(m",K5099,")")</f>
        <v>X2(m638)</v>
      </c>
      <c r="Q5100" s="59">
        <f t="shared" ref="Q5100" si="8984">(($L$3*($I$4-($B$4*Q5099+$D$4*N5101+$E$4*N5102+$F$4*N5103+$G$4*N5104))/$C$4))+((1-$L$3)*N5100)</f>
        <v>1.0153002377772358E-4</v>
      </c>
      <c r="S5100" s="129">
        <f t="shared" si="8982"/>
        <v>2.7043672885603519E-3</v>
      </c>
    </row>
    <row r="5101" spans="1:22" x14ac:dyDescent="0.2">
      <c r="N5101" s="125">
        <f t="shared" si="8936"/>
        <v>-9.8224977348973703E-4</v>
      </c>
      <c r="P5101" s="127" t="str">
        <f t="shared" ref="P5101" si="8985">CONCATENATE("X3","(m",K5099,")")</f>
        <v>X3(m638)</v>
      </c>
      <c r="Q5101" s="59">
        <f t="shared" ref="Q5101" si="8986">(($L$3*($I$5-($B$5*Q5099+$C$5*Q5100+$E$5*N5102+$F$5*N5103+$G$5*N5104))/$D$5))+((1-$L$3)*N5101)</f>
        <v>-9.8227623525054802E-4</v>
      </c>
      <c r="S5101" s="129">
        <f t="shared" si="8982"/>
        <v>2.6939225302786392E-3</v>
      </c>
    </row>
    <row r="5102" spans="1:22" x14ac:dyDescent="0.2">
      <c r="N5102" s="125">
        <f t="shared" si="8936"/>
        <v>0.25273247581117625</v>
      </c>
      <c r="P5102" s="127" t="str">
        <f t="shared" ref="P5102" si="8987">CONCATENATE("X4","(m",K5099,")")</f>
        <v>X4(m638)</v>
      </c>
      <c r="Q5102" s="59">
        <f t="shared" ref="Q5102" si="8988">(($L$3*($I$6-($B$6*Q5099+$C$6*Q5100+$D$6*Q5101+$F$6*N5103+$G$6*N5104))/$E$6))+((1-$L$3)*N5102)</f>
        <v>0.25273922070252974</v>
      </c>
      <c r="S5102" s="129">
        <f t="shared" si="8982"/>
        <v>2.6687157358266222E-3</v>
      </c>
    </row>
    <row r="5103" spans="1:22" x14ac:dyDescent="0.2">
      <c r="N5103" s="125">
        <f t="shared" si="8936"/>
        <v>-1.0152865405037725E-4</v>
      </c>
      <c r="P5103" s="127" t="str">
        <f t="shared" ref="P5103" si="8989">CONCATENATE("X5","(m",K5099,")")</f>
        <v>X5(m638)</v>
      </c>
      <c r="Q5103" s="59">
        <f t="shared" ref="Q5103" si="8990">(($L$3*($I$7-($B$7*Q5099+$C$7*Q5100+$D$7*Q5101+$E$7*Q5102+$G$7*N5104))/$F$7))+((1-$L$3)*N5103)</f>
        <v>-1.0153138724376459E-4</v>
      </c>
      <c r="S5103" s="129">
        <f t="shared" si="8982"/>
        <v>2.6919689187145262E-3</v>
      </c>
    </row>
    <row r="5104" spans="1:22" ht="15.75" x14ac:dyDescent="0.25">
      <c r="K5104" s="1"/>
      <c r="N5104" s="126">
        <f t="shared" si="8936"/>
        <v>-9.8821469124667281E-4</v>
      </c>
      <c r="P5104" s="127" t="str">
        <f t="shared" ref="P5104" si="8991">CONCATENATE("X6","(m",K5099,")")</f>
        <v>X6(m638)</v>
      </c>
      <c r="Q5104" s="59">
        <f t="shared" ref="Q5104" si="8992">(($L$3*($I$8-($B$8*Q5099+$C$8*Q5100+$D$8*Q5101+$E$8*Q5102+$F$8*Q5103))/$G$8))+((1-$L$3)*N5104)</f>
        <v>-9.8824103204533465E-4</v>
      </c>
      <c r="R5104" s="1"/>
      <c r="S5104" s="129">
        <f t="shared" si="8982"/>
        <v>2.6654224837557297E-3</v>
      </c>
      <c r="T5104" s="1"/>
      <c r="U5104" s="1"/>
    </row>
    <row r="5105" spans="1:22" x14ac:dyDescent="0.2">
      <c r="A5105" s="131"/>
      <c r="B5105" s="131"/>
      <c r="C5105" s="131"/>
      <c r="D5105" s="131"/>
      <c r="E5105" s="131"/>
      <c r="F5105" s="131"/>
      <c r="G5105" s="131"/>
      <c r="H5105" s="131"/>
      <c r="I5105" s="131"/>
      <c r="J5105" s="131"/>
      <c r="K5105" s="131"/>
      <c r="L5105" s="131"/>
      <c r="M5105" s="131"/>
      <c r="N5105" s="131"/>
      <c r="O5105" s="131"/>
      <c r="P5105" s="131"/>
      <c r="Q5105" s="131"/>
      <c r="R5105" s="131"/>
      <c r="S5105" s="131"/>
      <c r="T5105" s="131"/>
      <c r="U5105" s="131"/>
      <c r="V5105" s="131"/>
    </row>
    <row r="5106" spans="1:22" ht="15.75" x14ac:dyDescent="0.25">
      <c r="K5106" s="127" t="s">
        <v>226</v>
      </c>
      <c r="N5106" s="117" t="s">
        <v>866</v>
      </c>
      <c r="S5106" s="112" t="s">
        <v>210</v>
      </c>
      <c r="T5106" s="112" t="s">
        <v>228</v>
      </c>
    </row>
    <row r="5107" spans="1:22" x14ac:dyDescent="0.2">
      <c r="K5107" s="127">
        <v>639</v>
      </c>
      <c r="N5107" s="124">
        <f t="shared" ref="N5107" si="8993">Q5099</f>
        <v>0.25156678058554854</v>
      </c>
      <c r="P5107" s="127" t="str">
        <f t="shared" ref="P5107" si="8994">CONCATENATE("X1","(m",K5107,")")</f>
        <v>X1(m639)</v>
      </c>
      <c r="Q5107" s="59">
        <f t="shared" ref="Q5107" si="8995">(($L$3*($I$3-($C$3*N5108+$D$3*N5109+$E$3*N5110+$F$3*N5111+$G$3*N5112))/$B$3))+((1-$L$3)*N5107)</f>
        <v>0.25157349464461692</v>
      </c>
      <c r="S5107" s="129">
        <f t="shared" ref="S5107:S5112" si="8996">ABS((Q5107-N5107)/Q5107)*100</f>
        <v>2.66882609309245E-3</v>
      </c>
      <c r="T5107" s="133">
        <f t="shared" si="8954"/>
        <v>2.6796275550677205E-3</v>
      </c>
      <c r="U5107" s="127" t="s">
        <v>229</v>
      </c>
    </row>
    <row r="5108" spans="1:22" x14ac:dyDescent="0.2">
      <c r="N5108" s="125">
        <f t="shared" si="8936"/>
        <v>1.0153002377772358E-4</v>
      </c>
      <c r="P5108" s="127" t="str">
        <f t="shared" ref="P5108" si="8997">CONCATENATE("X2","(m",K5107,")")</f>
        <v>X2(m639)</v>
      </c>
      <c r="Q5108" s="59">
        <f t="shared" ref="Q5108" si="8998">(($L$3*($I$4-($B$4*Q5107+$D$4*N5109+$E$4*N5110+$F$4*N5111+$G$4*N5112))/$C$4))+((1-$L$3)*N5108)</f>
        <v>1.01532744477122E-4</v>
      </c>
      <c r="S5108" s="129">
        <f t="shared" si="8996"/>
        <v>2.6796275550677205E-3</v>
      </c>
    </row>
    <row r="5109" spans="1:22" x14ac:dyDescent="0.2">
      <c r="N5109" s="125">
        <f t="shared" si="8936"/>
        <v>-9.8227623525054802E-4</v>
      </c>
      <c r="P5109" s="127" t="str">
        <f t="shared" ref="P5109" si="8999">CONCATENATE("X3","(m",K5107,")")</f>
        <v>X3(m639)</v>
      </c>
      <c r="Q5109" s="59">
        <f t="shared" ref="Q5109" si="9000">(($L$3*($I$5-($B$5*Q5107+$C$5*Q5108+$E$5*N5110+$F$5*N5111+$G$5*N5112))/$D$5))+((1-$L$3)*N5109)</f>
        <v>-9.8230245564000338E-4</v>
      </c>
      <c r="S5109" s="129">
        <f t="shared" si="8996"/>
        <v>2.6692786223643842E-3</v>
      </c>
    </row>
    <row r="5110" spans="1:22" x14ac:dyDescent="0.2">
      <c r="N5110" s="125">
        <f t="shared" si="8936"/>
        <v>0.25273922070252974</v>
      </c>
      <c r="P5110" s="127" t="str">
        <f t="shared" ref="P5110" si="9001">CONCATENATE("X4","(m",K5107,")")</f>
        <v>X4(m639)</v>
      </c>
      <c r="Q5110" s="59">
        <f t="shared" ref="Q5110" si="9002">(($L$3*($I$6-($B$6*Q5107+$C$6*Q5108+$D$6*Q5109+$F$6*N5111+$G$6*N5112))/$E$6))+((1-$L$3)*N5110)</f>
        <v>0.25274590407025371</v>
      </c>
      <c r="S5110" s="129">
        <f t="shared" si="8996"/>
        <v>2.6443030792348637E-3</v>
      </c>
    </row>
    <row r="5111" spans="1:22" x14ac:dyDescent="0.2">
      <c r="N5111" s="125">
        <f t="shared" si="8936"/>
        <v>-1.0153138724376459E-4</v>
      </c>
      <c r="P5111" s="127" t="str">
        <f t="shared" ref="P5111" si="9003">CONCATENATE("X5","(m",K5107,")")</f>
        <v>X5(m639)</v>
      </c>
      <c r="Q5111" s="59">
        <f t="shared" ref="Q5111" si="9004">(($L$3*($I$7-($B$7*Q5107+$C$7*Q5108+$D$7*Q5109+$E$7*Q5110+$G$7*N5112))/$F$7))+((1-$L$3)*N5111)</f>
        <v>-1.0153409550628667E-4</v>
      </c>
      <c r="S5111" s="129">
        <f t="shared" si="8996"/>
        <v>2.6673429339934933E-3</v>
      </c>
    </row>
    <row r="5112" spans="1:22" ht="15.75" x14ac:dyDescent="0.25">
      <c r="K5112" s="1"/>
      <c r="N5112" s="126">
        <f t="shared" si="8936"/>
        <v>-9.8824103204533465E-4</v>
      </c>
      <c r="P5112" s="127" t="str">
        <f t="shared" ref="P5112" si="9005">CONCATENATE("X6","(m",K5107,")")</f>
        <v>X6(m639)</v>
      </c>
      <c r="Q5112" s="59">
        <f t="shared" ref="Q5112" si="9006">(($L$3*($I$8-($B$8*Q5107+$C$8*Q5108+$D$8*Q5109+$E$8*Q5110+$F$8*Q5111))/$G$8))+((1-$L$3)*N5112)</f>
        <v>-9.8826713257599915E-4</v>
      </c>
      <c r="R5112" s="1"/>
      <c r="S5112" s="129">
        <f t="shared" si="8996"/>
        <v>2.6410400390899039E-3</v>
      </c>
      <c r="T5112" s="1"/>
      <c r="U5112" s="1"/>
    </row>
    <row r="5113" spans="1:22" x14ac:dyDescent="0.2">
      <c r="A5113" s="131"/>
      <c r="B5113" s="131"/>
      <c r="C5113" s="131"/>
      <c r="D5113" s="131"/>
      <c r="E5113" s="131"/>
      <c r="F5113" s="131"/>
      <c r="G5113" s="131"/>
      <c r="H5113" s="131"/>
      <c r="I5113" s="131"/>
      <c r="J5113" s="131"/>
      <c r="K5113" s="131"/>
      <c r="L5113" s="131"/>
      <c r="M5113" s="131"/>
      <c r="N5113" s="131"/>
      <c r="O5113" s="131"/>
      <c r="P5113" s="131"/>
      <c r="Q5113" s="131"/>
      <c r="R5113" s="131"/>
      <c r="S5113" s="131"/>
      <c r="T5113" s="131"/>
      <c r="U5113" s="131"/>
      <c r="V5113" s="131"/>
    </row>
    <row r="5114" spans="1:22" ht="15.75" x14ac:dyDescent="0.25">
      <c r="K5114" s="127" t="s">
        <v>226</v>
      </c>
      <c r="N5114" s="117" t="s">
        <v>867</v>
      </c>
      <c r="S5114" s="112" t="s">
        <v>210</v>
      </c>
      <c r="T5114" s="112" t="s">
        <v>228</v>
      </c>
    </row>
    <row r="5115" spans="1:22" x14ac:dyDescent="0.2">
      <c r="K5115" s="127">
        <v>640</v>
      </c>
      <c r="N5115" s="124">
        <f t="shared" ref="N5115" si="9007">Q5107</f>
        <v>0.25157349464461692</v>
      </c>
      <c r="P5115" s="127" t="str">
        <f t="shared" ref="P5115" si="9008">CONCATENATE("X1","(m",K5115,")")</f>
        <v>X1(m640)</v>
      </c>
      <c r="Q5115" s="59">
        <f t="shared" ref="Q5115" si="9009">(($L$3*($I$3-($C$3*N5116+$D$3*N5117+$E$3*N5118+$F$3*N5119+$G$3*N5120))/$B$3))+((1-$L$3)*N5115)</f>
        <v>0.25158014746129298</v>
      </c>
      <c r="S5115" s="129">
        <f t="shared" ref="S5115:S5120" si="9010">ABS((Q5115-N5115)/Q5115)*100</f>
        <v>2.6444124241081337E-3</v>
      </c>
      <c r="T5115" s="133">
        <f t="shared" si="8954"/>
        <v>2.6551147931588195E-3</v>
      </c>
      <c r="U5115" s="127" t="s">
        <v>229</v>
      </c>
    </row>
    <row r="5116" spans="1:22" x14ac:dyDescent="0.2">
      <c r="N5116" s="125">
        <f t="shared" si="8936"/>
        <v>1.01532744477122E-4</v>
      </c>
      <c r="P5116" s="127" t="str">
        <f t="shared" ref="P5116" si="9011">CONCATENATE("X2","(m",K5115,")")</f>
        <v>X2(m640)</v>
      </c>
      <c r="Q5116" s="59">
        <f t="shared" ref="Q5116" si="9012">(($L$3*($I$4-($B$4*Q5115+$D$4*N5117+$E$4*N5118+$F$4*N5119+$G$4*N5120))/$C$4))+((1-$L$3)*N5116)</f>
        <v>1.0153544035961929E-4</v>
      </c>
      <c r="S5116" s="129">
        <f t="shared" si="9010"/>
        <v>2.6551147931588195E-3</v>
      </c>
    </row>
    <row r="5117" spans="1:22" x14ac:dyDescent="0.2">
      <c r="N5117" s="125">
        <f t="shared" si="8936"/>
        <v>-9.8230245564000338E-4</v>
      </c>
      <c r="P5117" s="127" t="str">
        <f t="shared" ref="P5117" si="9013">CONCATENATE("X3","(m",K5115,")")</f>
        <v>X3(m640)</v>
      </c>
      <c r="Q5117" s="59">
        <f t="shared" ref="Q5117" si="9014">(($L$3*($I$5-($B$5*Q5115+$C$5*Q5116+$E$5*N5118+$F$5*N5119+$G$5*N5120))/$D$5))+((1-$L$3)*N5117)</f>
        <v>-9.823284368597762E-4</v>
      </c>
      <c r="S5117" s="129">
        <f t="shared" si="9010"/>
        <v>2.6448608019405259E-3</v>
      </c>
    </row>
    <row r="5118" spans="1:22" x14ac:dyDescent="0.2">
      <c r="N5118" s="125">
        <f t="shared" si="8936"/>
        <v>0.25274590407025371</v>
      </c>
      <c r="P5118" s="127" t="str">
        <f t="shared" ref="P5118" si="9015">CONCATENATE("X4","(m",K5115,")")</f>
        <v>X4(m640)</v>
      </c>
      <c r="Q5118" s="59">
        <f t="shared" ref="Q5118" si="9016">(($L$3*($I$6-($B$6*Q5115+$C$6*Q5116+$D$6*Q5117+$F$6*N5119+$G$6*N5120))/$E$6))+((1-$L$3)*N5118)</f>
        <v>0.25275252647553692</v>
      </c>
      <c r="S5118" s="129">
        <f t="shared" si="9010"/>
        <v>2.6201143765217823E-3</v>
      </c>
    </row>
    <row r="5119" spans="1:22" x14ac:dyDescent="0.2">
      <c r="N5119" s="125">
        <f t="shared" si="8936"/>
        <v>-1.0153409550628667E-4</v>
      </c>
      <c r="P5119" s="127" t="str">
        <f t="shared" ref="P5119" si="9017">CONCATENATE("X5","(m",K5115,")")</f>
        <v>X5(m640)</v>
      </c>
      <c r="Q5119" s="59">
        <f t="shared" ref="Q5119" si="9018">(($L$3*($I$7-($B$7*Q5115+$C$7*Q5116+$D$7*Q5117+$E$7*Q5118+$G$7*N5120))/$F$7))+((1-$L$3)*N5119)</f>
        <v>-1.0153677906535083E-4</v>
      </c>
      <c r="S5119" s="129">
        <f t="shared" si="9010"/>
        <v>2.6429428714034673E-3</v>
      </c>
    </row>
    <row r="5120" spans="1:22" ht="15.75" x14ac:dyDescent="0.25">
      <c r="K5120" s="1"/>
      <c r="N5120" s="126">
        <f t="shared" si="8936"/>
        <v>-9.8826713257599915E-4</v>
      </c>
      <c r="P5120" s="127" t="str">
        <f t="shared" ref="P5120" si="9019">CONCATENATE("X6","(m",K5115,")")</f>
        <v>X6(m640)</v>
      </c>
      <c r="Q5120" s="59">
        <f t="shared" ref="Q5120" si="9020">(($L$3*($I$8-($B$8*Q5115+$C$8*Q5116+$D$8*Q5117+$E$8*Q5118+$F$8*Q5119))/$G$8))+((1-$L$3)*N5120)</f>
        <v>-9.8829299503027453E-4</v>
      </c>
      <c r="R5120" s="1"/>
      <c r="S5120" s="129">
        <f t="shared" si="9010"/>
        <v>2.6168812695662631E-3</v>
      </c>
      <c r="T5120" s="1"/>
      <c r="U5120" s="1"/>
    </row>
    <row r="5121" spans="1:22" x14ac:dyDescent="0.2">
      <c r="A5121" s="131"/>
      <c r="B5121" s="131"/>
      <c r="C5121" s="131"/>
      <c r="D5121" s="131"/>
      <c r="E5121" s="131"/>
      <c r="F5121" s="131"/>
      <c r="G5121" s="131"/>
      <c r="H5121" s="131"/>
      <c r="I5121" s="131"/>
      <c r="J5121" s="131"/>
      <c r="K5121" s="131"/>
      <c r="L5121" s="131"/>
      <c r="M5121" s="131"/>
      <c r="N5121" s="131"/>
      <c r="O5121" s="131"/>
      <c r="P5121" s="131"/>
      <c r="Q5121" s="131"/>
      <c r="R5121" s="131"/>
      <c r="S5121" s="131"/>
      <c r="T5121" s="131"/>
      <c r="U5121" s="131"/>
      <c r="V5121" s="131"/>
    </row>
    <row r="5122" spans="1:22" ht="15.75" x14ac:dyDescent="0.25">
      <c r="K5122" s="127" t="s">
        <v>226</v>
      </c>
      <c r="N5122" s="117" t="s">
        <v>868</v>
      </c>
      <c r="S5122" s="112" t="s">
        <v>210</v>
      </c>
      <c r="T5122" s="112" t="s">
        <v>228</v>
      </c>
    </row>
    <row r="5123" spans="1:22" x14ac:dyDescent="0.2">
      <c r="K5123" s="127">
        <v>641</v>
      </c>
      <c r="N5123" s="124">
        <f t="shared" ref="N5123" si="9021">Q5115</f>
        <v>0.25158014746129298</v>
      </c>
      <c r="P5123" s="127" t="str">
        <f t="shared" ref="P5123" si="9022">CONCATENATE("X1","(m",K5123,")")</f>
        <v>X1(m641)</v>
      </c>
      <c r="Q5123" s="59">
        <f t="shared" ref="Q5123" si="9023">(($L$3*($I$3-($C$3*N5124+$D$3*N5125+$E$3*N5126+$F$3*N5127+$G$3*N5128))/$B$3))+((1-$L$3)*N5123)</f>
        <v>0.25158673959420008</v>
      </c>
      <c r="S5123" s="129">
        <f t="shared" ref="S5123:S5128" si="9024">ABS((Q5123-N5123)/Q5123)*100</f>
        <v>2.6202227183096225E-3</v>
      </c>
      <c r="T5123" s="133">
        <f t="shared" si="8954"/>
        <v>2.6308269087128178E-3</v>
      </c>
      <c r="U5123" s="127" t="s">
        <v>229</v>
      </c>
    </row>
    <row r="5124" spans="1:22" x14ac:dyDescent="0.2">
      <c r="N5124" s="125">
        <f t="shared" si="8936"/>
        <v>1.0153544035961929E-4</v>
      </c>
      <c r="P5124" s="127" t="str">
        <f t="shared" ref="P5124" si="9025">CONCATENATE("X2","(m",K5123,")")</f>
        <v>X2(m641)</v>
      </c>
      <c r="Q5124" s="59">
        <f t="shared" ref="Q5124" si="9026">(($L$3*($I$4-($B$4*Q5123+$D$4*N5125+$E$4*N5126+$F$4*N5127+$G$4*N5128))/$C$4))+((1-$L$3)*N5124)</f>
        <v>1.0153811165158322E-4</v>
      </c>
      <c r="S5124" s="129">
        <f t="shared" si="9024"/>
        <v>2.6308269087128178E-3</v>
      </c>
    </row>
    <row r="5125" spans="1:22" x14ac:dyDescent="0.2">
      <c r="N5125" s="125">
        <f t="shared" si="8936"/>
        <v>-9.823284368597762E-4</v>
      </c>
      <c r="P5125" s="127" t="str">
        <f t="shared" ref="P5125" si="9027">CONCATENATE("X3","(m",K5123,")")</f>
        <v>X3(m641)</v>
      </c>
      <c r="Q5125" s="59">
        <f t="shared" ref="Q5125" si="9028">(($L$3*($I$5-($B$5*Q5123+$C$5*Q5124+$E$5*N5126+$F$5*N5127+$G$5*N5128))/$D$5))+((1-$L$3)*N5125)</f>
        <v>-9.823541810914558E-4</v>
      </c>
      <c r="S5125" s="129">
        <f t="shared" si="9024"/>
        <v>2.6206669829616637E-3</v>
      </c>
    </row>
    <row r="5126" spans="1:22" x14ac:dyDescent="0.2">
      <c r="N5126" s="125">
        <f t="shared" si="8936"/>
        <v>0.25275252647553692</v>
      </c>
      <c r="P5126" s="127" t="str">
        <f t="shared" ref="P5126" si="9029">CONCATENATE("X4","(m",K5123,")")</f>
        <v>X4(m641)</v>
      </c>
      <c r="Q5126" s="59">
        <f t="shared" ref="Q5126" si="9030">(($L$3*($I$6-($B$6*Q5123+$C$6*Q5124+$D$6*Q5125+$F$6*N5127+$G$6*N5128))/$E$6))+((1-$L$3)*N5126)</f>
        <v>0.25275908847444917</v>
      </c>
      <c r="S5126" s="129">
        <f t="shared" si="9024"/>
        <v>2.5961475616375603E-3</v>
      </c>
    </row>
    <row r="5127" spans="1:22" x14ac:dyDescent="0.2">
      <c r="N5127" s="125">
        <f t="shared" si="8936"/>
        <v>-1.0153677906535083E-4</v>
      </c>
      <c r="P5127" s="127" t="str">
        <f t="shared" ref="P5127" si="9031">CONCATENATE("X5","(m",K5123,")")</f>
        <v>X5(m641)</v>
      </c>
      <c r="Q5127" s="59">
        <f t="shared" ref="Q5127" si="9032">(($L$3*($I$7-($B$7*Q5123+$C$7*Q5124+$D$7*Q5125+$E$7*Q5126+$G$7*N5128))/$F$7))+((1-$L$3)*N5127)</f>
        <v>-1.0153943814628997E-4</v>
      </c>
      <c r="S5127" s="129">
        <f t="shared" si="9024"/>
        <v>2.618766646417589E-3</v>
      </c>
    </row>
    <row r="5128" spans="1:22" ht="15.75" x14ac:dyDescent="0.25">
      <c r="K5128" s="1"/>
      <c r="N5128" s="126">
        <f t="shared" si="8936"/>
        <v>-9.8829299503027453E-4</v>
      </c>
      <c r="P5128" s="127" t="str">
        <f t="shared" ref="P5128" si="9033">CONCATENATE("X6","(m",K5123,")")</f>
        <v>X6(m641)</v>
      </c>
      <c r="Q5128" s="59">
        <f t="shared" ref="Q5128" si="9034">(($L$3*($I$8-($B$8*Q5123+$C$8*Q5124+$D$8*Q5125+$E$8*Q5126+$F$8*Q5127))/$G$8))+((1-$L$3)*N5128)</f>
        <v>-9.8831862157977807E-4</v>
      </c>
      <c r="R5128" s="1"/>
      <c r="S5128" s="129">
        <f t="shared" si="9024"/>
        <v>2.5929441117455094E-3</v>
      </c>
      <c r="T5128" s="1"/>
      <c r="U5128" s="1"/>
    </row>
    <row r="5129" spans="1:22" x14ac:dyDescent="0.2">
      <c r="A5129" s="131"/>
      <c r="B5129" s="131"/>
      <c r="C5129" s="131"/>
      <c r="D5129" s="131"/>
      <c r="E5129" s="131"/>
      <c r="F5129" s="131"/>
      <c r="G5129" s="131"/>
      <c r="H5129" s="131"/>
      <c r="I5129" s="131"/>
      <c r="J5129" s="131"/>
      <c r="K5129" s="131"/>
      <c r="L5129" s="131"/>
      <c r="M5129" s="131"/>
      <c r="N5129" s="131"/>
      <c r="O5129" s="131"/>
      <c r="P5129" s="131"/>
      <c r="Q5129" s="131"/>
      <c r="R5129" s="131"/>
      <c r="S5129" s="131"/>
      <c r="T5129" s="131"/>
      <c r="U5129" s="131"/>
      <c r="V5129" s="131"/>
    </row>
    <row r="5130" spans="1:22" ht="15.75" x14ac:dyDescent="0.25">
      <c r="K5130" s="127" t="s">
        <v>226</v>
      </c>
      <c r="N5130" s="117" t="s">
        <v>869</v>
      </c>
      <c r="S5130" s="112" t="s">
        <v>210</v>
      </c>
      <c r="T5130" s="112" t="s">
        <v>228</v>
      </c>
    </row>
    <row r="5131" spans="1:22" x14ac:dyDescent="0.2">
      <c r="K5131" s="127">
        <v>642</v>
      </c>
      <c r="N5131" s="124">
        <f t="shared" ref="N5131" si="9035">Q5123</f>
        <v>0.25158673959420008</v>
      </c>
      <c r="P5131" s="127" t="str">
        <f t="shared" ref="P5131" si="9036">CONCATENATE("X1","(m",K5131,")")</f>
        <v>X1(m642)</v>
      </c>
      <c r="Q5131" s="59">
        <f t="shared" ref="Q5131" si="9037">(($L$3*($I$3-($C$3*N5132+$D$3*N5133+$E$3*N5134+$F$3*N5135+$G$3*N5136))/$B$3))+((1-$L$3)*N5131)</f>
        <v>0.25159327159686612</v>
      </c>
      <c r="S5131" s="129">
        <f t="shared" ref="S5131:S5136" si="9038">ABS((Q5131-N5131)/Q5131)*100</f>
        <v>2.5962549095923273E-3</v>
      </c>
      <c r="T5131" s="133">
        <f t="shared" si="8954"/>
        <v>2.6067618270465289E-3</v>
      </c>
      <c r="U5131" s="127" t="s">
        <v>229</v>
      </c>
    </row>
    <row r="5132" spans="1:22" x14ac:dyDescent="0.2">
      <c r="N5132" s="125">
        <f t="shared" si="8936"/>
        <v>1.0153811165158322E-4</v>
      </c>
      <c r="P5132" s="127" t="str">
        <f t="shared" ref="P5132" si="9039">CONCATENATE("X2","(m",K5131,")")</f>
        <v>X2(m642)</v>
      </c>
      <c r="Q5132" s="59">
        <f t="shared" ref="Q5132" si="9040">(($L$3*($I$4-($B$4*Q5131+$D$4*N5133+$E$4*N5134+$F$4*N5135+$G$4*N5136))/$C$4))+((1-$L$3)*N5132)</f>
        <v>1.0154075857731671E-4</v>
      </c>
      <c r="S5132" s="129">
        <f t="shared" si="9038"/>
        <v>2.6067618270465289E-3</v>
      </c>
    </row>
    <row r="5133" spans="1:22" x14ac:dyDescent="0.2">
      <c r="N5133" s="125">
        <f t="shared" si="8936"/>
        <v>-9.823541810914558E-4</v>
      </c>
      <c r="P5133" s="127" t="str">
        <f t="shared" ref="P5133" si="9041">CONCATENATE("X3","(m",K5131,")")</f>
        <v>X3(m642)</v>
      </c>
      <c r="Q5133" s="59">
        <f t="shared" ref="Q5133" si="9042">(($L$3*($I$5-($B$5*Q5131+$C$5*Q5132+$E$5*N5134+$F$5*N5135+$G$5*N5136))/$D$5))+((1-$L$3)*N5133)</f>
        <v>-9.8237969049673251E-4</v>
      </c>
      <c r="S5133" s="129">
        <f t="shared" si="9038"/>
        <v>2.5966950990009862E-3</v>
      </c>
    </row>
    <row r="5134" spans="1:22" x14ac:dyDescent="0.2">
      <c r="N5134" s="125">
        <f t="shared" si="8936"/>
        <v>0.25275908847444917</v>
      </c>
      <c r="P5134" s="127" t="str">
        <f t="shared" ref="P5134" si="9043">CONCATENATE("X4","(m",K5131,")")</f>
        <v>X4(m642)</v>
      </c>
      <c r="Q5134" s="59">
        <f t="shared" ref="Q5134" si="9044">(($L$3*($I$6-($B$6*Q5131+$C$6*Q5132+$D$6*Q5133+$F$6*N5135+$G$6*N5136))/$E$6))+((1-$L$3)*N5134)</f>
        <v>0.25276559061798803</v>
      </c>
      <c r="S5134" s="129">
        <f t="shared" si="9038"/>
        <v>2.5724005878211796E-3</v>
      </c>
    </row>
    <row r="5135" spans="1:22" x14ac:dyDescent="0.2">
      <c r="N5135" s="125">
        <f t="shared" si="8936"/>
        <v>-1.0153943814628997E-4</v>
      </c>
      <c r="P5135" s="127" t="str">
        <f t="shared" ref="P5135" si="9045">CONCATENATE("X5","(m",K5131,")")</f>
        <v>X5(m642)</v>
      </c>
      <c r="Q5135" s="59">
        <f t="shared" ref="Q5135" si="9046">(($L$3*($I$7-($B$7*Q5131+$C$7*Q5132+$D$7*Q5133+$E$7*Q5134+$G$7*N5136))/$F$7))+((1-$L$3)*N5135)</f>
        <v>-1.015420729723817E-4</v>
      </c>
      <c r="S5135" s="129">
        <f t="shared" si="9038"/>
        <v>2.5948121942058269E-3</v>
      </c>
    </row>
    <row r="5136" spans="1:22" ht="15.75" x14ac:dyDescent="0.25">
      <c r="K5136" s="1"/>
      <c r="N5136" s="126">
        <f t="shared" si="8936"/>
        <v>-9.8831862157977807E-4</v>
      </c>
      <c r="P5136" s="127" t="str">
        <f t="shared" ref="P5136" si="9047">CONCATENATE("X6","(m",K5131,")")</f>
        <v>X6(m642)</v>
      </c>
      <c r="Q5136" s="59">
        <f t="shared" ref="Q5136" si="9048">(($L$3*($I$8-($B$8*Q5131+$C$8*Q5132+$D$8*Q5133+$E$8*Q5134+$F$8*Q5135))/$G$8))+((1-$L$3)*N5136)</f>
        <v>-9.8834401437631865E-4</v>
      </c>
      <c r="R5136" s="1"/>
      <c r="S5136" s="129">
        <f t="shared" si="9038"/>
        <v>2.5692265214568599E-3</v>
      </c>
      <c r="T5136" s="1"/>
      <c r="U5136" s="1"/>
    </row>
    <row r="5137" spans="1:22" x14ac:dyDescent="0.2">
      <c r="A5137" s="131"/>
      <c r="B5137" s="131"/>
      <c r="C5137" s="131"/>
      <c r="D5137" s="131"/>
      <c r="E5137" s="131"/>
      <c r="F5137" s="131"/>
      <c r="G5137" s="131"/>
      <c r="H5137" s="131"/>
      <c r="I5137" s="131"/>
      <c r="J5137" s="131"/>
      <c r="K5137" s="131"/>
      <c r="L5137" s="131"/>
      <c r="M5137" s="131"/>
      <c r="N5137" s="131"/>
      <c r="O5137" s="131"/>
      <c r="P5137" s="131"/>
      <c r="Q5137" s="131"/>
      <c r="R5137" s="131"/>
      <c r="S5137" s="131"/>
      <c r="T5137" s="131"/>
      <c r="U5137" s="131"/>
      <c r="V5137" s="131"/>
    </row>
    <row r="5138" spans="1:22" ht="15.75" x14ac:dyDescent="0.25">
      <c r="K5138" s="127" t="s">
        <v>226</v>
      </c>
      <c r="N5138" s="117" t="s">
        <v>870</v>
      </c>
      <c r="S5138" s="112" t="s">
        <v>210</v>
      </c>
      <c r="T5138" s="112" t="s">
        <v>228</v>
      </c>
    </row>
    <row r="5139" spans="1:22" x14ac:dyDescent="0.2">
      <c r="K5139" s="127">
        <v>643</v>
      </c>
      <c r="N5139" s="124">
        <f t="shared" ref="N5139:N5200" si="9049">Q5131</f>
        <v>0.25159327159686612</v>
      </c>
      <c r="P5139" s="127" t="str">
        <f t="shared" ref="P5139" si="9050">CONCATENATE("X1","(m",K5139,")")</f>
        <v>X1(m643)</v>
      </c>
      <c r="Q5139" s="59">
        <f t="shared" ref="Q5139" si="9051">(($L$3*($I$3-($C$3*N5140+$D$3*N5141+$E$3*N5142+$F$3*N5143+$G$3*N5144))/$B$3))+((1-$L$3)*N5139)</f>
        <v>0.25159974401777008</v>
      </c>
      <c r="S5139" s="129">
        <f t="shared" ref="S5139:S5144" si="9052">ABS((Q5139-N5139)/Q5139)*100</f>
        <v>2.5725069511600166E-3</v>
      </c>
      <c r="T5139" s="133">
        <f t="shared" si="8954"/>
        <v>2.5829174928055313E-3</v>
      </c>
      <c r="U5139" s="127" t="s">
        <v>229</v>
      </c>
    </row>
    <row r="5140" spans="1:22" x14ac:dyDescent="0.2">
      <c r="N5140" s="125">
        <f t="shared" si="9049"/>
        <v>1.0154075857731671E-4</v>
      </c>
      <c r="P5140" s="127" t="str">
        <f t="shared" ref="P5140" si="9053">CONCATENATE("X2","(m",K5139,")")</f>
        <v>X2(m643)</v>
      </c>
      <c r="Q5140" s="59">
        <f t="shared" ref="Q5140" si="9054">(($L$3*($I$4-($B$4*Q5139+$D$4*N5141+$E$4*N5142+$F$4*N5143+$G$4*N5144))/$C$4))+((1-$L$3)*N5140)</f>
        <v>1.0154338135907661E-4</v>
      </c>
      <c r="S5140" s="129">
        <f t="shared" si="9052"/>
        <v>2.5829174928055313E-3</v>
      </c>
    </row>
    <row r="5141" spans="1:22" x14ac:dyDescent="0.2">
      <c r="N5141" s="125">
        <f t="shared" si="9049"/>
        <v>-9.8237969049673251E-4</v>
      </c>
      <c r="P5141" s="127" t="str">
        <f t="shared" ref="P5141" si="9055">CONCATENATE("X3","(m",K5139,")")</f>
        <v>X3(m643)</v>
      </c>
      <c r="Q5141" s="59">
        <f t="shared" ref="Q5141" si="9056">(($L$3*($I$5-($B$5*Q5139+$C$5*Q5140+$E$5*N5142+$F$5*N5143+$G$5*N5144))/$D$5))+((1-$L$3)*N5141)</f>
        <v>-9.8240496721757956E-4</v>
      </c>
      <c r="S5141" s="129">
        <f t="shared" si="9052"/>
        <v>2.572943102947966E-3</v>
      </c>
    </row>
    <row r="5142" spans="1:22" x14ac:dyDescent="0.2">
      <c r="N5142" s="125">
        <f t="shared" si="9049"/>
        <v>0.25276559061798803</v>
      </c>
      <c r="P5142" s="127" t="str">
        <f t="shared" ref="P5142" si="9057">CONCATENATE("X4","(m",K5139,")")</f>
        <v>X4(m643)</v>
      </c>
      <c r="Q5142" s="59">
        <f t="shared" ref="Q5142" si="9058">(($L$3*($I$6-($B$6*Q5139+$C$6*Q5140+$D$6*Q5141+$F$6*N5143+$G$6*N5144))/$E$6))+((1-$L$3)*N5142)</f>
        <v>0.25277203345212529</v>
      </c>
      <c r="S5142" s="129">
        <f t="shared" si="9052"/>
        <v>2.5488714274535937E-3</v>
      </c>
    </row>
    <row r="5143" spans="1:22" x14ac:dyDescent="0.2">
      <c r="N5143" s="125">
        <f t="shared" si="9049"/>
        <v>-1.015420729723817E-4</v>
      </c>
      <c r="P5143" s="127" t="str">
        <f t="shared" ref="P5143" si="9059">CONCATENATE("X5","(m",K5139,")")</f>
        <v>X5(m643)</v>
      </c>
      <c r="Q5143" s="59">
        <f t="shared" ref="Q5143" si="9060">(($L$3*($I$7-($B$7*Q5139+$C$7*Q5140+$D$7*Q5141+$E$7*Q5142+$G$7*N5144))/$F$7))+((1-$L$3)*N5143)</f>
        <v>-1.0154468376486698E-4</v>
      </c>
      <c r="S5143" s="129">
        <f t="shared" si="9052"/>
        <v>2.5710774690323882E-3</v>
      </c>
    </row>
    <row r="5144" spans="1:22" ht="15.75" x14ac:dyDescent="0.25">
      <c r="K5144" s="1"/>
      <c r="N5144" s="126">
        <f t="shared" si="9049"/>
        <v>-9.8834401437631865E-4</v>
      </c>
      <c r="P5144" s="127" t="str">
        <f t="shared" ref="P5144" si="9061">CONCATENATE("X6","(m",K5139,")")</f>
        <v>X6(m643)</v>
      </c>
      <c r="Q5144" s="59">
        <f t="shared" ref="Q5144" si="9062">(($L$3*($I$8-($B$8*Q5139+$C$8*Q5140+$D$8*Q5141+$E$8*Q5142+$F$8*Q5143))/$G$8))+((1-$L$3)*N5144)</f>
        <v>-9.8836917555207788E-4</v>
      </c>
      <c r="R5144" s="1"/>
      <c r="S5144" s="129">
        <f t="shared" si="9052"/>
        <v>2.5457264736294507E-3</v>
      </c>
      <c r="T5144" s="1"/>
      <c r="U5144" s="1"/>
    </row>
    <row r="5145" spans="1:22" x14ac:dyDescent="0.2">
      <c r="A5145" s="131"/>
      <c r="B5145" s="131"/>
      <c r="C5145" s="131"/>
      <c r="D5145" s="131"/>
      <c r="E5145" s="131"/>
      <c r="F5145" s="131"/>
      <c r="G5145" s="131"/>
      <c r="H5145" s="131"/>
      <c r="I5145" s="131"/>
      <c r="J5145" s="131"/>
      <c r="K5145" s="131"/>
      <c r="L5145" s="131"/>
      <c r="M5145" s="131"/>
      <c r="N5145" s="131"/>
      <c r="O5145" s="131"/>
      <c r="P5145" s="131"/>
      <c r="Q5145" s="131"/>
      <c r="R5145" s="131"/>
      <c r="S5145" s="131"/>
      <c r="T5145" s="131"/>
      <c r="U5145" s="131"/>
      <c r="V5145" s="131"/>
    </row>
    <row r="5146" spans="1:22" ht="15.75" x14ac:dyDescent="0.25">
      <c r="K5146" s="127" t="s">
        <v>226</v>
      </c>
      <c r="N5146" s="117" t="s">
        <v>871</v>
      </c>
      <c r="S5146" s="112" t="s">
        <v>210</v>
      </c>
      <c r="T5146" s="112" t="s">
        <v>228</v>
      </c>
    </row>
    <row r="5147" spans="1:22" x14ac:dyDescent="0.2">
      <c r="K5147" s="127">
        <v>644</v>
      </c>
      <c r="N5147" s="124">
        <f t="shared" ref="N5147" si="9063">Q5139</f>
        <v>0.25159974401777008</v>
      </c>
      <c r="P5147" s="127" t="str">
        <f t="shared" ref="P5147" si="9064">CONCATENATE("X1","(m",K5147,")")</f>
        <v>X1(m644)</v>
      </c>
      <c r="Q5147" s="59">
        <f t="shared" ref="Q5147" si="9065">(($L$3*($I$3-($C$3*N5148+$D$3*N5149+$E$3*N5150+$F$3*N5151+$G$3*N5152))/$B$3))+((1-$L$3)*N5147)</f>
        <v>0.25160615740038783</v>
      </c>
      <c r="S5147" s="129">
        <f t="shared" ref="S5147:S5152" si="9066">ABS((Q5147-N5147)/Q5147)*100</f>
        <v>2.5489768152008744E-3</v>
      </c>
      <c r="T5147" s="133">
        <f t="shared" ref="T5147:T5203" si="9067">MAX(S5147:S5150)</f>
        <v>2.5592918700557562E-3</v>
      </c>
      <c r="U5147" s="127" t="s">
        <v>229</v>
      </c>
    </row>
    <row r="5148" spans="1:22" x14ac:dyDescent="0.2">
      <c r="N5148" s="125">
        <f t="shared" si="9049"/>
        <v>1.0154338135907661E-4</v>
      </c>
      <c r="P5148" s="127" t="str">
        <f t="shared" ref="P5148" si="9068">CONCATENATE("X2","(m",K5147,")")</f>
        <v>X2(m644)</v>
      </c>
      <c r="Q5148" s="59">
        <f t="shared" ref="Q5148" si="9069">(($L$3*($I$4-($B$4*Q5147+$D$4*N5149+$E$4*N5150+$F$4*N5151+$G$4*N5152))/$C$4))+((1-$L$3)*N5148)</f>
        <v>1.0154598021709268E-4</v>
      </c>
      <c r="S5148" s="129">
        <f t="shared" si="9066"/>
        <v>2.5592918700557562E-3</v>
      </c>
    </row>
    <row r="5149" spans="1:22" x14ac:dyDescent="0.2">
      <c r="N5149" s="125">
        <f t="shared" si="9049"/>
        <v>-9.8240496721757956E-4</v>
      </c>
      <c r="P5149" s="127" t="str">
        <f t="shared" ref="P5149" si="9070">CONCATENATE("X3","(m",K5147,")")</f>
        <v>X3(m644)</v>
      </c>
      <c r="Q5149" s="59">
        <f t="shared" ref="Q5149" si="9071">(($L$3*($I$5-($B$5*Q5147+$C$5*Q5148+$E$5*N5150+$F$5*N5151+$G$5*N5152))/$D$5))+((1-$L$3)*N5149)</f>
        <v>-9.824300133764311E-4</v>
      </c>
      <c r="S5149" s="129">
        <f t="shared" si="9066"/>
        <v>2.5494089665960007E-3</v>
      </c>
    </row>
    <row r="5150" spans="1:22" x14ac:dyDescent="0.2">
      <c r="N5150" s="125">
        <f t="shared" si="9049"/>
        <v>0.25277203345212529</v>
      </c>
      <c r="P5150" s="127" t="str">
        <f t="shared" ref="P5150" si="9072">CONCATENATE("X4","(m",K5147,")")</f>
        <v>X4(m644)</v>
      </c>
      <c r="Q5150" s="59">
        <f t="shared" ref="Q5150" si="9073">(($L$3*($I$6-($B$6*Q5147+$C$6*Q5148+$D$6*Q5149+$F$6*N5151+$G$6*N5152))/$E$6))+((1-$L$3)*N5150)</f>
        <v>0.25277841751785257</v>
      </c>
      <c r="S5150" s="129">
        <f t="shared" si="9066"/>
        <v>2.5255580717574583E-3</v>
      </c>
    </row>
    <row r="5151" spans="1:22" x14ac:dyDescent="0.2">
      <c r="N5151" s="125">
        <f t="shared" si="9049"/>
        <v>-1.0154468376486698E-4</v>
      </c>
      <c r="P5151" s="127" t="str">
        <f t="shared" ref="P5151" si="9074">CONCATENATE("X5","(m",K5147,")")</f>
        <v>X5(m644)</v>
      </c>
      <c r="Q5151" s="59">
        <f t="shared" ref="Q5151" si="9075">(($L$3*($I$7-($B$7*Q5147+$C$7*Q5148+$D$7*Q5149+$E$7*Q5150+$G$7*N5152))/$F$7))+((1-$L$3)*N5151)</f>
        <v>-1.0154727074296872E-4</v>
      </c>
      <c r="S5151" s="129">
        <f t="shared" si="9066"/>
        <v>2.5475604443207706E-3</v>
      </c>
    </row>
    <row r="5152" spans="1:22" ht="15.75" x14ac:dyDescent="0.25">
      <c r="K5152" s="1"/>
      <c r="N5152" s="126">
        <f t="shared" si="9049"/>
        <v>-9.8836917555207788E-4</v>
      </c>
      <c r="P5152" s="127" t="str">
        <f t="shared" ref="P5152" si="9076">CONCATENATE("X6","(m",K5147,")")</f>
        <v>X6(m644)</v>
      </c>
      <c r="Q5152" s="59">
        <f t="shared" ref="Q5152" si="9077">(($L$3*($I$8-($B$8*Q5147+$C$8*Q5148+$D$8*Q5149+$E$8*Q5150+$F$8*Q5151))/$G$8))+((1-$L$3)*N5152)</f>
        <v>-9.8839410721978781E-4</v>
      </c>
      <c r="R5152" s="1"/>
      <c r="S5152" s="129">
        <f t="shared" si="9066"/>
        <v>2.522441961948512E-3</v>
      </c>
      <c r="T5152" s="1"/>
      <c r="U5152" s="1"/>
    </row>
    <row r="5153" spans="1:22" x14ac:dyDescent="0.2">
      <c r="A5153" s="131"/>
      <c r="B5153" s="131"/>
      <c r="C5153" s="131"/>
      <c r="D5153" s="131"/>
      <c r="E5153" s="131"/>
      <c r="F5153" s="131"/>
      <c r="G5153" s="131"/>
      <c r="H5153" s="131"/>
      <c r="I5153" s="131"/>
      <c r="J5153" s="131"/>
      <c r="K5153" s="131"/>
      <c r="L5153" s="131"/>
      <c r="M5153" s="131"/>
      <c r="N5153" s="131"/>
      <c r="O5153" s="131"/>
      <c r="P5153" s="131"/>
      <c r="Q5153" s="131"/>
      <c r="R5153" s="131"/>
      <c r="S5153" s="131"/>
      <c r="T5153" s="131"/>
      <c r="U5153" s="131"/>
      <c r="V5153" s="131"/>
    </row>
    <row r="5154" spans="1:22" ht="15.75" x14ac:dyDescent="0.25">
      <c r="K5154" s="127" t="s">
        <v>226</v>
      </c>
      <c r="N5154" s="117" t="s">
        <v>872</v>
      </c>
      <c r="S5154" s="112" t="s">
        <v>210</v>
      </c>
      <c r="T5154" s="112" t="s">
        <v>228</v>
      </c>
    </row>
    <row r="5155" spans="1:22" x14ac:dyDescent="0.2">
      <c r="K5155" s="127">
        <v>645</v>
      </c>
      <c r="N5155" s="124">
        <f t="shared" ref="N5155" si="9078">Q5147</f>
        <v>0.25160615740038783</v>
      </c>
      <c r="P5155" s="127" t="str">
        <f t="shared" ref="P5155" si="9079">CONCATENATE("X1","(m",K5155,")")</f>
        <v>X1(m645)</v>
      </c>
      <c r="Q5155" s="59">
        <f t="shared" ref="Q5155" si="9080">(($L$3*($I$3-($C$3*N5156+$D$3*N5157+$E$3*N5158+$F$3*N5159+$G$3*N5160))/$B$3))+((1-$L$3)*N5155)</f>
        <v>0.25161251228323817</v>
      </c>
      <c r="S5155" s="129">
        <f t="shared" ref="S5155:S5160" si="9081">ABS((Q5155-N5155)/Q5155)*100</f>
        <v>2.5256624929609808E-3</v>
      </c>
      <c r="T5155" s="133">
        <f t="shared" si="9067"/>
        <v>2.5358829414811562E-3</v>
      </c>
      <c r="U5155" s="127" t="s">
        <v>229</v>
      </c>
    </row>
    <row r="5156" spans="1:22" x14ac:dyDescent="0.2">
      <c r="N5156" s="125">
        <f t="shared" si="9049"/>
        <v>1.0154598021709268E-4</v>
      </c>
      <c r="P5156" s="127" t="str">
        <f t="shared" ref="P5156" si="9082">CONCATENATE("X2","(m",K5155,")")</f>
        <v>X2(m645)</v>
      </c>
      <c r="Q5156" s="59">
        <f t="shared" ref="Q5156" si="9083">(($L$3*($I$4-($B$4*Q5155+$D$4*N5157+$E$4*N5158+$F$4*N5159+$G$4*N5160))/$C$4))+((1-$L$3)*N5156)</f>
        <v>1.0154855536958562E-4</v>
      </c>
      <c r="S5156" s="129">
        <f t="shared" si="9081"/>
        <v>2.5358829414811562E-3</v>
      </c>
    </row>
    <row r="5157" spans="1:22" x14ac:dyDescent="0.2">
      <c r="N5157" s="125">
        <f t="shared" si="9049"/>
        <v>-9.824300133764311E-4</v>
      </c>
      <c r="P5157" s="127" t="str">
        <f t="shared" ref="P5157" si="9084">CONCATENATE("X3","(m",K5155,")")</f>
        <v>X3(m645)</v>
      </c>
      <c r="Q5157" s="59">
        <f t="shared" ref="Q5157" si="9085">(($L$3*($I$5-($B$5*Q5155+$C$5*Q5156+$E$5*N5158+$F$5*N5159+$G$5*N5160))/$D$5))+((1-$L$3)*N5157)</f>
        <v>-9.8245483107636269E-4</v>
      </c>
      <c r="S5157" s="129">
        <f t="shared" si="9081"/>
        <v>2.5260906808704316E-3</v>
      </c>
    </row>
    <row r="5158" spans="1:22" x14ac:dyDescent="0.2">
      <c r="N5158" s="125">
        <f t="shared" si="9049"/>
        <v>0.25277841751785257</v>
      </c>
      <c r="P5158" s="127" t="str">
        <f t="shared" ref="P5158" si="9086">CONCATENATE("X4","(m",K5155,")")</f>
        <v>X4(m645)</v>
      </c>
      <c r="Q5158" s="59">
        <f t="shared" ref="Q5158" si="9087">(($L$3*($I$6-($B$6*Q5155+$C$6*Q5156+$D$6*Q5157+$F$6*N5159+$G$6*N5160))/$E$6))+((1-$L$3)*N5158)</f>
        <v>0.2527847433512268</v>
      </c>
      <c r="S5158" s="129">
        <f t="shared" si="9081"/>
        <v>2.5024585306728337E-3</v>
      </c>
    </row>
    <row r="5159" spans="1:22" x14ac:dyDescent="0.2">
      <c r="N5159" s="125">
        <f t="shared" si="9049"/>
        <v>-1.0154727074296872E-4</v>
      </c>
      <c r="P5159" s="127" t="str">
        <f t="shared" ref="P5159" si="9088">CONCATENATE("X5","(m",K5155,")")</f>
        <v>X5(m645)</v>
      </c>
      <c r="Q5159" s="59">
        <f t="shared" ref="Q5159" si="9089">(($L$3*($I$7-($B$7*Q5155+$C$7*Q5156+$D$7*Q5157+$E$7*Q5158+$G$7*N5160))/$F$7))+((1-$L$3)*N5159)</f>
        <v>-1.015498341239102E-4</v>
      </c>
      <c r="S5159" s="129">
        <f t="shared" si="9081"/>
        <v>2.5242591123854226E-3</v>
      </c>
    </row>
    <row r="5160" spans="1:22" ht="15.75" x14ac:dyDescent="0.25">
      <c r="K5160" s="1"/>
      <c r="N5160" s="126">
        <f t="shared" si="9049"/>
        <v>-9.8839410721978781E-4</v>
      </c>
      <c r="P5160" s="127" t="str">
        <f t="shared" ref="P5160" si="9090">CONCATENATE("X6","(m",K5155,")")</f>
        <v>X6(m645)</v>
      </c>
      <c r="Q5160" s="59">
        <f t="shared" ref="Q5160" si="9091">(($L$3*($I$8-($B$8*Q5155+$C$8*Q5156+$D$8*Q5157+$E$8*Q5158+$F$8*Q5159))/$G$8))+((1-$L$3)*N5160)</f>
        <v>-9.8841881147290994E-4</v>
      </c>
      <c r="R5160" s="1"/>
      <c r="S5160" s="129">
        <f t="shared" si="9081"/>
        <v>2.4993709989505966E-3</v>
      </c>
      <c r="T5160" s="1"/>
      <c r="U5160" s="1"/>
    </row>
    <row r="5161" spans="1:22" x14ac:dyDescent="0.2">
      <c r="A5161" s="131"/>
      <c r="B5161" s="131"/>
      <c r="C5161" s="131"/>
      <c r="D5161" s="131"/>
      <c r="E5161" s="131"/>
      <c r="F5161" s="131"/>
      <c r="G5161" s="131"/>
      <c r="H5161" s="131"/>
      <c r="I5161" s="131"/>
      <c r="J5161" s="131"/>
      <c r="K5161" s="131"/>
      <c r="L5161" s="131"/>
      <c r="M5161" s="131"/>
      <c r="N5161" s="131"/>
      <c r="O5161" s="131"/>
      <c r="P5161" s="131"/>
      <c r="Q5161" s="131"/>
      <c r="R5161" s="131"/>
      <c r="S5161" s="131"/>
      <c r="T5161" s="131"/>
      <c r="U5161" s="131"/>
      <c r="V5161" s="131"/>
    </row>
    <row r="5162" spans="1:22" ht="15.75" x14ac:dyDescent="0.25">
      <c r="K5162" s="127" t="s">
        <v>226</v>
      </c>
      <c r="N5162" s="117" t="s">
        <v>873</v>
      </c>
      <c r="S5162" s="112" t="s">
        <v>210</v>
      </c>
      <c r="T5162" s="112" t="s">
        <v>228</v>
      </c>
    </row>
    <row r="5163" spans="1:22" x14ac:dyDescent="0.2">
      <c r="K5163" s="127">
        <v>646</v>
      </c>
      <c r="N5163" s="124">
        <f t="shared" ref="N5163" si="9092">Q5155</f>
        <v>0.25161251228323817</v>
      </c>
      <c r="P5163" s="127" t="str">
        <f t="shared" ref="P5163" si="9093">CONCATENATE("X1","(m",K5163,")")</f>
        <v>X1(m646)</v>
      </c>
      <c r="Q5163" s="59">
        <f t="shared" ref="Q5163" si="9094">(($L$3*($I$3-($C$3*N5164+$D$3*N5165+$E$3*N5166+$F$3*N5167+$G$3*N5168))/$B$3))+((1-$L$3)*N5163)</f>
        <v>0.25161880919992741</v>
      </c>
      <c r="S5163" s="129">
        <f t="shared" ref="S5163:S5168" si="9095">ABS((Q5163-N5163)/Q5163)*100</f>
        <v>2.5025619941782466E-3</v>
      </c>
      <c r="T5163" s="133">
        <f t="shared" si="9067"/>
        <v>2.5126887089029363E-3</v>
      </c>
      <c r="U5163" s="127" t="s">
        <v>229</v>
      </c>
    </row>
    <row r="5164" spans="1:22" x14ac:dyDescent="0.2">
      <c r="N5164" s="125">
        <f t="shared" si="9049"/>
        <v>1.0154855536958562E-4</v>
      </c>
      <c r="P5164" s="127" t="str">
        <f t="shared" ref="P5164" si="9096">CONCATENATE("X2","(m",K5163,")")</f>
        <v>X2(m646)</v>
      </c>
      <c r="Q5164" s="59">
        <f t="shared" ref="Q5164" si="9097">(($L$3*($I$4-($B$4*Q5163+$D$4*N5165+$E$4*N5166+$F$4*N5167+$G$4*N5168))/$C$4))+((1-$L$3)*N5164)</f>
        <v>1.015511070327858E-4</v>
      </c>
      <c r="S5164" s="129">
        <f t="shared" si="9095"/>
        <v>2.5126887089029363E-3</v>
      </c>
    </row>
    <row r="5165" spans="1:22" x14ac:dyDescent="0.2">
      <c r="N5165" s="125">
        <f t="shared" si="9049"/>
        <v>-9.8245483107636269E-4</v>
      </c>
      <c r="P5165" s="127" t="str">
        <f t="shared" ref="P5165" si="9098">CONCATENATE("X3","(m",K5163,")")</f>
        <v>X3(m646)</v>
      </c>
      <c r="Q5165" s="59">
        <f t="shared" ref="Q5165" si="9099">(($L$3*($I$5-($B$5*Q5163+$C$5*Q5164+$E$5*N5166+$F$5*N5167+$G$5*N5168))/$D$5))+((1-$L$3)*N5165)</f>
        <v>-9.8247942240126422E-4</v>
      </c>
      <c r="S5165" s="129">
        <f t="shared" si="9095"/>
        <v>2.5029862550636026E-3</v>
      </c>
    </row>
    <row r="5166" spans="1:22" x14ac:dyDescent="0.2">
      <c r="N5166" s="125">
        <f t="shared" si="9049"/>
        <v>0.2527847433512268</v>
      </c>
      <c r="P5166" s="127" t="str">
        <f t="shared" ref="P5166" si="9100">CONCATENATE("X4","(m",K5163,")")</f>
        <v>X4(m646)</v>
      </c>
      <c r="Q5166" s="59">
        <f t="shared" ref="Q5166" si="9101">(($L$3*($I$6-($B$6*Q5163+$C$6*Q5164+$D$6*Q5165+$F$6*N5167+$G$6*N5168))/$E$6))+((1-$L$3)*N5166)</f>
        <v>0.25279101148341526</v>
      </c>
      <c r="S5166" s="129">
        <f t="shared" si="9095"/>
        <v>2.4795708327111829E-3</v>
      </c>
    </row>
    <row r="5167" spans="1:22" x14ac:dyDescent="0.2">
      <c r="N5167" s="125">
        <f t="shared" si="9049"/>
        <v>-1.015498341239102E-4</v>
      </c>
      <c r="P5167" s="127" t="str">
        <f t="shared" ref="P5167" si="9102">CONCATENATE("X5","(m",K5163,")")</f>
        <v>X5(m646)</v>
      </c>
      <c r="Q5167" s="59">
        <f t="shared" ref="Q5167" si="9103">(($L$3*($I$7-($B$7*Q5163+$C$7*Q5164+$D$7*Q5165+$E$7*Q5166+$G$7*N5168))/$F$7))+((1-$L$3)*N5167)</f>
        <v>-1.0155237412293321E-4</v>
      </c>
      <c r="S5167" s="129">
        <f t="shared" si="9095"/>
        <v>2.5011714841236534E-3</v>
      </c>
    </row>
    <row r="5168" spans="1:22" ht="15.75" x14ac:dyDescent="0.25">
      <c r="K5168" s="1"/>
      <c r="N5168" s="126">
        <f t="shared" si="9049"/>
        <v>-9.8841881147290994E-4</v>
      </c>
      <c r="P5168" s="127" t="str">
        <f t="shared" ref="P5168" si="9104">CONCATENATE("X6","(m",K5163,")")</f>
        <v>X6(m646)</v>
      </c>
      <c r="Q5168" s="59">
        <f t="shared" ref="Q5168" si="9105">(($L$3*($I$8-($B$8*Q5163+$C$8*Q5164+$D$8*Q5165+$E$8*Q5166+$F$8*Q5167))/$G$8))+((1-$L$3)*N5168)</f>
        <v>-9.8844329038581011E-4</v>
      </c>
      <c r="R5168" s="1"/>
      <c r="S5168" s="129">
        <f t="shared" si="9095"/>
        <v>2.476511615614482E-3</v>
      </c>
      <c r="T5168" s="1"/>
      <c r="U5168" s="1"/>
    </row>
    <row r="5169" spans="1:22" x14ac:dyDescent="0.2">
      <c r="A5169" s="131"/>
      <c r="B5169" s="131"/>
      <c r="C5169" s="131"/>
      <c r="D5169" s="131"/>
      <c r="E5169" s="131"/>
      <c r="F5169" s="131"/>
      <c r="G5169" s="131"/>
      <c r="H5169" s="131"/>
      <c r="I5169" s="131"/>
      <c r="J5169" s="131"/>
      <c r="K5169" s="131"/>
      <c r="L5169" s="131"/>
      <c r="M5169" s="131"/>
      <c r="N5169" s="131"/>
      <c r="O5169" s="131"/>
      <c r="P5169" s="131"/>
      <c r="Q5169" s="131"/>
      <c r="R5169" s="131"/>
      <c r="S5169" s="131"/>
      <c r="T5169" s="131"/>
      <c r="U5169" s="131"/>
      <c r="V5169" s="131"/>
    </row>
    <row r="5170" spans="1:22" ht="15.75" x14ac:dyDescent="0.25">
      <c r="K5170" s="127" t="s">
        <v>226</v>
      </c>
      <c r="N5170" s="117" t="s">
        <v>874</v>
      </c>
      <c r="S5170" s="112" t="s">
        <v>210</v>
      </c>
      <c r="T5170" s="112" t="s">
        <v>228</v>
      </c>
    </row>
    <row r="5171" spans="1:22" x14ac:dyDescent="0.2">
      <c r="K5171" s="127">
        <v>647</v>
      </c>
      <c r="N5171" s="124">
        <f t="shared" ref="N5171" si="9106">Q5163</f>
        <v>0.25161880919992741</v>
      </c>
      <c r="P5171" s="127" t="str">
        <f t="shared" ref="P5171" si="9107">CONCATENATE("X1","(m",K5171,")")</f>
        <v>X1(m647)</v>
      </c>
      <c r="Q5171" s="59">
        <f t="shared" ref="Q5171" si="9108">(($L$3*($I$3-($C$3*N5172+$D$3*N5173+$E$3*N5174+$F$3*N5175+$G$3*N5176))/$B$3))+((1-$L$3)*N5171)</f>
        <v>0.25162504867919494</v>
      </c>
      <c r="S5171" s="129">
        <f t="shared" ref="S5171:S5176" si="9109">ABS((Q5171-N5171)/Q5171)*100</f>
        <v>2.4796733474211708E-3</v>
      </c>
      <c r="T5171" s="133">
        <f t="shared" si="9067"/>
        <v>2.4897071924777931E-3</v>
      </c>
      <c r="U5171" s="127" t="s">
        <v>229</v>
      </c>
    </row>
    <row r="5172" spans="1:22" x14ac:dyDescent="0.2">
      <c r="N5172" s="125">
        <f t="shared" si="9049"/>
        <v>1.015511070327858E-4</v>
      </c>
      <c r="P5172" s="127" t="str">
        <f t="shared" ref="P5172" si="9110">CONCATENATE("X2","(m",K5171,")")</f>
        <v>X2(m647)</v>
      </c>
      <c r="Q5172" s="59">
        <f t="shared" ref="Q5172" si="9111">(($L$3*($I$4-($B$4*Q5171+$D$4*N5173+$E$4*N5174+$F$4*N5175+$G$4*N5176))/$C$4))+((1-$L$3)*N5172)</f>
        <v>1.0155363542095109E-4</v>
      </c>
      <c r="S5172" s="129">
        <f t="shared" si="9109"/>
        <v>2.4897071924777931E-3</v>
      </c>
    </row>
    <row r="5173" spans="1:22" x14ac:dyDescent="0.2">
      <c r="N5173" s="125">
        <f t="shared" si="9049"/>
        <v>-9.8247942240126422E-4</v>
      </c>
      <c r="P5173" s="127" t="str">
        <f t="shared" ref="P5173" si="9112">CONCATENATE("X3","(m",K5171,")")</f>
        <v>X3(m647)</v>
      </c>
      <c r="Q5173" s="59">
        <f t="shared" ref="Q5173" si="9113">(($L$3*($I$5-($B$5*Q5171+$C$5*Q5172+$E$5*N5174+$F$5*N5175+$G$5*N5176))/$D$5))+((1-$L$3)*N5173)</f>
        <v>-9.8250378941602064E-4</v>
      </c>
      <c r="S5173" s="129">
        <f t="shared" si="9109"/>
        <v>2.4800937175931009E-3</v>
      </c>
    </row>
    <row r="5174" spans="1:22" x14ac:dyDescent="0.2">
      <c r="N5174" s="125">
        <f t="shared" si="9049"/>
        <v>0.25279101148341526</v>
      </c>
      <c r="P5174" s="127" t="str">
        <f t="shared" ref="P5174" si="9114">CONCATENATE("X4","(m",K5171,")")</f>
        <v>X4(m647)</v>
      </c>
      <c r="Q5174" s="59">
        <f t="shared" ref="Q5174" si="9115">(($L$3*($I$6-($B$6*Q5171+$C$6*Q5172+$D$6*Q5173+$F$6*N5175+$G$6*N5176))/$E$6))+((1-$L$3)*N5174)</f>
        <v>0.25279722244074021</v>
      </c>
      <c r="S5174" s="129">
        <f t="shared" si="9109"/>
        <v>2.4568930247657206E-3</v>
      </c>
    </row>
    <row r="5175" spans="1:22" x14ac:dyDescent="0.2">
      <c r="N5175" s="125">
        <f t="shared" si="9049"/>
        <v>-1.0155237412293321E-4</v>
      </c>
      <c r="P5175" s="127" t="str">
        <f t="shared" ref="P5175" si="9116">CONCATENATE("X5","(m",K5171,")")</f>
        <v>X5(m647)</v>
      </c>
      <c r="Q5175" s="59">
        <f t="shared" ref="Q5175" si="9117">(($L$3*($I$7-($B$7*Q5171+$C$7*Q5172+$D$7*Q5173+$E$7*Q5174+$G$7*N5176))/$F$7))+((1-$L$3)*N5175)</f>
        <v>-1.015548909533164E-4</v>
      </c>
      <c r="S5175" s="129">
        <f t="shared" si="9109"/>
        <v>2.4782955892683153E-3</v>
      </c>
    </row>
    <row r="5176" spans="1:22" ht="15.75" x14ac:dyDescent="0.25">
      <c r="K5176" s="1"/>
      <c r="N5176" s="126">
        <f t="shared" si="9049"/>
        <v>-9.8844329038581011E-4</v>
      </c>
      <c r="P5176" s="127" t="str">
        <f t="shared" ref="P5176" si="9118">CONCATENATE("X6","(m",K5171,")")</f>
        <v>X6(m647)</v>
      </c>
      <c r="Q5176" s="59">
        <f t="shared" ref="Q5176" si="9119">(($L$3*($I$8-($B$8*Q5171+$C$8*Q5172+$D$8*Q5173+$E$8*Q5174+$F$8*Q5175))/$G$8))+((1-$L$3)*N5176)</f>
        <v>-9.8846754601393202E-4</v>
      </c>
      <c r="R5176" s="1"/>
      <c r="S5176" s="129">
        <f t="shared" si="9109"/>
        <v>2.4538618611936757E-3</v>
      </c>
      <c r="T5176" s="1"/>
      <c r="U5176" s="1"/>
    </row>
    <row r="5177" spans="1:22" x14ac:dyDescent="0.2">
      <c r="A5177" s="131"/>
      <c r="B5177" s="131"/>
      <c r="C5177" s="131"/>
      <c r="D5177" s="131"/>
      <c r="E5177" s="131"/>
      <c r="F5177" s="131"/>
      <c r="G5177" s="131"/>
      <c r="H5177" s="131"/>
      <c r="I5177" s="131"/>
      <c r="J5177" s="131"/>
      <c r="K5177" s="131"/>
      <c r="L5177" s="131"/>
      <c r="M5177" s="131"/>
      <c r="N5177" s="131"/>
      <c r="O5177" s="131"/>
      <c r="P5177" s="131"/>
      <c r="Q5177" s="131"/>
      <c r="R5177" s="131"/>
      <c r="S5177" s="131"/>
      <c r="T5177" s="131"/>
      <c r="U5177" s="131"/>
      <c r="V5177" s="131"/>
    </row>
    <row r="5178" spans="1:22" ht="15.75" x14ac:dyDescent="0.25">
      <c r="K5178" s="127" t="s">
        <v>226</v>
      </c>
      <c r="N5178" s="117" t="s">
        <v>875</v>
      </c>
      <c r="S5178" s="112" t="s">
        <v>210</v>
      </c>
      <c r="T5178" s="112" t="s">
        <v>228</v>
      </c>
    </row>
    <row r="5179" spans="1:22" x14ac:dyDescent="0.2">
      <c r="K5179" s="127">
        <v>648</v>
      </c>
      <c r="N5179" s="124">
        <f t="shared" ref="N5179" si="9120">Q5171</f>
        <v>0.25162504867919494</v>
      </c>
      <c r="P5179" s="127" t="str">
        <f t="shared" ref="P5179" si="9121">CONCATENATE("X1","(m",K5179,")")</f>
        <v>X1(m648)</v>
      </c>
      <c r="Q5179" s="59">
        <f t="shared" ref="Q5179" si="9122">(($L$3*($I$3-($C$3*N5180+$D$3*N5181+$E$3*N5182+$F$3*N5183+$G$3*N5184))/$B$3))+((1-$L$3)*N5179)</f>
        <v>0.25163123124495701</v>
      </c>
      <c r="S5179" s="129">
        <f t="shared" ref="S5179:S5184" si="9123">ABS((Q5179-N5179)/Q5179)*100</f>
        <v>2.4569945993909502E-3</v>
      </c>
      <c r="T5179" s="133">
        <f t="shared" si="9067"/>
        <v>2.4669364310174707E-3</v>
      </c>
      <c r="U5179" s="127" t="s">
        <v>229</v>
      </c>
    </row>
    <row r="5180" spans="1:22" x14ac:dyDescent="0.2">
      <c r="N5180" s="125">
        <f t="shared" si="9049"/>
        <v>1.0155363542095109E-4</v>
      </c>
      <c r="P5180" s="127" t="str">
        <f t="shared" ref="P5180" si="9124">CONCATENATE("X2","(m",K5179,")")</f>
        <v>X2(m648)</v>
      </c>
      <c r="Q5180" s="59">
        <f t="shared" ref="Q5180" si="9125">(($L$3*($I$4-($B$4*Q5179+$D$4*N5181+$E$4*N5182+$F$4*N5183+$G$4*N5184))/$C$4))+((1-$L$3)*N5180)</f>
        <v>1.015561407463851E-4</v>
      </c>
      <c r="S5180" s="129">
        <f t="shared" si="9123"/>
        <v>2.4669364310174707E-3</v>
      </c>
    </row>
    <row r="5181" spans="1:22" x14ac:dyDescent="0.2">
      <c r="N5181" s="125">
        <f t="shared" si="9049"/>
        <v>-9.8250378941602064E-4</v>
      </c>
      <c r="P5181" s="127" t="str">
        <f t="shared" ref="P5181" si="9126">CONCATENATE("X3","(m",K5179,")")</f>
        <v>X3(m648)</v>
      </c>
      <c r="Q5181" s="59">
        <f t="shared" ref="Q5181" si="9127">(($L$3*($I$5-($B$5*Q5179+$C$5*Q5180+$E$5*N5182+$F$5*N5183+$G$5*N5184))/$D$5))+((1-$L$3)*N5181)</f>
        <v>-9.8252793416667974E-4</v>
      </c>
      <c r="S5181" s="129">
        <f t="shared" si="9123"/>
        <v>2.4574111146856035E-3</v>
      </c>
    </row>
    <row r="5182" spans="1:22" x14ac:dyDescent="0.2">
      <c r="N5182" s="125">
        <f t="shared" si="9049"/>
        <v>0.25279722244074021</v>
      </c>
      <c r="P5182" s="127" t="str">
        <f t="shared" ref="P5182" si="9128">CONCATENATE("X4","(m",K5179,")")</f>
        <v>X4(m648)</v>
      </c>
      <c r="Q5182" s="59">
        <f t="shared" ref="Q5182" si="9129">(($L$3*($I$6-($B$6*Q5179+$C$6*Q5180+$D$6*Q5181+$F$6*N5183+$G$6*N5184))/$E$6))+((1-$L$3)*N5182)</f>
        <v>0.25280337674472303</v>
      </c>
      <c r="S5182" s="129">
        <f t="shared" si="9123"/>
        <v>2.4344231719000634E-3</v>
      </c>
    </row>
    <row r="5183" spans="1:22" x14ac:dyDescent="0.2">
      <c r="N5183" s="125">
        <f t="shared" si="9049"/>
        <v>-1.015548909533164E-4</v>
      </c>
      <c r="P5183" s="127" t="str">
        <f t="shared" ref="P5183" si="9130">CONCATENATE("X5","(m",K5179,")")</f>
        <v>X5(m648)</v>
      </c>
      <c r="Q5183" s="59">
        <f t="shared" ref="Q5183" si="9131">(($L$3*($I$7-($B$7*Q5179+$C$7*Q5180+$D$7*Q5181+$E$7*Q5182+$G$7*N5184))/$F$7))+((1-$L$3)*N5183)</f>
        <v>-1.0155738482639277E-4</v>
      </c>
      <c r="S5183" s="129">
        <f t="shared" si="9123"/>
        <v>2.4556294755330946E-3</v>
      </c>
    </row>
    <row r="5184" spans="1:22" ht="15.75" x14ac:dyDescent="0.25">
      <c r="K5184" s="1"/>
      <c r="N5184" s="126">
        <f t="shared" si="9049"/>
        <v>-9.8846754601393202E-4</v>
      </c>
      <c r="P5184" s="127" t="str">
        <f t="shared" ref="P5184" si="9132">CONCATENATE("X6","(m",K5179,")")</f>
        <v>X6(m648)</v>
      </c>
      <c r="Q5184" s="59">
        <f t="shared" ref="Q5184" si="9133">(($L$3*($I$8-($B$8*Q5179+$C$8*Q5180+$D$8*Q5181+$E$8*Q5182+$F$8*Q5183))/$G$8))+((1-$L$3)*N5184)</f>
        <v>-9.8849158039397158E-4</v>
      </c>
      <c r="R5184" s="1"/>
      <c r="S5184" s="129">
        <f t="shared" si="9123"/>
        <v>2.4314198032904756E-3</v>
      </c>
      <c r="T5184" s="1"/>
      <c r="U5184" s="1"/>
    </row>
    <row r="5185" spans="1:22" x14ac:dyDescent="0.2">
      <c r="A5185" s="131"/>
      <c r="B5185" s="131"/>
      <c r="C5185" s="131"/>
      <c r="D5185" s="131"/>
      <c r="E5185" s="131"/>
      <c r="F5185" s="131"/>
      <c r="G5185" s="131"/>
      <c r="H5185" s="131"/>
      <c r="I5185" s="131"/>
      <c r="J5185" s="131"/>
      <c r="K5185" s="131"/>
      <c r="L5185" s="131"/>
      <c r="M5185" s="131"/>
      <c r="N5185" s="131"/>
      <c r="O5185" s="131"/>
      <c r="P5185" s="131"/>
      <c r="Q5185" s="131"/>
      <c r="R5185" s="131"/>
      <c r="S5185" s="131"/>
      <c r="T5185" s="131"/>
      <c r="U5185" s="131"/>
      <c r="V5185" s="131"/>
    </row>
    <row r="5186" spans="1:22" ht="15.75" x14ac:dyDescent="0.25">
      <c r="K5186" s="127" t="s">
        <v>226</v>
      </c>
      <c r="N5186" s="117" t="s">
        <v>876</v>
      </c>
      <c r="S5186" s="112" t="s">
        <v>210</v>
      </c>
      <c r="T5186" s="112" t="s">
        <v>228</v>
      </c>
    </row>
    <row r="5187" spans="1:22" x14ac:dyDescent="0.2">
      <c r="K5187" s="127">
        <v>649</v>
      </c>
      <c r="N5187" s="124">
        <f t="shared" ref="N5187" si="9134">Q5179</f>
        <v>0.25163123124495701</v>
      </c>
      <c r="P5187" s="127" t="str">
        <f t="shared" ref="P5187" si="9135">CONCATENATE("X1","(m",K5187,")")</f>
        <v>X1(m649)</v>
      </c>
      <c r="Q5187" s="59">
        <f t="shared" ref="Q5187" si="9136">(($L$3*($I$3-($C$3*N5188+$D$3*N5189+$E$3*N5190+$F$3*N5191+$G$3*N5192))/$B$3))+((1-$L$3)*N5187)</f>
        <v>0.25163735741635102</v>
      </c>
      <c r="S5187" s="129">
        <f t="shared" ref="S5187:S5192" si="9137">ABS((Q5187-N5187)/Q5187)*100</f>
        <v>2.4345238151063245E-3</v>
      </c>
      <c r="T5187" s="133">
        <f t="shared" si="9067"/>
        <v>2.4443744815879072E-3</v>
      </c>
      <c r="U5187" s="127" t="s">
        <v>229</v>
      </c>
    </row>
    <row r="5188" spans="1:22" x14ac:dyDescent="0.2">
      <c r="N5188" s="125">
        <f t="shared" si="9049"/>
        <v>1.015561407463851E-4</v>
      </c>
      <c r="P5188" s="127" t="str">
        <f t="shared" ref="P5188" si="9138">CONCATENATE("X2","(m",K5187,")")</f>
        <v>X2(m649)</v>
      </c>
      <c r="Q5188" s="59">
        <f t="shared" ref="Q5188" si="9139">(($L$3*($I$4-($B$4*Q5187+$D$4*N5189+$E$4*N5190+$F$4*N5191+$G$4*N5192))/$C$4))+((1-$L$3)*N5188)</f>
        <v>1.0155862321945493E-4</v>
      </c>
      <c r="S5188" s="129">
        <f t="shared" si="9137"/>
        <v>2.4443744815879072E-3</v>
      </c>
    </row>
    <row r="5189" spans="1:22" x14ac:dyDescent="0.2">
      <c r="N5189" s="125">
        <f t="shared" si="9049"/>
        <v>-9.8252793416667974E-4</v>
      </c>
      <c r="P5189" s="127" t="str">
        <f t="shared" ref="P5189" si="9140">CONCATENATE("X3","(m",K5187,")")</f>
        <v>X3(m649)</v>
      </c>
      <c r="Q5189" s="59">
        <f t="shared" ref="Q5189" si="9141">(($L$3*($I$5-($B$5*Q5187+$C$5*Q5188+$E$5*N5190+$F$5*N5191+$G$5*N5192))/$D$5))+((1-$L$3)*N5189)</f>
        <v>-9.8255185868062651E-4</v>
      </c>
      <c r="S5189" s="129">
        <f t="shared" si="9137"/>
        <v>2.4349365110252824E-3</v>
      </c>
    </row>
    <row r="5190" spans="1:22" x14ac:dyDescent="0.2">
      <c r="N5190" s="125">
        <f t="shared" si="9049"/>
        <v>0.25280337674472303</v>
      </c>
      <c r="P5190" s="127" t="str">
        <f t="shared" ref="P5190" si="9142">CONCATENATE("X4","(m",K5187,")")</f>
        <v>X4(m649)</v>
      </c>
      <c r="Q5190" s="59">
        <f t="shared" ref="Q5190" si="9143">(($L$3*($I$6-($B$6*Q5187+$C$6*Q5188+$D$6*Q5189+$F$6*N5191+$G$6*N5192))/$E$6))+((1-$L$3)*N5190)</f>
        <v>0.25280947491212807</v>
      </c>
      <c r="S5190" s="129">
        <f t="shared" si="9137"/>
        <v>2.4121593572249689E-3</v>
      </c>
    </row>
    <row r="5191" spans="1:22" x14ac:dyDescent="0.2">
      <c r="N5191" s="125">
        <f t="shared" si="9049"/>
        <v>-1.0155738482639277E-4</v>
      </c>
      <c r="P5191" s="127" t="str">
        <f t="shared" ref="P5191" si="9144">CONCATENATE("X5","(m",K5187,")")</f>
        <v>X5(m649)</v>
      </c>
      <c r="Q5191" s="59">
        <f t="shared" ref="Q5191" si="9145">(($L$3*($I$7-($B$7*Q5187+$C$7*Q5188+$D$7*Q5189+$E$7*Q5190+$G$7*N5192))/$F$7))+((1-$L$3)*N5191)</f>
        <v>-1.0155985595156777E-4</v>
      </c>
      <c r="S5191" s="129">
        <f t="shared" si="9137"/>
        <v>2.4331712090792388E-3</v>
      </c>
    </row>
    <row r="5192" spans="1:22" ht="15.75" x14ac:dyDescent="0.25">
      <c r="K5192" s="1"/>
      <c r="N5192" s="126">
        <f t="shared" si="9049"/>
        <v>-9.8849158039397158E-4</v>
      </c>
      <c r="P5192" s="127" t="str">
        <f t="shared" ref="P5192" si="9146">CONCATENATE("X6","(m",K5187,")")</f>
        <v>X6(m649)</v>
      </c>
      <c r="Q5192" s="59">
        <f t="shared" ref="Q5192" si="9147">(($L$3*($I$8-($B$8*Q5187+$C$8*Q5188+$D$8*Q5189+$E$8*Q5190+$F$8*Q5191))/$G$8))+((1-$L$3)*N5192)</f>
        <v>-9.8851539554404644E-4</v>
      </c>
      <c r="R5192" s="1"/>
      <c r="S5192" s="129">
        <f t="shared" si="9137"/>
        <v>2.4091835273599219E-3</v>
      </c>
      <c r="T5192" s="1"/>
      <c r="U5192" s="1"/>
    </row>
    <row r="5193" spans="1:22" x14ac:dyDescent="0.2">
      <c r="A5193" s="131"/>
      <c r="B5193" s="131"/>
      <c r="C5193" s="131"/>
      <c r="D5193" s="131"/>
      <c r="E5193" s="131"/>
      <c r="F5193" s="131"/>
      <c r="G5193" s="131"/>
      <c r="H5193" s="131"/>
      <c r="I5193" s="131"/>
      <c r="J5193" s="131"/>
      <c r="K5193" s="131"/>
      <c r="L5193" s="131"/>
      <c r="M5193" s="131"/>
      <c r="N5193" s="131"/>
      <c r="O5193" s="131"/>
      <c r="P5193" s="131"/>
      <c r="Q5193" s="131"/>
      <c r="R5193" s="131"/>
      <c r="S5193" s="131"/>
      <c r="T5193" s="131"/>
      <c r="U5193" s="131"/>
      <c r="V5193" s="131"/>
    </row>
    <row r="5194" spans="1:22" ht="15.75" x14ac:dyDescent="0.25">
      <c r="K5194" s="127" t="s">
        <v>226</v>
      </c>
      <c r="N5194" s="117" t="s">
        <v>877</v>
      </c>
      <c r="S5194" s="112" t="s">
        <v>210</v>
      </c>
      <c r="T5194" s="112" t="s">
        <v>228</v>
      </c>
    </row>
    <row r="5195" spans="1:22" x14ac:dyDescent="0.2">
      <c r="K5195" s="127">
        <v>650</v>
      </c>
      <c r="N5195" s="124">
        <f t="shared" ref="N5195" si="9148">Q5187</f>
        <v>0.25163735741635102</v>
      </c>
      <c r="P5195" s="127" t="str">
        <f t="shared" ref="P5195" si="9149">CONCATENATE("X1","(m",K5195,")")</f>
        <v>X1(m650)</v>
      </c>
      <c r="Q5195" s="59">
        <f t="shared" ref="Q5195" si="9150">(($L$3*($I$3-($C$3*N5196+$D$3*N5197+$E$3*N5198+$F$3*N5199+$G$3*N5200))/$B$3))+((1-$L$3)*N5195)</f>
        <v>0.25164342770777903</v>
      </c>
      <c r="S5195" s="129">
        <f t="shared" ref="S5195:S5200" si="9151">ABS((Q5195-N5195)/Q5195)*100</f>
        <v>2.4122590775812521E-3</v>
      </c>
      <c r="T5195" s="133">
        <f t="shared" si="9067"/>
        <v>2.4220194191753963E-3</v>
      </c>
      <c r="U5195" s="127" t="s">
        <v>229</v>
      </c>
    </row>
    <row r="5196" spans="1:22" x14ac:dyDescent="0.2">
      <c r="N5196" s="125">
        <f t="shared" si="9049"/>
        <v>1.0155862321945493E-4</v>
      </c>
      <c r="P5196" s="127" t="str">
        <f t="shared" ref="P5196" si="9152">CONCATENATE("X2","(m",K5195,")")</f>
        <v>X2(m650)</v>
      </c>
      <c r="Q5196" s="59">
        <f t="shared" ref="Q5196" si="9153">(($L$3*($I$4-($B$4*Q5195+$D$4*N5197+$E$4*N5198+$F$4*N5199+$G$4*N5200))/$C$4))+((1-$L$3)*N5196)</f>
        <v>1.0156108304860869E-4</v>
      </c>
      <c r="S5196" s="129">
        <f t="shared" si="9151"/>
        <v>2.4220194191753963E-3</v>
      </c>
    </row>
    <row r="5197" spans="1:22" x14ac:dyDescent="0.2">
      <c r="N5197" s="125">
        <f t="shared" si="9049"/>
        <v>-9.8255185868062651E-4</v>
      </c>
      <c r="P5197" s="127" t="str">
        <f t="shared" ref="P5197" si="9154">CONCATENATE("X3","(m",K5195,")")</f>
        <v>X3(m650)</v>
      </c>
      <c r="Q5197" s="59">
        <f t="shared" ref="Q5197" si="9155">(($L$3*($I$5-($B$5*Q5195+$C$5*Q5196+$E$5*N5198+$F$5*N5199+$G$5*N5200))/$D$5))+((1-$L$3)*N5197)</f>
        <v>-9.8257556496675401E-4</v>
      </c>
      <c r="S5197" s="129">
        <f t="shared" si="9151"/>
        <v>2.4126679893871996E-3</v>
      </c>
    </row>
    <row r="5198" spans="1:22" x14ac:dyDescent="0.2">
      <c r="N5198" s="125">
        <f t="shared" si="9049"/>
        <v>0.25280947491212807</v>
      </c>
      <c r="P5198" s="127" t="str">
        <f t="shared" ref="P5198" si="9156">CONCATENATE("X4","(m",K5195,")")</f>
        <v>X4(m650)</v>
      </c>
      <c r="Q5198" s="59">
        <f t="shared" ref="Q5198" si="9157">(($L$3*($I$6-($B$6*Q5195+$C$6*Q5196+$D$6*Q5197+$F$6*N5199+$G$6*N5200))/$E$6))+((1-$L$3)*N5198)</f>
        <v>0.25281551745500597</v>
      </c>
      <c r="S5198" s="129">
        <f t="shared" si="9151"/>
        <v>2.3900996816655405E-3</v>
      </c>
    </row>
    <row r="5199" spans="1:22" x14ac:dyDescent="0.2">
      <c r="N5199" s="125">
        <f t="shared" si="9049"/>
        <v>-1.0155985595156777E-4</v>
      </c>
      <c r="P5199" s="127" t="str">
        <f t="shared" ref="P5199" si="9158">CONCATENATE("X5","(m",K5195,")")</f>
        <v>X5(m650)</v>
      </c>
      <c r="Q5199" s="59">
        <f t="shared" ref="Q5199" si="9159">(($L$3*($I$7-($B$7*Q5195+$C$7*Q5196+$D$7*Q5197+$E$7*Q5198+$G$7*N5200))/$F$7))+((1-$L$3)*N5199)</f>
        <v>-1.0156230453633674E-4</v>
      </c>
      <c r="S5199" s="129">
        <f t="shared" si="9151"/>
        <v>2.4109188740350255E-3</v>
      </c>
    </row>
    <row r="5200" spans="1:22" ht="15.75" x14ac:dyDescent="0.25">
      <c r="K5200" s="1"/>
      <c r="N5200" s="126">
        <f t="shared" si="9049"/>
        <v>-9.8851539554404644E-4</v>
      </c>
      <c r="P5200" s="127" t="str">
        <f t="shared" ref="P5200" si="9160">CONCATENATE("X6","(m",K5195,")")</f>
        <v>X6(m650)</v>
      </c>
      <c r="Q5200" s="59">
        <f t="shared" ref="Q5200" si="9161">(($L$3*($I$8-($B$8*Q5195+$C$8*Q5196+$D$8*Q5197+$E$8*Q5198+$F$8*Q5199))/$G$8))+((1-$L$3)*N5200)</f>
        <v>-9.8853899346386604E-4</v>
      </c>
      <c r="R5200" s="1"/>
      <c r="S5200" s="129">
        <f t="shared" si="9151"/>
        <v>2.3871511367404914E-3</v>
      </c>
      <c r="T5200" s="1"/>
      <c r="U5200" s="1"/>
    </row>
    <row r="5201" spans="1:22" x14ac:dyDescent="0.2">
      <c r="A5201" s="131"/>
      <c r="B5201" s="131"/>
      <c r="C5201" s="131"/>
      <c r="D5201" s="131"/>
      <c r="E5201" s="131"/>
      <c r="F5201" s="131"/>
      <c r="G5201" s="131"/>
      <c r="H5201" s="131"/>
      <c r="I5201" s="131"/>
      <c r="J5201" s="131"/>
      <c r="K5201" s="131"/>
      <c r="L5201" s="131"/>
      <c r="M5201" s="131"/>
      <c r="N5201" s="131"/>
      <c r="O5201" s="131"/>
      <c r="P5201" s="131"/>
      <c r="Q5201" s="131"/>
      <c r="R5201" s="131"/>
      <c r="S5201" s="131"/>
      <c r="T5201" s="131"/>
      <c r="U5201" s="131"/>
      <c r="V5201" s="131"/>
    </row>
    <row r="5202" spans="1:22" ht="15.75" x14ac:dyDescent="0.25">
      <c r="K5202" s="127" t="s">
        <v>226</v>
      </c>
      <c r="N5202" s="117" t="s">
        <v>878</v>
      </c>
      <c r="S5202" s="112" t="s">
        <v>210</v>
      </c>
      <c r="T5202" s="112" t="s">
        <v>228</v>
      </c>
    </row>
    <row r="5203" spans="1:22" x14ac:dyDescent="0.2">
      <c r="K5203" s="127">
        <v>651</v>
      </c>
      <c r="N5203" s="124">
        <f t="shared" ref="N5203:N5264" si="9162">Q5195</f>
        <v>0.25164342770777903</v>
      </c>
      <c r="P5203" s="127" t="str">
        <f t="shared" ref="P5203" si="9163">CONCATENATE("X1","(m",K5203,")")</f>
        <v>X1(m651)</v>
      </c>
      <c r="Q5203" s="59">
        <f t="shared" ref="Q5203" si="9164">(($L$3*($I$3-($C$3*N5204+$D$3*N5205+$E$3*N5206+$F$3*N5207+$G$3*N5208))/$B$3))+((1-$L$3)*N5203)</f>
        <v>0.25164944262895111</v>
      </c>
      <c r="S5203" s="129">
        <f t="shared" ref="S5203:S5208" si="9165">ABS((Q5203-N5203)/Q5203)*100</f>
        <v>2.3901984877234533E-3</v>
      </c>
      <c r="T5203" s="133">
        <f t="shared" si="9067"/>
        <v>2.3998693369401453E-3</v>
      </c>
      <c r="U5203" s="127" t="s">
        <v>229</v>
      </c>
    </row>
    <row r="5204" spans="1:22" x14ac:dyDescent="0.2">
      <c r="N5204" s="125">
        <f t="shared" si="9162"/>
        <v>1.0156108304860869E-4</v>
      </c>
      <c r="P5204" s="127" t="str">
        <f t="shared" ref="P5204" si="9166">CONCATENATE("X2","(m",K5203,")")</f>
        <v>X2(m651)</v>
      </c>
      <c r="Q5204" s="59">
        <f t="shared" ref="Q5204" si="9167">(($L$3*($I$4-($B$4*Q5203+$D$4*N5205+$E$4*N5206+$F$4*N5207+$G$4*N5208))/$C$4))+((1-$L$3)*N5204)</f>
        <v>1.0156352044039326E-4</v>
      </c>
      <c r="S5204" s="129">
        <f t="shared" si="9165"/>
        <v>2.3998693369401453E-3</v>
      </c>
    </row>
    <row r="5205" spans="1:22" x14ac:dyDescent="0.2">
      <c r="N5205" s="125">
        <f t="shared" si="9162"/>
        <v>-9.8257556496675401E-4</v>
      </c>
      <c r="P5205" s="127" t="str">
        <f t="shared" ref="P5205" si="9168">CONCATENATE("X3","(m",K5203,")")</f>
        <v>X3(m651)</v>
      </c>
      <c r="Q5205" s="59">
        <f t="shared" ref="Q5205" si="9169">(($L$3*($I$5-($B$5*Q5203+$C$5*Q5204+$E$5*N5206+$F$5*N5207+$G$5*N5208))/$D$5))+((1-$L$3)*N5205)</f>
        <v>-9.8259905501563052E-4</v>
      </c>
      <c r="S5205" s="129">
        <f t="shared" si="9165"/>
        <v>2.3906036502489101E-3</v>
      </c>
    </row>
    <row r="5206" spans="1:22" x14ac:dyDescent="0.2">
      <c r="N5206" s="125">
        <f t="shared" si="9162"/>
        <v>0.25281551745500597</v>
      </c>
      <c r="P5206" s="127" t="str">
        <f t="shared" ref="P5206" si="9170">CONCATENATE("X4","(m",K5203,")")</f>
        <v>X4(m651)</v>
      </c>
      <c r="Q5206" s="59">
        <f t="shared" ref="Q5206" si="9171">(($L$3*($I$6-($B$6*Q5203+$C$6*Q5204+$D$6*Q5205+$F$6*N5207+$G$6*N5208))/$E$6))+((1-$L$3)*N5206)</f>
        <v>0.25282150488073674</v>
      </c>
      <c r="S5206" s="129">
        <f t="shared" si="9165"/>
        <v>2.3682422638823743E-3</v>
      </c>
    </row>
    <row r="5207" spans="1:22" x14ac:dyDescent="0.2">
      <c r="N5207" s="125">
        <f t="shared" si="9162"/>
        <v>-1.0156230453633674E-4</v>
      </c>
      <c r="P5207" s="127" t="str">
        <f t="shared" ref="P5207" si="9172">CONCATENATE("X5","(m",K5203,")")</f>
        <v>X5(m651)</v>
      </c>
      <c r="Q5207" s="59">
        <f t="shared" ref="Q5207" si="9173">(($L$3*($I$7-($B$7*Q5203+$C$7*Q5204+$D$7*Q5205+$E$7*Q5206+$G$7*N5208))/$F$7))+((1-$L$3)*N5207)</f>
        <v>-1.0156473078630234E-4</v>
      </c>
      <c r="S5207" s="129">
        <f t="shared" si="9165"/>
        <v>2.3888705723090894E-3</v>
      </c>
    </row>
    <row r="5208" spans="1:22" ht="15.75" x14ac:dyDescent="0.25">
      <c r="K5208" s="1"/>
      <c r="N5208" s="126">
        <f t="shared" si="9162"/>
        <v>-9.8853899346386604E-4</v>
      </c>
      <c r="P5208" s="127" t="str">
        <f t="shared" ref="P5208" si="9174">CONCATENATE("X6","(m",K5203,")")</f>
        <v>X6(m651)</v>
      </c>
      <c r="Q5208" s="59">
        <f t="shared" ref="Q5208" si="9175">(($L$3*($I$8-($B$8*Q5203+$C$8*Q5204+$D$8*Q5205+$E$8*Q5206+$F$8*Q5207))/$G$8))+((1-$L$3)*N5208)</f>
        <v>-9.8856237613490004E-4</v>
      </c>
      <c r="R5208" s="1"/>
      <c r="S5208" s="129">
        <f t="shared" si="9165"/>
        <v>2.3653207524875963E-3</v>
      </c>
      <c r="T5208" s="1"/>
      <c r="U5208" s="1"/>
    </row>
    <row r="5209" spans="1:22" x14ac:dyDescent="0.2">
      <c r="A5209" s="131"/>
      <c r="B5209" s="131"/>
      <c r="C5209" s="131"/>
      <c r="D5209" s="131"/>
      <c r="E5209" s="131"/>
      <c r="F5209" s="131"/>
      <c r="G5209" s="131"/>
      <c r="H5209" s="131"/>
      <c r="I5209" s="131"/>
      <c r="J5209" s="131"/>
      <c r="K5209" s="131"/>
      <c r="L5209" s="131"/>
      <c r="M5209" s="131"/>
      <c r="N5209" s="131"/>
      <c r="O5209" s="131"/>
      <c r="P5209" s="131"/>
      <c r="Q5209" s="131"/>
      <c r="R5209" s="131"/>
      <c r="S5209" s="131"/>
      <c r="T5209" s="131"/>
      <c r="U5209" s="131"/>
      <c r="V5209" s="131"/>
    </row>
    <row r="5210" spans="1:22" ht="15.75" x14ac:dyDescent="0.25">
      <c r="K5210" s="127" t="s">
        <v>226</v>
      </c>
      <c r="N5210" s="117" t="s">
        <v>879</v>
      </c>
      <c r="S5210" s="112" t="s">
        <v>210</v>
      </c>
      <c r="T5210" s="112" t="s">
        <v>228</v>
      </c>
    </row>
    <row r="5211" spans="1:22" x14ac:dyDescent="0.2">
      <c r="K5211" s="127">
        <v>652</v>
      </c>
      <c r="N5211" s="124">
        <f t="shared" ref="N5211" si="9176">Q5203</f>
        <v>0.25164944262895111</v>
      </c>
      <c r="P5211" s="127" t="str">
        <f t="shared" ref="P5211" si="9177">CONCATENATE("X1","(m",K5211,")")</f>
        <v>X1(m652)</v>
      </c>
      <c r="Q5211" s="59">
        <f t="shared" ref="Q5211" si="9178">(($L$3*($I$3-($C$3*N5212+$D$3*N5213+$E$3*N5214+$F$3*N5215+$G$3*N5216))/$B$3))+((1-$L$3)*N5211)</f>
        <v>0.25165540268492786</v>
      </c>
      <c r="S5211" s="129">
        <f t="shared" ref="S5211:S5216" si="9179">ABS((Q5211-N5211)/Q5211)*100</f>
        <v>2.3683401640346626E-3</v>
      </c>
      <c r="T5211" s="133">
        <f t="shared" ref="T5211:T5267" si="9180">MAX(S5211:S5214)</f>
        <v>2.3779223456694165E-3</v>
      </c>
      <c r="U5211" s="127" t="s">
        <v>229</v>
      </c>
    </row>
    <row r="5212" spans="1:22" x14ac:dyDescent="0.2">
      <c r="N5212" s="125">
        <f t="shared" si="9162"/>
        <v>1.0156352044039326E-4</v>
      </c>
      <c r="P5212" s="127" t="str">
        <f t="shared" ref="P5212" si="9181">CONCATENATE("X2","(m",K5211,")")</f>
        <v>X2(m652)</v>
      </c>
      <c r="Q5212" s="59">
        <f t="shared" ref="Q5212" si="9182">(($L$3*($I$4-($B$4*Q5211+$D$4*N5213+$E$4*N5214+$F$4*N5215+$G$4*N5216))/$C$4))+((1-$L$3)*N5212)</f>
        <v>1.0156593559947147E-4</v>
      </c>
      <c r="S5212" s="129">
        <f t="shared" si="9179"/>
        <v>2.3779223456694165E-3</v>
      </c>
    </row>
    <row r="5213" spans="1:22" x14ac:dyDescent="0.2">
      <c r="N5213" s="125">
        <f t="shared" si="9162"/>
        <v>-9.8259905501563052E-4</v>
      </c>
      <c r="P5213" s="127" t="str">
        <f t="shared" ref="P5213" si="9183">CONCATENATE("X3","(m",K5211,")")</f>
        <v>X3(m652)</v>
      </c>
      <c r="Q5213" s="59">
        <f t="shared" ref="Q5213" si="9184">(($L$3*($I$5-($B$5*Q5211+$C$5*Q5212+$E$5*N5214+$F$5*N5215+$G$5*N5216))/$D$5))+((1-$L$3)*N5213)</f>
        <v>-9.8262233079966744E-4</v>
      </c>
      <c r="S5213" s="129">
        <f t="shared" si="9179"/>
        <v>2.3687416118436965E-3</v>
      </c>
    </row>
    <row r="5214" spans="1:22" x14ac:dyDescent="0.2">
      <c r="N5214" s="125">
        <f t="shared" si="9162"/>
        <v>0.25282150488073674</v>
      </c>
      <c r="P5214" s="127" t="str">
        <f t="shared" ref="P5214" si="9185">CONCATENATE("X4","(m",K5211,")")</f>
        <v>X4(m652)</v>
      </c>
      <c r="Q5214" s="59">
        <f t="shared" ref="Q5214" si="9186">(($L$3*($I$6-($B$6*Q5211+$C$6*Q5212+$D$6*Q5213+$F$6*N5215+$G$6*N5216))/$E$6))+((1-$L$3)*N5214)</f>
        <v>0.25282743769207222</v>
      </c>
      <c r="S5214" s="129">
        <f t="shared" si="9179"/>
        <v>2.3465852399733823E-3</v>
      </c>
    </row>
    <row r="5215" spans="1:22" x14ac:dyDescent="0.2">
      <c r="N5215" s="125">
        <f t="shared" si="9162"/>
        <v>-1.0156473078630234E-4</v>
      </c>
      <c r="P5215" s="127" t="str">
        <f t="shared" ref="P5215" si="9187">CONCATENATE("X5","(m",K5211,")")</f>
        <v>X5(m652)</v>
      </c>
      <c r="Q5215" s="59">
        <f t="shared" ref="Q5215" si="9188">(($L$3*($I$7-($B$7*Q5211+$C$7*Q5212+$D$7*Q5213+$E$7*Q5214+$G$7*N5216))/$F$7))+((1-$L$3)*N5215)</f>
        <v>-1.0156713490519185E-4</v>
      </c>
      <c r="S5215" s="129">
        <f t="shared" si="9179"/>
        <v>2.3670244235507705E-3</v>
      </c>
    </row>
    <row r="5216" spans="1:22" ht="15.75" x14ac:dyDescent="0.25">
      <c r="K5216" s="1"/>
      <c r="N5216" s="126">
        <f t="shared" si="9162"/>
        <v>-9.8856237613490004E-4</v>
      </c>
      <c r="P5216" s="127" t="str">
        <f t="shared" ref="P5216" si="9189">CONCATENATE("X6","(m",K5211,")")</f>
        <v>X6(m652)</v>
      </c>
      <c r="Q5216" s="59">
        <f t="shared" ref="Q5216" si="9190">(($L$3*($I$8-($B$8*Q5211+$C$8*Q5212+$D$8*Q5213+$E$8*Q5214+$F$8*Q5215))/$G$8))+((1-$L$3)*N5216)</f>
        <v>-9.8858554552054231E-4</v>
      </c>
      <c r="R5216" s="1"/>
      <c r="S5216" s="129">
        <f t="shared" si="9179"/>
        <v>2.3436905129002455E-3</v>
      </c>
      <c r="T5216" s="1"/>
      <c r="U5216" s="1"/>
    </row>
    <row r="5217" spans="1:22" x14ac:dyDescent="0.2">
      <c r="A5217" s="131"/>
      <c r="B5217" s="131"/>
      <c r="C5217" s="131"/>
      <c r="D5217" s="131"/>
      <c r="E5217" s="131"/>
      <c r="F5217" s="131"/>
      <c r="G5217" s="131"/>
      <c r="H5217" s="131"/>
      <c r="I5217" s="131"/>
      <c r="J5217" s="131"/>
      <c r="K5217" s="131"/>
      <c r="L5217" s="131"/>
      <c r="M5217" s="131"/>
      <c r="N5217" s="131"/>
      <c r="O5217" s="131"/>
      <c r="P5217" s="131"/>
      <c r="Q5217" s="131"/>
      <c r="R5217" s="131"/>
      <c r="S5217" s="131"/>
      <c r="T5217" s="131"/>
      <c r="U5217" s="131"/>
      <c r="V5217" s="131"/>
    </row>
    <row r="5218" spans="1:22" ht="15.75" x14ac:dyDescent="0.25">
      <c r="K5218" s="127" t="s">
        <v>226</v>
      </c>
      <c r="N5218" s="117" t="s">
        <v>880</v>
      </c>
      <c r="S5218" s="112" t="s">
        <v>210</v>
      </c>
      <c r="T5218" s="112" t="s">
        <v>228</v>
      </c>
    </row>
    <row r="5219" spans="1:22" x14ac:dyDescent="0.2">
      <c r="K5219" s="127">
        <v>653</v>
      </c>
      <c r="N5219" s="124">
        <f t="shared" ref="N5219" si="9191">Q5211</f>
        <v>0.25165540268492786</v>
      </c>
      <c r="P5219" s="127" t="str">
        <f t="shared" ref="P5219" si="9192">CONCATENATE("X1","(m",K5219,")")</f>
        <v>X1(m653)</v>
      </c>
      <c r="Q5219" s="59">
        <f t="shared" ref="Q5219" si="9193">(($L$3*($I$3-($C$3*N5220+$D$3*N5221+$E$3*N5222+$F$3*N5223+$G$3*N5224))/$B$3))+((1-$L$3)*N5219)</f>
        <v>0.25166130837616296</v>
      </c>
      <c r="S5219" s="129">
        <f t="shared" ref="S5219:S5224" si="9194">ABS((Q5219-N5219)/Q5219)*100</f>
        <v>2.3466822425758363E-3</v>
      </c>
      <c r="T5219" s="133">
        <f t="shared" si="9180"/>
        <v>2.3561765736179211E-3</v>
      </c>
      <c r="U5219" s="127" t="s">
        <v>229</v>
      </c>
    </row>
    <row r="5220" spans="1:22" x14ac:dyDescent="0.2">
      <c r="N5220" s="125">
        <f t="shared" si="9162"/>
        <v>1.0156593559947147E-4</v>
      </c>
      <c r="P5220" s="127" t="str">
        <f t="shared" ref="P5220" si="9195">CONCATENATE("X2","(m",K5219,")")</f>
        <v>X2(m653)</v>
      </c>
      <c r="Q5220" s="59">
        <f t="shared" ref="Q5220" si="9196">(($L$3*($I$4-($B$4*Q5219+$D$4*N5221+$E$4*N5222+$F$4*N5223+$G$4*N5224))/$C$4))+((1-$L$3)*N5220)</f>
        <v>1.0156832872863919E-4</v>
      </c>
      <c r="S5220" s="129">
        <f t="shared" si="9194"/>
        <v>2.3561765736179211E-3</v>
      </c>
    </row>
    <row r="5221" spans="1:22" x14ac:dyDescent="0.2">
      <c r="N5221" s="125">
        <f t="shared" si="9162"/>
        <v>-9.8262233079966744E-4</v>
      </c>
      <c r="P5221" s="127" t="str">
        <f t="shared" ref="P5221" si="9197">CONCATENATE("X3","(m",K5219,")")</f>
        <v>X3(m653)</v>
      </c>
      <c r="Q5221" s="59">
        <f t="shared" ref="Q5221" si="9198">(($L$3*($I$5-($B$5*Q5219+$C$5*Q5220+$E$5*N5222+$F$5*N5223+$G$5*N5224))/$D$5))+((1-$L$3)*N5221)</f>
        <v>-9.8264539427328468E-4</v>
      </c>
      <c r="S5221" s="129">
        <f t="shared" si="9194"/>
        <v>2.3470800099050738E-3</v>
      </c>
    </row>
    <row r="5222" spans="1:22" x14ac:dyDescent="0.2">
      <c r="N5222" s="125">
        <f t="shared" si="9162"/>
        <v>0.25282743769207222</v>
      </c>
      <c r="P5222" s="127" t="str">
        <f t="shared" ref="P5222" si="9199">CONCATENATE("X4","(m",K5219,")")</f>
        <v>X4(m653)</v>
      </c>
      <c r="Q5222" s="59">
        <f t="shared" ref="Q5222" si="9200">(($L$3*($I$6-($B$6*Q5219+$C$6*Q5220+$D$6*Q5221+$F$6*N5223+$G$6*N5224))/$E$6))+((1-$L$3)*N5222)</f>
        <v>0.25283331638717849</v>
      </c>
      <c r="S5222" s="129">
        <f t="shared" si="9194"/>
        <v>2.325126763461288E-3</v>
      </c>
    </row>
    <row r="5223" spans="1:22" x14ac:dyDescent="0.2">
      <c r="N5223" s="125">
        <f t="shared" si="9162"/>
        <v>-1.0156713490519185E-4</v>
      </c>
      <c r="P5223" s="127" t="str">
        <f t="shared" ref="P5223" si="9201">CONCATENATE("X5","(m",K5219,")")</f>
        <v>X5(m653)</v>
      </c>
      <c r="Q5223" s="59">
        <f t="shared" ref="Q5223" si="9202">(($L$3*($I$7-($B$7*Q5219+$C$7*Q5220+$D$7*Q5221+$E$7*Q5222+$G$7*N5224))/$F$7))+((1-$L$3)*N5223)</f>
        <v>-1.0156951709487414E-4</v>
      </c>
      <c r="S5223" s="129">
        <f t="shared" si="9194"/>
        <v>2.345378564777117E-3</v>
      </c>
    </row>
    <row r="5224" spans="1:22" ht="15.75" x14ac:dyDescent="0.25">
      <c r="K5224" s="1"/>
      <c r="N5224" s="126">
        <f t="shared" si="9162"/>
        <v>-9.8858554552054231E-4</v>
      </c>
      <c r="P5224" s="127" t="str">
        <f t="shared" ref="P5224" si="9203">CONCATENATE("X6","(m",K5219,")")</f>
        <v>X6(m653)</v>
      </c>
      <c r="Q5224" s="59">
        <f t="shared" ref="Q5224" si="9204">(($L$3*($I$8-($B$8*Q5219+$C$8*Q5220+$D$8*Q5221+$E$8*Q5222+$F$8*Q5223))/$G$8))+((1-$L$3)*N5224)</f>
        <v>-9.8860850356628002E-4</v>
      </c>
      <c r="R5224" s="1"/>
      <c r="S5224" s="129">
        <f t="shared" si="9194"/>
        <v>2.3222585740349981E-3</v>
      </c>
      <c r="T5224" s="1"/>
      <c r="U5224" s="1"/>
    </row>
    <row r="5225" spans="1:22" x14ac:dyDescent="0.2">
      <c r="A5225" s="131"/>
      <c r="B5225" s="131"/>
      <c r="C5225" s="131"/>
      <c r="D5225" s="131"/>
      <c r="E5225" s="131"/>
      <c r="F5225" s="131"/>
      <c r="G5225" s="131"/>
      <c r="H5225" s="131"/>
      <c r="I5225" s="131"/>
      <c r="J5225" s="131"/>
      <c r="K5225" s="131"/>
      <c r="L5225" s="131"/>
      <c r="M5225" s="131"/>
      <c r="N5225" s="131"/>
      <c r="O5225" s="131"/>
      <c r="P5225" s="131"/>
      <c r="Q5225" s="131"/>
      <c r="R5225" s="131"/>
      <c r="S5225" s="131"/>
      <c r="T5225" s="131"/>
      <c r="U5225" s="131"/>
      <c r="V5225" s="131"/>
    </row>
    <row r="5226" spans="1:22" ht="15.75" x14ac:dyDescent="0.25">
      <c r="K5226" s="127" t="s">
        <v>226</v>
      </c>
      <c r="N5226" s="117" t="s">
        <v>881</v>
      </c>
      <c r="S5226" s="112" t="s">
        <v>210</v>
      </c>
      <c r="T5226" s="112" t="s">
        <v>228</v>
      </c>
    </row>
    <row r="5227" spans="1:22" x14ac:dyDescent="0.2">
      <c r="K5227" s="127">
        <v>654</v>
      </c>
      <c r="N5227" s="124">
        <f t="shared" ref="N5227" si="9205">Q5219</f>
        <v>0.25166130837616296</v>
      </c>
      <c r="P5227" s="127" t="str">
        <f t="shared" ref="P5227" si="9206">CONCATENATE("X1","(m",K5227,")")</f>
        <v>X1(m654)</v>
      </c>
      <c r="Q5227" s="59">
        <f t="shared" ref="Q5227" si="9207">(($L$3*($I$3-($C$3*N5228+$D$3*N5229+$E$3*N5230+$F$3*N5231+$G$3*N5232))/$B$3))+((1-$L$3)*N5227)</f>
        <v>0.25166716019854524</v>
      </c>
      <c r="S5227" s="129">
        <f t="shared" ref="S5227:S5232" si="9208">ABS((Q5227-N5227)/Q5227)*100</f>
        <v>2.3252228767781749E-3</v>
      </c>
      <c r="T5227" s="133">
        <f t="shared" si="9180"/>
        <v>2.3346301668287824E-3</v>
      </c>
      <c r="U5227" s="127" t="s">
        <v>229</v>
      </c>
    </row>
    <row r="5228" spans="1:22" x14ac:dyDescent="0.2">
      <c r="N5228" s="125">
        <f t="shared" si="9162"/>
        <v>1.0156832872863919E-4</v>
      </c>
      <c r="P5228" s="127" t="str">
        <f t="shared" ref="P5228" si="9209">CONCATENATE("X2","(m",K5227,")")</f>
        <v>X2(m654)</v>
      </c>
      <c r="Q5228" s="59">
        <f t="shared" ref="Q5228" si="9210">(($L$3*($I$4-($B$4*Q5227+$D$4*N5229+$E$4*N5230+$F$4*N5231+$G$4*N5232))/$C$4))+((1-$L$3)*N5228)</f>
        <v>1.0157070002884272E-4</v>
      </c>
      <c r="S5228" s="129">
        <f t="shared" si="9208"/>
        <v>2.3346301668287824E-3</v>
      </c>
    </row>
    <row r="5229" spans="1:22" x14ac:dyDescent="0.2">
      <c r="N5229" s="125">
        <f t="shared" si="9162"/>
        <v>-9.8264539427328468E-4</v>
      </c>
      <c r="P5229" s="127" t="str">
        <f t="shared" ref="P5229" si="9211">CONCATENATE("X3","(m",K5227,")")</f>
        <v>X3(m654)</v>
      </c>
      <c r="Q5229" s="59">
        <f t="shared" ref="Q5229" si="9212">(($L$3*($I$5-($B$5*Q5227+$C$5*Q5228+$E$5*N5230+$F$5*N5231+$G$5*N5232))/$D$5))+((1-$L$3)*N5229)</f>
        <v>-9.8266824737307506E-4</v>
      </c>
      <c r="S5229" s="129">
        <f t="shared" si="9208"/>
        <v>2.3256169975439415E-3</v>
      </c>
    </row>
    <row r="5230" spans="1:22" x14ac:dyDescent="0.2">
      <c r="N5230" s="125">
        <f t="shared" si="9162"/>
        <v>0.25283331638717849</v>
      </c>
      <c r="P5230" s="127" t="str">
        <f t="shared" ref="P5230" si="9213">CONCATENATE("X4","(m",K5227,")")</f>
        <v>X4(m654)</v>
      </c>
      <c r="Q5230" s="59">
        <f t="shared" ref="Q5230" si="9214">(($L$3*($I$6-($B$6*Q5227+$C$6*Q5228+$D$6*Q5229+$F$6*N5231+$G$6*N5232))/$E$6))+((1-$L$3)*N5230)</f>
        <v>0.25283914145967751</v>
      </c>
      <c r="S5230" s="129">
        <f t="shared" si="9208"/>
        <v>2.3038650049959212E-3</v>
      </c>
    </row>
    <row r="5231" spans="1:22" x14ac:dyDescent="0.2">
      <c r="N5231" s="125">
        <f t="shared" si="9162"/>
        <v>-1.0156951709487414E-4</v>
      </c>
      <c r="P5231" s="127" t="str">
        <f t="shared" ref="P5231" si="9215">CONCATENATE("X5","(m",K5227,")")</f>
        <v>X5(m654)</v>
      </c>
      <c r="Q5231" s="59">
        <f t="shared" ref="Q5231" si="9216">(($L$3*($I$7-($B$7*Q5227+$C$7*Q5228+$D$7*Q5229+$E$7*Q5230+$G$7*N5232))/$F$7))+((1-$L$3)*N5231)</f>
        <v>-1.0157187755537687E-4</v>
      </c>
      <c r="S5231" s="129">
        <f t="shared" si="9208"/>
        <v>2.3239311505738811E-3</v>
      </c>
    </row>
    <row r="5232" spans="1:22" ht="15.75" x14ac:dyDescent="0.25">
      <c r="K5232" s="1"/>
      <c r="N5232" s="126">
        <f t="shared" si="9162"/>
        <v>-9.8860850356628002E-4</v>
      </c>
      <c r="P5232" s="127" t="str">
        <f t="shared" ref="P5232" si="9217">CONCATENATE("X6","(m",K5227,")")</f>
        <v>X6(m654)</v>
      </c>
      <c r="Q5232" s="59">
        <f t="shared" ref="Q5232" si="9218">(($L$3*($I$8-($B$8*Q5227+$C$8*Q5228+$D$8*Q5229+$E$8*Q5230+$F$8*Q5231))/$G$8))+((1-$L$3)*N5232)</f>
        <v>-9.886312521998526E-4</v>
      </c>
      <c r="R5232" s="1"/>
      <c r="S5232" s="129">
        <f t="shared" si="9208"/>
        <v>2.3010231086628054E-3</v>
      </c>
      <c r="T5232" s="1"/>
      <c r="U5232" s="1"/>
    </row>
    <row r="5233" spans="1:22" x14ac:dyDescent="0.2">
      <c r="A5233" s="131"/>
      <c r="B5233" s="131"/>
      <c r="C5233" s="131"/>
      <c r="D5233" s="131"/>
      <c r="E5233" s="131"/>
      <c r="F5233" s="131"/>
      <c r="G5233" s="131"/>
      <c r="H5233" s="131"/>
      <c r="I5233" s="131"/>
      <c r="J5233" s="131"/>
      <c r="K5233" s="131"/>
      <c r="L5233" s="131"/>
      <c r="M5233" s="131"/>
      <c r="N5233" s="131"/>
      <c r="O5233" s="131"/>
      <c r="P5233" s="131"/>
      <c r="Q5233" s="131"/>
      <c r="R5233" s="131"/>
      <c r="S5233" s="131"/>
      <c r="T5233" s="131"/>
      <c r="U5233" s="131"/>
      <c r="V5233" s="131"/>
    </row>
    <row r="5234" spans="1:22" ht="15.75" x14ac:dyDescent="0.25">
      <c r="K5234" s="127" t="s">
        <v>226</v>
      </c>
      <c r="N5234" s="117" t="s">
        <v>882</v>
      </c>
      <c r="S5234" s="112" t="s">
        <v>210</v>
      </c>
      <c r="T5234" s="112" t="s">
        <v>228</v>
      </c>
    </row>
    <row r="5235" spans="1:22" x14ac:dyDescent="0.2">
      <c r="K5235" s="127">
        <v>655</v>
      </c>
      <c r="N5235" s="124">
        <f t="shared" ref="N5235" si="9219">Q5227</f>
        <v>0.25166716019854524</v>
      </c>
      <c r="P5235" s="127" t="str">
        <f t="shared" ref="P5235" si="9220">CONCATENATE("X1","(m",K5235,")")</f>
        <v>X1(m655)</v>
      </c>
      <c r="Q5235" s="59">
        <f t="shared" ref="Q5235" si="9221">(($L$3*($I$3-($C$3*N5236+$D$3*N5237+$E$3*N5238+$F$3*N5239+$G$3*N5240))/$B$3))+((1-$L$3)*N5235)</f>
        <v>0.25167295864344025</v>
      </c>
      <c r="S5235" s="129">
        <f t="shared" ref="S5235:S5240" si="9222">ABS((Q5235-N5235)/Q5235)*100</f>
        <v>2.3039602372323274E-3</v>
      </c>
      <c r="T5235" s="133">
        <f t="shared" si="9180"/>
        <v>2.3132812881070824E-3</v>
      </c>
      <c r="U5235" s="127" t="s">
        <v>229</v>
      </c>
    </row>
    <row r="5236" spans="1:22" x14ac:dyDescent="0.2">
      <c r="N5236" s="125">
        <f t="shared" si="9162"/>
        <v>1.0157070002884272E-4</v>
      </c>
      <c r="P5236" s="127" t="str">
        <f t="shared" ref="P5236" si="9223">CONCATENATE("X2","(m",K5235,")")</f>
        <v>X2(m655)</v>
      </c>
      <c r="Q5236" s="59">
        <f t="shared" ref="Q5236" si="9224">(($L$3*($I$4-($B$4*Q5235+$D$4*N5237+$E$4*N5238+$F$4*N5239+$G$4*N5240))/$C$4))+((1-$L$3)*N5236)</f>
        <v>1.0157304969919517E-4</v>
      </c>
      <c r="S5236" s="129">
        <f t="shared" si="9222"/>
        <v>2.3132812881070824E-3</v>
      </c>
    </row>
    <row r="5237" spans="1:22" x14ac:dyDescent="0.2">
      <c r="N5237" s="125">
        <f t="shared" si="9162"/>
        <v>-9.8266824737307506E-4</v>
      </c>
      <c r="P5237" s="127" t="str">
        <f t="shared" ref="P5237" si="9225">CONCATENATE("X3","(m",K5235,")")</f>
        <v>X3(m655)</v>
      </c>
      <c r="Q5237" s="59">
        <f t="shared" ref="Q5237" si="9226">(($L$3*($I$5-($B$5*Q5235+$C$5*Q5236+$E$5*N5238+$F$5*N5239+$G$5*N5240))/$D$5))+((1-$L$3)*N5237)</f>
        <v>-9.8269089201796669E-4</v>
      </c>
      <c r="S5237" s="129">
        <f t="shared" si="9222"/>
        <v>2.3043507450377001E-3</v>
      </c>
    </row>
    <row r="5238" spans="1:22" x14ac:dyDescent="0.2">
      <c r="N5238" s="125">
        <f t="shared" si="9162"/>
        <v>0.25283914145967751</v>
      </c>
      <c r="P5238" s="127" t="str">
        <f t="shared" ref="P5238" si="9227">CONCATENATE("X4","(m",K5235,")")</f>
        <v>X4(m655)</v>
      </c>
      <c r="Q5238" s="59">
        <f t="shared" ref="Q5238" si="9228">(($L$3*($I$6-($B$6*Q5235+$C$6*Q5236+$D$6*Q5237+$F$6*N5239+$G$6*N5240))/$E$6))+((1-$L$3)*N5238)</f>
        <v>0.25284491339868875</v>
      </c>
      <c r="S5238" s="129">
        <f t="shared" si="9222"/>
        <v>2.2827981522982582E-3</v>
      </c>
    </row>
    <row r="5239" spans="1:22" x14ac:dyDescent="0.2">
      <c r="N5239" s="125">
        <f t="shared" si="9162"/>
        <v>-1.0157187755537687E-4</v>
      </c>
      <c r="P5239" s="127" t="str">
        <f t="shared" ref="P5239" si="9229">CONCATENATE("X5","(m",K5235,")")</f>
        <v>X5(m655)</v>
      </c>
      <c r="Q5239" s="59">
        <f t="shared" ref="Q5239" si="9230">(($L$3*($I$7-($B$7*Q5235+$C$7*Q5236+$D$7*Q5237+$E$7*Q5238+$G$7*N5240))/$F$7))+((1-$L$3)*N5239)</f>
        <v>-1.015742164849031E-4</v>
      </c>
      <c r="S5239" s="129">
        <f t="shared" si="9222"/>
        <v>2.3026803525228413E-3</v>
      </c>
    </row>
    <row r="5240" spans="1:22" ht="15.75" x14ac:dyDescent="0.25">
      <c r="K5240" s="1"/>
      <c r="N5240" s="126">
        <f t="shared" si="9162"/>
        <v>-9.886312521998526E-4</v>
      </c>
      <c r="P5240" s="127" t="str">
        <f t="shared" ref="P5240" si="9231">CONCATENATE("X6","(m",K5235,")")</f>
        <v>X6(m655)</v>
      </c>
      <c r="Q5240" s="59">
        <f t="shared" ref="Q5240" si="9232">(($L$3*($I$8-($B$8*Q5235+$C$8*Q5236+$D$8*Q5237+$E$8*Q5238+$F$8*Q5239))/$G$8))+((1-$L$3)*N5240)</f>
        <v>-9.8865379333141655E-4</v>
      </c>
      <c r="R5240" s="1"/>
      <c r="S5240" s="129">
        <f t="shared" si="9222"/>
        <v>2.2799823068492143E-3</v>
      </c>
      <c r="T5240" s="1"/>
      <c r="U5240" s="1"/>
    </row>
    <row r="5241" spans="1:22" x14ac:dyDescent="0.2">
      <c r="A5241" s="131"/>
      <c r="B5241" s="131"/>
      <c r="C5241" s="131"/>
      <c r="D5241" s="131"/>
      <c r="E5241" s="131"/>
      <c r="F5241" s="131"/>
      <c r="G5241" s="131"/>
      <c r="H5241" s="131"/>
      <c r="I5241" s="131"/>
      <c r="J5241" s="131"/>
      <c r="K5241" s="131"/>
      <c r="L5241" s="131"/>
      <c r="M5241" s="131"/>
      <c r="N5241" s="131"/>
      <c r="O5241" s="131"/>
      <c r="P5241" s="131"/>
      <c r="Q5241" s="131"/>
      <c r="R5241" s="131"/>
      <c r="S5241" s="131"/>
      <c r="T5241" s="131"/>
      <c r="U5241" s="131"/>
      <c r="V5241" s="131"/>
    </row>
    <row r="5242" spans="1:22" ht="15.75" x14ac:dyDescent="0.25">
      <c r="K5242" s="127" t="s">
        <v>226</v>
      </c>
      <c r="N5242" s="117" t="s">
        <v>883</v>
      </c>
      <c r="S5242" s="112" t="s">
        <v>210</v>
      </c>
      <c r="T5242" s="112" t="s">
        <v>228</v>
      </c>
    </row>
    <row r="5243" spans="1:22" x14ac:dyDescent="0.2">
      <c r="K5243" s="127">
        <v>656</v>
      </c>
      <c r="N5243" s="124">
        <f t="shared" ref="N5243" si="9233">Q5235</f>
        <v>0.25167295864344025</v>
      </c>
      <c r="P5243" s="127" t="str">
        <f t="shared" ref="P5243" si="9234">CONCATENATE("X1","(m",K5243,")")</f>
        <v>X1(m656)</v>
      </c>
      <c r="Q5243" s="59">
        <f t="shared" ref="Q5243" si="9235">(($L$3*($I$3-($C$3*N5244+$D$3*N5245+$E$3*N5246+$F$3*N5247+$G$3*N5248))/$B$3))+((1-$L$3)*N5243)</f>
        <v>0.25167870419773158</v>
      </c>
      <c r="S5243" s="129">
        <f t="shared" ref="S5243:S5248" si="9236">ABS((Q5243-N5243)/Q5243)*100</f>
        <v>2.282892511566055E-3</v>
      </c>
      <c r="T5243" s="133">
        <f t="shared" si="9180"/>
        <v>2.2921281178082927E-3</v>
      </c>
      <c r="U5243" s="127" t="s">
        <v>229</v>
      </c>
    </row>
    <row r="5244" spans="1:22" x14ac:dyDescent="0.2">
      <c r="N5244" s="125">
        <f t="shared" si="9162"/>
        <v>1.0157304969919517E-4</v>
      </c>
      <c r="P5244" s="127" t="str">
        <f t="shared" ref="P5244" si="9237">CONCATENATE("X2","(m",K5243,")")</f>
        <v>X2(m656)</v>
      </c>
      <c r="Q5244" s="59">
        <f t="shared" ref="Q5244" si="9238">(($L$3*($I$4-($B$4*Q5243+$D$4*N5245+$E$4*N5246+$F$4*N5247+$G$4*N5248))/$C$4))+((1-$L$3)*N5244)</f>
        <v>1.0157537793699363E-4</v>
      </c>
      <c r="S5244" s="129">
        <f t="shared" si="9236"/>
        <v>2.2921281178082927E-3</v>
      </c>
    </row>
    <row r="5245" spans="1:22" x14ac:dyDescent="0.2">
      <c r="N5245" s="125">
        <f t="shared" si="9162"/>
        <v>-9.8269089201796669E-4</v>
      </c>
      <c r="P5245" s="127" t="str">
        <f t="shared" ref="P5245" si="9239">CONCATENATE("X3","(m",K5243,")")</f>
        <v>X3(m656)</v>
      </c>
      <c r="Q5245" s="59">
        <f t="shared" ref="Q5245" si="9240">(($L$3*($I$5-($B$5*Q5243+$C$5*Q5244+$E$5*N5246+$F$5*N5247+$G$5*N5248))/$D$5))+((1-$L$3)*N5245)</f>
        <v>-9.827133301093837E-4</v>
      </c>
      <c r="S5245" s="129">
        <f t="shared" si="9236"/>
        <v>2.2832794396416703E-3</v>
      </c>
    </row>
    <row r="5246" spans="1:22" x14ac:dyDescent="0.2">
      <c r="N5246" s="125">
        <f t="shared" si="9162"/>
        <v>0.25284491339868875</v>
      </c>
      <c r="P5246" s="127" t="str">
        <f t="shared" ref="P5246" si="9241">CONCATENATE("X4","(m",K5243,")")</f>
        <v>X4(m656)</v>
      </c>
      <c r="Q5246" s="59">
        <f t="shared" ref="Q5246" si="9242">(($L$3*($I$6-($B$6*Q5243+$C$6*Q5244+$D$6*Q5245+$F$6*N5247+$G$6*N5248))/$E$6))+((1-$L$3)*N5246)</f>
        <v>0.25285063268887015</v>
      </c>
      <c r="S5246" s="129">
        <f t="shared" si="9236"/>
        <v>2.2619244099070838E-3</v>
      </c>
    </row>
    <row r="5247" spans="1:22" x14ac:dyDescent="0.2">
      <c r="N5247" s="125">
        <f t="shared" si="9162"/>
        <v>-1.015742164849031E-4</v>
      </c>
      <c r="P5247" s="127" t="str">
        <f t="shared" ref="P5247" si="9243">CONCATENATE("X5","(m",K5243,")")</f>
        <v>X5(m656)</v>
      </c>
      <c r="Q5247" s="59">
        <f t="shared" ref="Q5247" si="9244">(($L$3*($I$7-($B$7*Q5243+$C$7*Q5244+$D$7*Q5245+$E$7*Q5246+$G$7*N5248))/$F$7))+((1-$L$3)*N5247)</f>
        <v>-1.0157653407984786E-4</v>
      </c>
      <c r="S5247" s="129">
        <f t="shared" si="9236"/>
        <v>2.2816243591631011E-3</v>
      </c>
    </row>
    <row r="5248" spans="1:22" ht="15.75" x14ac:dyDescent="0.25">
      <c r="K5248" s="1"/>
      <c r="N5248" s="126">
        <f t="shared" si="9162"/>
        <v>-9.8865379333141655E-4</v>
      </c>
      <c r="P5248" s="127" t="str">
        <f t="shared" ref="P5248" si="9245">CONCATENATE("X6","(m",K5243,")")</f>
        <v>X6(m656)</v>
      </c>
      <c r="Q5248" s="59">
        <f t="shared" ref="Q5248" si="9246">(($L$3*($I$8-($B$8*Q5243+$C$8*Q5244+$D$8*Q5245+$E$8*Q5246+$F$8*Q5247))/$G$8))+((1-$L$3)*N5248)</f>
        <v>-9.8867612885370458E-4</v>
      </c>
      <c r="R5248" s="1"/>
      <c r="S5248" s="129">
        <f t="shared" si="9236"/>
        <v>2.2591343753722891E-3</v>
      </c>
      <c r="T5248" s="1"/>
      <c r="U5248" s="1"/>
    </row>
    <row r="5249" spans="1:22" x14ac:dyDescent="0.2">
      <c r="A5249" s="131"/>
      <c r="B5249" s="131"/>
      <c r="C5249" s="131"/>
      <c r="D5249" s="131"/>
      <c r="E5249" s="131"/>
      <c r="F5249" s="131"/>
      <c r="G5249" s="131"/>
      <c r="H5249" s="131"/>
      <c r="I5249" s="131"/>
      <c r="J5249" s="131"/>
      <c r="K5249" s="131"/>
      <c r="L5249" s="131"/>
      <c r="M5249" s="131"/>
      <c r="N5249" s="131"/>
      <c r="O5249" s="131"/>
      <c r="P5249" s="131"/>
      <c r="Q5249" s="131"/>
      <c r="R5249" s="131"/>
      <c r="S5249" s="131"/>
      <c r="T5249" s="131"/>
      <c r="U5249" s="131"/>
      <c r="V5249" s="131"/>
    </row>
    <row r="5250" spans="1:22" ht="15.75" x14ac:dyDescent="0.25">
      <c r="K5250" s="127" t="s">
        <v>226</v>
      </c>
      <c r="N5250" s="117" t="s">
        <v>884</v>
      </c>
      <c r="S5250" s="112" t="s">
        <v>210</v>
      </c>
      <c r="T5250" s="112" t="s">
        <v>228</v>
      </c>
    </row>
    <row r="5251" spans="1:22" x14ac:dyDescent="0.2">
      <c r="K5251" s="127">
        <v>657</v>
      </c>
      <c r="N5251" s="124">
        <f t="shared" ref="N5251" si="9247">Q5243</f>
        <v>0.25167870419773158</v>
      </c>
      <c r="P5251" s="127" t="str">
        <f t="shared" ref="P5251" si="9248">CONCATENATE("X1","(m",K5251,")")</f>
        <v>X1(m657)</v>
      </c>
      <c r="Q5251" s="59">
        <f t="shared" ref="Q5251" si="9249">(($L$3*($I$3-($C$3*N5252+$D$3*N5253+$E$3*N5254+$F$3*N5255+$G$3*N5256))/$B$3))+((1-$L$3)*N5251)</f>
        <v>0.25168439734386167</v>
      </c>
      <c r="S5251" s="129">
        <f t="shared" ref="S5251:S5256" si="9250">ABS((Q5251-N5251)/Q5251)*100</f>
        <v>2.2620179042338903E-3</v>
      </c>
      <c r="T5251" s="133">
        <f t="shared" si="9180"/>
        <v>2.2711688528790123E-3</v>
      </c>
      <c r="U5251" s="127" t="s">
        <v>229</v>
      </c>
    </row>
    <row r="5252" spans="1:22" x14ac:dyDescent="0.2">
      <c r="N5252" s="125">
        <f t="shared" si="9162"/>
        <v>1.0157537793699363E-4</v>
      </c>
      <c r="P5252" s="127" t="str">
        <f t="shared" ref="P5252" si="9251">CONCATENATE("X2","(m",K5251,")")</f>
        <v>X2(m657)</v>
      </c>
      <c r="Q5252" s="59">
        <f t="shared" ref="Q5252" si="9252">(($L$3*($I$4-($B$4*Q5251+$D$4*N5253+$E$4*N5254+$F$4*N5255+$G$4*N5256))/$C$4))+((1-$L$3)*N5252)</f>
        <v>1.0157768493773541E-4</v>
      </c>
      <c r="S5252" s="129">
        <f t="shared" si="9250"/>
        <v>2.2711688528790123E-3</v>
      </c>
    </row>
    <row r="5253" spans="1:22" x14ac:dyDescent="0.2">
      <c r="N5253" s="125">
        <f t="shared" si="9162"/>
        <v>-9.827133301093837E-4</v>
      </c>
      <c r="P5253" s="127" t="str">
        <f t="shared" ref="P5253" si="9253">CONCATENATE("X3","(m",K5251,")")</f>
        <v>X3(m657)</v>
      </c>
      <c r="Q5253" s="59">
        <f t="shared" ref="Q5253" si="9254">(($L$3*($I$5-($B$5*Q5251+$C$5*Q5252+$E$5*N5254+$F$5*N5255+$G$5*N5256))/$D$5))+((1-$L$3)*N5253)</f>
        <v>-9.8273556353140707E-4</v>
      </c>
      <c r="S5253" s="129">
        <f t="shared" si="9250"/>
        <v>2.2624012855993214E-3</v>
      </c>
    </row>
    <row r="5254" spans="1:22" x14ac:dyDescent="0.2">
      <c r="N5254" s="125">
        <f t="shared" si="9162"/>
        <v>0.25285063268887015</v>
      </c>
      <c r="P5254" s="127" t="str">
        <f t="shared" ref="P5254" si="9255">CONCATENATE("X4","(m",K5251,")")</f>
        <v>X4(m657)</v>
      </c>
      <c r="Q5254" s="59">
        <f t="shared" ref="Q5254" si="9256">(($L$3*($I$6-($B$6*Q5251+$C$6*Q5252+$D$6*Q5253+$F$6*N5255+$G$6*N5256))/$E$6))+((1-$L$3)*N5254)</f>
        <v>0.25285629981045876</v>
      </c>
      <c r="S5254" s="129">
        <f t="shared" si="9250"/>
        <v>2.2412419990576154E-3</v>
      </c>
    </row>
    <row r="5255" spans="1:22" x14ac:dyDescent="0.2">
      <c r="N5255" s="125">
        <f t="shared" si="9162"/>
        <v>-1.0157653407984786E-4</v>
      </c>
      <c r="P5255" s="127" t="str">
        <f t="shared" ref="P5255" si="9257">CONCATENATE("X5","(m",K5251,")")</f>
        <v>X5(m657)</v>
      </c>
      <c r="Q5255" s="59">
        <f t="shared" ref="Q5255" si="9258">(($L$3*($I$7-($B$7*Q5251+$C$7*Q5252+$D$7*Q5253+$E$7*Q5254+$G$7*N5256))/$F$7))+((1-$L$3)*N5255)</f>
        <v>-1.0157883053481496E-4</v>
      </c>
      <c r="S5255" s="129">
        <f t="shared" si="9250"/>
        <v>2.2607613761793889E-3</v>
      </c>
    </row>
    <row r="5256" spans="1:22" ht="15.75" x14ac:dyDescent="0.25">
      <c r="K5256" s="1"/>
      <c r="N5256" s="126">
        <f t="shared" si="9162"/>
        <v>-9.8867612885370458E-4</v>
      </c>
      <c r="P5256" s="127" t="str">
        <f t="shared" ref="P5256" si="9259">CONCATENATE("X6","(m",K5251,")")</f>
        <v>X6(m657)</v>
      </c>
      <c r="Q5256" s="59">
        <f t="shared" ref="Q5256" si="9260">(($L$3*($I$8-($B$8*Q5251+$C$8*Q5252+$D$8*Q5253+$E$8*Q5254+$F$8*Q5255))/$G$8))+((1-$L$3)*N5256)</f>
        <v>-9.886982606421848E-4</v>
      </c>
      <c r="R5256" s="1"/>
      <c r="S5256" s="129">
        <f t="shared" si="9250"/>
        <v>2.2384775377110376E-3</v>
      </c>
      <c r="T5256" s="1"/>
      <c r="U5256" s="1"/>
    </row>
    <row r="5257" spans="1:22" x14ac:dyDescent="0.2">
      <c r="A5257" s="131"/>
      <c r="B5257" s="131"/>
      <c r="C5257" s="131"/>
      <c r="D5257" s="131"/>
      <c r="E5257" s="131"/>
      <c r="F5257" s="131"/>
      <c r="G5257" s="131"/>
      <c r="H5257" s="131"/>
      <c r="I5257" s="131"/>
      <c r="J5257" s="131"/>
      <c r="K5257" s="131"/>
      <c r="L5257" s="131"/>
      <c r="M5257" s="131"/>
      <c r="N5257" s="131"/>
      <c r="O5257" s="131"/>
      <c r="P5257" s="131"/>
      <c r="Q5257" s="131"/>
      <c r="R5257" s="131"/>
      <c r="S5257" s="131"/>
      <c r="T5257" s="131"/>
      <c r="U5257" s="131"/>
      <c r="V5257" s="131"/>
    </row>
    <row r="5258" spans="1:22" ht="15.75" x14ac:dyDescent="0.25">
      <c r="K5258" s="127" t="s">
        <v>226</v>
      </c>
      <c r="N5258" s="117" t="s">
        <v>885</v>
      </c>
      <c r="S5258" s="112" t="s">
        <v>210</v>
      </c>
      <c r="T5258" s="112" t="s">
        <v>228</v>
      </c>
    </row>
    <row r="5259" spans="1:22" x14ac:dyDescent="0.2">
      <c r="K5259" s="127">
        <v>658</v>
      </c>
      <c r="N5259" s="124">
        <f t="shared" ref="N5259" si="9261">Q5251</f>
        <v>0.25168439734386167</v>
      </c>
      <c r="P5259" s="127" t="str">
        <f t="shared" ref="P5259" si="9262">CONCATENATE("X1","(m",K5259,")")</f>
        <v>X1(m658)</v>
      </c>
      <c r="Q5259" s="59">
        <f t="shared" ref="Q5259" si="9263">(($L$3*($I$3-($C$3*N5260+$D$3*N5261+$E$3*N5262+$F$3*N5263+$G$3*N5264))/$B$3))+((1-$L$3)*N5259)</f>
        <v>0.25169003855987238</v>
      </c>
      <c r="S5259" s="129">
        <f t="shared" ref="S5259:S5264" si="9264">ABS((Q5259-N5259)/Q5259)*100</f>
        <v>2.2413346364393572E-3</v>
      </c>
      <c r="T5259" s="133">
        <f t="shared" si="9180"/>
        <v>2.2504017072989065E-3</v>
      </c>
      <c r="U5259" s="127" t="s">
        <v>229</v>
      </c>
    </row>
    <row r="5260" spans="1:22" x14ac:dyDescent="0.2">
      <c r="N5260" s="125">
        <f t="shared" si="9162"/>
        <v>1.0157768493773541E-4</v>
      </c>
      <c r="P5260" s="127" t="str">
        <f t="shared" ref="P5260" si="9265">CONCATENATE("X2","(m",K5259,")")</f>
        <v>X2(m658)</v>
      </c>
      <c r="Q5260" s="59">
        <f t="shared" ref="Q5260" si="9266">(($L$3*($I$4-($B$4*Q5259+$D$4*N5261+$E$4*N5262+$F$4*N5263+$G$4*N5264))/$C$4))+((1-$L$3)*N5260)</f>
        <v>1.0157997089513471E-4</v>
      </c>
      <c r="S5260" s="129">
        <f t="shared" si="9264"/>
        <v>2.2504017072989065E-3</v>
      </c>
    </row>
    <row r="5261" spans="1:22" x14ac:dyDescent="0.2">
      <c r="N5261" s="125">
        <f t="shared" si="9162"/>
        <v>-9.8273556353140707E-4</v>
      </c>
      <c r="P5261" s="127" t="str">
        <f t="shared" ref="P5261" si="9267">CONCATENATE("X3","(m",K5259,")")</f>
        <v>X3(m658)</v>
      </c>
      <c r="Q5261" s="59">
        <f t="shared" ref="Q5261" si="9268">(($L$3*($I$5-($B$5*Q5259+$C$5*Q5260+$E$5*N5262+$F$5*N5263+$G$5*N5264))/$D$5))+((1-$L$3)*N5261)</f>
        <v>-9.8275759415093213E-4</v>
      </c>
      <c r="S5261" s="129">
        <f t="shared" si="9264"/>
        <v>2.2417145037776014E-3</v>
      </c>
    </row>
    <row r="5262" spans="1:22" x14ac:dyDescent="0.2">
      <c r="N5262" s="125">
        <f t="shared" si="9162"/>
        <v>0.25285629981045876</v>
      </c>
      <c r="P5262" s="127" t="str">
        <f t="shared" ref="P5262" si="9269">CONCATENATE("X4","(m",K5259,")")</f>
        <v>X4(m658)</v>
      </c>
      <c r="Q5262" s="59">
        <f t="shared" ref="Q5262" si="9270">(($L$3*($I$6-($B$6*Q5259+$C$6*Q5260+$D$6*Q5261+$F$6*N5263+$G$6*N5264))/$E$6))+((1-$L$3)*N5262)</f>
        <v>0.25286191523931123</v>
      </c>
      <c r="S5262" s="129">
        <f t="shared" si="9264"/>
        <v>2.2207491575603252E-3</v>
      </c>
    </row>
    <row r="5263" spans="1:22" x14ac:dyDescent="0.2">
      <c r="N5263" s="125">
        <f t="shared" si="9162"/>
        <v>-1.0157883053481496E-4</v>
      </c>
      <c r="P5263" s="127" t="str">
        <f t="shared" ref="P5263" si="9271">CONCATENATE("X5","(m",K5259,")")</f>
        <v>X5(m658)</v>
      </c>
      <c r="Q5263" s="59">
        <f t="shared" ref="Q5263" si="9272">(($L$3*($I$7-($B$7*Q5259+$C$7*Q5260+$D$7*Q5261+$E$7*Q5262+$G$7*N5264))/$F$7))+((1-$L$3)*N5263)</f>
        <v>-1.01581106042633E-4</v>
      </c>
      <c r="S5263" s="129">
        <f t="shared" si="9264"/>
        <v>2.240089625603276E-3</v>
      </c>
    </row>
    <row r="5264" spans="1:22" ht="15.75" x14ac:dyDescent="0.25">
      <c r="K5264" s="1"/>
      <c r="N5264" s="126">
        <f t="shared" si="9162"/>
        <v>-9.886982606421848E-4</v>
      </c>
      <c r="P5264" s="127" t="str">
        <f t="shared" ref="P5264" si="9273">CONCATENATE("X6","(m",K5259,")")</f>
        <v>X6(m658)</v>
      </c>
      <c r="Q5264" s="59">
        <f t="shared" ref="Q5264" si="9274">(($L$3*($I$8-($B$8*Q5259+$C$8*Q5260+$D$8*Q5261+$E$8*Q5262+$F$8*Q5263))/$G$8))+((1-$L$3)*N5264)</f>
        <v>-9.887201905552181E-4</v>
      </c>
      <c r="R5264" s="1"/>
      <c r="S5264" s="129">
        <f t="shared" si="9264"/>
        <v>2.218010033858579E-3</v>
      </c>
      <c r="T5264" s="1"/>
      <c r="U5264" s="1"/>
    </row>
    <row r="5265" spans="1:22" x14ac:dyDescent="0.2">
      <c r="A5265" s="131"/>
      <c r="B5265" s="131"/>
      <c r="C5265" s="131"/>
      <c r="D5265" s="131"/>
      <c r="E5265" s="131"/>
      <c r="F5265" s="131"/>
      <c r="G5265" s="131"/>
      <c r="H5265" s="131"/>
      <c r="I5265" s="131"/>
      <c r="J5265" s="131"/>
      <c r="K5265" s="131"/>
      <c r="L5265" s="131"/>
      <c r="M5265" s="131"/>
      <c r="N5265" s="131"/>
      <c r="O5265" s="131"/>
      <c r="P5265" s="131"/>
      <c r="Q5265" s="131"/>
      <c r="R5265" s="131"/>
      <c r="S5265" s="131"/>
      <c r="T5265" s="131"/>
      <c r="U5265" s="131"/>
      <c r="V5265" s="131"/>
    </row>
    <row r="5266" spans="1:22" ht="15.75" x14ac:dyDescent="0.25">
      <c r="K5266" s="127" t="s">
        <v>226</v>
      </c>
      <c r="N5266" s="117" t="s">
        <v>886</v>
      </c>
      <c r="S5266" s="112" t="s">
        <v>210</v>
      </c>
      <c r="T5266" s="112" t="s">
        <v>228</v>
      </c>
    </row>
    <row r="5267" spans="1:22" x14ac:dyDescent="0.2">
      <c r="K5267" s="127">
        <v>659</v>
      </c>
      <c r="N5267" s="124">
        <f t="shared" ref="N5267:N5328" si="9275">Q5259</f>
        <v>0.25169003855987238</v>
      </c>
      <c r="P5267" s="127" t="str">
        <f t="shared" ref="P5267" si="9276">CONCATENATE("X1","(m",K5267,")")</f>
        <v>X1(m659)</v>
      </c>
      <c r="Q5267" s="59">
        <f t="shared" ref="Q5267" si="9277">(($L$3*($I$3-($C$3*N5268+$D$3*N5269+$E$3*N5270+$F$3*N5271+$G$3*N5272))/$B$3))+((1-$L$3)*N5267)</f>
        <v>0.25169562831944503</v>
      </c>
      <c r="S5267" s="129">
        <f t="shared" ref="S5267:S5272" si="9278">ABS((Q5267-N5267)/Q5267)*100</f>
        <v>2.220840945858899E-3</v>
      </c>
      <c r="T5267" s="133">
        <f t="shared" si="9180"/>
        <v>2.2298249114421336E-3</v>
      </c>
      <c r="U5267" s="127" t="s">
        <v>229</v>
      </c>
    </row>
    <row r="5268" spans="1:22" x14ac:dyDescent="0.2">
      <c r="N5268" s="125">
        <f t="shared" si="9275"/>
        <v>1.0157997089513471E-4</v>
      </c>
      <c r="P5268" s="127" t="str">
        <f t="shared" ref="P5268" si="9279">CONCATENATE("X2","(m",K5267,")")</f>
        <v>X2(m659)</v>
      </c>
      <c r="Q5268" s="59">
        <f t="shared" ref="Q5268" si="9280">(($L$3*($I$4-($B$4*Q5267+$D$4*N5269+$E$4*N5270+$F$4*N5271+$G$4*N5272))/$C$4))+((1-$L$3)*N5268)</f>
        <v>1.0158223600113867E-4</v>
      </c>
      <c r="S5268" s="129">
        <f t="shared" si="9278"/>
        <v>2.2298249114421336E-3</v>
      </c>
    </row>
    <row r="5269" spans="1:22" x14ac:dyDescent="0.2">
      <c r="N5269" s="125">
        <f t="shared" si="9275"/>
        <v>-9.8275759415093213E-4</v>
      </c>
      <c r="P5269" s="127" t="str">
        <f t="shared" ref="P5269" si="9281">CONCATENATE("X3","(m",K5267,")")</f>
        <v>X3(m659)</v>
      </c>
      <c r="Q5269" s="59">
        <f t="shared" ref="Q5269" si="9282">(($L$3*($I$5-($B$5*Q5267+$C$5*Q5268+$E$5*N5270+$F$5*N5271+$G$5*N5272))/$D$5))+((1-$L$3)*N5269)</f>
        <v>-9.827794238178244E-4</v>
      </c>
      <c r="S5269" s="129">
        <f t="shared" si="9278"/>
        <v>2.2212173315010924E-3</v>
      </c>
    </row>
    <row r="5270" spans="1:22" x14ac:dyDescent="0.2">
      <c r="N5270" s="125">
        <f t="shared" si="9275"/>
        <v>0.25286191523931123</v>
      </c>
      <c r="P5270" s="127" t="str">
        <f t="shared" ref="P5270" si="9283">CONCATENATE("X4","(m",K5267,")")</f>
        <v>X4(m659)</v>
      </c>
      <c r="Q5270" s="59">
        <f t="shared" ref="Q5270" si="9284">(($L$3*($I$6-($B$6*Q5267+$C$6*Q5268+$D$6*Q5269+$F$6*N5271+$G$6*N5272))/$E$6))+((1-$L$3)*N5270)</f>
        <v>0.25286747944694365</v>
      </c>
      <c r="S5270" s="129">
        <f t="shared" si="9278"/>
        <v>2.2004441395921722E-3</v>
      </c>
    </row>
    <row r="5271" spans="1:22" x14ac:dyDescent="0.2">
      <c r="N5271" s="125">
        <f t="shared" si="9275"/>
        <v>-1.01581106042633E-4</v>
      </c>
      <c r="P5271" s="127" t="str">
        <f t="shared" ref="P5271" si="9285">CONCATENATE("X5","(m",K5267,")")</f>
        <v>X5(m659)</v>
      </c>
      <c r="Q5271" s="59">
        <f t="shared" ref="Q5271" si="9286">(($L$3*($I$7-($B$7*Q5267+$C$7*Q5268+$D$7*Q5269+$E$7*Q5270+$G$7*N5272))/$F$7))+((1-$L$3)*N5271)</f>
        <v>-1.0158336079437169E-4</v>
      </c>
      <c r="S5271" s="129">
        <f t="shared" si="9278"/>
        <v>2.2196073461887146E-3</v>
      </c>
    </row>
    <row r="5272" spans="1:22" ht="15.75" x14ac:dyDescent="0.25">
      <c r="K5272" s="1"/>
      <c r="N5272" s="126">
        <f t="shared" si="9275"/>
        <v>-9.887201905552181E-4</v>
      </c>
      <c r="P5272" s="127" t="str">
        <f t="shared" ref="P5272" si="9287">CONCATENATE("X6","(m",K5267,")")</f>
        <v>X6(m659)</v>
      </c>
      <c r="Q5272" s="59">
        <f t="shared" ref="Q5272" si="9288">(($L$3*($I$8-($B$8*Q5267+$C$8*Q5268+$D$8*Q5269+$E$8*Q5270+$F$8*Q5271))/$G$8))+((1-$L$3)*N5272)</f>
        <v>-9.8874192043421519E-4</v>
      </c>
      <c r="R5272" s="1"/>
      <c r="S5272" s="129">
        <f t="shared" si="9278"/>
        <v>2.1977301202671128E-3</v>
      </c>
      <c r="T5272" s="1"/>
      <c r="U5272" s="1"/>
    </row>
    <row r="5273" spans="1:22" x14ac:dyDescent="0.2">
      <c r="A5273" s="131"/>
      <c r="B5273" s="131"/>
      <c r="C5273" s="131"/>
      <c r="D5273" s="131"/>
      <c r="E5273" s="131"/>
      <c r="F5273" s="131"/>
      <c r="G5273" s="131"/>
      <c r="H5273" s="131"/>
      <c r="I5273" s="131"/>
      <c r="J5273" s="131"/>
      <c r="K5273" s="131"/>
      <c r="L5273" s="131"/>
      <c r="M5273" s="131"/>
      <c r="N5273" s="131"/>
      <c r="O5273" s="131"/>
      <c r="P5273" s="131"/>
      <c r="Q5273" s="131"/>
      <c r="R5273" s="131"/>
      <c r="S5273" s="131"/>
      <c r="T5273" s="131"/>
      <c r="U5273" s="131"/>
      <c r="V5273" s="131"/>
    </row>
    <row r="5274" spans="1:22" ht="15.75" x14ac:dyDescent="0.25">
      <c r="K5274" s="127" t="s">
        <v>226</v>
      </c>
      <c r="N5274" s="117" t="s">
        <v>887</v>
      </c>
      <c r="S5274" s="112" t="s">
        <v>210</v>
      </c>
      <c r="T5274" s="112" t="s">
        <v>228</v>
      </c>
    </row>
    <row r="5275" spans="1:22" x14ac:dyDescent="0.2">
      <c r="K5275" s="127">
        <v>660</v>
      </c>
      <c r="N5275" s="124">
        <f t="shared" ref="N5275" si="9289">Q5267</f>
        <v>0.25169562831944503</v>
      </c>
      <c r="P5275" s="127" t="str">
        <f t="shared" ref="P5275" si="9290">CONCATENATE("X1","(m",K5275,")")</f>
        <v>X1(m660)</v>
      </c>
      <c r="Q5275" s="59">
        <f t="shared" ref="Q5275" si="9291">(($L$3*($I$3-($C$3*N5276+$D$3*N5277+$E$3*N5278+$F$3*N5279+$G$3*N5280))/$B$3))+((1-$L$3)*N5275)</f>
        <v>0.25170116709194035</v>
      </c>
      <c r="S5275" s="129">
        <f t="shared" ref="S5275:S5280" si="9292">ABS((Q5275-N5275)/Q5275)*100</f>
        <v>2.2005350866306913E-3</v>
      </c>
      <c r="T5275" s="133">
        <f t="shared" ref="T5275:T5331" si="9293">MAX(S5275:S5278)</f>
        <v>2.209436712279537E-3</v>
      </c>
      <c r="U5275" s="127" t="s">
        <v>229</v>
      </c>
    </row>
    <row r="5276" spans="1:22" x14ac:dyDescent="0.2">
      <c r="N5276" s="125">
        <f t="shared" si="9275"/>
        <v>1.0158223600113867E-4</v>
      </c>
      <c r="P5276" s="127" t="str">
        <f t="shared" ref="P5276" si="9294">CONCATENATE("X2","(m",K5275,")")</f>
        <v>X2(m660)</v>
      </c>
      <c r="Q5276" s="59">
        <f t="shared" ref="Q5276" si="9295">(($L$3*($I$4-($B$4*Q5275+$D$4*N5277+$E$4*N5278+$F$4*N5279+$G$4*N5280))/$C$4))+((1-$L$3)*N5276)</f>
        <v>1.0158448044594362E-4</v>
      </c>
      <c r="S5276" s="129">
        <f t="shared" si="9292"/>
        <v>2.209436712279537E-3</v>
      </c>
    </row>
    <row r="5277" spans="1:22" x14ac:dyDescent="0.2">
      <c r="N5277" s="125">
        <f t="shared" si="9275"/>
        <v>-9.827794238178244E-4</v>
      </c>
      <c r="P5277" s="127" t="str">
        <f t="shared" ref="P5277" si="9296">CONCATENATE("X3","(m",K5275,")")</f>
        <v>X3(m660)</v>
      </c>
      <c r="Q5277" s="59">
        <f t="shared" ref="Q5277" si="9297">(($L$3*($I$5-($B$5*Q5275+$C$5*Q5276+$E$5*N5278+$F$5*N5279+$G$5*N5280))/$D$5))+((1-$L$3)*N5277)</f>
        <v>-9.8280105436507662E-4</v>
      </c>
      <c r="S5277" s="129">
        <f t="shared" si="9292"/>
        <v>2.200908022651132E-3</v>
      </c>
    </row>
    <row r="5278" spans="1:22" x14ac:dyDescent="0.2">
      <c r="N5278" s="125">
        <f t="shared" si="9275"/>
        <v>0.25286747944694365</v>
      </c>
      <c r="P5278" s="127" t="str">
        <f t="shared" ref="P5278" si="9298">CONCATENATE("X4","(m",K5275,")")</f>
        <v>X4(m660)</v>
      </c>
      <c r="Q5278" s="59">
        <f t="shared" ref="Q5278" si="9299">(($L$3*($I$6-($B$6*Q5275+$C$6*Q5276+$D$6*Q5277+$F$6*N5279+$G$6*N5280))/$E$6))+((1-$L$3)*N5278)</f>
        <v>0.25287299290057114</v>
      </c>
      <c r="S5278" s="129">
        <f t="shared" si="9292"/>
        <v>2.180325215531945E-3</v>
      </c>
    </row>
    <row r="5279" spans="1:22" x14ac:dyDescent="0.2">
      <c r="N5279" s="125">
        <f t="shared" si="9275"/>
        <v>-1.0158336079437169E-4</v>
      </c>
      <c r="P5279" s="127" t="str">
        <f t="shared" ref="P5279" si="9300">CONCATENATE("X5","(m",K5275,")")</f>
        <v>X5(m660)</v>
      </c>
      <c r="Q5279" s="59">
        <f t="shared" ref="Q5279" si="9301">(($L$3*($I$7-($B$7*Q5275+$C$7*Q5276+$D$7*Q5277+$E$7*Q5278+$G$7*N5280))/$F$7))+((1-$L$3)*N5279)</f>
        <v>-1.0158559497935799E-4</v>
      </c>
      <c r="S5279" s="129">
        <f t="shared" si="9292"/>
        <v>2.1993127930673051E-3</v>
      </c>
    </row>
    <row r="5280" spans="1:22" ht="15.75" x14ac:dyDescent="0.25">
      <c r="K5280" s="1"/>
      <c r="N5280" s="126">
        <f t="shared" si="9275"/>
        <v>-9.8874192043421519E-4</v>
      </c>
      <c r="P5280" s="127" t="str">
        <f t="shared" ref="P5280" si="9302">CONCATENATE("X6","(m",K5275,")")</f>
        <v>X6(m660)</v>
      </c>
      <c r="Q5280" s="59">
        <f t="shared" ref="Q5280" si="9303">(($L$3*($I$8-($B$8*Q5275+$C$8*Q5276+$D$8*Q5277+$E$8*Q5278+$F$8*Q5279))/$G$8))+((1-$L$3)*N5280)</f>
        <v>-9.8876345210378858E-4</v>
      </c>
      <c r="R5280" s="1"/>
      <c r="S5280" s="129">
        <f t="shared" si="9292"/>
        <v>2.1776360693325498E-3</v>
      </c>
      <c r="T5280" s="1"/>
      <c r="U5280" s="1"/>
    </row>
    <row r="5281" spans="1:22" x14ac:dyDescent="0.2">
      <c r="A5281" s="131"/>
      <c r="B5281" s="131"/>
      <c r="C5281" s="131"/>
      <c r="D5281" s="131"/>
      <c r="E5281" s="131"/>
      <c r="F5281" s="131"/>
      <c r="G5281" s="131"/>
      <c r="H5281" s="131"/>
      <c r="I5281" s="131"/>
      <c r="J5281" s="131"/>
      <c r="K5281" s="131"/>
      <c r="L5281" s="131"/>
      <c r="M5281" s="131"/>
      <c r="N5281" s="131"/>
      <c r="O5281" s="131"/>
      <c r="P5281" s="131"/>
      <c r="Q5281" s="131"/>
      <c r="R5281" s="131"/>
      <c r="S5281" s="131"/>
      <c r="T5281" s="131"/>
      <c r="U5281" s="131"/>
      <c r="V5281" s="131"/>
    </row>
    <row r="5282" spans="1:22" ht="15.75" x14ac:dyDescent="0.25">
      <c r="K5282" s="127" t="s">
        <v>226</v>
      </c>
      <c r="N5282" s="117" t="s">
        <v>888</v>
      </c>
      <c r="S5282" s="112" t="s">
        <v>210</v>
      </c>
      <c r="T5282" s="112" t="s">
        <v>228</v>
      </c>
    </row>
    <row r="5283" spans="1:22" x14ac:dyDescent="0.2">
      <c r="K5283" s="127">
        <v>661</v>
      </c>
      <c r="N5283" s="124">
        <f t="shared" ref="N5283" si="9304">Q5275</f>
        <v>0.25170116709194035</v>
      </c>
      <c r="P5283" s="127" t="str">
        <f t="shared" ref="P5283" si="9305">CONCATENATE("X1","(m",K5283,")")</f>
        <v>X1(m661)</v>
      </c>
      <c r="Q5283" s="59">
        <f t="shared" ref="Q5283" si="9306">(($L$3*($I$3-($C$3*N5284+$D$3*N5285+$E$3*N5286+$F$3*N5287+$G$3*N5288))/$B$3))+((1-$L$3)*N5283)</f>
        <v>0.25170665534243775</v>
      </c>
      <c r="S5283" s="129">
        <f t="shared" ref="S5283:S5288" si="9307">ABS((Q5283-N5283)/Q5283)*100</f>
        <v>2.1804153290789921E-3</v>
      </c>
      <c r="T5283" s="133">
        <f t="shared" si="9293"/>
        <v>2.1892353729539848E-3</v>
      </c>
      <c r="U5283" s="127" t="s">
        <v>229</v>
      </c>
    </row>
    <row r="5284" spans="1:22" x14ac:dyDescent="0.2">
      <c r="N5284" s="125">
        <f t="shared" si="9275"/>
        <v>1.0158448044594362E-4</v>
      </c>
      <c r="P5284" s="127" t="str">
        <f t="shared" ref="P5284" si="9308">CONCATENATE("X2","(m",K5283,")")</f>
        <v>X2(m661)</v>
      </c>
      <c r="Q5284" s="59">
        <f t="shared" ref="Q5284" si="9309">(($L$3*($I$4-($B$4*Q5283+$D$4*N5285+$E$4*N5286+$F$4*N5287+$G$4*N5288))/$C$4))+((1-$L$3)*N5284)</f>
        <v>1.0158670441801095E-4</v>
      </c>
      <c r="S5284" s="129">
        <f t="shared" si="9307"/>
        <v>2.1892353729539848E-3</v>
      </c>
    </row>
    <row r="5285" spans="1:22" x14ac:dyDescent="0.2">
      <c r="N5285" s="125">
        <f t="shared" si="9275"/>
        <v>-9.8280105436507662E-4</v>
      </c>
      <c r="P5285" s="127" t="str">
        <f t="shared" ref="P5285" si="9310">CONCATENATE("X3","(m",K5283,")")</f>
        <v>X3(m661)</v>
      </c>
      <c r="Q5285" s="59">
        <f t="shared" ref="Q5285" si="9311">(($L$3*($I$5-($B$5*Q5283+$C$5*Q5284+$E$5*N5286+$F$5*N5287+$G$5*N5288))/$D$5))+((1-$L$3)*N5285)</f>
        <v>-9.8282248760896184E-4</v>
      </c>
      <c r="S5285" s="129">
        <f t="shared" si="9307"/>
        <v>2.1807848472576667E-3</v>
      </c>
    </row>
    <row r="5286" spans="1:22" x14ac:dyDescent="0.2">
      <c r="N5286" s="125">
        <f t="shared" si="9275"/>
        <v>0.25287299290057114</v>
      </c>
      <c r="P5286" s="127" t="str">
        <f t="shared" ref="P5286" si="9312">CONCATENATE("X4","(m",K5283,")")</f>
        <v>X4(m661)</v>
      </c>
      <c r="Q5286" s="59">
        <f t="shared" ref="Q5286" si="9313">(($L$3*($I$6-($B$6*Q5283+$C$6*Q5284+$D$6*Q5285+$F$6*N5287+$G$6*N5288))/$E$6))+((1-$L$3)*N5286)</f>
        <v>0.25287845606314713</v>
      </c>
      <c r="S5286" s="129">
        <f t="shared" si="9307"/>
        <v>2.160390671883622E-3</v>
      </c>
    </row>
    <row r="5287" spans="1:22" x14ac:dyDescent="0.2">
      <c r="N5287" s="125">
        <f t="shared" si="9275"/>
        <v>-1.0158559497935799E-4</v>
      </c>
      <c r="P5287" s="127" t="str">
        <f t="shared" ref="P5287" si="9314">CONCATENATE("X5","(m",K5283,")")</f>
        <v>X5(m661)</v>
      </c>
      <c r="Q5287" s="59">
        <f t="shared" ref="Q5287" si="9315">(($L$3*($I$7-($B$7*Q5283+$C$7*Q5284+$D$7*Q5285+$E$7*Q5286+$G$7*N5288))/$F$7))+((1-$L$3)*N5287)</f>
        <v>-1.0158780878519178E-4</v>
      </c>
      <c r="S5287" s="129">
        <f t="shared" si="9307"/>
        <v>2.1792042374571682E-3</v>
      </c>
    </row>
    <row r="5288" spans="1:22" ht="15.75" x14ac:dyDescent="0.25">
      <c r="K5288" s="1"/>
      <c r="N5288" s="126">
        <f t="shared" si="9275"/>
        <v>-9.8876345210378858E-4</v>
      </c>
      <c r="P5288" s="127" t="str">
        <f t="shared" ref="P5288" si="9316">CONCATENATE("X6","(m",K5283,")")</f>
        <v>X6(m661)</v>
      </c>
      <c r="Q5288" s="59">
        <f t="shared" ref="Q5288" si="9317">(($L$3*($I$8-($B$8*Q5283+$C$8*Q5284+$D$8*Q5285+$E$8*Q5286+$F$8*Q5287))/$G$8))+((1-$L$3)*N5288)</f>
        <v>-9.8878478737190914E-4</v>
      </c>
      <c r="R5288" s="1"/>
      <c r="S5288" s="129">
        <f t="shared" si="9307"/>
        <v>2.1577261698443005E-3</v>
      </c>
      <c r="T5288" s="1"/>
      <c r="U5288" s="1"/>
    </row>
    <row r="5289" spans="1:22" x14ac:dyDescent="0.2">
      <c r="A5289" s="131"/>
      <c r="B5289" s="131"/>
      <c r="C5289" s="131"/>
      <c r="D5289" s="131"/>
      <c r="E5289" s="131"/>
      <c r="F5289" s="131"/>
      <c r="G5289" s="131"/>
      <c r="H5289" s="131"/>
      <c r="I5289" s="131"/>
      <c r="J5289" s="131"/>
      <c r="K5289" s="131"/>
      <c r="L5289" s="131"/>
      <c r="M5289" s="131"/>
      <c r="N5289" s="131"/>
      <c r="O5289" s="131"/>
      <c r="P5289" s="131"/>
      <c r="Q5289" s="131"/>
      <c r="R5289" s="131"/>
      <c r="S5289" s="131"/>
      <c r="T5289" s="131"/>
      <c r="U5289" s="131"/>
      <c r="V5289" s="131"/>
    </row>
    <row r="5290" spans="1:22" ht="15.75" x14ac:dyDescent="0.25">
      <c r="K5290" s="127" t="s">
        <v>226</v>
      </c>
      <c r="N5290" s="117" t="s">
        <v>889</v>
      </c>
      <c r="S5290" s="112" t="s">
        <v>210</v>
      </c>
      <c r="T5290" s="112" t="s">
        <v>228</v>
      </c>
    </row>
    <row r="5291" spans="1:22" x14ac:dyDescent="0.2">
      <c r="K5291" s="127">
        <v>662</v>
      </c>
      <c r="N5291" s="124">
        <f t="shared" ref="N5291" si="9318">Q5283</f>
        <v>0.25170665534243775</v>
      </c>
      <c r="P5291" s="127" t="str">
        <f t="shared" ref="P5291" si="9319">CONCATENATE("X1","(m",K5291,")")</f>
        <v>X1(m662)</v>
      </c>
      <c r="Q5291" s="59">
        <f t="shared" ref="Q5291" si="9320">(($L$3*($I$3-($C$3*N5292+$D$3*N5293+$E$3*N5294+$F$3*N5295+$G$3*N5296))/$B$3))+((1-$L$3)*N5291)</f>
        <v>0.25171209353177437</v>
      </c>
      <c r="S5291" s="129">
        <f t="shared" ref="S5291:S5296" si="9321">ABS((Q5291-N5291)/Q5291)*100</f>
        <v>2.1604799595930937E-3</v>
      </c>
      <c r="T5291" s="133">
        <f t="shared" si="9293"/>
        <v>2.1692191729562687E-3</v>
      </c>
      <c r="U5291" s="127" t="s">
        <v>229</v>
      </c>
    </row>
    <row r="5292" spans="1:22" x14ac:dyDescent="0.2">
      <c r="N5292" s="125">
        <f t="shared" si="9275"/>
        <v>1.0158670441801095E-4</v>
      </c>
      <c r="P5292" s="127" t="str">
        <f t="shared" ref="P5292" si="9322">CONCATENATE("X2","(m",K5291,")")</f>
        <v>X2(m662)</v>
      </c>
      <c r="Q5292" s="59">
        <f t="shared" ref="Q5292" si="9323">(($L$3*($I$4-($B$4*Q5291+$D$4*N5293+$E$4*N5294+$F$4*N5295+$G$4*N5296))/$C$4))+((1-$L$3)*N5292)</f>
        <v>1.0158890810408315E-4</v>
      </c>
      <c r="S5292" s="129">
        <f t="shared" si="9321"/>
        <v>2.1692191729562687E-3</v>
      </c>
    </row>
    <row r="5293" spans="1:22" x14ac:dyDescent="0.2">
      <c r="N5293" s="125">
        <f t="shared" si="9275"/>
        <v>-9.8282248760896184E-4</v>
      </c>
      <c r="P5293" s="127" t="str">
        <f t="shared" ref="P5293" si="9324">CONCATENATE("X3","(m",K5291,")")</f>
        <v>X3(m662)</v>
      </c>
      <c r="Q5293" s="59">
        <f t="shared" ref="Q5293" si="9325">(($L$3*($I$5-($B$5*Q5291+$C$5*Q5292+$E$5*N5294+$F$5*N5295+$G$5*N5296))/$D$5))+((1-$L$3)*N5293)</f>
        <v>-9.8284372534918518E-4</v>
      </c>
      <c r="S5293" s="129">
        <f t="shared" si="9321"/>
        <v>2.1608460913560947E-3</v>
      </c>
    </row>
    <row r="5294" spans="1:22" x14ac:dyDescent="0.2">
      <c r="N5294" s="125">
        <f t="shared" si="9275"/>
        <v>0.25287845606314713</v>
      </c>
      <c r="P5294" s="127" t="str">
        <f t="shared" ref="P5294" si="9326">CONCATENATE("X4","(m",K5291,")")</f>
        <v>X4(m662)</v>
      </c>
      <c r="Q5294" s="59">
        <f t="shared" ref="Q5294" si="9327">(($L$3*($I$6-($B$6*Q5291+$C$6*Q5292+$D$6*Q5293+$F$6*N5295+$G$6*N5296))/$E$6))+((1-$L$3)*N5294)</f>
        <v>0.25288386939340224</v>
      </c>
      <c r="S5294" s="129">
        <f t="shared" si="9321"/>
        <v>2.1406388110462608E-3</v>
      </c>
    </row>
    <row r="5295" spans="1:22" x14ac:dyDescent="0.2">
      <c r="N5295" s="125">
        <f t="shared" si="9275"/>
        <v>-1.0158780878519178E-4</v>
      </c>
      <c r="P5295" s="127" t="str">
        <f t="shared" ref="P5295" si="9328">CONCATENATE("X5","(m",K5291,")")</f>
        <v>X5(m662)</v>
      </c>
      <c r="Q5295" s="59">
        <f t="shared" ref="Q5295" si="9329">(($L$3*($I$7-($B$7*Q5291+$C$7*Q5292+$D$7*Q5293+$E$7*Q5294+$G$7*N5296))/$F$7))+((1-$L$3)*N5295)</f>
        <v>-1.0159000239776182E-4</v>
      </c>
      <c r="S5295" s="129">
        <f t="shared" si="9321"/>
        <v>2.1592799667989196E-3</v>
      </c>
    </row>
    <row r="5296" spans="1:22" ht="15.75" x14ac:dyDescent="0.25">
      <c r="K5296" s="1"/>
      <c r="N5296" s="126">
        <f t="shared" si="9275"/>
        <v>-9.8878478737190914E-4</v>
      </c>
      <c r="P5296" s="127" t="str">
        <f t="shared" ref="P5296" si="9330">CONCATENATE("X6","(m",K5291,")")</f>
        <v>X6(m662)</v>
      </c>
      <c r="Q5296" s="59">
        <f t="shared" ref="Q5296" si="9331">(($L$3*($I$8-($B$8*Q5291+$C$8*Q5292+$D$8*Q5293+$E$8*Q5294+$F$8*Q5295))/$G$8))+((1-$L$3)*N5296)</f>
        <v>-9.8880592803005573E-4</v>
      </c>
      <c r="R5296" s="1"/>
      <c r="S5296" s="129">
        <f t="shared" si="9321"/>
        <v>2.1379987262729354E-3</v>
      </c>
      <c r="T5296" s="1"/>
      <c r="U5296" s="1"/>
    </row>
    <row r="5297" spans="1:22" x14ac:dyDescent="0.2">
      <c r="A5297" s="131"/>
      <c r="B5297" s="131"/>
      <c r="C5297" s="131"/>
      <c r="D5297" s="131"/>
      <c r="E5297" s="131"/>
      <c r="F5297" s="131"/>
      <c r="G5297" s="131"/>
      <c r="H5297" s="131"/>
      <c r="I5297" s="131"/>
      <c r="J5297" s="131"/>
      <c r="K5297" s="131"/>
      <c r="L5297" s="131"/>
      <c r="M5297" s="131"/>
      <c r="N5297" s="131"/>
      <c r="O5297" s="131"/>
      <c r="P5297" s="131"/>
      <c r="Q5297" s="131"/>
      <c r="R5297" s="131"/>
      <c r="S5297" s="131"/>
      <c r="T5297" s="131"/>
      <c r="U5297" s="131"/>
      <c r="V5297" s="131"/>
    </row>
    <row r="5298" spans="1:22" ht="15.75" x14ac:dyDescent="0.25">
      <c r="K5298" s="127" t="s">
        <v>226</v>
      </c>
      <c r="N5298" s="117" t="s">
        <v>890</v>
      </c>
      <c r="S5298" s="112" t="s">
        <v>210</v>
      </c>
      <c r="T5298" s="112" t="s">
        <v>228</v>
      </c>
    </row>
    <row r="5299" spans="1:22" x14ac:dyDescent="0.2">
      <c r="K5299" s="127">
        <v>663</v>
      </c>
      <c r="N5299" s="124">
        <f t="shared" ref="N5299" si="9332">Q5291</f>
        <v>0.25171209353177437</v>
      </c>
      <c r="P5299" s="127" t="str">
        <f t="shared" ref="P5299" si="9333">CONCATENATE("X1","(m",K5299,")")</f>
        <v>X1(m663)</v>
      </c>
      <c r="Q5299" s="59">
        <f t="shared" ref="Q5299" si="9334">(($L$3*($I$3-($C$3*N5300+$D$3*N5301+$E$3*N5302+$F$3*N5303+$G$3*N5304))/$B$3))+((1-$L$3)*N5299)</f>
        <v>0.25171748211658396</v>
      </c>
      <c r="S5299" s="129">
        <f t="shared" ref="S5299:S5304" si="9335">ABS((Q5299-N5299)/Q5299)*100</f>
        <v>2.1407272805505665E-3</v>
      </c>
      <c r="T5299" s="133">
        <f t="shared" si="9293"/>
        <v>2.1493864074874141E-3</v>
      </c>
      <c r="U5299" s="127" t="s">
        <v>229</v>
      </c>
    </row>
    <row r="5300" spans="1:22" x14ac:dyDescent="0.2">
      <c r="N5300" s="125">
        <f t="shared" si="9275"/>
        <v>1.0158890810408315E-4</v>
      </c>
      <c r="P5300" s="127" t="str">
        <f t="shared" ref="P5300" si="9336">CONCATENATE("X2","(m",K5299,")")</f>
        <v>X2(m663)</v>
      </c>
      <c r="Q5300" s="59">
        <f t="shared" ref="Q5300" si="9337">(($L$3*($I$4-($B$4*Q5299+$D$4*N5301+$E$4*N5302+$F$4*N5303+$G$4*N5304))/$C$4))+((1-$L$3)*N5300)</f>
        <v>1.0159109168919913E-4</v>
      </c>
      <c r="S5300" s="129">
        <f t="shared" si="9335"/>
        <v>2.1493864074874141E-3</v>
      </c>
    </row>
    <row r="5301" spans="1:22" x14ac:dyDescent="0.2">
      <c r="N5301" s="125">
        <f t="shared" si="9275"/>
        <v>-9.8284372534918518E-4</v>
      </c>
      <c r="P5301" s="127" t="str">
        <f t="shared" ref="P5301" si="9338">CONCATENATE("X3","(m",K5299,")")</f>
        <v>X3(m663)</v>
      </c>
      <c r="Q5301" s="59">
        <f t="shared" ref="Q5301" si="9339">(($L$3*($I$5-($B$5*Q5299+$C$5*Q5300+$E$5*N5302+$F$5*N5303+$G$5*N5304))/$D$5))+((1-$L$3)*N5301)</f>
        <v>-9.8286476936903697E-4</v>
      </c>
      <c r="S5301" s="129">
        <f t="shared" si="9335"/>
        <v>2.1410900571090445E-3</v>
      </c>
    </row>
    <row r="5302" spans="1:22" x14ac:dyDescent="0.2">
      <c r="N5302" s="125">
        <f t="shared" si="9275"/>
        <v>0.25288386939340224</v>
      </c>
      <c r="P5302" s="127" t="str">
        <f t="shared" ref="P5302" si="9340">CONCATENATE("X4","(m",K5299,")")</f>
        <v>X4(m663)</v>
      </c>
      <c r="Q5302" s="59">
        <f t="shared" ref="Q5302" si="9341">(($L$3*($I$6-($B$6*Q5299+$C$6*Q5300+$D$6*Q5301+$F$6*N5303+$G$6*N5304))/$E$6))+((1-$L$3)*N5302)</f>
        <v>0.25288923334588276</v>
      </c>
      <c r="S5302" s="129">
        <f t="shared" si="9335"/>
        <v>2.1210679511938506E-3</v>
      </c>
    </row>
    <row r="5303" spans="1:22" x14ac:dyDescent="0.2">
      <c r="N5303" s="125">
        <f t="shared" si="9275"/>
        <v>-1.0159000239776182E-4</v>
      </c>
      <c r="P5303" s="127" t="str">
        <f t="shared" ref="P5303" si="9342">CONCATENATE("X5","(m",K5299,")")</f>
        <v>X5(m663)</v>
      </c>
      <c r="Q5303" s="59">
        <f t="shared" ref="Q5303" si="9343">(($L$3*($I$7-($B$7*Q5299+$C$7*Q5300+$D$7*Q5301+$E$7*Q5302+$G$7*N5304))/$F$7))+((1-$L$3)*N5303)</f>
        <v>-1.0159217600126132E-4</v>
      </c>
      <c r="S5303" s="129">
        <f t="shared" si="9335"/>
        <v>2.1395382843982318E-3</v>
      </c>
    </row>
    <row r="5304" spans="1:22" ht="15.75" x14ac:dyDescent="0.25">
      <c r="K5304" s="1"/>
      <c r="N5304" s="126">
        <f t="shared" si="9275"/>
        <v>-9.8880592803005573E-4</v>
      </c>
      <c r="P5304" s="127" t="str">
        <f t="shared" ref="P5304" si="9344">CONCATENATE("X6","(m",K5299,")")</f>
        <v>X6(m663)</v>
      </c>
      <c r="Q5304" s="59">
        <f t="shared" ref="Q5304" si="9345">(($L$3*($I$8-($B$8*Q5299+$C$8*Q5300+$D$8*Q5301+$E$8*Q5302+$F$8*Q5303))/$G$8))+((1-$L$3)*N5304)</f>
        <v>-9.8882687585336612E-4</v>
      </c>
      <c r="R5304" s="1"/>
      <c r="S5304" s="129">
        <f t="shared" si="9335"/>
        <v>2.1184520588914063E-3</v>
      </c>
      <c r="T5304" s="1"/>
      <c r="U5304" s="1"/>
    </row>
    <row r="5305" spans="1:22" x14ac:dyDescent="0.2">
      <c r="A5305" s="131"/>
      <c r="B5305" s="131"/>
      <c r="C5305" s="131"/>
      <c r="D5305" s="131"/>
      <c r="E5305" s="131"/>
      <c r="F5305" s="131"/>
      <c r="G5305" s="131"/>
      <c r="H5305" s="131"/>
      <c r="I5305" s="131"/>
      <c r="J5305" s="131"/>
      <c r="K5305" s="131"/>
      <c r="L5305" s="131"/>
      <c r="M5305" s="131"/>
      <c r="N5305" s="131"/>
      <c r="O5305" s="131"/>
      <c r="P5305" s="131"/>
      <c r="Q5305" s="131"/>
      <c r="R5305" s="131"/>
      <c r="S5305" s="131"/>
      <c r="T5305" s="131"/>
      <c r="U5305" s="131"/>
      <c r="V5305" s="131"/>
    </row>
    <row r="5306" spans="1:22" ht="15.75" x14ac:dyDescent="0.25">
      <c r="K5306" s="127" t="s">
        <v>226</v>
      </c>
      <c r="N5306" s="117" t="s">
        <v>891</v>
      </c>
      <c r="S5306" s="112" t="s">
        <v>210</v>
      </c>
      <c r="T5306" s="112" t="s">
        <v>228</v>
      </c>
    </row>
    <row r="5307" spans="1:22" x14ac:dyDescent="0.2">
      <c r="K5307" s="127">
        <v>664</v>
      </c>
      <c r="N5307" s="124">
        <f t="shared" ref="N5307" si="9346">Q5299</f>
        <v>0.25171748211658396</v>
      </c>
      <c r="P5307" s="127" t="str">
        <f t="shared" ref="P5307" si="9347">CONCATENATE("X1","(m",K5307,")")</f>
        <v>X1(m664)</v>
      </c>
      <c r="Q5307" s="59">
        <f t="shared" ref="Q5307" si="9348">(($L$3*($I$3-($C$3*N5308+$D$3*N5309+$E$3*N5310+$F$3*N5311+$G$3*N5312))/$B$3))+((1-$L$3)*N5307)</f>
        <v>0.25172282154933484</v>
      </c>
      <c r="S5307" s="129">
        <f t="shared" ref="S5307:S5312" si="9349">ABS((Q5307-N5307)/Q5307)*100</f>
        <v>2.1211556099760736E-3</v>
      </c>
      <c r="T5307" s="133">
        <f t="shared" si="9293"/>
        <v>2.1297353878751038E-3</v>
      </c>
      <c r="U5307" s="127" t="s">
        <v>229</v>
      </c>
    </row>
    <row r="5308" spans="1:22" x14ac:dyDescent="0.2">
      <c r="N5308" s="125">
        <f t="shared" si="9275"/>
        <v>1.0159109168919913E-4</v>
      </c>
      <c r="P5308" s="127" t="str">
        <f t="shared" ref="P5308" si="9350">CONCATENATE("X2","(m",K5307,")")</f>
        <v>X2(m664)</v>
      </c>
      <c r="Q5308" s="59">
        <f t="shared" ref="Q5308" si="9351">(($L$3*($I$4-($B$4*Q5307+$D$4*N5309+$E$4*N5310+$F$4*N5311+$G$4*N5312))/$C$4))+((1-$L$3)*N5308)</f>
        <v>1.0159325535671016E-4</v>
      </c>
      <c r="S5308" s="129">
        <f t="shared" si="9349"/>
        <v>2.1297353878751038E-3</v>
      </c>
    </row>
    <row r="5309" spans="1:22" x14ac:dyDescent="0.2">
      <c r="N5309" s="125">
        <f t="shared" si="9275"/>
        <v>-9.8286476936903697E-4</v>
      </c>
      <c r="P5309" s="127" t="str">
        <f t="shared" ref="P5309" si="9352">CONCATENATE("X3","(m",K5307,")")</f>
        <v>X3(m664)</v>
      </c>
      <c r="Q5309" s="59">
        <f t="shared" ref="Q5309" si="9353">(($L$3*($I$5-($B$5*Q5307+$C$5*Q5308+$E$5*N5310+$F$5*N5311+$G$5*N5312))/$D$5))+((1-$L$3)*N5309)</f>
        <v>-9.8288562143554014E-4</v>
      </c>
      <c r="S5309" s="129">
        <f t="shared" si="9349"/>
        <v>2.1215150622223553E-3</v>
      </c>
    </row>
    <row r="5310" spans="1:22" x14ac:dyDescent="0.2">
      <c r="N5310" s="125">
        <f t="shared" si="9275"/>
        <v>0.25288923334588276</v>
      </c>
      <c r="P5310" s="127" t="str">
        <f t="shared" ref="P5310" si="9354">CONCATENATE("X4","(m",K5307,")")</f>
        <v>X4(m664)</v>
      </c>
      <c r="Q5310" s="59">
        <f t="shared" ref="Q5310" si="9355">(($L$3*($I$6-($B$6*Q5307+$C$6*Q5308+$D$6*Q5309+$F$6*N5311+$G$6*N5312))/$E$6))+((1-$L$3)*N5310)</f>
        <v>0.25289454837098879</v>
      </c>
      <c r="S5310" s="129">
        <f t="shared" si="9349"/>
        <v>2.1016764261114537E-3</v>
      </c>
    </row>
    <row r="5311" spans="1:22" x14ac:dyDescent="0.2">
      <c r="N5311" s="125">
        <f t="shared" si="9275"/>
        <v>-1.0159217600126132E-4</v>
      </c>
      <c r="P5311" s="127" t="str">
        <f t="shared" ref="P5311" si="9356">CONCATENATE("X5","(m",K5307,")")</f>
        <v>X5(m664)</v>
      </c>
      <c r="Q5311" s="59">
        <f t="shared" ref="Q5311" si="9357">(($L$3*($I$7-($B$7*Q5307+$C$7*Q5308+$D$7*Q5309+$E$7*Q5310+$G$7*N5312))/$F$7))+((1-$L$3)*N5311)</f>
        <v>-1.0159432977820331E-4</v>
      </c>
      <c r="S5311" s="129">
        <f t="shared" si="9349"/>
        <v>2.1199775092687156E-3</v>
      </c>
    </row>
    <row r="5312" spans="1:22" ht="15.75" x14ac:dyDescent="0.25">
      <c r="K5312" s="1"/>
      <c r="N5312" s="126">
        <f t="shared" si="9275"/>
        <v>-9.8882687585336612E-4</v>
      </c>
      <c r="P5312" s="127" t="str">
        <f t="shared" ref="P5312" si="9358">CONCATENATE("X6","(m",K5307,")")</f>
        <v>X6(m664)</v>
      </c>
      <c r="Q5312" s="59">
        <f t="shared" ref="Q5312" si="9359">(($L$3*($I$8-($B$8*Q5307+$C$8*Q5308+$D$8*Q5309+$E$8*Q5310+$F$8*Q5311))/$G$8))+((1-$L$3)*N5312)</f>
        <v>-9.8884763260078637E-4</v>
      </c>
      <c r="R5312" s="1"/>
      <c r="S5312" s="129">
        <f t="shared" si="9349"/>
        <v>2.0990845036113633E-3</v>
      </c>
      <c r="T5312" s="1"/>
      <c r="U5312" s="1"/>
    </row>
    <row r="5313" spans="1:22" x14ac:dyDescent="0.2">
      <c r="A5313" s="131"/>
      <c r="B5313" s="131"/>
      <c r="C5313" s="131"/>
      <c r="D5313" s="131"/>
      <c r="E5313" s="131"/>
      <c r="F5313" s="131"/>
      <c r="G5313" s="131"/>
      <c r="H5313" s="131"/>
      <c r="I5313" s="131"/>
      <c r="J5313" s="131"/>
      <c r="K5313" s="131"/>
      <c r="L5313" s="131"/>
      <c r="M5313" s="131"/>
      <c r="N5313" s="131"/>
      <c r="O5313" s="131"/>
      <c r="P5313" s="131"/>
      <c r="Q5313" s="131"/>
      <c r="R5313" s="131"/>
      <c r="S5313" s="131"/>
      <c r="T5313" s="131"/>
      <c r="U5313" s="131"/>
      <c r="V5313" s="131"/>
    </row>
    <row r="5314" spans="1:22" ht="15.75" x14ac:dyDescent="0.25">
      <c r="K5314" s="127" t="s">
        <v>226</v>
      </c>
      <c r="N5314" s="117" t="s">
        <v>892</v>
      </c>
      <c r="S5314" s="112" t="s">
        <v>210</v>
      </c>
      <c r="T5314" s="112" t="s">
        <v>228</v>
      </c>
    </row>
    <row r="5315" spans="1:22" x14ac:dyDescent="0.2">
      <c r="K5315" s="127">
        <v>665</v>
      </c>
      <c r="N5315" s="124">
        <f t="shared" ref="N5315" si="9360">Q5307</f>
        <v>0.25172282154933484</v>
      </c>
      <c r="P5315" s="127" t="str">
        <f t="shared" ref="P5315" si="9361">CONCATENATE("X1","(m",K5315,")")</f>
        <v>X1(m665)</v>
      </c>
      <c r="Q5315" s="59">
        <f t="shared" ref="Q5315" si="9362">(($L$3*($I$3-($C$3*N5316+$D$3*N5317+$E$3*N5318+$F$3*N5319+$G$3*N5320))/$B$3))+((1-$L$3)*N5315)</f>
        <v>0.25172811227836839</v>
      </c>
      <c r="S5315" s="129">
        <f t="shared" ref="S5315:S5320" si="9363">ABS((Q5315-N5315)/Q5315)*100</f>
        <v>2.1017632816855343E-3</v>
      </c>
      <c r="T5315" s="133">
        <f t="shared" si="9293"/>
        <v>2.1102644409097134E-3</v>
      </c>
      <c r="U5315" s="127" t="s">
        <v>229</v>
      </c>
    </row>
    <row r="5316" spans="1:22" x14ac:dyDescent="0.2">
      <c r="N5316" s="125">
        <f t="shared" si="9275"/>
        <v>1.0159325535671016E-4</v>
      </c>
      <c r="P5316" s="127" t="str">
        <f t="shared" ref="P5316" si="9364">CONCATENATE("X2","(m",K5315,")")</f>
        <v>X2(m665)</v>
      </c>
      <c r="Q5316" s="59">
        <f t="shared" ref="Q5316" si="9365">(($L$3*($I$4-($B$4*Q5315+$D$4*N5317+$E$4*N5318+$F$4*N5319+$G$4*N5320))/$C$4))+((1-$L$3)*N5316)</f>
        <v>1.0159539928829494E-4</v>
      </c>
      <c r="S5316" s="129">
        <f t="shared" si="9363"/>
        <v>2.1102644409097134E-3</v>
      </c>
    </row>
    <row r="5317" spans="1:22" x14ac:dyDescent="0.2">
      <c r="N5317" s="125">
        <f t="shared" si="9275"/>
        <v>-9.8288562143554014E-4</v>
      </c>
      <c r="P5317" s="127" t="str">
        <f t="shared" ref="P5317" si="9366">CONCATENATE("X3","(m",K5315,")")</f>
        <v>X3(m665)</v>
      </c>
      <c r="Q5317" s="59">
        <f t="shared" ref="Q5317" si="9367">(($L$3*($I$5-($B$5*Q5315+$C$5*Q5316+$E$5*N5318+$F$5*N5319+$G$5*N5320))/$D$5))+((1-$L$3)*N5317)</f>
        <v>-9.8290628329960011E-4</v>
      </c>
      <c r="S5317" s="129">
        <f t="shared" si="9363"/>
        <v>2.1021194401775597E-3</v>
      </c>
    </row>
    <row r="5318" spans="1:22" x14ac:dyDescent="0.2">
      <c r="N5318" s="125">
        <f t="shared" si="9275"/>
        <v>0.25289454837098879</v>
      </c>
      <c r="P5318" s="127" t="str">
        <f t="shared" ref="P5318" si="9368">CONCATENATE("X4","(m",K5315,")")</f>
        <v>X4(m665)</v>
      </c>
      <c r="Q5318" s="59">
        <f t="shared" ref="Q5318" si="9369">(($L$3*($I$6-($B$6*Q5315+$C$6*Q5316+$D$6*Q5317+$F$6*N5319+$G$6*N5320))/$E$6))+((1-$L$3)*N5318)</f>
        <v>0.25289981491501212</v>
      </c>
      <c r="S5318" s="129">
        <f t="shared" si="9363"/>
        <v>2.0824625850754362E-3</v>
      </c>
    </row>
    <row r="5319" spans="1:22" x14ac:dyDescent="0.2">
      <c r="N5319" s="125">
        <f t="shared" si="9275"/>
        <v>-1.0159432977820331E-4</v>
      </c>
      <c r="P5319" s="127" t="str">
        <f t="shared" ref="P5319" si="9370">CONCATENATE("X5","(m",K5315,")")</f>
        <v>X5(m665)</v>
      </c>
      <c r="Q5319" s="59">
        <f t="shared" ref="Q5319" si="9371">(($L$3*($I$7-($B$7*Q5315+$C$7*Q5316+$D$7*Q5317+$E$7*Q5318+$G$7*N5320))/$F$7))+((1-$L$3)*N5319)</f>
        <v>-1.0159646390943601E-4</v>
      </c>
      <c r="S5319" s="129">
        <f t="shared" si="9363"/>
        <v>2.1005959760550322E-3</v>
      </c>
    </row>
    <row r="5320" spans="1:22" ht="15.75" x14ac:dyDescent="0.25">
      <c r="K5320" s="1"/>
      <c r="N5320" s="126">
        <f t="shared" si="9275"/>
        <v>-9.8884763260078637E-4</v>
      </c>
      <c r="P5320" s="127" t="str">
        <f t="shared" ref="P5320" si="9372">CONCATENATE("X6","(m",K5315,")")</f>
        <v>X6(m665)</v>
      </c>
      <c r="Q5320" s="59">
        <f t="shared" ref="Q5320" si="9373">(($L$3*($I$8-($B$8*Q5315+$C$8*Q5316+$D$8*Q5317+$E$8*Q5318+$F$8*Q5319))/$G$8))+((1-$L$3)*N5320)</f>
        <v>-9.8886820001521766E-4</v>
      </c>
      <c r="R5320" s="1"/>
      <c r="S5320" s="129">
        <f t="shared" si="9363"/>
        <v>2.0798944117100177E-3</v>
      </c>
      <c r="T5320" s="1"/>
      <c r="U5320" s="1"/>
    </row>
    <row r="5321" spans="1:22" x14ac:dyDescent="0.2">
      <c r="A5321" s="131"/>
      <c r="B5321" s="131"/>
      <c r="C5321" s="131"/>
      <c r="D5321" s="131"/>
      <c r="E5321" s="131"/>
      <c r="F5321" s="131"/>
      <c r="G5321" s="131"/>
      <c r="H5321" s="131"/>
      <c r="I5321" s="131"/>
      <c r="J5321" s="131"/>
      <c r="K5321" s="131"/>
      <c r="L5321" s="131"/>
      <c r="M5321" s="131"/>
      <c r="N5321" s="131"/>
      <c r="O5321" s="131"/>
      <c r="P5321" s="131"/>
      <c r="Q5321" s="131"/>
      <c r="R5321" s="131"/>
      <c r="S5321" s="131"/>
      <c r="T5321" s="131"/>
      <c r="U5321" s="131"/>
      <c r="V5321" s="131"/>
    </row>
    <row r="5322" spans="1:22" ht="15.75" x14ac:dyDescent="0.25">
      <c r="K5322" s="127" t="s">
        <v>226</v>
      </c>
      <c r="N5322" s="117" t="s">
        <v>893</v>
      </c>
      <c r="S5322" s="112" t="s">
        <v>210</v>
      </c>
      <c r="T5322" s="112" t="s">
        <v>228</v>
      </c>
    </row>
    <row r="5323" spans="1:22" x14ac:dyDescent="0.2">
      <c r="K5323" s="127">
        <v>666</v>
      </c>
      <c r="N5323" s="124">
        <f t="shared" ref="N5323" si="9374">Q5315</f>
        <v>0.25172811227836839</v>
      </c>
      <c r="P5323" s="127" t="str">
        <f t="shared" ref="P5323" si="9375">CONCATENATE("X1","(m",K5323,")")</f>
        <v>X1(m666)</v>
      </c>
      <c r="Q5323" s="59">
        <f t="shared" ref="Q5323" si="9376">(($L$3*($I$3-($C$3*N5324+$D$3*N5325+$E$3*N5326+$F$3*N5327+$G$3*N5328))/$B$3))+((1-$L$3)*N5323)</f>
        <v>0.25173335474793618</v>
      </c>
      <c r="S5323" s="129">
        <f t="shared" ref="S5323:S5328" si="9377">ABS((Q5323-N5323)/Q5323)*100</f>
        <v>2.0825486447909555E-3</v>
      </c>
      <c r="T5323" s="133">
        <f t="shared" si="9293"/>
        <v>2.0909719089943048E-3</v>
      </c>
      <c r="U5323" s="127" t="s">
        <v>229</v>
      </c>
    </row>
    <row r="5324" spans="1:22" x14ac:dyDescent="0.2">
      <c r="N5324" s="125">
        <f t="shared" si="9275"/>
        <v>1.0159539928829494E-4</v>
      </c>
      <c r="P5324" s="127" t="str">
        <f t="shared" ref="P5324" si="9378">CONCATENATE("X2","(m",K5323,")")</f>
        <v>X2(m666)</v>
      </c>
      <c r="Q5324" s="59">
        <f t="shared" ref="Q5324" si="9379">(($L$3*($I$4-($B$4*Q5323+$D$4*N5325+$E$4*N5326+$F$4*N5327+$G$4*N5328))/$C$4))+((1-$L$3)*N5324)</f>
        <v>1.0159752366397499E-4</v>
      </c>
      <c r="S5324" s="129">
        <f t="shared" si="9377"/>
        <v>2.0909719089943048E-3</v>
      </c>
    </row>
    <row r="5325" spans="1:22" x14ac:dyDescent="0.2">
      <c r="N5325" s="125">
        <f t="shared" si="9275"/>
        <v>-9.8290628329960011E-4</v>
      </c>
      <c r="P5325" s="127" t="str">
        <f t="shared" ref="P5325" si="9380">CONCATENATE("X3","(m",K5323,")")</f>
        <v>X3(m666)</v>
      </c>
      <c r="Q5325" s="59">
        <f t="shared" ref="Q5325" si="9381">(($L$3*($I$5-($B$5*Q5323+$C$5*Q5324+$E$5*N5326+$F$5*N5327+$G$5*N5328))/$D$5))+((1-$L$3)*N5325)</f>
        <v>-9.8292675669615177E-4</v>
      </c>
      <c r="S5325" s="129">
        <f t="shared" si="9377"/>
        <v>2.0829015399350566E-3</v>
      </c>
    </row>
    <row r="5326" spans="1:22" x14ac:dyDescent="0.2">
      <c r="N5326" s="125">
        <f t="shared" si="9275"/>
        <v>0.25289981491501212</v>
      </c>
      <c r="P5326" s="127" t="str">
        <f t="shared" ref="P5326" si="9382">CONCATENATE("X4","(m",K5323,")")</f>
        <v>X4(m666)</v>
      </c>
      <c r="Q5326" s="59">
        <f t="shared" ref="Q5326" si="9383">(($L$3*($I$6-($B$6*Q5323+$C$6*Q5324+$D$6*Q5325+$F$6*N5327+$G$6*N5328))/$E$6))+((1-$L$3)*N5326)</f>
        <v>0.25290503342017367</v>
      </c>
      <c r="S5326" s="129">
        <f t="shared" si="9377"/>
        <v>2.0634247926899847E-3</v>
      </c>
    </row>
    <row r="5327" spans="1:22" x14ac:dyDescent="0.2">
      <c r="N5327" s="125">
        <f t="shared" si="9275"/>
        <v>-1.0159646390943601E-4</v>
      </c>
      <c r="P5327" s="127" t="str">
        <f t="shared" ref="P5327" si="9384">CONCATENATE("X5","(m",K5323,")")</f>
        <v>X5(m666)</v>
      </c>
      <c r="Q5327" s="59">
        <f t="shared" ref="Q5327" si="9385">(($L$3*($I$7-($B$7*Q5323+$C$7*Q5324+$D$7*Q5325+$E$7*Q5326+$G$7*N5328))/$F$7))+((1-$L$3)*N5327)</f>
        <v>-1.0159857857415808E-4</v>
      </c>
      <c r="S5327" s="129">
        <f t="shared" si="9377"/>
        <v>2.0813920349561812E-3</v>
      </c>
    </row>
    <row r="5328" spans="1:22" ht="15.75" x14ac:dyDescent="0.25">
      <c r="K5328" s="1"/>
      <c r="N5328" s="126">
        <f t="shared" si="9275"/>
        <v>-9.8886820001521766E-4</v>
      </c>
      <c r="P5328" s="127" t="str">
        <f t="shared" ref="P5328" si="9386">CONCATENATE("X6","(m",K5323,")")</f>
        <v>X6(m666)</v>
      </c>
      <c r="Q5328" s="59">
        <f t="shared" ref="Q5328" si="9387">(($L$3*($I$8-($B$8*Q5323+$C$8*Q5324+$D$8*Q5325+$E$8*Q5326+$F$8*Q5327))/$G$8))+((1-$L$3)*N5328)</f>
        <v>-9.8888857982366418E-4</v>
      </c>
      <c r="R5328" s="1"/>
      <c r="S5328" s="129">
        <f t="shared" si="9377"/>
        <v>2.0608801499299731E-3</v>
      </c>
      <c r="T5328" s="1"/>
      <c r="U5328" s="1"/>
    </row>
    <row r="5329" spans="1:22" x14ac:dyDescent="0.2">
      <c r="A5329" s="131"/>
      <c r="B5329" s="131"/>
      <c r="C5329" s="131"/>
      <c r="D5329" s="131"/>
      <c r="E5329" s="131"/>
      <c r="F5329" s="131"/>
      <c r="G5329" s="131"/>
      <c r="H5329" s="131"/>
      <c r="I5329" s="131"/>
      <c r="J5329" s="131"/>
      <c r="K5329" s="131"/>
      <c r="L5329" s="131"/>
      <c r="M5329" s="131"/>
      <c r="N5329" s="131"/>
      <c r="O5329" s="131"/>
      <c r="P5329" s="131"/>
      <c r="Q5329" s="131"/>
      <c r="R5329" s="131"/>
      <c r="S5329" s="131"/>
      <c r="T5329" s="131"/>
      <c r="U5329" s="131"/>
      <c r="V5329" s="131"/>
    </row>
    <row r="5330" spans="1:22" ht="15.75" x14ac:dyDescent="0.25">
      <c r="K5330" s="127" t="s">
        <v>226</v>
      </c>
      <c r="N5330" s="117" t="s">
        <v>894</v>
      </c>
      <c r="S5330" s="112" t="s">
        <v>210</v>
      </c>
      <c r="T5330" s="112" t="s">
        <v>228</v>
      </c>
    </row>
    <row r="5331" spans="1:22" x14ac:dyDescent="0.2">
      <c r="K5331" s="127">
        <v>667</v>
      </c>
      <c r="N5331" s="124">
        <f t="shared" ref="N5331:N5392" si="9388">Q5323</f>
        <v>0.25173335474793618</v>
      </c>
      <c r="P5331" s="127" t="str">
        <f t="shared" ref="P5331" si="9389">CONCATENATE("X1","(m",K5331,")")</f>
        <v>X1(m667)</v>
      </c>
      <c r="Q5331" s="59">
        <f t="shared" ref="Q5331" si="9390">(($L$3*($I$3-($C$3*N5332+$D$3*N5333+$E$3*N5334+$F$3*N5335+$G$3*N5336))/$B$3))+((1-$L$3)*N5331)</f>
        <v>0.2517385493982377</v>
      </c>
      <c r="S5331" s="129">
        <f t="shared" ref="S5331:S5336" si="9391">ABS((Q5331-N5331)/Q5331)*100</f>
        <v>2.0635100638890722E-3</v>
      </c>
      <c r="T5331" s="133">
        <f t="shared" si="9293"/>
        <v>2.0718561500413265E-3</v>
      </c>
      <c r="U5331" s="127" t="s">
        <v>229</v>
      </c>
    </row>
    <row r="5332" spans="1:22" x14ac:dyDescent="0.2">
      <c r="N5332" s="125">
        <f t="shared" si="9388"/>
        <v>1.0159752366397499E-4</v>
      </c>
      <c r="P5332" s="127" t="str">
        <f t="shared" ref="P5332" si="9392">CONCATENATE("X2","(m",K5331,")")</f>
        <v>X2(m667)</v>
      </c>
      <c r="Q5332" s="59">
        <f t="shared" ref="Q5332" si="9393">(($L$3*($I$4-($B$4*Q5331+$D$4*N5333+$E$4*N5334+$F$4*N5335+$G$4*N5336))/$C$4))+((1-$L$3)*N5332)</f>
        <v>1.0159962866212984E-4</v>
      </c>
      <c r="S5332" s="129">
        <f t="shared" si="9391"/>
        <v>2.0718561500413265E-3</v>
      </c>
    </row>
    <row r="5333" spans="1:22" x14ac:dyDescent="0.2">
      <c r="N5333" s="125">
        <f t="shared" si="9388"/>
        <v>-9.8292675669615177E-4</v>
      </c>
      <c r="P5333" s="127" t="str">
        <f t="shared" ref="P5333" si="9394">CONCATENATE("X3","(m",K5331,")")</f>
        <v>X3(m667)</v>
      </c>
      <c r="Q5333" s="59">
        <f t="shared" ref="Q5333" si="9395">(($L$3*($I$5-($B$5*Q5331+$C$5*Q5332+$E$5*N5334+$F$5*N5335+$G$5*N5336))/$D$5))+((1-$L$3)*N5333)</f>
        <v>-9.8294704334430348E-4</v>
      </c>
      <c r="S5333" s="129">
        <f t="shared" si="9391"/>
        <v>2.0638597256154266E-3</v>
      </c>
    </row>
    <row r="5334" spans="1:22" x14ac:dyDescent="0.2">
      <c r="N5334" s="125">
        <f t="shared" si="9388"/>
        <v>0.25290503342017367</v>
      </c>
      <c r="P5334" s="127" t="str">
        <f t="shared" ref="P5334" si="9396">CONCATENATE("X4","(m",K5331,")")</f>
        <v>X4(m667)</v>
      </c>
      <c r="Q5334" s="59">
        <f t="shared" ref="Q5334" si="9397">(($L$3*($I$6-($B$6*Q5331+$C$6*Q5332+$D$6*Q5333+$F$6*N5335+$G$6*N5336))/$E$6))+((1-$L$3)*N5334)</f>
        <v>0.25291020432466066</v>
      </c>
      <c r="S5334" s="129">
        <f t="shared" si="9391"/>
        <v>2.0445614287457571E-3</v>
      </c>
    </row>
    <row r="5335" spans="1:22" x14ac:dyDescent="0.2">
      <c r="N5335" s="125">
        <f t="shared" si="9388"/>
        <v>-1.0159857857415808E-4</v>
      </c>
      <c r="P5335" s="127" t="str">
        <f t="shared" ref="P5335" si="9398">CONCATENATE("X5","(m",K5331,")")</f>
        <v>X5(m667)</v>
      </c>
      <c r="Q5335" s="59">
        <f t="shared" ref="Q5335" si="9399">(($L$3*($I$7-($B$7*Q5331+$C$7*Q5332+$D$7*Q5333+$E$7*Q5334+$G$7*N5336))/$F$7))+((1-$L$3)*N5335)</f>
        <v>-1.0160067394993357E-4</v>
      </c>
      <c r="S5335" s="129">
        <f t="shared" si="9391"/>
        <v>2.0623640513688568E-3</v>
      </c>
    </row>
    <row r="5336" spans="1:22" ht="15.75" x14ac:dyDescent="0.25">
      <c r="K5336" s="1"/>
      <c r="N5336" s="126">
        <f t="shared" si="9388"/>
        <v>-9.8888857982366418E-4</v>
      </c>
      <c r="P5336" s="127" t="str">
        <f t="shared" ref="P5336" si="9400">CONCATENATE("X6","(m",K5331,")")</f>
        <v>X6(m667)</v>
      </c>
      <c r="Q5336" s="59">
        <f t="shared" ref="Q5336" si="9401">(($L$3*($I$8-($B$8*Q5331+$C$8*Q5332+$D$8*Q5333+$E$8*Q5334+$F$8*Q5335))/$G$8))+((1-$L$3)*N5336)</f>
        <v>-9.889087737373764E-4</v>
      </c>
      <c r="R5336" s="1"/>
      <c r="S5336" s="129">
        <f t="shared" si="9391"/>
        <v>2.0420401000091136E-3</v>
      </c>
      <c r="T5336" s="1"/>
      <c r="U5336" s="1"/>
    </row>
    <row r="5337" spans="1:22" x14ac:dyDescent="0.2">
      <c r="A5337" s="131"/>
      <c r="B5337" s="131"/>
      <c r="C5337" s="131"/>
      <c r="D5337" s="131"/>
      <c r="E5337" s="131"/>
      <c r="F5337" s="131"/>
      <c r="G5337" s="131"/>
      <c r="H5337" s="131"/>
      <c r="I5337" s="131"/>
      <c r="J5337" s="131"/>
      <c r="K5337" s="131"/>
      <c r="L5337" s="131"/>
      <c r="M5337" s="131"/>
      <c r="N5337" s="131"/>
      <c r="O5337" s="131"/>
      <c r="P5337" s="131"/>
      <c r="Q5337" s="131"/>
      <c r="R5337" s="131"/>
      <c r="S5337" s="131"/>
      <c r="T5337" s="131"/>
      <c r="U5337" s="131"/>
      <c r="V5337" s="131"/>
    </row>
    <row r="5338" spans="1:22" ht="15.75" x14ac:dyDescent="0.25">
      <c r="K5338" s="127" t="s">
        <v>226</v>
      </c>
      <c r="N5338" s="117" t="s">
        <v>895</v>
      </c>
      <c r="S5338" s="112" t="s">
        <v>210</v>
      </c>
      <c r="T5338" s="112" t="s">
        <v>228</v>
      </c>
    </row>
    <row r="5339" spans="1:22" x14ac:dyDescent="0.2">
      <c r="K5339" s="127">
        <v>668</v>
      </c>
      <c r="N5339" s="124">
        <f t="shared" ref="N5339" si="9402">Q5331</f>
        <v>0.2517385493982377</v>
      </c>
      <c r="P5339" s="127" t="str">
        <f t="shared" ref="P5339" si="9403">CONCATENATE("X1","(m",K5339,")")</f>
        <v>X1(m668)</v>
      </c>
      <c r="Q5339" s="59">
        <f t="shared" ref="Q5339" si="9404">(($L$3*($I$3-($C$3*N5340+$D$3*N5341+$E$3*N5342+$F$3*N5343+$G$3*N5344))/$B$3))+((1-$L$3)*N5339)</f>
        <v>0.25174369666545715</v>
      </c>
      <c r="S5339" s="129">
        <f t="shared" ref="S5339:S5344" si="9405">ABS((Q5339-N5339)/Q5339)*100</f>
        <v>2.0446459186988617E-3</v>
      </c>
      <c r="T5339" s="133">
        <f t="shared" ref="T5339:T5395" si="9406">MAX(S5339:S5342)</f>
        <v>2.0529155369960056E-3</v>
      </c>
      <c r="U5339" s="127" t="s">
        <v>229</v>
      </c>
    </row>
    <row r="5340" spans="1:22" x14ac:dyDescent="0.2">
      <c r="N5340" s="125">
        <f t="shared" si="9388"/>
        <v>1.0159962866212984E-4</v>
      </c>
      <c r="P5340" s="127" t="str">
        <f t="shared" ref="P5340" si="9407">CONCATENATE("X2","(m",K5339,")")</f>
        <v>X2(m668)</v>
      </c>
      <c r="Q5340" s="59">
        <f t="shared" ref="Q5340" si="9408">(($L$3*($I$4-($B$4*Q5339+$D$4*N5341+$E$4*N5342+$F$4*N5343+$G$4*N5344))/$C$4))+((1-$L$3)*N5340)</f>
        <v>1.0160171445951183E-4</v>
      </c>
      <c r="S5340" s="129">
        <f t="shared" si="9405"/>
        <v>2.0529155369960056E-3</v>
      </c>
    </row>
    <row r="5341" spans="1:22" x14ac:dyDescent="0.2">
      <c r="N5341" s="125">
        <f t="shared" si="9388"/>
        <v>-9.8294704334430348E-4</v>
      </c>
      <c r="P5341" s="127" t="str">
        <f t="shared" ref="P5341" si="9409">CONCATENATE("X3","(m",K5339,")")</f>
        <v>X3(m668)</v>
      </c>
      <c r="Q5341" s="59">
        <f t="shared" ref="Q5341" si="9410">(($L$3*($I$5-($B$5*Q5339+$C$5*Q5340+$E$5*N5342+$F$5*N5343+$G$5*N5344))/$D$5))+((1-$L$3)*N5341)</f>
        <v>-9.8296714494748453E-4</v>
      </c>
      <c r="S5341" s="129">
        <f t="shared" si="9405"/>
        <v>2.0449923768427456E-3</v>
      </c>
    </row>
    <row r="5342" spans="1:22" x14ac:dyDescent="0.2">
      <c r="N5342" s="125">
        <f t="shared" si="9388"/>
        <v>0.25291020432466066</v>
      </c>
      <c r="P5342" s="127" t="str">
        <f t="shared" ref="P5342" si="9411">CONCATENATE("X4","(m",K5339,")")</f>
        <v>X4(m668)</v>
      </c>
      <c r="Q5342" s="59">
        <f t="shared" ref="Q5342" si="9412">(($L$3*($I$6-($B$6*Q5339+$C$6*Q5340+$D$6*Q5341+$F$6*N5343+$G$6*N5344))/$E$6))+((1-$L$3)*N5342)</f>
        <v>0.25291532806266342</v>
      </c>
      <c r="S5342" s="129">
        <f t="shared" si="9405"/>
        <v>2.0258708881006598E-3</v>
      </c>
    </row>
    <row r="5343" spans="1:22" x14ac:dyDescent="0.2">
      <c r="N5343" s="125">
        <f t="shared" si="9388"/>
        <v>-1.0160067394993357E-4</v>
      </c>
      <c r="P5343" s="127" t="str">
        <f t="shared" ref="P5343" si="9413">CONCATENATE("X5","(m",K5339,")")</f>
        <v>X5(m668)</v>
      </c>
      <c r="Q5343" s="59">
        <f t="shared" ref="Q5343" si="9414">(($L$3*($I$7-($B$7*Q5339+$C$7*Q5340+$D$7*Q5341+$E$7*Q5342+$G$7*N5344))/$F$7))+((1-$L$3)*N5343)</f>
        <v>-1.0160275021270691E-4</v>
      </c>
      <c r="S5343" s="129">
        <f t="shared" si="9405"/>
        <v>2.0435104059578438E-3</v>
      </c>
    </row>
    <row r="5344" spans="1:22" ht="15.75" x14ac:dyDescent="0.25">
      <c r="K5344" s="1"/>
      <c r="N5344" s="126">
        <f t="shared" si="9388"/>
        <v>-9.889087737373764E-4</v>
      </c>
      <c r="P5344" s="127" t="str">
        <f t="shared" ref="P5344" si="9415">CONCATENATE("X6","(m",K5339,")")</f>
        <v>X6(m668)</v>
      </c>
      <c r="Q5344" s="59">
        <f t="shared" ref="Q5344" si="9416">(($L$3*($I$8-($B$8*Q5339+$C$8*Q5340+$D$8*Q5341+$E$8*Q5342+$F$8*Q5343))/$G$8))+((1-$L$3)*N5344)</f>
        <v>-9.8892878345199667E-4</v>
      </c>
      <c r="R5344" s="1"/>
      <c r="S5344" s="129">
        <f t="shared" si="9405"/>
        <v>2.0233726588904243E-3</v>
      </c>
      <c r="T5344" s="1"/>
      <c r="U5344" s="1"/>
    </row>
    <row r="5345" spans="1:22" x14ac:dyDescent="0.2">
      <c r="A5345" s="131"/>
      <c r="B5345" s="131"/>
      <c r="C5345" s="131"/>
      <c r="D5345" s="131"/>
      <c r="E5345" s="131"/>
      <c r="F5345" s="131"/>
      <c r="G5345" s="131"/>
      <c r="H5345" s="131"/>
      <c r="I5345" s="131"/>
      <c r="J5345" s="131"/>
      <c r="K5345" s="131"/>
      <c r="L5345" s="131"/>
      <c r="M5345" s="131"/>
      <c r="N5345" s="131"/>
      <c r="O5345" s="131"/>
      <c r="P5345" s="131"/>
      <c r="Q5345" s="131"/>
      <c r="R5345" s="131"/>
      <c r="S5345" s="131"/>
      <c r="T5345" s="131"/>
      <c r="U5345" s="131"/>
      <c r="V5345" s="131"/>
    </row>
    <row r="5346" spans="1:22" ht="15.75" x14ac:dyDescent="0.25">
      <c r="K5346" s="127" t="s">
        <v>226</v>
      </c>
      <c r="N5346" s="117" t="s">
        <v>896</v>
      </c>
      <c r="S5346" s="112" t="s">
        <v>210</v>
      </c>
      <c r="T5346" s="112" t="s">
        <v>228</v>
      </c>
    </row>
    <row r="5347" spans="1:22" x14ac:dyDescent="0.2">
      <c r="K5347" s="127">
        <v>669</v>
      </c>
      <c r="N5347" s="124">
        <f t="shared" ref="N5347" si="9417">Q5339</f>
        <v>0.25174369666545715</v>
      </c>
      <c r="P5347" s="127" t="str">
        <f t="shared" ref="P5347" si="9418">CONCATENATE("X1","(m",K5347,")")</f>
        <v>X1(m669)</v>
      </c>
      <c r="Q5347" s="59">
        <f t="shared" ref="Q5347" si="9419">(($L$3*($I$3-($C$3*N5348+$D$3*N5349+$E$3*N5350+$F$3*N5351+$G$3*N5352))/$B$3))+((1-$L$3)*N5347)</f>
        <v>0.25174879698180008</v>
      </c>
      <c r="S5347" s="129">
        <f t="shared" ref="S5347:S5352" si="9420">ABS((Q5347-N5347)/Q5347)*100</f>
        <v>2.0259546039859233E-3</v>
      </c>
      <c r="T5347" s="133">
        <f t="shared" si="9406"/>
        <v>2.0341484581736166E-3</v>
      </c>
      <c r="U5347" s="127" t="s">
        <v>229</v>
      </c>
    </row>
    <row r="5348" spans="1:22" x14ac:dyDescent="0.2">
      <c r="N5348" s="125">
        <f t="shared" si="9388"/>
        <v>1.0160171445951183E-4</v>
      </c>
      <c r="P5348" s="127" t="str">
        <f t="shared" ref="P5348" si="9421">CONCATENATE("X2","(m",K5347,")")</f>
        <v>X2(m669)</v>
      </c>
      <c r="Q5348" s="59">
        <f t="shared" ref="Q5348" si="9422">(($L$3*($I$4-($B$4*Q5347+$D$4*N5349+$E$4*N5350+$F$4*N5351+$G$4*N5352))/$C$4))+((1-$L$3)*N5348)</f>
        <v>1.016037812312612E-4</v>
      </c>
      <c r="S5348" s="129">
        <f t="shared" si="9420"/>
        <v>2.0341484581736166E-3</v>
      </c>
    </row>
    <row r="5349" spans="1:22" x14ac:dyDescent="0.2">
      <c r="N5349" s="125">
        <f t="shared" si="9388"/>
        <v>-9.8296714494748453E-4</v>
      </c>
      <c r="P5349" s="127" t="str">
        <f t="shared" ref="P5349" si="9423">CONCATENATE("X3","(m",K5347,")")</f>
        <v>X3(m669)</v>
      </c>
      <c r="Q5349" s="59">
        <f t="shared" ref="Q5349" si="9424">(($L$3*($I$5-($B$5*Q5347+$C$5*Q5348+$E$5*N5350+$F$5*N5351+$G$5*N5352))/$D$5))+((1-$L$3)*N5349)</f>
        <v>-9.8298706319358497E-4</v>
      </c>
      <c r="S5349" s="129">
        <f t="shared" si="9420"/>
        <v>2.0262978879629951E-3</v>
      </c>
    </row>
    <row r="5350" spans="1:22" x14ac:dyDescent="0.2">
      <c r="N5350" s="125">
        <f t="shared" si="9388"/>
        <v>0.25291532806266342</v>
      </c>
      <c r="P5350" s="127" t="str">
        <f t="shared" ref="P5350" si="9425">CONCATENATE("X4","(m",K5347,")")</f>
        <v>X4(m669)</v>
      </c>
      <c r="Q5350" s="59">
        <f t="shared" ref="Q5350" si="9426">(($L$3*($I$6-($B$6*Q5347+$C$6*Q5348+$D$6*Q5349+$F$6*N5351+$G$6*N5352))/$E$6))+((1-$L$3)*N5350)</f>
        <v>0.25292040506441166</v>
      </c>
      <c r="S5350" s="129">
        <f t="shared" si="9420"/>
        <v>2.0073515804071638E-3</v>
      </c>
    </row>
    <row r="5351" spans="1:22" x14ac:dyDescent="0.2">
      <c r="N5351" s="125">
        <f t="shared" si="9388"/>
        <v>-1.0160275021270691E-4</v>
      </c>
      <c r="P5351" s="127" t="str">
        <f t="shared" ref="P5351" si="9427">CONCATENATE("X5","(m",K5347,")")</f>
        <v>X5(m669)</v>
      </c>
      <c r="Q5351" s="59">
        <f t="shared" ref="Q5351" si="9428">(($L$3*($I$7-($B$7*Q5347+$C$7*Q5348+$D$7*Q5349+$E$7*Q5350+$G$7*N5352))/$F$7))+((1-$L$3)*N5351)</f>
        <v>-1.0160480753681767E-4</v>
      </c>
      <c r="S5351" s="129">
        <f t="shared" si="9420"/>
        <v>2.0248294944331217E-3</v>
      </c>
    </row>
    <row r="5352" spans="1:22" ht="15.75" x14ac:dyDescent="0.25">
      <c r="K5352" s="1"/>
      <c r="N5352" s="126">
        <f t="shared" si="9388"/>
        <v>-9.8892878345199667E-4</v>
      </c>
      <c r="P5352" s="127" t="str">
        <f t="shared" ref="P5352" si="9429">CONCATENATE("X6","(m",K5347,")")</f>
        <v>X6(m669)</v>
      </c>
      <c r="Q5352" s="59">
        <f t="shared" ref="Q5352" si="9430">(($L$3*($I$8-($B$8*Q5347+$C$8*Q5348+$D$8*Q5349+$E$8*Q5350+$F$8*Q5351))/$G$8))+((1-$L$3)*N5352)</f>
        <v>-9.8894861064769877E-4</v>
      </c>
      <c r="R5352" s="1"/>
      <c r="S5352" s="129">
        <f t="shared" si="9420"/>
        <v>2.0048762381206886E-3</v>
      </c>
      <c r="T5352" s="1"/>
      <c r="U5352" s="1"/>
    </row>
    <row r="5353" spans="1:22" x14ac:dyDescent="0.2">
      <c r="A5353" s="131"/>
      <c r="B5353" s="131"/>
      <c r="C5353" s="131"/>
      <c r="D5353" s="131"/>
      <c r="E5353" s="131"/>
      <c r="F5353" s="131"/>
      <c r="G5353" s="131"/>
      <c r="H5353" s="131"/>
      <c r="I5353" s="131"/>
      <c r="J5353" s="131"/>
      <c r="K5353" s="131"/>
      <c r="L5353" s="131"/>
      <c r="M5353" s="131"/>
      <c r="N5353" s="131"/>
      <c r="O5353" s="131"/>
      <c r="P5353" s="131"/>
      <c r="Q5353" s="131"/>
      <c r="R5353" s="131"/>
      <c r="S5353" s="131"/>
      <c r="T5353" s="131"/>
      <c r="U5353" s="131"/>
      <c r="V5353" s="131"/>
    </row>
    <row r="5354" spans="1:22" ht="15.75" x14ac:dyDescent="0.25">
      <c r="K5354" s="127" t="s">
        <v>226</v>
      </c>
      <c r="N5354" s="117" t="s">
        <v>897</v>
      </c>
      <c r="S5354" s="112" t="s">
        <v>210</v>
      </c>
      <c r="T5354" s="112" t="s">
        <v>228</v>
      </c>
    </row>
    <row r="5355" spans="1:22" x14ac:dyDescent="0.2">
      <c r="K5355" s="127">
        <v>670</v>
      </c>
      <c r="N5355" s="124">
        <f t="shared" ref="N5355" si="9431">Q5347</f>
        <v>0.25174879698180008</v>
      </c>
      <c r="P5355" s="127" t="str">
        <f t="shared" ref="P5355" si="9432">CONCATENATE("X1","(m",K5355,")")</f>
        <v>X1(m670)</v>
      </c>
      <c r="Q5355" s="59">
        <f t="shared" ref="Q5355" si="9433">(($L$3*($I$3-($C$3*N5356+$D$3*N5357+$E$3*N5358+$F$3*N5359+$G$3*N5360))/$B$3))+((1-$L$3)*N5355)</f>
        <v>0.25175385077552948</v>
      </c>
      <c r="S5355" s="129">
        <f t="shared" ref="S5355:S5360" si="9434">ABS((Q5355-N5355)/Q5355)*100</f>
        <v>2.0074345293326734E-3</v>
      </c>
      <c r="T5355" s="133">
        <f t="shared" si="9406"/>
        <v>2.0155533165298039E-3</v>
      </c>
      <c r="U5355" s="127" t="s">
        <v>229</v>
      </c>
    </row>
    <row r="5356" spans="1:22" x14ac:dyDescent="0.2">
      <c r="N5356" s="125">
        <f t="shared" si="9388"/>
        <v>1.016037812312612E-4</v>
      </c>
      <c r="P5356" s="127" t="str">
        <f t="shared" ref="P5356" si="9435">CONCATENATE("X2","(m",K5355,")")</f>
        <v>X2(m670)</v>
      </c>
      <c r="Q5356" s="59">
        <f t="shared" ref="Q5356" si="9436">(($L$3*($I$4-($B$4*Q5355+$D$4*N5357+$E$4*N5358+$F$4*N5359+$G$4*N5360))/$C$4))+((1-$L$3)*N5356)</f>
        <v>1.0160582915092044E-4</v>
      </c>
      <c r="S5356" s="129">
        <f t="shared" si="9434"/>
        <v>2.0155533165298039E-3</v>
      </c>
    </row>
    <row r="5357" spans="1:22" x14ac:dyDescent="0.2">
      <c r="N5357" s="125">
        <f t="shared" si="9388"/>
        <v>-9.8298706319358497E-4</v>
      </c>
      <c r="P5357" s="127" t="str">
        <f t="shared" ref="P5357" si="9437">CONCATENATE("X3","(m",K5355,")")</f>
        <v>X3(m670)</v>
      </c>
      <c r="Q5357" s="59">
        <f t="shared" ref="Q5357" si="9438">(($L$3*($I$5-($B$5*Q5355+$C$5*Q5356+$E$5*N5358+$F$5*N5359+$G$5*N5360))/$D$5))+((1-$L$3)*N5357)</f>
        <v>-9.830067997550992E-4</v>
      </c>
      <c r="S5357" s="129">
        <f t="shared" si="9434"/>
        <v>2.0077746684097845E-3</v>
      </c>
    </row>
    <row r="5358" spans="1:22" x14ac:dyDescent="0.2">
      <c r="N5358" s="125">
        <f t="shared" si="9388"/>
        <v>0.25292040506441166</v>
      </c>
      <c r="P5358" s="127" t="str">
        <f t="shared" ref="P5358" si="9439">CONCATENATE("X4","(m",K5355,")")</f>
        <v>X4(m670)</v>
      </c>
      <c r="Q5358" s="59">
        <f t="shared" ref="Q5358" si="9440">(($L$3*($I$6-($B$6*Q5355+$C$6*Q5356+$D$6*Q5357+$F$6*N5359+$G$6*N5360))/$E$6))+((1-$L$3)*N5358)</f>
        <v>0.2529254357562109</v>
      </c>
      <c r="S5358" s="129">
        <f t="shared" si="9434"/>
        <v>1.9890019302348651E-3</v>
      </c>
    </row>
    <row r="5359" spans="1:22" x14ac:dyDescent="0.2">
      <c r="N5359" s="125">
        <f t="shared" si="9388"/>
        <v>-1.0160480753681767E-4</v>
      </c>
      <c r="P5359" s="127" t="str">
        <f t="shared" ref="P5359" si="9441">CONCATENATE("X5","(m",K5355,")")</f>
        <v>X5(m670)</v>
      </c>
      <c r="Q5359" s="59">
        <f t="shared" ref="Q5359" si="9442">(($L$3*($I$7-($B$7*Q5355+$C$7*Q5356+$D$7*Q5357+$E$7*Q5358+$G$7*N5360))/$F$7))+((1-$L$3)*N5359)</f>
        <v>-1.0160684609501508E-4</v>
      </c>
      <c r="S5359" s="129">
        <f t="shared" si="9434"/>
        <v>2.0063197272204569E-3</v>
      </c>
    </row>
    <row r="5360" spans="1:22" ht="15.75" x14ac:dyDescent="0.25">
      <c r="K5360" s="1"/>
      <c r="N5360" s="126">
        <f t="shared" si="9388"/>
        <v>-9.8894861064769877E-4</v>
      </c>
      <c r="P5360" s="127" t="str">
        <f t="shared" ref="P5360" si="9443">CONCATENATE("X6","(m",K5355,")")</f>
        <v>X6(m670)</v>
      </c>
      <c r="Q5360" s="59">
        <f t="shared" ref="Q5360" si="9444">(($L$3*($I$8-($B$8*Q5355+$C$8*Q5356+$D$8*Q5357+$E$8*Q5358+$F$8*Q5359))/$G$8))+((1-$L$3)*N5360)</f>
        <v>-9.8896825698933238E-4</v>
      </c>
      <c r="R5360" s="1"/>
      <c r="S5360" s="129">
        <f t="shared" si="9434"/>
        <v>1.9865492643237632E-3</v>
      </c>
      <c r="T5360" s="1"/>
      <c r="U5360" s="1"/>
    </row>
    <row r="5361" spans="1:22" x14ac:dyDescent="0.2">
      <c r="A5361" s="131"/>
      <c r="B5361" s="131"/>
      <c r="C5361" s="131"/>
      <c r="D5361" s="131"/>
      <c r="E5361" s="131"/>
      <c r="F5361" s="131"/>
      <c r="G5361" s="131"/>
      <c r="H5361" s="131"/>
      <c r="I5361" s="131"/>
      <c r="J5361" s="131"/>
      <c r="K5361" s="131"/>
      <c r="L5361" s="131"/>
      <c r="M5361" s="131"/>
      <c r="N5361" s="131"/>
      <c r="O5361" s="131"/>
      <c r="P5361" s="131"/>
      <c r="Q5361" s="131"/>
      <c r="R5361" s="131"/>
      <c r="S5361" s="131"/>
      <c r="T5361" s="131"/>
      <c r="U5361" s="131"/>
      <c r="V5361" s="131"/>
    </row>
    <row r="5362" spans="1:22" ht="15.75" x14ac:dyDescent="0.25">
      <c r="K5362" s="127" t="s">
        <v>226</v>
      </c>
      <c r="N5362" s="117" t="s">
        <v>898</v>
      </c>
      <c r="S5362" s="112" t="s">
        <v>210</v>
      </c>
      <c r="T5362" s="112" t="s">
        <v>228</v>
      </c>
    </row>
    <row r="5363" spans="1:22" x14ac:dyDescent="0.2">
      <c r="K5363" s="127">
        <v>671</v>
      </c>
      <c r="N5363" s="124">
        <f t="shared" ref="N5363" si="9445">Q5355</f>
        <v>0.25175385077552948</v>
      </c>
      <c r="P5363" s="127" t="str">
        <f t="shared" ref="P5363" si="9446">CONCATENATE("X1","(m",K5363,")")</f>
        <v>X1(m671)</v>
      </c>
      <c r="Q5363" s="59">
        <f t="shared" ref="Q5363" si="9447">(($L$3*($I$3-($C$3*N5364+$D$3*N5365+$E$3*N5366+$F$3*N5367+$G$3*N5368))/$B$3))+((1-$L$3)*N5363)</f>
        <v>0.25175885847100221</v>
      </c>
      <c r="S5363" s="129">
        <f t="shared" ref="S5363:S5368" si="9448">ABS((Q5363-N5363)/Q5363)*100</f>
        <v>1.9890841192835582E-3</v>
      </c>
      <c r="T5363" s="133">
        <f t="shared" si="9406"/>
        <v>1.9971285301182331E-3</v>
      </c>
      <c r="U5363" s="127" t="s">
        <v>229</v>
      </c>
    </row>
    <row r="5364" spans="1:22" x14ac:dyDescent="0.2">
      <c r="N5364" s="125">
        <f t="shared" si="9388"/>
        <v>1.0160582915092044E-4</v>
      </c>
      <c r="P5364" s="127" t="str">
        <f t="shared" ref="P5364" si="9449">CONCATENATE("X2","(m",K5363,")")</f>
        <v>X2(m671)</v>
      </c>
      <c r="Q5364" s="59">
        <f t="shared" ref="Q5364" si="9450">(($L$3*($I$4-($B$4*Q5363+$D$4*N5365+$E$4*N5366+$F$4*N5367+$G$4*N5368))/$C$4))+((1-$L$3)*N5364)</f>
        <v>1.0160785839044919E-4</v>
      </c>
      <c r="S5364" s="129">
        <f t="shared" si="9448"/>
        <v>1.9971285301182331E-3</v>
      </c>
    </row>
    <row r="5365" spans="1:22" x14ac:dyDescent="0.2">
      <c r="N5365" s="125">
        <f t="shared" si="9388"/>
        <v>-9.830067997550992E-4</v>
      </c>
      <c r="P5365" s="127" t="str">
        <f t="shared" ref="P5365" si="9451">CONCATENATE("X3","(m",K5363,")")</f>
        <v>X3(m671)</v>
      </c>
      <c r="Q5365" s="59">
        <f t="shared" ref="Q5365" si="9452">(($L$3*($I$5-($B$5*Q5363+$C$5*Q5364+$E$5*N5366+$F$5*N5367+$G$5*N5368))/$D$5))+((1-$L$3)*N5365)</f>
        <v>-9.8302635628926601E-4</v>
      </c>
      <c r="S5365" s="129">
        <f t="shared" si="9448"/>
        <v>1.9894211423422572E-3</v>
      </c>
    </row>
    <row r="5366" spans="1:22" x14ac:dyDescent="0.2">
      <c r="N5366" s="125">
        <f t="shared" si="9388"/>
        <v>0.2529254357562109</v>
      </c>
      <c r="P5366" s="127" t="str">
        <f t="shared" ref="P5366" si="9453">CONCATENATE("X4","(m",K5363,")")</f>
        <v>X4(m671)</v>
      </c>
      <c r="Q5366" s="59">
        <f t="shared" ref="Q5366" si="9454">(($L$3*($I$6-($B$6*Q5363+$C$6*Q5364+$D$6*Q5365+$F$6*N5367+$G$6*N5368))/$E$6))+((1-$L$3)*N5366)</f>
        <v>0.25293042056047804</v>
      </c>
      <c r="S5366" s="129">
        <f t="shared" si="9448"/>
        <v>1.9708203766445045E-3</v>
      </c>
    </row>
    <row r="5367" spans="1:22" x14ac:dyDescent="0.2">
      <c r="N5367" s="125">
        <f t="shared" si="9388"/>
        <v>-1.0160684609501508E-4</v>
      </c>
      <c r="P5367" s="127" t="str">
        <f t="shared" ref="P5367" si="9455">CONCATENATE("X5","(m",K5363,")")</f>
        <v>X5(m671)</v>
      </c>
      <c r="Q5367" s="59">
        <f t="shared" ref="Q5367" si="9456">(($L$3*($I$7-($B$7*Q5363+$C$7*Q5364+$D$7*Q5365+$E$7*Q5366+$G$7*N5368))/$F$7))+((1-$L$3)*N5367)</f>
        <v>-1.0160886605847276E-4</v>
      </c>
      <c r="S5367" s="129">
        <f t="shared" si="9448"/>
        <v>1.9879795297723978E-3</v>
      </c>
    </row>
    <row r="5368" spans="1:22" ht="15.75" x14ac:dyDescent="0.25">
      <c r="K5368" s="1"/>
      <c r="N5368" s="126">
        <f t="shared" si="9388"/>
        <v>-9.8896825698933238E-4</v>
      </c>
      <c r="P5368" s="127" t="str">
        <f t="shared" ref="P5368" si="9457">CONCATENATE("X6","(m",K5363,")")</f>
        <v>X6(m671)</v>
      </c>
      <c r="Q5368" s="59">
        <f t="shared" ref="Q5368" si="9458">(($L$3*($I$8-($B$8*Q5363+$C$8*Q5364+$D$8*Q5365+$E$8*Q5366+$F$8*Q5367))/$G$8))+((1-$L$3)*N5368)</f>
        <v>-9.88987724126561E-4</v>
      </c>
      <c r="R5368" s="1"/>
      <c r="S5368" s="129">
        <f t="shared" si="9448"/>
        <v>1.9683901785338422E-3</v>
      </c>
      <c r="T5368" s="1"/>
      <c r="U5368" s="1"/>
    </row>
    <row r="5369" spans="1:22" x14ac:dyDescent="0.2">
      <c r="A5369" s="131"/>
      <c r="B5369" s="131"/>
      <c r="C5369" s="131"/>
      <c r="D5369" s="131"/>
      <c r="E5369" s="131"/>
      <c r="F5369" s="131"/>
      <c r="G5369" s="131"/>
      <c r="H5369" s="131"/>
      <c r="I5369" s="131"/>
      <c r="J5369" s="131"/>
      <c r="K5369" s="131"/>
      <c r="L5369" s="131"/>
      <c r="M5369" s="131"/>
      <c r="N5369" s="131"/>
      <c r="O5369" s="131"/>
      <c r="P5369" s="131"/>
      <c r="Q5369" s="131"/>
      <c r="R5369" s="131"/>
      <c r="S5369" s="131"/>
      <c r="T5369" s="131"/>
      <c r="U5369" s="131"/>
      <c r="V5369" s="131"/>
    </row>
    <row r="5370" spans="1:22" ht="15.75" x14ac:dyDescent="0.25">
      <c r="K5370" s="127" t="s">
        <v>226</v>
      </c>
      <c r="N5370" s="117" t="s">
        <v>899</v>
      </c>
      <c r="S5370" s="112" t="s">
        <v>210</v>
      </c>
      <c r="T5370" s="112" t="s">
        <v>228</v>
      </c>
    </row>
    <row r="5371" spans="1:22" x14ac:dyDescent="0.2">
      <c r="K5371" s="127">
        <v>672</v>
      </c>
      <c r="N5371" s="124">
        <f t="shared" ref="N5371" si="9459">Q5363</f>
        <v>0.25175885847100221</v>
      </c>
      <c r="P5371" s="127" t="str">
        <f t="shared" ref="P5371" si="9460">CONCATENATE("X1","(m",K5371,")")</f>
        <v>X1(m672)</v>
      </c>
      <c r="Q5371" s="59">
        <f t="shared" ref="Q5371" si="9461">(($L$3*($I$3-($C$3*N5372+$D$3*N5373+$E$3*N5374+$F$3*N5375+$G$3*N5376))/$B$3))+((1-$L$3)*N5371)</f>
        <v>0.25176382048870416</v>
      </c>
      <c r="S5371" s="129">
        <f t="shared" ref="S5371:S5376" si="9462">ABS((Q5371-N5371)/Q5371)*100</f>
        <v>1.9709018127848487E-3</v>
      </c>
      <c r="T5371" s="133">
        <f t="shared" si="9406"/>
        <v>1.9788725316146993E-3</v>
      </c>
      <c r="U5371" s="127" t="s">
        <v>229</v>
      </c>
    </row>
    <row r="5372" spans="1:22" x14ac:dyDescent="0.2">
      <c r="N5372" s="125">
        <f t="shared" si="9388"/>
        <v>1.0160785839044919E-4</v>
      </c>
      <c r="P5372" s="127" t="str">
        <f t="shared" ref="P5372" si="9463">CONCATENATE("X2","(m",K5371,")")</f>
        <v>X2(m672)</v>
      </c>
      <c r="Q5372" s="59">
        <f t="shared" ref="Q5372" si="9464">(($L$3*($I$4-($B$4*Q5371+$D$4*N5373+$E$4*N5374+$F$4*N5375+$G$4*N5376))/$C$4))+((1-$L$3)*N5372)</f>
        <v>1.0160986912023862E-4</v>
      </c>
      <c r="S5372" s="129">
        <f t="shared" si="9462"/>
        <v>1.9788725316146993E-3</v>
      </c>
    </row>
    <row r="5373" spans="1:22" x14ac:dyDescent="0.2">
      <c r="N5373" s="125">
        <f t="shared" si="9388"/>
        <v>-9.8302635628926601E-4</v>
      </c>
      <c r="P5373" s="127" t="str">
        <f t="shared" ref="P5373" si="9465">CONCATENATE("X3","(m",K5371,")")</f>
        <v>X3(m672)</v>
      </c>
      <c r="Q5373" s="59">
        <f t="shared" ref="Q5373" si="9466">(($L$3*($I$5-($B$5*Q5371+$C$5*Q5372+$E$5*N5374+$F$5*N5375+$G$5*N5376))/$D$5))+((1-$L$3)*N5373)</f>
        <v>-9.8304573443820783E-4</v>
      </c>
      <c r="S5373" s="129">
        <f t="shared" si="9462"/>
        <v>1.9712357485478921E-3</v>
      </c>
    </row>
    <row r="5374" spans="1:22" x14ac:dyDescent="0.2">
      <c r="N5374" s="125">
        <f t="shared" si="9388"/>
        <v>0.25293042056047804</v>
      </c>
      <c r="P5374" s="127" t="str">
        <f t="shared" ref="P5374" si="9467">CONCATENATE("X4","(m",K5371,")")</f>
        <v>X4(m672)</v>
      </c>
      <c r="Q5374" s="59">
        <f t="shared" ref="Q5374" si="9468">(($L$3*($I$6-($B$6*Q5371+$C$6*Q5372+$D$6*Q5373+$F$6*N5375+$G$6*N5376))/$E$6))+((1-$L$3)*N5374)</f>
        <v>0.25293535989577692</v>
      </c>
      <c r="S5374" s="129">
        <f t="shared" si="9462"/>
        <v>1.9528053732450167E-3</v>
      </c>
    </row>
    <row r="5375" spans="1:22" x14ac:dyDescent="0.2">
      <c r="N5375" s="125">
        <f t="shared" si="9388"/>
        <v>-1.0160886605847276E-4</v>
      </c>
      <c r="P5375" s="127" t="str">
        <f t="shared" ref="P5375" si="9469">CONCATENATE("X5","(m",K5371,")")</f>
        <v>X5(m672)</v>
      </c>
      <c r="Q5375" s="59">
        <f t="shared" ref="Q5375" si="9470">(($L$3*($I$7-($B$7*Q5371+$C$7*Q5372+$D$7*Q5373+$E$7*Q5374+$G$7*N5376))/$F$7))+((1-$L$3)*N5375)</f>
        <v>-1.0161086759680291E-4</v>
      </c>
      <c r="S5375" s="129">
        <f t="shared" si="9462"/>
        <v>1.9698073419590974E-3</v>
      </c>
    </row>
    <row r="5376" spans="1:22" ht="15.75" x14ac:dyDescent="0.25">
      <c r="K5376" s="1"/>
      <c r="N5376" s="126">
        <f t="shared" si="9388"/>
        <v>-9.88987724126561E-4</v>
      </c>
      <c r="P5376" s="127" t="str">
        <f t="shared" ref="P5376" si="9471">CONCATENATE("X6","(m",K5371,")")</f>
        <v>X6(m672)</v>
      </c>
      <c r="Q5376" s="59">
        <f t="shared" ref="Q5376" si="9472">(($L$3*($I$8-($B$8*Q5371+$C$8*Q5372+$D$8*Q5373+$E$8*Q5374+$F$8*Q5375))/$G$8))+((1-$L$3)*N5376)</f>
        <v>-9.8900701369399979E-4</v>
      </c>
      <c r="R5376" s="1"/>
      <c r="S5376" s="129">
        <f t="shared" si="9462"/>
        <v>1.9503974361866909E-3</v>
      </c>
      <c r="T5376" s="1"/>
      <c r="U5376" s="1"/>
    </row>
    <row r="5377" spans="1:22" x14ac:dyDescent="0.2">
      <c r="A5377" s="131"/>
      <c r="B5377" s="131"/>
      <c r="C5377" s="131"/>
      <c r="D5377" s="131"/>
      <c r="E5377" s="131"/>
      <c r="F5377" s="131"/>
      <c r="G5377" s="131"/>
      <c r="H5377" s="131"/>
      <c r="I5377" s="131"/>
      <c r="J5377" s="131"/>
      <c r="K5377" s="131"/>
      <c r="L5377" s="131"/>
      <c r="M5377" s="131"/>
      <c r="N5377" s="131"/>
      <c r="O5377" s="131"/>
      <c r="P5377" s="131"/>
      <c r="Q5377" s="131"/>
      <c r="R5377" s="131"/>
      <c r="S5377" s="131"/>
      <c r="T5377" s="131"/>
      <c r="U5377" s="131"/>
      <c r="V5377" s="131"/>
    </row>
    <row r="5378" spans="1:22" ht="15.75" x14ac:dyDescent="0.25">
      <c r="K5378" s="127" t="s">
        <v>226</v>
      </c>
      <c r="N5378" s="117" t="s">
        <v>900</v>
      </c>
      <c r="S5378" s="112" t="s">
        <v>210</v>
      </c>
      <c r="T5378" s="112" t="s">
        <v>228</v>
      </c>
    </row>
    <row r="5379" spans="1:22" x14ac:dyDescent="0.2">
      <c r="K5379" s="127">
        <v>673</v>
      </c>
      <c r="N5379" s="124">
        <f t="shared" ref="N5379" si="9473">Q5371</f>
        <v>0.25176382048870416</v>
      </c>
      <c r="P5379" s="127" t="str">
        <f t="shared" ref="P5379" si="9474">CONCATENATE("X1","(m",K5379,")")</f>
        <v>X1(m673)</v>
      </c>
      <c r="Q5379" s="59">
        <f t="shared" ref="Q5379" si="9475">(($L$3*($I$3-($C$3*N5380+$D$3*N5381+$E$3*N5382+$F$3*N5383+$G$3*N5384))/$B$3))+((1-$L$3)*N5379)</f>
        <v>0.25176873724528592</v>
      </c>
      <c r="S5379" s="129">
        <f t="shared" ref="S5379:S5384" si="9476">ABS((Q5379-N5379)/Q5379)*100</f>
        <v>1.9528860634404363E-3</v>
      </c>
      <c r="T5379" s="133">
        <f t="shared" si="9406"/>
        <v>1.9607837680948566E-3</v>
      </c>
      <c r="U5379" s="127" t="s">
        <v>229</v>
      </c>
    </row>
    <row r="5380" spans="1:22" x14ac:dyDescent="0.2">
      <c r="N5380" s="125">
        <f t="shared" si="9388"/>
        <v>1.0160986912023862E-4</v>
      </c>
      <c r="P5380" s="127" t="str">
        <f t="shared" ref="P5380" si="9477">CONCATENATE("X2","(m",K5379,")")</f>
        <v>X2(m673)</v>
      </c>
      <c r="Q5380" s="59">
        <f t="shared" ref="Q5380" si="9478">(($L$3*($I$4-($B$4*Q5379+$D$4*N5381+$E$4*N5382+$F$4*N5383+$G$4*N5384))/$C$4))+((1-$L$3)*N5380)</f>
        <v>1.0161186150912555E-4</v>
      </c>
      <c r="S5380" s="129">
        <f t="shared" si="9476"/>
        <v>1.9607837680948566E-3</v>
      </c>
    </row>
    <row r="5381" spans="1:22" x14ac:dyDescent="0.2">
      <c r="N5381" s="125">
        <f t="shared" si="9388"/>
        <v>-9.8304573443820783E-4</v>
      </c>
      <c r="P5381" s="127" t="str">
        <f t="shared" ref="P5381" si="9479">CONCATENATE("X3","(m",K5379,")")</f>
        <v>X3(m673)</v>
      </c>
      <c r="Q5381" s="59">
        <f t="shared" ref="Q5381" si="9480">(($L$3*($I$5-($B$5*Q5379+$C$5*Q5380+$E$5*N5382+$F$5*N5383+$G$5*N5384))/$D$5))+((1-$L$3)*N5381)</f>
        <v>-9.8306493582906839E-4</v>
      </c>
      <c r="S5381" s="129">
        <f t="shared" si="9476"/>
        <v>1.9532169402792943E-3</v>
      </c>
    </row>
    <row r="5382" spans="1:22" x14ac:dyDescent="0.2">
      <c r="N5382" s="125">
        <f t="shared" si="9388"/>
        <v>0.25293535989577692</v>
      </c>
      <c r="P5382" s="127" t="str">
        <f t="shared" ref="P5382" si="9481">CONCATENATE("X4","(m",K5379,")")</f>
        <v>X4(m673)</v>
      </c>
      <c r="Q5382" s="59">
        <f t="shared" ref="Q5382" si="9482">(($L$3*($I$6-($B$6*Q5379+$C$6*Q5380+$D$6*Q5381+$F$6*N5383+$G$6*N5384))/$E$6))+((1-$L$3)*N5382)</f>
        <v>0.25294025417685345</v>
      </c>
      <c r="S5382" s="129">
        <f t="shared" si="9476"/>
        <v>1.9349553879654184E-3</v>
      </c>
    </row>
    <row r="5383" spans="1:22" x14ac:dyDescent="0.2">
      <c r="N5383" s="125">
        <f t="shared" si="9388"/>
        <v>-1.0161086759680291E-4</v>
      </c>
      <c r="P5383" s="127" t="str">
        <f t="shared" ref="P5383" si="9483">CONCATENATE("X5","(m",K5379,")")</f>
        <v>X5(m673)</v>
      </c>
      <c r="Q5383" s="59">
        <f t="shared" ref="Q5383" si="9484">(($L$3*($I$7-($B$7*Q5379+$C$7*Q5380+$D$7*Q5381+$E$7*Q5382+$G$7*N5384))/$F$7))+((1-$L$3)*N5383)</f>
        <v>-1.0161285087807063E-4</v>
      </c>
      <c r="S5383" s="129">
        <f t="shared" si="9476"/>
        <v>1.9518016181795746E-3</v>
      </c>
    </row>
    <row r="5384" spans="1:22" ht="15.75" x14ac:dyDescent="0.25">
      <c r="K5384" s="1"/>
      <c r="N5384" s="126">
        <f t="shared" si="9388"/>
        <v>-9.8900701369399979E-4</v>
      </c>
      <c r="P5384" s="127" t="str">
        <f t="shared" ref="P5384" si="9485">CONCATENATE("X6","(m",K5379,")")</f>
        <v>X6(m673)</v>
      </c>
      <c r="Q5384" s="59">
        <f t="shared" ref="Q5384" si="9486">(($L$3*($I$8-($B$8*Q5379+$C$8*Q5380+$D$8*Q5381+$E$8*Q5382+$F$8*Q5383))/$G$8))+((1-$L$3)*N5384)</f>
        <v>-9.8902612731135466E-4</v>
      </c>
      <c r="R5384" s="1"/>
      <c r="S5384" s="129">
        <f t="shared" si="9476"/>
        <v>1.9325695072206542E-3</v>
      </c>
      <c r="T5384" s="1"/>
      <c r="U5384" s="1"/>
    </row>
    <row r="5385" spans="1:22" x14ac:dyDescent="0.2">
      <c r="A5385" s="131"/>
      <c r="B5385" s="131"/>
      <c r="C5385" s="131"/>
      <c r="D5385" s="131"/>
      <c r="E5385" s="131"/>
      <c r="F5385" s="131"/>
      <c r="G5385" s="131"/>
      <c r="H5385" s="131"/>
      <c r="I5385" s="131"/>
      <c r="J5385" s="131"/>
      <c r="K5385" s="131"/>
      <c r="L5385" s="131"/>
      <c r="M5385" s="131"/>
      <c r="N5385" s="131"/>
      <c r="O5385" s="131"/>
      <c r="P5385" s="131"/>
      <c r="Q5385" s="131"/>
      <c r="R5385" s="131"/>
      <c r="S5385" s="131"/>
      <c r="T5385" s="131"/>
      <c r="U5385" s="131"/>
      <c r="V5385" s="131"/>
    </row>
    <row r="5386" spans="1:22" ht="15.75" x14ac:dyDescent="0.25">
      <c r="K5386" s="127" t="s">
        <v>226</v>
      </c>
      <c r="N5386" s="117" t="s">
        <v>901</v>
      </c>
      <c r="S5386" s="112" t="s">
        <v>210</v>
      </c>
      <c r="T5386" s="112" t="s">
        <v>228</v>
      </c>
    </row>
    <row r="5387" spans="1:22" x14ac:dyDescent="0.2">
      <c r="K5387" s="127">
        <v>674</v>
      </c>
      <c r="N5387" s="124">
        <f t="shared" ref="N5387" si="9487">Q5379</f>
        <v>0.25176873724528592</v>
      </c>
      <c r="P5387" s="127" t="str">
        <f t="shared" ref="P5387" si="9488">CONCATENATE("X1","(m",K5387,")")</f>
        <v>X1(m674)</v>
      </c>
      <c r="Q5387" s="59">
        <f t="shared" ref="Q5387" si="9489">(($L$3*($I$3-($C$3*N5388+$D$3*N5389+$E$3*N5390+$F$3*N5391+$G$3*N5392))/$B$3))+((1-$L$3)*N5387)</f>
        <v>0.25177360915359742</v>
      </c>
      <c r="S5387" s="129">
        <f t="shared" ref="S5387:S5392" si="9490">ABS((Q5387-N5387)/Q5387)*100</f>
        <v>1.9350353390401652E-3</v>
      </c>
      <c r="T5387" s="133">
        <f t="shared" si="9406"/>
        <v>1.9428607012122422E-3</v>
      </c>
      <c r="U5387" s="127" t="s">
        <v>229</v>
      </c>
    </row>
    <row r="5388" spans="1:22" x14ac:dyDescent="0.2">
      <c r="N5388" s="125">
        <f t="shared" si="9388"/>
        <v>1.0161186150912555E-4</v>
      </c>
      <c r="P5388" s="127" t="str">
        <f t="shared" ref="P5388" si="9491">CONCATENATE("X2","(m",K5387,")")</f>
        <v>X2(m674)</v>
      </c>
      <c r="Q5388" s="59">
        <f t="shared" ref="Q5388" si="9492">(($L$3*($I$4-($B$4*Q5387+$D$4*N5389+$E$4*N5390+$F$4*N5391+$G$4*N5392))/$C$4))+((1-$L$3)*N5388)</f>
        <v>1.0161383572440684E-4</v>
      </c>
      <c r="S5388" s="129">
        <f t="shared" si="9490"/>
        <v>1.9428607012122422E-3</v>
      </c>
    </row>
    <row r="5389" spans="1:22" x14ac:dyDescent="0.2">
      <c r="N5389" s="125">
        <f t="shared" si="9388"/>
        <v>-9.8306493582906839E-4</v>
      </c>
      <c r="P5389" s="127" t="str">
        <f t="shared" ref="P5389" si="9493">CONCATENATE("X3","(m",K5387,")")</f>
        <v>X3(m674)</v>
      </c>
      <c r="Q5389" s="59">
        <f t="shared" ref="Q5389" si="9494">(($L$3*($I$5-($B$5*Q5387+$C$5*Q5388+$E$5*N5390+$F$5*N5391+$G$5*N5392))/$D$5))+((1-$L$3)*N5389)</f>
        <v>-9.8308396207414848E-4</v>
      </c>
      <c r="S5389" s="129">
        <f t="shared" si="9490"/>
        <v>1.9353631850470335E-3</v>
      </c>
    </row>
    <row r="5390" spans="1:22" x14ac:dyDescent="0.2">
      <c r="N5390" s="125">
        <f t="shared" si="9388"/>
        <v>0.25294025417685345</v>
      </c>
      <c r="P5390" s="127" t="str">
        <f t="shared" ref="P5390" si="9495">CONCATENATE("X4","(m",K5387,")")</f>
        <v>X4(m674)</v>
      </c>
      <c r="Q5390" s="59">
        <f t="shared" ref="Q5390" si="9496">(($L$3*($I$6-($B$6*Q5387+$C$6*Q5388+$D$6*Q5389+$F$6*N5391+$G$6*N5392))/$E$6))+((1-$L$3)*N5390)</f>
        <v>0.25294510381467045</v>
      </c>
      <c r="S5390" s="129">
        <f t="shared" si="9490"/>
        <v>1.9172689029585425E-3</v>
      </c>
    </row>
    <row r="5391" spans="1:22" x14ac:dyDescent="0.2">
      <c r="N5391" s="125">
        <f t="shared" si="9388"/>
        <v>-1.0161285087807063E-4</v>
      </c>
      <c r="P5391" s="127" t="str">
        <f t="shared" ref="P5391" si="9497">CONCATENATE("X5","(m",K5387,")")</f>
        <v>X5(m674)</v>
      </c>
      <c r="Q5391" s="59">
        <f t="shared" ref="Q5391" si="9498">(($L$3*($I$7-($B$7*Q5387+$C$7*Q5388+$D$7*Q5389+$E$7*Q5390+$G$7*N5392))/$F$7))+((1-$L$3)*N5391)</f>
        <v>-1.0161481606880797E-4</v>
      </c>
      <c r="S5391" s="129">
        <f t="shared" si="9490"/>
        <v>1.9339608271396803E-3</v>
      </c>
    </row>
    <row r="5392" spans="1:22" ht="15.75" x14ac:dyDescent="0.25">
      <c r="K5392" s="1"/>
      <c r="N5392" s="126">
        <f t="shared" si="9388"/>
        <v>-9.8902612731135466E-4</v>
      </c>
      <c r="P5392" s="127" t="str">
        <f t="shared" ref="P5392" si="9499">CONCATENATE("X6","(m",K5387,")")</f>
        <v>X6(m674)</v>
      </c>
      <c r="Q5392" s="59">
        <f t="shared" ref="Q5392" si="9500">(($L$3*($I$8-($B$8*Q5387+$C$8*Q5388+$D$8*Q5389+$E$8*Q5390+$F$8*Q5391))/$G$8))+((1-$L$3)*N5392)</f>
        <v>-9.8904506658355727E-4</v>
      </c>
      <c r="R5392" s="1"/>
      <c r="S5392" s="129">
        <f t="shared" si="9490"/>
        <v>1.9149048756735404E-3</v>
      </c>
      <c r="T5392" s="1"/>
      <c r="U5392" s="1"/>
    </row>
    <row r="5393" spans="1:22" x14ac:dyDescent="0.2">
      <c r="A5393" s="131"/>
      <c r="B5393" s="131"/>
      <c r="C5393" s="131"/>
      <c r="D5393" s="131"/>
      <c r="E5393" s="131"/>
      <c r="F5393" s="131"/>
      <c r="G5393" s="131"/>
      <c r="H5393" s="131"/>
      <c r="I5393" s="131"/>
      <c r="J5393" s="131"/>
      <c r="K5393" s="131"/>
      <c r="L5393" s="131"/>
      <c r="M5393" s="131"/>
      <c r="N5393" s="131"/>
      <c r="O5393" s="131"/>
      <c r="P5393" s="131"/>
      <c r="Q5393" s="131"/>
      <c r="R5393" s="131"/>
      <c r="S5393" s="131"/>
      <c r="T5393" s="131"/>
      <c r="U5393" s="131"/>
      <c r="V5393" s="131"/>
    </row>
    <row r="5394" spans="1:22" ht="15.75" x14ac:dyDescent="0.25">
      <c r="K5394" s="127" t="s">
        <v>226</v>
      </c>
      <c r="N5394" s="117" t="s">
        <v>902</v>
      </c>
      <c r="S5394" s="112" t="s">
        <v>210</v>
      </c>
      <c r="T5394" s="112" t="s">
        <v>228</v>
      </c>
    </row>
    <row r="5395" spans="1:22" x14ac:dyDescent="0.2">
      <c r="K5395" s="127">
        <v>675</v>
      </c>
      <c r="N5395" s="124">
        <f t="shared" ref="N5395:N5456" si="9501">Q5387</f>
        <v>0.25177360915359742</v>
      </c>
      <c r="P5395" s="127" t="str">
        <f t="shared" ref="P5395" si="9502">CONCATENATE("X1","(m",K5395,")")</f>
        <v>X1(m675)</v>
      </c>
      <c r="Q5395" s="59">
        <f t="shared" ref="Q5395" si="9503">(($L$3*($I$3-($C$3*N5396+$D$3*N5397+$E$3*N5398+$F$3*N5399+$G$3*N5400))/$B$3))+((1-$L$3)*N5395)</f>
        <v>0.25177843662272281</v>
      </c>
      <c r="S5395" s="129">
        <f t="shared" ref="S5395:S5400" si="9504">ABS((Q5395-N5395)/Q5395)*100</f>
        <v>1.9173481216836468E-3</v>
      </c>
      <c r="T5395" s="133">
        <f t="shared" si="9406"/>
        <v>1.9251018067762539E-3</v>
      </c>
      <c r="U5395" s="127" t="s">
        <v>229</v>
      </c>
    </row>
    <row r="5396" spans="1:22" x14ac:dyDescent="0.2">
      <c r="N5396" s="125">
        <f t="shared" si="9501"/>
        <v>1.0161383572440684E-4</v>
      </c>
      <c r="P5396" s="127" t="str">
        <f t="shared" ref="P5396" si="9505">CONCATENATE("X2","(m",K5395,")")</f>
        <v>X2(m675)</v>
      </c>
      <c r="Q5396" s="59">
        <f t="shared" ref="Q5396" si="9506">(($L$3*($I$4-($B$4*Q5395+$D$4*N5397+$E$4*N5398+$F$4*N5399+$G$4*N5400))/$C$4))+((1-$L$3)*N5396)</f>
        <v>1.0161579193185329E-4</v>
      </c>
      <c r="S5396" s="129">
        <f t="shared" si="9504"/>
        <v>1.9251018067762539E-3</v>
      </c>
    </row>
    <row r="5397" spans="1:22" x14ac:dyDescent="0.2">
      <c r="N5397" s="125">
        <f t="shared" si="9501"/>
        <v>-9.8308396207414848E-4</v>
      </c>
      <c r="P5397" s="127" t="str">
        <f t="shared" ref="P5397" si="9507">CONCATENATE("X3","(m",K5395,")")</f>
        <v>X3(m675)</v>
      </c>
      <c r="Q5397" s="59">
        <f t="shared" ref="Q5397" si="9508">(($L$3*($I$5-($B$5*Q5395+$C$5*Q5396+$E$5*N5398+$F$5*N5399+$G$5*N5400))/$D$5))+((1-$L$3)*N5397)</f>
        <v>-9.8310281477104384E-4</v>
      </c>
      <c r="S5397" s="129">
        <f t="shared" si="9504"/>
        <v>1.9176729648317326E-3</v>
      </c>
    </row>
    <row r="5398" spans="1:22" x14ac:dyDescent="0.2">
      <c r="N5398" s="125">
        <f t="shared" si="9501"/>
        <v>0.25294510381467045</v>
      </c>
      <c r="P5398" s="127" t="str">
        <f t="shared" ref="P5398" si="9509">CONCATENATE("X4","(m",K5395,")")</f>
        <v>X4(m675)</v>
      </c>
      <c r="Q5398" s="59">
        <f t="shared" ref="Q5398" si="9510">(($L$3*($I$6-($B$6*Q5395+$C$6*Q5396+$D$6*Q5397+$F$6*N5399+$G$6*N5400))/$E$6))+((1-$L$3)*N5398)</f>
        <v>0.25294990921644189</v>
      </c>
      <c r="S5398" s="129">
        <f t="shared" si="9504"/>
        <v>1.8997444143513086E-3</v>
      </c>
    </row>
    <row r="5399" spans="1:22" x14ac:dyDescent="0.2">
      <c r="N5399" s="125">
        <f t="shared" si="9501"/>
        <v>-1.0161481606880797E-4</v>
      </c>
      <c r="P5399" s="127" t="str">
        <f t="shared" ref="P5399" si="9511">CONCATENATE("X5","(m",K5395,")")</f>
        <v>X5(m675)</v>
      </c>
      <c r="Q5399" s="59">
        <f t="shared" ref="Q5399" si="9512">(($L$3*($I$7-($B$7*Q5395+$C$7*Q5396+$D$7*Q5397+$E$7*Q5398+$G$7*N5400))/$F$7))+((1-$L$3)*N5399)</f>
        <v>-1.0161676333402798E-4</v>
      </c>
      <c r="S5399" s="129">
        <f t="shared" si="9504"/>
        <v>1.9162834517902772E-3</v>
      </c>
    </row>
    <row r="5400" spans="1:22" ht="15.75" x14ac:dyDescent="0.25">
      <c r="K5400" s="1"/>
      <c r="N5400" s="126">
        <f t="shared" si="9501"/>
        <v>-9.8904506658355727E-4</v>
      </c>
      <c r="P5400" s="127" t="str">
        <f t="shared" ref="P5400" si="9513">CONCATENATE("X6","(m",K5395,")")</f>
        <v>X6(m675)</v>
      </c>
      <c r="Q5400" s="59">
        <f t="shared" ref="Q5400" si="9514">(($L$3*($I$8-($B$8*Q5395+$C$8*Q5396+$D$8*Q5397+$E$8*Q5398+$F$8*Q5399))/$G$8))+((1-$L$3)*N5400)</f>
        <v>-9.8906383310089869E-4</v>
      </c>
      <c r="R5400" s="1"/>
      <c r="S5400" s="129">
        <f t="shared" si="9504"/>
        <v>1.8974020395208578E-3</v>
      </c>
      <c r="T5400" s="1"/>
      <c r="U5400" s="1"/>
    </row>
    <row r="5401" spans="1:22" x14ac:dyDescent="0.2">
      <c r="A5401" s="131"/>
      <c r="B5401" s="131"/>
      <c r="C5401" s="131"/>
      <c r="D5401" s="131"/>
      <c r="E5401" s="131"/>
      <c r="F5401" s="131"/>
      <c r="G5401" s="131"/>
      <c r="H5401" s="131"/>
      <c r="I5401" s="131"/>
      <c r="J5401" s="131"/>
      <c r="K5401" s="131"/>
      <c r="L5401" s="131"/>
      <c r="M5401" s="131"/>
      <c r="N5401" s="131"/>
      <c r="O5401" s="131"/>
      <c r="P5401" s="131"/>
      <c r="Q5401" s="131"/>
      <c r="R5401" s="131"/>
      <c r="S5401" s="131"/>
      <c r="T5401" s="131"/>
      <c r="U5401" s="131"/>
      <c r="V5401" s="131"/>
    </row>
    <row r="5402" spans="1:22" ht="15.75" x14ac:dyDescent="0.25">
      <c r="K5402" s="127" t="s">
        <v>226</v>
      </c>
      <c r="N5402" s="117" t="s">
        <v>903</v>
      </c>
      <c r="S5402" s="112" t="s">
        <v>210</v>
      </c>
      <c r="T5402" s="112" t="s">
        <v>228</v>
      </c>
    </row>
    <row r="5403" spans="1:22" x14ac:dyDescent="0.2">
      <c r="K5403" s="127">
        <v>676</v>
      </c>
      <c r="N5403" s="124">
        <f t="shared" ref="N5403" si="9515">Q5395</f>
        <v>0.25177843662272281</v>
      </c>
      <c r="P5403" s="127" t="str">
        <f t="shared" ref="P5403" si="9516">CONCATENATE("X1","(m",K5403,")")</f>
        <v>X1(m676)</v>
      </c>
      <c r="Q5403" s="59">
        <f t="shared" ref="Q5403" si="9517">(($L$3*($I$3-($C$3*N5404+$D$3*N5405+$E$3*N5406+$F$3*N5407+$G$3*N5408))/$B$3))+((1-$L$3)*N5403)</f>
        <v>0.25178322005801479</v>
      </c>
      <c r="S5403" s="129">
        <f t="shared" ref="S5403:S5408" si="9518">ABS((Q5403-N5403)/Q5403)*100</f>
        <v>1.8998229075294039E-3</v>
      </c>
      <c r="T5403" s="133">
        <f t="shared" ref="T5403:T5459" si="9519">MAX(S5403:S5406)</f>
        <v>1.9075055747571049E-3</v>
      </c>
      <c r="U5403" s="127" t="s">
        <v>229</v>
      </c>
    </row>
    <row r="5404" spans="1:22" x14ac:dyDescent="0.2">
      <c r="N5404" s="125">
        <f t="shared" si="9501"/>
        <v>1.0161579193185329E-4</v>
      </c>
      <c r="P5404" s="127" t="str">
        <f t="shared" ref="P5404" si="9520">CONCATENATE("X2","(m",K5403,")")</f>
        <v>X2(m676)</v>
      </c>
      <c r="Q5404" s="59">
        <f t="shared" ref="Q5404" si="9521">(($L$3*($I$4-($B$4*Q5403+$D$4*N5405+$E$4*N5406+$F$4*N5407+$G$4*N5408))/$C$4))+((1-$L$3)*N5404)</f>
        <v>1.0161773029572362E-4</v>
      </c>
      <c r="S5404" s="129">
        <f t="shared" si="9518"/>
        <v>1.9075055747571049E-3</v>
      </c>
    </row>
    <row r="5405" spans="1:22" x14ac:dyDescent="0.2">
      <c r="N5405" s="125">
        <f t="shared" si="9501"/>
        <v>-9.8310281477104384E-4</v>
      </c>
      <c r="P5405" s="127" t="str">
        <f t="shared" ref="P5405" si="9522">CONCATENATE("X3","(m",K5403,")")</f>
        <v>X3(m676)</v>
      </c>
      <c r="Q5405" s="59">
        <f t="shared" ref="Q5405" si="9523">(($L$3*($I$5-($B$5*Q5403+$C$5*Q5404+$E$5*N5406+$F$5*N5407+$G$5*N5408))/$D$5))+((1-$L$3)*N5405)</f>
        <v>-9.8312149550277596E-4</v>
      </c>
      <c r="S5405" s="129">
        <f t="shared" si="9518"/>
        <v>1.9001447753478548E-3</v>
      </c>
    </row>
    <row r="5406" spans="1:22" x14ac:dyDescent="0.2">
      <c r="N5406" s="125">
        <f t="shared" si="9501"/>
        <v>0.25294990921644189</v>
      </c>
      <c r="P5406" s="127" t="str">
        <f t="shared" ref="P5406" si="9524">CONCATENATE("X4","(m",K5403,")")</f>
        <v>X4(m676)</v>
      </c>
      <c r="Q5406" s="59">
        <f t="shared" ref="Q5406" si="9525">(($L$3*($I$6-($B$6*Q5403+$C$6*Q5404+$D$6*Q5405+$F$6*N5407+$G$6*N5408))/$E$6))+((1-$L$3)*N5406)</f>
        <v>0.25295467078566769</v>
      </c>
      <c r="S5406" s="129">
        <f t="shared" si="9518"/>
        <v>1.882380432434059E-3</v>
      </c>
    </row>
    <row r="5407" spans="1:22" x14ac:dyDescent="0.2">
      <c r="N5407" s="125">
        <f t="shared" si="9501"/>
        <v>-1.0161676333402798E-4</v>
      </c>
      <c r="P5407" s="127" t="str">
        <f t="shared" ref="P5407" si="9526">CONCATENATE("X5","(m",K5403,")")</f>
        <v>X5(m676)</v>
      </c>
      <c r="Q5407" s="59">
        <f t="shared" ref="Q5407" si="9527">(($L$3*($I$7-($B$7*Q5403+$C$7*Q5404+$D$7*Q5405+$E$7*Q5406+$G$7*N5408))/$F$7))+((1-$L$3)*N5407)</f>
        <v>-1.0161869283723851E-4</v>
      </c>
      <c r="S5407" s="129">
        <f t="shared" si="9518"/>
        <v>1.898767989092194E-3</v>
      </c>
    </row>
    <row r="5408" spans="1:22" ht="15.75" x14ac:dyDescent="0.25">
      <c r="K5408" s="1"/>
      <c r="N5408" s="126">
        <f t="shared" si="9501"/>
        <v>-9.8906383310089869E-4</v>
      </c>
      <c r="P5408" s="127" t="str">
        <f t="shared" ref="P5408" si="9528">CONCATENATE("X6","(m",K5403,")")</f>
        <v>X6(m676)</v>
      </c>
      <c r="Q5408" s="59">
        <f t="shared" ref="Q5408" si="9529">(($L$3*($I$8-($B$8*Q5403+$C$8*Q5404+$D$8*Q5405+$E$8*Q5406+$F$8*Q5407))/$G$8))+((1-$L$3)*N5408)</f>
        <v>-9.8908242843916551E-4</v>
      </c>
      <c r="R5408" s="1"/>
      <c r="S5408" s="129">
        <f t="shared" si="9518"/>
        <v>1.8800595109307462E-3</v>
      </c>
      <c r="T5408" s="1"/>
      <c r="U5408" s="1"/>
    </row>
    <row r="5409" spans="1:22" x14ac:dyDescent="0.2">
      <c r="A5409" s="131"/>
      <c r="B5409" s="131"/>
      <c r="C5409" s="131"/>
      <c r="D5409" s="131"/>
      <c r="E5409" s="131"/>
      <c r="F5409" s="131"/>
      <c r="G5409" s="131"/>
      <c r="H5409" s="131"/>
      <c r="I5409" s="131"/>
      <c r="J5409" s="131"/>
      <c r="K5409" s="131"/>
      <c r="L5409" s="131"/>
      <c r="M5409" s="131"/>
      <c r="N5409" s="131"/>
      <c r="O5409" s="131"/>
      <c r="P5409" s="131"/>
      <c r="Q5409" s="131"/>
      <c r="R5409" s="131"/>
      <c r="S5409" s="131"/>
      <c r="T5409" s="131"/>
      <c r="U5409" s="131"/>
      <c r="V5409" s="131"/>
    </row>
    <row r="5410" spans="1:22" ht="15.75" x14ac:dyDescent="0.25">
      <c r="K5410" s="127" t="s">
        <v>226</v>
      </c>
      <c r="N5410" s="117" t="s">
        <v>904</v>
      </c>
      <c r="S5410" s="112" t="s">
        <v>210</v>
      </c>
      <c r="T5410" s="112" t="s">
        <v>228</v>
      </c>
    </row>
    <row r="5411" spans="1:22" x14ac:dyDescent="0.2">
      <c r="K5411" s="127">
        <v>677</v>
      </c>
      <c r="N5411" s="124">
        <f t="shared" ref="N5411" si="9530">Q5403</f>
        <v>0.25178322005801479</v>
      </c>
      <c r="P5411" s="127" t="str">
        <f t="shared" ref="P5411" si="9531">CONCATENATE("X1","(m",K5411,")")</f>
        <v>X1(m677)</v>
      </c>
      <c r="Q5411" s="59">
        <f t="shared" ref="Q5411" si="9532">(($L$3*($I$3-($C$3*N5412+$D$3*N5413+$E$3*N5414+$F$3*N5415+$G$3*N5416))/$B$3))+((1-$L$3)*N5411)</f>
        <v>0.25178795986112873</v>
      </c>
      <c r="S5411" s="129">
        <f t="shared" ref="S5411:S5416" si="9533">ABS((Q5411-N5411)/Q5411)*100</f>
        <v>1.8824582067205517E-3</v>
      </c>
      <c r="T5411" s="133">
        <f t="shared" si="9519"/>
        <v>1.8900705091442083E-3</v>
      </c>
      <c r="U5411" s="127" t="s">
        <v>229</v>
      </c>
    </row>
    <row r="5412" spans="1:22" x14ac:dyDescent="0.2">
      <c r="N5412" s="125">
        <f t="shared" si="9501"/>
        <v>1.0161773029572362E-4</v>
      </c>
      <c r="P5412" s="127" t="str">
        <f t="shared" ref="P5412" si="9534">CONCATENATE("X2","(m",K5411,")")</f>
        <v>X2(m677)</v>
      </c>
      <c r="Q5412" s="59">
        <f t="shared" ref="Q5412" si="9535">(($L$3*($I$4-($B$4*Q5411+$D$4*N5413+$E$4*N5414+$F$4*N5415+$G$4*N5416))/$C$4))+((1-$L$3)*N5412)</f>
        <v>1.0161965097877827E-4</v>
      </c>
      <c r="S5412" s="129">
        <f t="shared" si="9533"/>
        <v>1.8900705091442083E-3</v>
      </c>
    </row>
    <row r="5413" spans="1:22" x14ac:dyDescent="0.2">
      <c r="N5413" s="125">
        <f t="shared" si="9501"/>
        <v>-9.8312149550277596E-4</v>
      </c>
      <c r="P5413" s="127" t="str">
        <f t="shared" ref="P5413" si="9536">CONCATENATE("X3","(m",K5411,")")</f>
        <v>X3(m677)</v>
      </c>
      <c r="Q5413" s="59">
        <f t="shared" ref="Q5413" si="9537">(($L$3*($I$5-($B$5*Q5411+$C$5*Q5412+$E$5*N5414+$F$5*N5415+$G$5*N5416))/$D$5))+((1-$L$3)*N5413)</f>
        <v>-9.8314000583792863E-4</v>
      </c>
      <c r="S5413" s="129">
        <f t="shared" si="9533"/>
        <v>1.8827771266310617E-3</v>
      </c>
    </row>
    <row r="5414" spans="1:22" x14ac:dyDescent="0.2">
      <c r="N5414" s="125">
        <f t="shared" si="9501"/>
        <v>0.25295467078566769</v>
      </c>
      <c r="P5414" s="127" t="str">
        <f t="shared" ref="P5414" si="9538">CONCATENATE("X4","(m",K5411,")")</f>
        <v>X4(m677)</v>
      </c>
      <c r="Q5414" s="59">
        <f t="shared" ref="Q5414" si="9539">(($L$3*($I$6-($B$6*Q5411+$C$6*Q5412+$D$6*Q5413+$F$6*N5415+$G$6*N5416))/$E$6))+((1-$L$3)*N5414)</f>
        <v>0.25295938892216713</v>
      </c>
      <c r="S5414" s="129">
        <f t="shared" si="9533"/>
        <v>1.8651754811477863E-3</v>
      </c>
    </row>
    <row r="5415" spans="1:22" x14ac:dyDescent="0.2">
      <c r="N5415" s="125">
        <f t="shared" si="9501"/>
        <v>-1.0161869283723851E-4</v>
      </c>
      <c r="P5415" s="127" t="str">
        <f t="shared" ref="P5415" si="9540">CONCATENATE("X5","(m",K5411,")")</f>
        <v>X5(m677)</v>
      </c>
      <c r="Q5415" s="59">
        <f t="shared" ref="Q5415" si="9541">(($L$3*($I$7-($B$7*Q5411+$C$7*Q5412+$D$7*Q5413+$E$7*Q5414+$G$7*N5416))/$F$7))+((1-$L$3)*N5415)</f>
        <v>-1.0162060474045604E-4</v>
      </c>
      <c r="S5415" s="129">
        <f t="shared" si="9533"/>
        <v>1.8814129500747409E-3</v>
      </c>
    </row>
    <row r="5416" spans="1:22" ht="15.75" x14ac:dyDescent="0.25">
      <c r="K5416" s="1"/>
      <c r="N5416" s="126">
        <f t="shared" si="9501"/>
        <v>-9.8908242843916551E-4</v>
      </c>
      <c r="P5416" s="127" t="str">
        <f t="shared" ref="P5416" si="9542">CONCATENATE("X6","(m",K5411,")")</f>
        <v>X6(m677)</v>
      </c>
      <c r="Q5416" s="59">
        <f t="shared" ref="Q5416" si="9543">(($L$3*($I$8-($B$8*Q5411+$C$8*Q5412+$D$8*Q5413+$E$8*Q5414+$F$8*Q5415))/$G$8))+((1-$L$3)*N5416)</f>
        <v>-9.8910085415977039E-4</v>
      </c>
      <c r="R5416" s="1"/>
      <c r="S5416" s="129">
        <f t="shared" si="9533"/>
        <v>1.8628758156859502E-3</v>
      </c>
      <c r="T5416" s="1"/>
      <c r="U5416" s="1"/>
    </row>
    <row r="5417" spans="1:22" x14ac:dyDescent="0.2">
      <c r="A5417" s="131"/>
      <c r="B5417" s="131"/>
      <c r="C5417" s="131"/>
      <c r="D5417" s="131"/>
      <c r="E5417" s="131"/>
      <c r="F5417" s="131"/>
      <c r="G5417" s="131"/>
      <c r="H5417" s="131"/>
      <c r="I5417" s="131"/>
      <c r="J5417" s="131"/>
      <c r="K5417" s="131"/>
      <c r="L5417" s="131"/>
      <c r="M5417" s="131"/>
      <c r="N5417" s="131"/>
      <c r="O5417" s="131"/>
      <c r="P5417" s="131"/>
      <c r="Q5417" s="131"/>
      <c r="R5417" s="131"/>
      <c r="S5417" s="131"/>
      <c r="T5417" s="131"/>
      <c r="U5417" s="131"/>
      <c r="V5417" s="131"/>
    </row>
    <row r="5418" spans="1:22" ht="15.75" x14ac:dyDescent="0.25">
      <c r="K5418" s="127" t="s">
        <v>226</v>
      </c>
      <c r="N5418" s="117" t="s">
        <v>905</v>
      </c>
      <c r="S5418" s="112" t="s">
        <v>210</v>
      </c>
      <c r="T5418" s="112" t="s">
        <v>228</v>
      </c>
    </row>
    <row r="5419" spans="1:22" x14ac:dyDescent="0.2">
      <c r="K5419" s="127">
        <v>678</v>
      </c>
      <c r="N5419" s="124">
        <f t="shared" ref="N5419" si="9544">Q5411</f>
        <v>0.25178795986112873</v>
      </c>
      <c r="P5419" s="127" t="str">
        <f t="shared" ref="P5419" si="9545">CONCATENATE("X1","(m",K5419,")")</f>
        <v>X1(m678)</v>
      </c>
      <c r="Q5419" s="59">
        <f t="shared" ref="Q5419" si="9546">(($L$3*($I$3-($C$3*N5420+$D$3*N5421+$E$3*N5422+$F$3*N5423+$G$3*N5424))/$B$3))+((1-$L$3)*N5419)</f>
        <v>0.25179265643005616</v>
      </c>
      <c r="S5419" s="129">
        <f t="shared" ref="S5419:S5424" si="9547">ABS((Q5419-N5419)/Q5419)*100</f>
        <v>1.8652525431122138E-3</v>
      </c>
      <c r="T5419" s="133">
        <f t="shared" si="9519"/>
        <v>1.8727951278847391E-3</v>
      </c>
      <c r="U5419" s="127" t="s">
        <v>229</v>
      </c>
    </row>
    <row r="5420" spans="1:22" x14ac:dyDescent="0.2">
      <c r="N5420" s="125">
        <f t="shared" si="9501"/>
        <v>1.0161965097877827E-4</v>
      </c>
      <c r="P5420" s="127" t="str">
        <f t="shared" ref="P5420" si="9548">CONCATENATE("X2","(m",K5419,")")</f>
        <v>X2(m678)</v>
      </c>
      <c r="Q5420" s="59">
        <f t="shared" ref="Q5420" si="9549">(($L$3*($I$4-($B$4*Q5419+$D$4*N5421+$E$4*N5422+$F$4*N5423+$G$4*N5424))/$C$4))+((1-$L$3)*N5420)</f>
        <v>1.0162155414229312E-4</v>
      </c>
      <c r="S5420" s="129">
        <f t="shared" si="9547"/>
        <v>1.8727951278847391E-3</v>
      </c>
    </row>
    <row r="5421" spans="1:22" x14ac:dyDescent="0.2">
      <c r="N5421" s="125">
        <f t="shared" si="9501"/>
        <v>-9.8314000583792863E-4</v>
      </c>
      <c r="P5421" s="127" t="str">
        <f t="shared" ref="P5421" si="9550">CONCATENATE("X3","(m",K5419,")")</f>
        <v>X3(m678)</v>
      </c>
      <c r="Q5421" s="59">
        <f t="shared" ref="Q5421" si="9551">(($L$3*($I$5-($B$5*Q5419+$C$5*Q5420+$E$5*N5422+$F$5*N5423+$G$5*N5424))/$D$5))+((1-$L$3)*N5421)</f>
        <v>-9.8315834733077637E-4</v>
      </c>
      <c r="S5421" s="129">
        <f t="shared" si="9547"/>
        <v>1.865568542192044E-3</v>
      </c>
    </row>
    <row r="5422" spans="1:22" x14ac:dyDescent="0.2">
      <c r="N5422" s="125">
        <f t="shared" si="9501"/>
        <v>0.25295938892216713</v>
      </c>
      <c r="P5422" s="127" t="str">
        <f t="shared" ref="P5422" si="9552">CONCATENATE("X4","(m",K5419,")")</f>
        <v>X4(m678)</v>
      </c>
      <c r="Q5422" s="59">
        <f t="shared" ref="Q5422" si="9553">(($L$3*($I$6-($B$6*Q5419+$C$6*Q5420+$D$6*Q5421+$F$6*N5423+$G$6*N5424))/$E$6))+((1-$L$3)*N5422)</f>
        <v>0.25296406402211236</v>
      </c>
      <c r="S5422" s="129">
        <f t="shared" si="9547"/>
        <v>1.848128098076269E-3</v>
      </c>
    </row>
    <row r="5423" spans="1:22" x14ac:dyDescent="0.2">
      <c r="N5423" s="125">
        <f t="shared" si="9501"/>
        <v>-1.0162060474045604E-4</v>
      </c>
      <c r="P5423" s="127" t="str">
        <f t="shared" ref="P5423" si="9554">CONCATENATE("X5","(m",K5419,")")</f>
        <v>X5(m678)</v>
      </c>
      <c r="Q5423" s="59">
        <f t="shared" ref="Q5423" si="9555">(($L$3*($I$7-($B$7*Q5419+$C$7*Q5420+$D$7*Q5421+$E$7*Q5422+$G$7*N5424))/$F$7))+((1-$L$3)*N5423)</f>
        <v>-1.0162249920421919E-4</v>
      </c>
      <c r="S5423" s="129">
        <f t="shared" si="9547"/>
        <v>1.864216859440935E-3</v>
      </c>
    </row>
    <row r="5424" spans="1:22" ht="15.75" x14ac:dyDescent="0.25">
      <c r="K5424" s="1"/>
      <c r="N5424" s="126">
        <f t="shared" si="9501"/>
        <v>-9.8910085415977039E-4</v>
      </c>
      <c r="P5424" s="127" t="str">
        <f t="shared" ref="P5424" si="9556">CONCATENATE("X6","(m",K5419,")")</f>
        <v>X6(m678)</v>
      </c>
      <c r="Q5424" s="59">
        <f t="shared" ref="Q5424" si="9557">(($L$3*($I$8-($B$8*Q5419+$C$8*Q5420+$D$8*Q5421+$E$8*Q5422+$F$8*Q5423))/$G$8))+((1-$L$3)*N5424)</f>
        <v>-9.8911911180988329E-4</v>
      </c>
      <c r="R5424" s="1"/>
      <c r="S5424" s="129">
        <f t="shared" si="9547"/>
        <v>1.8458494932417436E-3</v>
      </c>
      <c r="T5424" s="1"/>
      <c r="U5424" s="1"/>
    </row>
    <row r="5425" spans="1:22" x14ac:dyDescent="0.2">
      <c r="A5425" s="131"/>
      <c r="B5425" s="131"/>
      <c r="C5425" s="131"/>
      <c r="D5425" s="131"/>
      <c r="E5425" s="131"/>
      <c r="F5425" s="131"/>
      <c r="G5425" s="131"/>
      <c r="H5425" s="131"/>
      <c r="I5425" s="131"/>
      <c r="J5425" s="131"/>
      <c r="K5425" s="131"/>
      <c r="L5425" s="131"/>
      <c r="M5425" s="131"/>
      <c r="N5425" s="131"/>
      <c r="O5425" s="131"/>
      <c r="P5425" s="131"/>
      <c r="Q5425" s="131"/>
      <c r="R5425" s="131"/>
      <c r="S5425" s="131"/>
      <c r="T5425" s="131"/>
      <c r="U5425" s="131"/>
      <c r="V5425" s="131"/>
    </row>
    <row r="5426" spans="1:22" ht="15.75" x14ac:dyDescent="0.25">
      <c r="K5426" s="127" t="s">
        <v>226</v>
      </c>
      <c r="N5426" s="117" t="s">
        <v>906</v>
      </c>
      <c r="S5426" s="112" t="s">
        <v>210</v>
      </c>
      <c r="T5426" s="112" t="s">
        <v>228</v>
      </c>
    </row>
    <row r="5427" spans="1:22" x14ac:dyDescent="0.2">
      <c r="K5427" s="127">
        <v>679</v>
      </c>
      <c r="N5427" s="124">
        <f t="shared" ref="N5427" si="9558">Q5419</f>
        <v>0.25179265643005616</v>
      </c>
      <c r="P5427" s="127" t="str">
        <f t="shared" ref="P5427" si="9559">CONCATENATE("X1","(m",K5427,")")</f>
        <v>X1(m679)</v>
      </c>
      <c r="Q5427" s="59">
        <f t="shared" ref="Q5427" si="9560">(($L$3*($I$3-($C$3*N5428+$D$3*N5429+$E$3*N5430+$F$3*N5431+$G$3*N5432))/$B$3))+((1-$L$3)*N5427)</f>
        <v>0.25179731015915835</v>
      </c>
      <c r="S5427" s="129">
        <f t="shared" ref="S5427:S5432" si="9561">ABS((Q5427-N5427)/Q5427)*100</f>
        <v>1.8482044543077407E-3</v>
      </c>
      <c r="T5427" s="133">
        <f t="shared" si="9519"/>
        <v>1.8556779624756012E-3</v>
      </c>
      <c r="U5427" s="127" t="s">
        <v>229</v>
      </c>
    </row>
    <row r="5428" spans="1:22" x14ac:dyDescent="0.2">
      <c r="N5428" s="125">
        <f t="shared" si="9501"/>
        <v>1.0162155414229312E-4</v>
      </c>
      <c r="P5428" s="127" t="str">
        <f t="shared" ref="P5428" si="9562">CONCATENATE("X2","(m",K5427,")")</f>
        <v>X2(m679)</v>
      </c>
      <c r="Q5428" s="59">
        <f t="shared" ref="Q5428" si="9563">(($L$3*($I$4-($B$4*Q5427+$D$4*N5429+$E$4*N5430+$F$4*N5431+$G$4*N5432))/$C$4))+((1-$L$3)*N5428)</f>
        <v>1.0162343994607291E-4</v>
      </c>
      <c r="S5428" s="129">
        <f t="shared" si="9561"/>
        <v>1.8556779624756012E-3</v>
      </c>
    </row>
    <row r="5429" spans="1:22" x14ac:dyDescent="0.2">
      <c r="N5429" s="125">
        <f t="shared" si="9501"/>
        <v>-9.8315834733077637E-4</v>
      </c>
      <c r="P5429" s="127" t="str">
        <f t="shared" ref="P5429" si="9564">CONCATENATE("X3","(m",K5427,")")</f>
        <v>X3(m679)</v>
      </c>
      <c r="Q5429" s="59">
        <f t="shared" ref="Q5429" si="9565">(($L$3*($I$5-($B$5*Q5427+$C$5*Q5428+$E$5*N5430+$F$5*N5431+$G$5*N5432))/$D$5))+((1-$L$3)*N5429)</f>
        <v>-9.8317652152141665E-4</v>
      </c>
      <c r="S5429" s="129">
        <f t="shared" si="9561"/>
        <v>1.8485175594056588E-3</v>
      </c>
    </row>
    <row r="5430" spans="1:22" x14ac:dyDescent="0.2">
      <c r="N5430" s="125">
        <f t="shared" si="9501"/>
        <v>0.25296406402211236</v>
      </c>
      <c r="P5430" s="127" t="str">
        <f t="shared" ref="P5430" si="9566">CONCATENATE("X4","(m",K5427,")")</f>
        <v>X4(m679)</v>
      </c>
      <c r="Q5430" s="59">
        <f t="shared" ref="Q5430" si="9567">(($L$3*($I$6-($B$6*Q5427+$C$6*Q5428+$D$6*Q5429+$F$6*N5431+$G$6*N5432))/$E$6))+((1-$L$3)*N5430)</f>
        <v>0.25296869647806203</v>
      </c>
      <c r="S5430" s="129">
        <f t="shared" si="9561"/>
        <v>1.8312368345041687E-3</v>
      </c>
    </row>
    <row r="5431" spans="1:22" x14ac:dyDescent="0.2">
      <c r="N5431" s="125">
        <f t="shared" si="9501"/>
        <v>-1.0162249920421919E-4</v>
      </c>
      <c r="P5431" s="127" t="str">
        <f t="shared" ref="P5431" si="9568">CONCATENATE("X5","(m",K5427,")")</f>
        <v>X5(m679)</v>
      </c>
      <c r="Q5431" s="59">
        <f t="shared" ref="Q5431" si="9569">(($L$3*($I$7-($B$7*Q5427+$C$7*Q5428+$D$7*Q5429+$E$7*Q5430+$G$7*N5432))/$F$7))+((1-$L$3)*N5431)</f>
        <v>-1.0162437638760217E-4</v>
      </c>
      <c r="S5431" s="129">
        <f t="shared" si="9561"/>
        <v>1.8471782555596393E-3</v>
      </c>
    </row>
    <row r="5432" spans="1:22" ht="15.75" x14ac:dyDescent="0.25">
      <c r="K5432" s="1"/>
      <c r="N5432" s="126">
        <f t="shared" si="9501"/>
        <v>-9.8911911180988329E-4</v>
      </c>
      <c r="P5432" s="127" t="str">
        <f t="shared" ref="P5432" si="9570">CONCATENATE("X6","(m",K5427,")")</f>
        <v>X6(m679)</v>
      </c>
      <c r="Q5432" s="59">
        <f t="shared" ref="Q5432" si="9571">(($L$3*($I$8-($B$8*Q5427+$C$8*Q5428+$D$8*Q5429+$E$8*Q5430+$F$8*Q5431))/$G$8))+((1-$L$3)*N5432)</f>
        <v>-9.8913720292256174E-4</v>
      </c>
      <c r="R5432" s="1"/>
      <c r="S5432" s="129">
        <f t="shared" si="9561"/>
        <v>1.8289790966305234E-3</v>
      </c>
      <c r="T5432" s="1"/>
      <c r="U5432" s="1"/>
    </row>
    <row r="5433" spans="1:22" x14ac:dyDescent="0.2">
      <c r="A5433" s="131"/>
      <c r="B5433" s="131"/>
      <c r="C5433" s="131"/>
      <c r="D5433" s="131"/>
      <c r="E5433" s="131"/>
      <c r="F5433" s="131"/>
      <c r="G5433" s="131"/>
      <c r="H5433" s="131"/>
      <c r="I5433" s="131"/>
      <c r="J5433" s="131"/>
      <c r="K5433" s="131"/>
      <c r="L5433" s="131"/>
      <c r="M5433" s="131"/>
      <c r="N5433" s="131"/>
      <c r="O5433" s="131"/>
      <c r="P5433" s="131"/>
      <c r="Q5433" s="131"/>
      <c r="R5433" s="131"/>
      <c r="S5433" s="131"/>
      <c r="T5433" s="131"/>
      <c r="U5433" s="131"/>
      <c r="V5433" s="131"/>
    </row>
    <row r="5434" spans="1:22" ht="15.75" x14ac:dyDescent="0.25">
      <c r="K5434" s="127" t="s">
        <v>226</v>
      </c>
      <c r="N5434" s="117" t="s">
        <v>907</v>
      </c>
      <c r="S5434" s="112" t="s">
        <v>210</v>
      </c>
      <c r="T5434" s="112" t="s">
        <v>228</v>
      </c>
    </row>
    <row r="5435" spans="1:22" x14ac:dyDescent="0.2">
      <c r="K5435" s="127">
        <v>680</v>
      </c>
      <c r="N5435" s="124">
        <f t="shared" ref="N5435" si="9572">Q5427</f>
        <v>0.25179731015915835</v>
      </c>
      <c r="P5435" s="127" t="str">
        <f t="shared" ref="P5435" si="9573">CONCATENATE("X1","(m",K5435,")")</f>
        <v>X1(m680)</v>
      </c>
      <c r="Q5435" s="59">
        <f t="shared" ref="Q5435" si="9574">(($L$3*($I$3-($C$3*N5436+$D$3*N5437+$E$3*N5438+$F$3*N5439+$G$3*N5440))/$B$3))+((1-$L$3)*N5435)</f>
        <v>0.25180192143919944</v>
      </c>
      <c r="S5435" s="129">
        <f t="shared" ref="S5435:S5440" si="9575">ABS((Q5435-N5435)/Q5435)*100</f>
        <v>1.8313124914746037E-3</v>
      </c>
      <c r="T5435" s="133">
        <f t="shared" si="9519"/>
        <v>1.8387175581156762E-3</v>
      </c>
      <c r="U5435" s="127" t="s">
        <v>229</v>
      </c>
    </row>
    <row r="5436" spans="1:22" x14ac:dyDescent="0.2">
      <c r="N5436" s="125">
        <f t="shared" si="9501"/>
        <v>1.0162343994607291E-4</v>
      </c>
      <c r="P5436" s="127" t="str">
        <f t="shared" ref="P5436" si="9576">CONCATENATE("X2","(m",K5435,")")</f>
        <v>X2(m680)</v>
      </c>
      <c r="Q5436" s="59">
        <f t="shared" ref="Q5436" si="9577">(($L$3*($I$4-($B$4*Q5435+$D$4*N5437+$E$4*N5438+$F$4*N5439+$G$4*N5440))/$C$4))+((1-$L$3)*N5436)</f>
        <v>1.0162530854846468E-4</v>
      </c>
      <c r="S5436" s="129">
        <f t="shared" si="9575"/>
        <v>1.8387175581156762E-3</v>
      </c>
    </row>
    <row r="5437" spans="1:22" x14ac:dyDescent="0.2">
      <c r="N5437" s="125">
        <f t="shared" si="9501"/>
        <v>-9.8317652152141665E-4</v>
      </c>
      <c r="P5437" s="127" t="str">
        <f t="shared" ref="P5437" si="9578">CONCATENATE("X3","(m",K5435,")")</f>
        <v>X3(m680)</v>
      </c>
      <c r="Q5437" s="59">
        <f t="shared" ref="Q5437" si="9579">(($L$3*($I$5-($B$5*Q5435+$C$5*Q5436+$E$5*N5438+$F$5*N5439+$G$5*N5440))/$D$5))+((1-$L$3)*N5437)</f>
        <v>-9.8319452993589958E-4</v>
      </c>
      <c r="S5437" s="129">
        <f t="shared" si="9575"/>
        <v>1.8316227292385172E-3</v>
      </c>
    </row>
    <row r="5438" spans="1:22" x14ac:dyDescent="0.2">
      <c r="N5438" s="125">
        <f t="shared" si="9501"/>
        <v>0.25296869647806203</v>
      </c>
      <c r="P5438" s="127" t="str">
        <f t="shared" ref="P5438" si="9580">CONCATENATE("X4","(m",K5435,")")</f>
        <v>X4(m680)</v>
      </c>
      <c r="Q5438" s="59">
        <f t="shared" ref="Q5438" si="9581">(($L$3*($I$6-($B$6*Q5435+$C$6*Q5436+$D$6*Q5437+$F$6*N5439+$G$6*N5440))/$E$6))+((1-$L$3)*N5438)</f>
        <v>0.25297328667899399</v>
      </c>
      <c r="S5438" s="129">
        <f t="shared" si="9575"/>
        <v>1.8145002550363854E-3</v>
      </c>
    </row>
    <row r="5439" spans="1:22" x14ac:dyDescent="0.2">
      <c r="N5439" s="125">
        <f t="shared" si="9501"/>
        <v>-1.0162437638760217E-4</v>
      </c>
      <c r="P5439" s="127" t="str">
        <f t="shared" ref="P5439" si="9582">CONCATENATE("X5","(m",K5435,")")</f>
        <v>X5(m680)</v>
      </c>
      <c r="Q5439" s="59">
        <f t="shared" ref="Q5439" si="9583">(($L$3*($I$7-($B$7*Q5435+$C$7*Q5436+$D$7*Q5437+$E$7*Q5438+$G$7*N5440))/$F$7))+((1-$L$3)*N5439)</f>
        <v>-1.0162623644822824E-4</v>
      </c>
      <c r="S5439" s="129">
        <f t="shared" si="9575"/>
        <v>1.8302956904445004E-3</v>
      </c>
    </row>
    <row r="5440" spans="1:22" ht="15.75" x14ac:dyDescent="0.25">
      <c r="K5440" s="1"/>
      <c r="N5440" s="126">
        <f t="shared" si="9501"/>
        <v>-9.8913720292256174E-4</v>
      </c>
      <c r="P5440" s="127" t="str">
        <f t="shared" ref="P5440" si="9584">CONCATENATE("X6","(m",K5435,")")</f>
        <v>X6(m680)</v>
      </c>
      <c r="Q5440" s="59">
        <f t="shared" ref="Q5440" si="9585">(($L$3*($I$8-($B$8*Q5435+$C$8*Q5436+$D$8*Q5437+$E$8*Q5438+$F$8*Q5439))/$G$8))+((1-$L$3)*N5440)</f>
        <v>-9.8915512901687945E-4</v>
      </c>
      <c r="R5440" s="1"/>
      <c r="S5440" s="129">
        <f t="shared" si="9575"/>
        <v>1.8122631922788558E-3</v>
      </c>
      <c r="T5440" s="1"/>
      <c r="U5440" s="1"/>
    </row>
    <row r="5441" spans="1:22" x14ac:dyDescent="0.2">
      <c r="A5441" s="131"/>
      <c r="B5441" s="131"/>
      <c r="C5441" s="131"/>
      <c r="D5441" s="131"/>
      <c r="E5441" s="131"/>
      <c r="F5441" s="131"/>
      <c r="G5441" s="131"/>
      <c r="H5441" s="131"/>
      <c r="I5441" s="131"/>
      <c r="J5441" s="131"/>
      <c r="K5441" s="131"/>
      <c r="L5441" s="131"/>
      <c r="M5441" s="131"/>
      <c r="N5441" s="131"/>
      <c r="O5441" s="131"/>
      <c r="P5441" s="131"/>
      <c r="Q5441" s="131"/>
      <c r="R5441" s="131"/>
      <c r="S5441" s="131"/>
      <c r="T5441" s="131"/>
      <c r="U5441" s="131"/>
      <c r="V5441" s="131"/>
    </row>
    <row r="5442" spans="1:22" ht="15.75" x14ac:dyDescent="0.25">
      <c r="K5442" s="127" t="s">
        <v>226</v>
      </c>
      <c r="N5442" s="117" t="s">
        <v>908</v>
      </c>
      <c r="S5442" s="112" t="s">
        <v>210</v>
      </c>
      <c r="T5442" s="112" t="s">
        <v>228</v>
      </c>
    </row>
    <row r="5443" spans="1:22" x14ac:dyDescent="0.2">
      <c r="K5443" s="127">
        <v>681</v>
      </c>
      <c r="N5443" s="124">
        <f t="shared" ref="N5443" si="9586">Q5435</f>
        <v>0.25180192143919944</v>
      </c>
      <c r="P5443" s="127" t="str">
        <f t="shared" ref="P5443" si="9587">CONCATENATE("X1","(m",K5443,")")</f>
        <v>X1(m681)</v>
      </c>
      <c r="Q5443" s="59">
        <f t="shared" ref="Q5443" si="9588">(($L$3*($I$3-($C$3*N5444+$D$3*N5445+$E$3*N5446+$F$3*N5447+$G$3*N5448))/$B$3))+((1-$L$3)*N5443)</f>
        <v>0.2518064906573792</v>
      </c>
      <c r="S5443" s="129">
        <f t="shared" ref="S5443:S5448" si="9589">ABS((Q5443-N5443)/Q5443)*100</f>
        <v>1.8145752191824835E-3</v>
      </c>
      <c r="T5443" s="133">
        <f t="shared" si="9519"/>
        <v>1.8219124735781352E-3</v>
      </c>
      <c r="U5443" s="127" t="s">
        <v>229</v>
      </c>
    </row>
    <row r="5444" spans="1:22" x14ac:dyDescent="0.2">
      <c r="N5444" s="125">
        <f t="shared" si="9501"/>
        <v>1.0162530854846468E-4</v>
      </c>
      <c r="P5444" s="127" t="str">
        <f t="shared" ref="P5444" si="9590">CONCATENATE("X2","(m",K5443,")")</f>
        <v>X2(m681)</v>
      </c>
      <c r="Q5444" s="59">
        <f t="shared" ref="Q5444" si="9591">(($L$3*($I$4-($B$4*Q5443+$D$4*N5445+$E$4*N5446+$F$4*N5447+$G$4*N5448))/$C$4))+((1-$L$3)*N5444)</f>
        <v>1.016271601063712E-4</v>
      </c>
      <c r="S5444" s="129">
        <f t="shared" si="9589"/>
        <v>1.8219124735781352E-3</v>
      </c>
    </row>
    <row r="5445" spans="1:22" x14ac:dyDescent="0.2">
      <c r="N5445" s="125">
        <f t="shared" si="9501"/>
        <v>-9.8319452993589958E-4</v>
      </c>
      <c r="P5445" s="127" t="str">
        <f t="shared" ref="P5445" si="9592">CONCATENATE("X3","(m",K5443,")")</f>
        <v>X3(m681)</v>
      </c>
      <c r="Q5445" s="59">
        <f t="shared" ref="Q5445" si="9593">(($L$3*($I$5-($B$5*Q5443+$C$5*Q5444+$E$5*N5446+$F$5*N5447+$G$5*N5448))/$D$5))+((1-$L$3)*N5445)</f>
        <v>-9.8321237408635479E-4</v>
      </c>
      <c r="S5445" s="129">
        <f t="shared" si="9589"/>
        <v>1.8148826159546804E-3</v>
      </c>
    </row>
    <row r="5446" spans="1:22" x14ac:dyDescent="0.2">
      <c r="N5446" s="125">
        <f t="shared" si="9501"/>
        <v>0.25297328667899399</v>
      </c>
      <c r="P5446" s="127" t="str">
        <f t="shared" ref="P5446" si="9594">CONCATENATE("X4","(m",K5443,")")</f>
        <v>X4(m681)</v>
      </c>
      <c r="Q5446" s="59">
        <f t="shared" ref="Q5446" si="9595">(($L$3*($I$6-($B$6*Q5443+$C$6*Q5444+$D$6*Q5445+$F$6*N5447+$G$6*N5448))/$E$6))+((1-$L$3)*N5446)</f>
        <v>0.25297783501033799</v>
      </c>
      <c r="S5446" s="129">
        <f t="shared" si="9589"/>
        <v>1.797916937590612E-3</v>
      </c>
    </row>
    <row r="5447" spans="1:22" x14ac:dyDescent="0.2">
      <c r="N5447" s="125">
        <f t="shared" si="9501"/>
        <v>-1.0162623644822824E-4</v>
      </c>
      <c r="P5447" s="127" t="str">
        <f t="shared" ref="P5447" si="9596">CONCATENATE("X5","(m",K5443,")")</f>
        <v>X5(m681)</v>
      </c>
      <c r="Q5447" s="59">
        <f t="shared" ref="Q5447" si="9597">(($L$3*($I$7-($B$7*Q5443+$C$7*Q5444+$D$7*Q5445+$E$7*Q5446+$G$7*N5448))/$F$7))+((1-$L$3)*N5447)</f>
        <v>-1.016280795422829E-4</v>
      </c>
      <c r="S5447" s="129">
        <f t="shared" si="9589"/>
        <v>1.8135677294663082E-3</v>
      </c>
    </row>
    <row r="5448" spans="1:22" ht="15.75" x14ac:dyDescent="0.25">
      <c r="K5448" s="1"/>
      <c r="N5448" s="126">
        <f t="shared" si="9501"/>
        <v>-9.8915512901687945E-4</v>
      </c>
      <c r="P5448" s="127" t="str">
        <f t="shared" ref="P5448" si="9598">CONCATENATE("X6","(m",K5443,")")</f>
        <v>X6(m681)</v>
      </c>
      <c r="Q5448" s="59">
        <f t="shared" ref="Q5448" si="9599">(($L$3*($I$8-($B$8*Q5443+$C$8*Q5444+$D$8*Q5445+$E$8*Q5446+$F$8*Q5447))/$G$8))+((1-$L$3)*N5448)</f>
        <v>-9.8917289159805404E-4</v>
      </c>
      <c r="R5448" s="1"/>
      <c r="S5448" s="129">
        <f t="shared" si="9589"/>
        <v>1.7957003599123555E-3</v>
      </c>
      <c r="T5448" s="1"/>
      <c r="U5448" s="1"/>
    </row>
    <row r="5449" spans="1:22" x14ac:dyDescent="0.2">
      <c r="A5449" s="131"/>
      <c r="B5449" s="131"/>
      <c r="C5449" s="131"/>
      <c r="D5449" s="131"/>
      <c r="E5449" s="131"/>
      <c r="F5449" s="131"/>
      <c r="G5449" s="131"/>
      <c r="H5449" s="131"/>
      <c r="I5449" s="131"/>
      <c r="J5449" s="131"/>
      <c r="K5449" s="131"/>
      <c r="L5449" s="131"/>
      <c r="M5449" s="131"/>
      <c r="N5449" s="131"/>
      <c r="O5449" s="131"/>
      <c r="P5449" s="131"/>
      <c r="Q5449" s="131"/>
      <c r="R5449" s="131"/>
      <c r="S5449" s="131"/>
      <c r="T5449" s="131"/>
      <c r="U5449" s="131"/>
      <c r="V5449" s="131"/>
    </row>
    <row r="5450" spans="1:22" ht="15.75" x14ac:dyDescent="0.25">
      <c r="K5450" s="127" t="s">
        <v>226</v>
      </c>
      <c r="N5450" s="117" t="s">
        <v>909</v>
      </c>
      <c r="S5450" s="112" t="s">
        <v>210</v>
      </c>
      <c r="T5450" s="112" t="s">
        <v>228</v>
      </c>
    </row>
    <row r="5451" spans="1:22" x14ac:dyDescent="0.2">
      <c r="K5451" s="127">
        <v>682</v>
      </c>
      <c r="N5451" s="124">
        <f t="shared" ref="N5451" si="9600">Q5443</f>
        <v>0.2518064906573792</v>
      </c>
      <c r="P5451" s="127" t="str">
        <f t="shared" ref="P5451" si="9601">CONCATENATE("X1","(m",K5451,")")</f>
        <v>X1(m682)</v>
      </c>
      <c r="Q5451" s="59">
        <f t="shared" ref="Q5451" si="9602">(($L$3*($I$3-($C$3*N5452+$D$3*N5453+$E$3*N5454+$F$3*N5455+$G$3*N5456))/$B$3))+((1-$L$3)*N5451)</f>
        <v>0.25181101819736551</v>
      </c>
      <c r="S5451" s="129">
        <f t="shared" ref="S5451:S5456" si="9603">ABS((Q5451-N5451)/Q5451)*100</f>
        <v>1.7979912152855924E-3</v>
      </c>
      <c r="T5451" s="133">
        <f t="shared" si="9519"/>
        <v>1.8052612808561993E-3</v>
      </c>
      <c r="U5451" s="127" t="s">
        <v>229</v>
      </c>
    </row>
    <row r="5452" spans="1:22" x14ac:dyDescent="0.2">
      <c r="N5452" s="125">
        <f t="shared" si="9501"/>
        <v>1.016271601063712E-4</v>
      </c>
      <c r="P5452" s="127" t="str">
        <f t="shared" ref="P5452" si="9604">CONCATENATE("X2","(m",K5451,")")</f>
        <v>X2(m682)</v>
      </c>
      <c r="Q5452" s="59">
        <f t="shared" ref="Q5452" si="9605">(($L$3*($I$4-($B$4*Q5451+$D$4*N5453+$E$4*N5454+$F$4*N5455+$G$4*N5456))/$C$4))+((1-$L$3)*N5452)</f>
        <v>1.01628994775264E-4</v>
      </c>
      <c r="S5452" s="129">
        <f t="shared" si="9603"/>
        <v>1.8052612808561993E-3</v>
      </c>
    </row>
    <row r="5453" spans="1:22" x14ac:dyDescent="0.2">
      <c r="N5453" s="125">
        <f t="shared" si="9501"/>
        <v>-9.8321237408635479E-4</v>
      </c>
      <c r="P5453" s="127" t="str">
        <f t="shared" ref="P5453" si="9606">CONCATENATE("X3","(m",K5451,")")</f>
        <v>X3(m682)</v>
      </c>
      <c r="Q5453" s="59">
        <f t="shared" ref="Q5453" si="9607">(($L$3*($I$5-($B$5*Q5451+$C$5*Q5452+$E$5*N5454+$F$5*N5455+$G$5*N5456))/$D$5))+((1-$L$3)*N5453)</f>
        <v>-9.8323005547111889E-4</v>
      </c>
      <c r="S5453" s="129">
        <f t="shared" si="9603"/>
        <v>1.7982957971743752E-3</v>
      </c>
    </row>
    <row r="5454" spans="1:22" x14ac:dyDescent="0.2">
      <c r="N5454" s="125">
        <f t="shared" si="9501"/>
        <v>0.25297783501033799</v>
      </c>
      <c r="P5454" s="127" t="str">
        <f t="shared" ref="P5454" si="9608">CONCATENATE("X4","(m",K5451,")")</f>
        <v>X4(m682)</v>
      </c>
      <c r="Q5454" s="59">
        <f t="shared" ref="Q5454" si="9609">(($L$3*($I$6-($B$6*Q5451+$C$6*Q5452+$D$6*Q5453+$F$6*N5455+$G$6*N5456))/$E$6))+((1-$L$3)*N5454)</f>
        <v>0.2529823418540082</v>
      </c>
      <c r="S5454" s="129">
        <f t="shared" si="9603"/>
        <v>1.7814854733241849E-3</v>
      </c>
    </row>
    <row r="5455" spans="1:22" x14ac:dyDescent="0.2">
      <c r="N5455" s="125">
        <f t="shared" si="9501"/>
        <v>-1.016280795422829E-4</v>
      </c>
      <c r="P5455" s="127" t="str">
        <f t="shared" ref="P5455" si="9610">CONCATENATE("X5","(m",K5451,")")</f>
        <v>X5(m682)</v>
      </c>
      <c r="Q5455" s="59">
        <f t="shared" ref="Q5455" si="9611">(($L$3*($I$7-($B$7*Q5451+$C$7*Q5452+$D$7*Q5453+$E$7*Q5454+$G$7*N5456))/$F$7))+((1-$L$3)*N5455)</f>
        <v>-1.0162990582452698E-4</v>
      </c>
      <c r="S5455" s="129">
        <f t="shared" si="9603"/>
        <v>1.7969929513055509E-3</v>
      </c>
    </row>
    <row r="5456" spans="1:22" ht="15.75" x14ac:dyDescent="0.25">
      <c r="K5456" s="1"/>
      <c r="N5456" s="126">
        <f t="shared" si="9501"/>
        <v>-9.8917289159805404E-4</v>
      </c>
      <c r="P5456" s="127" t="str">
        <f t="shared" ref="P5456" si="9612">CONCATENATE("X6","(m",K5451,")")</f>
        <v>X6(m682)</v>
      </c>
      <c r="Q5456" s="59">
        <f t="shared" ref="Q5456" si="9613">(($L$3*($I$8-($B$8*Q5451+$C$8*Q5452+$D$8*Q5453+$E$8*Q5454+$F$8*Q5455))/$G$8))+((1-$L$3)*N5456)</f>
        <v>-9.8919049215757319E-4</v>
      </c>
      <c r="R5456" s="1"/>
      <c r="S5456" s="129">
        <f t="shared" si="9603"/>
        <v>1.779289192394938E-3</v>
      </c>
      <c r="T5456" s="1"/>
      <c r="U5456" s="1"/>
    </row>
    <row r="5457" spans="1:22" x14ac:dyDescent="0.2">
      <c r="A5457" s="131"/>
      <c r="B5457" s="131"/>
      <c r="C5457" s="131"/>
      <c r="D5457" s="131"/>
      <c r="E5457" s="131"/>
      <c r="F5457" s="131"/>
      <c r="G5457" s="131"/>
      <c r="H5457" s="131"/>
      <c r="I5457" s="131"/>
      <c r="J5457" s="131"/>
      <c r="K5457" s="131"/>
      <c r="L5457" s="131"/>
      <c r="M5457" s="131"/>
      <c r="N5457" s="131"/>
      <c r="O5457" s="131"/>
      <c r="P5457" s="131"/>
      <c r="Q5457" s="131"/>
      <c r="R5457" s="131"/>
      <c r="S5457" s="131"/>
      <c r="T5457" s="131"/>
      <c r="U5457" s="131"/>
      <c r="V5457" s="131"/>
    </row>
    <row r="5458" spans="1:22" ht="15.75" x14ac:dyDescent="0.25">
      <c r="K5458" s="127" t="s">
        <v>226</v>
      </c>
      <c r="N5458" s="117" t="s">
        <v>910</v>
      </c>
      <c r="S5458" s="112" t="s">
        <v>210</v>
      </c>
      <c r="T5458" s="112" t="s">
        <v>228</v>
      </c>
    </row>
    <row r="5459" spans="1:22" x14ac:dyDescent="0.2">
      <c r="K5459" s="127">
        <v>683</v>
      </c>
      <c r="N5459" s="124">
        <f t="shared" ref="N5459:N5520" si="9614">Q5451</f>
        <v>0.25181101819736551</v>
      </c>
      <c r="P5459" s="127" t="str">
        <f t="shared" ref="P5459" si="9615">CONCATENATE("X1","(m",K5459,")")</f>
        <v>X1(m683)</v>
      </c>
      <c r="Q5459" s="59">
        <f t="shared" ref="Q5459" si="9616">(($L$3*($I$3-($C$3*N5460+$D$3*N5461+$E$3*N5462+$F$3*N5463+$G$3*N5464))/$B$3))+((1-$L$3)*N5459)</f>
        <v>0.25181550443932671</v>
      </c>
      <c r="S5459" s="129">
        <f t="shared" ref="S5459:S5464" si="9617">ABS((Q5459-N5459)/Q5459)*100</f>
        <v>1.7815590708712685E-3</v>
      </c>
      <c r="T5459" s="133">
        <f t="shared" si="9519"/>
        <v>1.7887625652091123E-3</v>
      </c>
      <c r="U5459" s="127" t="s">
        <v>229</v>
      </c>
    </row>
    <row r="5460" spans="1:22" x14ac:dyDescent="0.2">
      <c r="N5460" s="125">
        <f t="shared" si="9614"/>
        <v>1.01628994775264E-4</v>
      </c>
      <c r="P5460" s="127" t="str">
        <f t="shared" ref="P5460" si="9618">CONCATENATE("X2","(m",K5459,")")</f>
        <v>X2(m683)</v>
      </c>
      <c r="Q5460" s="59">
        <f t="shared" ref="Q5460" si="9619">(($L$3*($I$4-($B$4*Q5459+$D$4*N5461+$E$4*N5462+$F$4*N5463+$G$4*N5464))/$C$4))+((1-$L$3)*N5460)</f>
        <v>1.0163081270919646E-4</v>
      </c>
      <c r="S5460" s="129">
        <f t="shared" si="9617"/>
        <v>1.7887625652091123E-3</v>
      </c>
    </row>
    <row r="5461" spans="1:22" x14ac:dyDescent="0.2">
      <c r="N5461" s="125">
        <f t="shared" si="9614"/>
        <v>-9.8323005547111889E-4</v>
      </c>
      <c r="P5461" s="127" t="str">
        <f t="shared" ref="P5461" si="9620">CONCATENATE("X3","(m",K5459,")")</f>
        <v>X3(m683)</v>
      </c>
      <c r="Q5461" s="59">
        <f t="shared" ref="Q5461" si="9621">(($L$3*($I$5-($B$5*Q5459+$C$5*Q5460+$E$5*N5462+$F$5*N5463+$G$5*N5464))/$D$5))+((1-$L$3)*N5461)</f>
        <v>-9.8324757557486167E-4</v>
      </c>
      <c r="S5461" s="129">
        <f t="shared" si="9617"/>
        <v>1.7818608637343444E-3</v>
      </c>
    </row>
    <row r="5462" spans="1:22" x14ac:dyDescent="0.2">
      <c r="N5462" s="125">
        <f t="shared" si="9614"/>
        <v>0.2529823418540082</v>
      </c>
      <c r="P5462" s="127" t="str">
        <f t="shared" ref="P5462" si="9622">CONCATENATE("X4","(m",K5459,")")</f>
        <v>X4(m683)</v>
      </c>
      <c r="Q5462" s="59">
        <f t="shared" ref="Q5462" si="9623">(($L$3*($I$6-($B$6*Q5459+$C$6*Q5460+$D$6*Q5461+$F$6*N5463+$G$6*N5464))/$E$6))+((1-$L$3)*N5462)</f>
        <v>0.252986807588435</v>
      </c>
      <c r="S5462" s="129">
        <f t="shared" si="9617"/>
        <v>1.7652044663416459E-3</v>
      </c>
    </row>
    <row r="5463" spans="1:22" x14ac:dyDescent="0.2">
      <c r="N5463" s="125">
        <f t="shared" si="9614"/>
        <v>-1.0162990582452698E-4</v>
      </c>
      <c r="P5463" s="127" t="str">
        <f t="shared" ref="P5463" si="9624">CONCATENATE("X5","(m",K5459,")")</f>
        <v>X5(m683)</v>
      </c>
      <c r="Q5463" s="59">
        <f t="shared" ref="Q5463" si="9625">(($L$3*($I$7-($B$7*Q5459+$C$7*Q5460+$D$7*Q5461+$E$7*Q5462+$G$7*N5464))/$F$7))+((1-$L$3)*N5463)</f>
        <v>-1.0163171544830968E-4</v>
      </c>
      <c r="S5463" s="129">
        <f t="shared" si="9617"/>
        <v>1.780569947785082E-3</v>
      </c>
    </row>
    <row r="5464" spans="1:22" ht="15.75" x14ac:dyDescent="0.25">
      <c r="K5464" s="1"/>
      <c r="N5464" s="126">
        <f t="shared" si="9614"/>
        <v>-9.8919049215757319E-4</v>
      </c>
      <c r="P5464" s="127" t="str">
        <f t="shared" ref="P5464" si="9626">CONCATENATE("X6","(m",K5459,")")</f>
        <v>X6(m683)</v>
      </c>
      <c r="Q5464" s="59">
        <f t="shared" ref="Q5464" si="9627">(($L$3*($I$8-($B$8*Q5459+$C$8*Q5460+$D$8*Q5461+$E$8*Q5462+$F$8*Q5463))/$G$8))+((1-$L$3)*N5464)</f>
        <v>-9.8920793217331985E-4</v>
      </c>
      <c r="R5464" s="1"/>
      <c r="S5464" s="129">
        <f t="shared" si="9617"/>
        <v>1.7630282956120507E-3</v>
      </c>
      <c r="T5464" s="1"/>
      <c r="U5464" s="1"/>
    </row>
    <row r="5465" spans="1:22" x14ac:dyDescent="0.2">
      <c r="A5465" s="131"/>
      <c r="B5465" s="131"/>
      <c r="C5465" s="131"/>
      <c r="D5465" s="131"/>
      <c r="E5465" s="131"/>
      <c r="F5465" s="131"/>
      <c r="G5465" s="131"/>
      <c r="H5465" s="131"/>
      <c r="I5465" s="131"/>
      <c r="J5465" s="131"/>
      <c r="K5465" s="131"/>
      <c r="L5465" s="131"/>
      <c r="M5465" s="131"/>
      <c r="N5465" s="131"/>
      <c r="O5465" s="131"/>
      <c r="P5465" s="131"/>
      <c r="Q5465" s="131"/>
      <c r="R5465" s="131"/>
      <c r="S5465" s="131"/>
      <c r="T5465" s="131"/>
      <c r="U5465" s="131"/>
      <c r="V5465" s="131"/>
    </row>
    <row r="5466" spans="1:22" ht="15.75" x14ac:dyDescent="0.25">
      <c r="K5466" s="127" t="s">
        <v>226</v>
      </c>
      <c r="N5466" s="117" t="s">
        <v>911</v>
      </c>
      <c r="S5466" s="112" t="s">
        <v>210</v>
      </c>
      <c r="T5466" s="112" t="s">
        <v>228</v>
      </c>
    </row>
    <row r="5467" spans="1:22" x14ac:dyDescent="0.2">
      <c r="K5467" s="127">
        <v>684</v>
      </c>
      <c r="N5467" s="124">
        <f t="shared" ref="N5467" si="9628">Q5459</f>
        <v>0.25181550443932671</v>
      </c>
      <c r="P5467" s="127" t="str">
        <f t="shared" ref="P5467" si="9629">CONCATENATE("X1","(m",K5467,")")</f>
        <v>X1(m684)</v>
      </c>
      <c r="Q5467" s="59">
        <f t="shared" ref="Q5467" si="9630">(($L$3*($I$3-($C$3*N5468+$D$3*N5469+$E$3*N5470+$F$3*N5471+$G$3*N5472))/$B$3))+((1-$L$3)*N5467)</f>
        <v>0.25181994975996325</v>
      </c>
      <c r="S5467" s="129">
        <f t="shared" ref="S5467:S5472" si="9631">ABS((Q5467-N5467)/Q5467)*100</f>
        <v>1.7652773899662134E-3</v>
      </c>
      <c r="T5467" s="133">
        <f t="shared" ref="T5467:T5523" si="9632">MAX(S5467:S5470)</f>
        <v>1.7724149250482153E-3</v>
      </c>
      <c r="U5467" s="127" t="s">
        <v>229</v>
      </c>
    </row>
    <row r="5468" spans="1:22" x14ac:dyDescent="0.2">
      <c r="N5468" s="125">
        <f t="shared" si="9614"/>
        <v>1.0163081270919646E-4</v>
      </c>
      <c r="P5468" s="127" t="str">
        <f t="shared" ref="P5468" si="9633">CONCATENATE("X2","(m",K5467,")")</f>
        <v>X2(m684)</v>
      </c>
      <c r="Q5468" s="59">
        <f t="shared" ref="Q5468" si="9634">(($L$3*($I$4-($B$4*Q5467+$D$4*N5469+$E$4*N5470+$F$4*N5471+$G$4*N5472))/$C$4))+((1-$L$3)*N5468)</f>
        <v>1.0163261406081679E-4</v>
      </c>
      <c r="S5468" s="129">
        <f t="shared" si="9631"/>
        <v>1.7724149250482153E-3</v>
      </c>
    </row>
    <row r="5469" spans="1:22" x14ac:dyDescent="0.2">
      <c r="N5469" s="125">
        <f t="shared" si="9614"/>
        <v>-9.8324757557486167E-4</v>
      </c>
      <c r="P5469" s="127" t="str">
        <f t="shared" ref="P5469" si="9635">CONCATENATE("X3","(m",K5467,")")</f>
        <v>X3(m684)</v>
      </c>
      <c r="Q5469" s="59">
        <f t="shared" ref="Q5469" si="9636">(($L$3*($I$5-($B$5*Q5467+$C$5*Q5468+$E$5*N5470+$F$5*N5471+$G$5*N5472))/$D$5))+((1-$L$3)*N5469)</f>
        <v>-9.8326493586871041E-4</v>
      </c>
      <c r="S5469" s="129">
        <f t="shared" si="9631"/>
        <v>1.7655764194821795E-3</v>
      </c>
    </row>
    <row r="5470" spans="1:22" x14ac:dyDescent="0.2">
      <c r="N5470" s="125">
        <f t="shared" si="9614"/>
        <v>0.252986807588435</v>
      </c>
      <c r="P5470" s="127" t="str">
        <f t="shared" ref="P5470" si="9637">CONCATENATE("X4","(m",K5467,")")</f>
        <v>X4(m684)</v>
      </c>
      <c r="Q5470" s="59">
        <f t="shared" ref="Q5470" si="9638">(($L$3*($I$6-($B$6*Q5467+$C$6*Q5468+$D$6*Q5469+$F$6*N5471+$G$6*N5472))/$E$6))+((1-$L$3)*N5470)</f>
        <v>0.25299123258859696</v>
      </c>
      <c r="S5470" s="129">
        <f t="shared" si="9631"/>
        <v>1.7490725337315802E-3</v>
      </c>
    </row>
    <row r="5471" spans="1:22" x14ac:dyDescent="0.2">
      <c r="N5471" s="125">
        <f t="shared" si="9614"/>
        <v>-1.0163171544830968E-4</v>
      </c>
      <c r="P5471" s="127" t="str">
        <f t="shared" ref="P5471" si="9639">CONCATENATE("X5","(m",K5467,")")</f>
        <v>X5(m684)</v>
      </c>
      <c r="Q5471" s="59">
        <f t="shared" ref="Q5471" si="9640">(($L$3*($I$7-($B$7*Q5467+$C$7*Q5468+$D$7*Q5469+$E$7*Q5470+$G$7*N5472))/$F$7))+((1-$L$3)*N5471)</f>
        <v>-1.0163350856558137E-4</v>
      </c>
      <c r="S5471" s="129">
        <f t="shared" si="9631"/>
        <v>1.7642973237829375E-3</v>
      </c>
    </row>
    <row r="5472" spans="1:22" ht="15.75" x14ac:dyDescent="0.25">
      <c r="K5472" s="1"/>
      <c r="N5472" s="126">
        <f t="shared" si="9614"/>
        <v>-9.8920793217331985E-4</v>
      </c>
      <c r="P5472" s="127" t="str">
        <f t="shared" ref="P5472" si="9641">CONCATENATE("X6","(m",K5467,")")</f>
        <v>X6(m684)</v>
      </c>
      <c r="Q5472" s="59">
        <f t="shared" ref="Q5472" si="9642">(($L$3*($I$8-($B$8*Q5467+$C$8*Q5468+$D$8*Q5469+$E$8*Q5470+$F$8*Q5471))/$G$8))+((1-$L$3)*N5472)</f>
        <v>-9.8922521310969595E-4</v>
      </c>
      <c r="R5472" s="1"/>
      <c r="S5472" s="129">
        <f t="shared" si="9631"/>
        <v>1.7469162883321178E-3</v>
      </c>
      <c r="T5472" s="1"/>
      <c r="U5472" s="1"/>
    </row>
    <row r="5473" spans="1:22" x14ac:dyDescent="0.2">
      <c r="A5473" s="131"/>
      <c r="B5473" s="131"/>
      <c r="C5473" s="131"/>
      <c r="D5473" s="131"/>
      <c r="E5473" s="131"/>
      <c r="F5473" s="131"/>
      <c r="G5473" s="131"/>
      <c r="H5473" s="131"/>
      <c r="I5473" s="131"/>
      <c r="J5473" s="131"/>
      <c r="K5473" s="131"/>
      <c r="L5473" s="131"/>
      <c r="M5473" s="131"/>
      <c r="N5473" s="131"/>
      <c r="O5473" s="131"/>
      <c r="P5473" s="131"/>
      <c r="Q5473" s="131"/>
      <c r="R5473" s="131"/>
      <c r="S5473" s="131"/>
      <c r="T5473" s="131"/>
      <c r="U5473" s="131"/>
      <c r="V5473" s="131"/>
    </row>
    <row r="5474" spans="1:22" ht="15.75" x14ac:dyDescent="0.25">
      <c r="K5474" s="127" t="s">
        <v>226</v>
      </c>
      <c r="N5474" s="117" t="s">
        <v>912</v>
      </c>
      <c r="S5474" s="112" t="s">
        <v>210</v>
      </c>
      <c r="T5474" s="112" t="s">
        <v>228</v>
      </c>
    </row>
    <row r="5475" spans="1:22" x14ac:dyDescent="0.2">
      <c r="K5475" s="127">
        <v>685</v>
      </c>
      <c r="N5475" s="124">
        <f t="shared" ref="N5475" si="9643">Q5467</f>
        <v>0.25181994975996325</v>
      </c>
      <c r="P5475" s="127" t="str">
        <f t="shared" ref="P5475" si="9644">CONCATENATE("X1","(m",K5475,")")</f>
        <v>X1(m685)</v>
      </c>
      <c r="Q5475" s="59">
        <f t="shared" ref="Q5475" si="9645">(($L$3*($I$3-($C$3*N5476+$D$3*N5477+$E$3*N5478+$F$3*N5479+$G$3*N5480))/$B$3))+((1-$L$3)*N5475)</f>
        <v>0.25182435453253971</v>
      </c>
      <c r="S5475" s="129">
        <f t="shared" ref="S5475:S5480" si="9646">ABS((Q5475-N5475)/Q5475)*100</f>
        <v>1.749144789683752E-3</v>
      </c>
      <c r="T5475" s="133">
        <f t="shared" si="9632"/>
        <v>1.7562169716631394E-3</v>
      </c>
      <c r="U5475" s="127" t="s">
        <v>229</v>
      </c>
    </row>
    <row r="5476" spans="1:22" x14ac:dyDescent="0.2">
      <c r="N5476" s="125">
        <f t="shared" si="9614"/>
        <v>1.0163261406081679E-4</v>
      </c>
      <c r="P5476" s="127" t="str">
        <f t="shared" ref="P5476" si="9647">CONCATENATE("X2","(m",K5475,")")</f>
        <v>X2(m685)</v>
      </c>
      <c r="Q5476" s="59">
        <f t="shared" ref="Q5476" si="9648">(($L$3*($I$4-($B$4*Q5475+$D$4*N5477+$E$4*N5478+$F$4*N5479+$G$4*N5480))/$C$4))+((1-$L$3)*N5476)</f>
        <v>1.0163439898138075E-4</v>
      </c>
      <c r="S5476" s="129">
        <f t="shared" si="9646"/>
        <v>1.7562169716631394E-3</v>
      </c>
    </row>
    <row r="5477" spans="1:22" x14ac:dyDescent="0.2">
      <c r="N5477" s="125">
        <f t="shared" si="9614"/>
        <v>-9.8326493586871041E-4</v>
      </c>
      <c r="P5477" s="127" t="str">
        <f t="shared" ref="P5477" si="9649">CONCATENATE("X3","(m",K5475,")")</f>
        <v>X3(m685)</v>
      </c>
      <c r="Q5477" s="59">
        <f t="shared" ref="Q5477" si="9650">(($L$3*($I$5-($B$5*Q5475+$C$5*Q5476+$E$5*N5478+$F$5*N5479+$G$5*N5480))/$D$5))+((1-$L$3)*N5477)</f>
        <v>-9.8328213781037361E-4</v>
      </c>
      <c r="S5477" s="129">
        <f t="shared" si="9646"/>
        <v>1.7494410812251616E-3</v>
      </c>
    </row>
    <row r="5478" spans="1:22" x14ac:dyDescent="0.2">
      <c r="N5478" s="125">
        <f t="shared" si="9614"/>
        <v>0.25299123258859696</v>
      </c>
      <c r="P5478" s="127" t="str">
        <f t="shared" ref="P5478" si="9651">CONCATENATE("X4","(m",K5475,")")</f>
        <v>X4(m685)</v>
      </c>
      <c r="Q5478" s="59">
        <f t="shared" ref="Q5478" si="9652">(($L$3*($I$6-($B$6*Q5475+$C$6*Q5476+$D$6*Q5477+$F$6*N5479+$G$6*N5480))/$E$6))+((1-$L$3)*N5478)</f>
        <v>0.2529956172260524</v>
      </c>
      <c r="S5478" s="129">
        <f t="shared" si="9646"/>
        <v>1.7330883054499785E-3</v>
      </c>
    </row>
    <row r="5479" spans="1:22" x14ac:dyDescent="0.2">
      <c r="N5479" s="125">
        <f t="shared" si="9614"/>
        <v>-1.0163350856558137E-4</v>
      </c>
      <c r="P5479" s="127" t="str">
        <f t="shared" ref="P5479" si="9653">CONCATENATE("X5","(m",K5475,")")</f>
        <v>X5(m685)</v>
      </c>
      <c r="Q5479" s="59">
        <f t="shared" ref="Q5479" si="9654">(($L$3*($I$7-($B$7*Q5475+$C$7*Q5476+$D$7*Q5477+$E$7*Q5478+$G$7*N5480))/$F$7))+((1-$L$3)*N5479)</f>
        <v>-1.0163528532690648E-4</v>
      </c>
      <c r="S5479" s="129">
        <f t="shared" si="9646"/>
        <v>1.7481736971586162E-3</v>
      </c>
    </row>
    <row r="5480" spans="1:22" ht="15.75" x14ac:dyDescent="0.25">
      <c r="K5480" s="1"/>
      <c r="N5480" s="126">
        <f t="shared" si="9614"/>
        <v>-9.8922521310969595E-4</v>
      </c>
      <c r="P5480" s="127" t="str">
        <f t="shared" ref="P5480" si="9655">CONCATENATE("X6","(m",K5475,")")</f>
        <v>X6(m685)</v>
      </c>
      <c r="Q5480" s="59">
        <f t="shared" ref="Q5480" si="9656">(($L$3*($I$8-($B$8*Q5475+$C$8*Q5476+$D$8*Q5477+$E$8*Q5478+$F$8*Q5479))/$G$8))+((1-$L$3)*N5480)</f>
        <v>-9.8924233641774738E-4</v>
      </c>
      <c r="R5480" s="1"/>
      <c r="S5480" s="129">
        <f t="shared" si="9646"/>
        <v>1.7309518023092313E-3</v>
      </c>
      <c r="T5480" s="1"/>
      <c r="U5480" s="1"/>
    </row>
    <row r="5481" spans="1:22" x14ac:dyDescent="0.2">
      <c r="A5481" s="131"/>
      <c r="B5481" s="131"/>
      <c r="C5481" s="131"/>
      <c r="D5481" s="131"/>
      <c r="E5481" s="131"/>
      <c r="F5481" s="131"/>
      <c r="G5481" s="131"/>
      <c r="H5481" s="131"/>
      <c r="I5481" s="131"/>
      <c r="J5481" s="131"/>
      <c r="K5481" s="131"/>
      <c r="L5481" s="131"/>
      <c r="M5481" s="131"/>
      <c r="N5481" s="131"/>
      <c r="O5481" s="131"/>
      <c r="P5481" s="131"/>
      <c r="Q5481" s="131"/>
      <c r="R5481" s="131"/>
      <c r="S5481" s="131"/>
      <c r="T5481" s="131"/>
      <c r="U5481" s="131"/>
      <c r="V5481" s="131"/>
    </row>
    <row r="5482" spans="1:22" ht="15.75" x14ac:dyDescent="0.25">
      <c r="K5482" s="127" t="s">
        <v>226</v>
      </c>
      <c r="N5482" s="117" t="s">
        <v>913</v>
      </c>
      <c r="S5482" s="112" t="s">
        <v>210</v>
      </c>
      <c r="T5482" s="112" t="s">
        <v>228</v>
      </c>
    </row>
    <row r="5483" spans="1:22" x14ac:dyDescent="0.2">
      <c r="K5483" s="127">
        <v>686</v>
      </c>
      <c r="N5483" s="124">
        <f t="shared" ref="N5483" si="9657">Q5475</f>
        <v>0.25182435453253971</v>
      </c>
      <c r="P5483" s="127" t="str">
        <f t="shared" ref="P5483" si="9658">CONCATENATE("X1","(m",K5483,")")</f>
        <v>X1(m686)</v>
      </c>
      <c r="Q5483" s="59">
        <f t="shared" ref="Q5483" si="9659">(($L$3*($I$3-($C$3*N5484+$D$3*N5485+$E$3*N5486+$F$3*N5487+$G$3*N5488))/$B$3))+((1-$L$3)*N5483)</f>
        <v>0.25182871912691585</v>
      </c>
      <c r="S5483" s="129">
        <f t="shared" ref="S5483:S5488" si="9660">ABS((Q5483-N5483)/Q5483)*100</f>
        <v>1.7331598998201185E-3</v>
      </c>
      <c r="T5483" s="133">
        <f t="shared" si="9632"/>
        <v>1.7401673294148478E-3</v>
      </c>
      <c r="U5483" s="127" t="s">
        <v>229</v>
      </c>
    </row>
    <row r="5484" spans="1:22" x14ac:dyDescent="0.2">
      <c r="N5484" s="125">
        <f t="shared" si="9614"/>
        <v>1.0163439898138075E-4</v>
      </c>
      <c r="P5484" s="127" t="str">
        <f t="shared" ref="P5484" si="9661">CONCATENATE("X2","(m",K5483,")")</f>
        <v>X2(m686)</v>
      </c>
      <c r="Q5484" s="59">
        <f t="shared" ref="Q5484" si="9662">(($L$3*($I$4-($B$4*Q5483+$D$4*N5485+$E$4*N5486+$F$4*N5487+$G$4*N5488))/$C$4))+((1-$L$3)*N5484)</f>
        <v>1.0163616762076456E-4</v>
      </c>
      <c r="S5484" s="129">
        <f t="shared" si="9660"/>
        <v>1.7401673294148478E-3</v>
      </c>
    </row>
    <row r="5485" spans="1:22" x14ac:dyDescent="0.2">
      <c r="N5485" s="125">
        <f t="shared" si="9614"/>
        <v>-9.8328213781037361E-4</v>
      </c>
      <c r="P5485" s="127" t="str">
        <f t="shared" ref="P5485" si="9663">CONCATENATE("X3","(m",K5483,")")</f>
        <v>X3(m686)</v>
      </c>
      <c r="Q5485" s="59">
        <f t="shared" ref="Q5485" si="9664">(($L$3*($I$5-($B$5*Q5483+$C$5*Q5484+$E$5*N5486+$F$5*N5487+$G$5*N5488))/$D$5))+((1-$L$3)*N5485)</f>
        <v>-9.8329918284426315E-4</v>
      </c>
      <c r="S5485" s="129">
        <f t="shared" si="9660"/>
        <v>1.7334534785469144E-3</v>
      </c>
    </row>
    <row r="5486" spans="1:22" x14ac:dyDescent="0.2">
      <c r="N5486" s="125">
        <f t="shared" si="9614"/>
        <v>0.2529956172260524</v>
      </c>
      <c r="P5486" s="127" t="str">
        <f t="shared" ref="P5486" si="9665">CONCATENATE("X4","(m",K5483,")")</f>
        <v>X4(m686)</v>
      </c>
      <c r="Q5486" s="59">
        <f t="shared" ref="Q5486" si="9666">(($L$3*($I$6-($B$6*Q5483+$C$6*Q5484+$D$6*Q5485+$F$6*N5487+$G$6*N5488))/$E$6))+((1-$L$3)*N5486)</f>
        <v>0.25299996186897028</v>
      </c>
      <c r="S5486" s="129">
        <f t="shared" si="9660"/>
        <v>1.7172504239843212E-3</v>
      </c>
    </row>
    <row r="5487" spans="1:22" x14ac:dyDescent="0.2">
      <c r="N5487" s="125">
        <f t="shared" si="9614"/>
        <v>-1.0163528532690648E-4</v>
      </c>
      <c r="P5487" s="127" t="str">
        <f t="shared" ref="P5487" si="9667">CONCATENATE("X5","(m",K5483,")")</f>
        <v>X5(m686)</v>
      </c>
      <c r="Q5487" s="59">
        <f t="shared" ref="Q5487" si="9668">(($L$3*($I$7-($B$7*Q5483+$C$7*Q5484+$D$7*Q5485+$E$7*Q5486+$G$7*N5488))/$F$7))+((1-$L$3)*N5487)</f>
        <v>-1.0163704588147603E-4</v>
      </c>
      <c r="S5487" s="129">
        <f t="shared" si="9660"/>
        <v>1.7321976984661378E-3</v>
      </c>
    </row>
    <row r="5488" spans="1:22" ht="15.75" x14ac:dyDescent="0.25">
      <c r="K5488" s="1"/>
      <c r="N5488" s="126">
        <f t="shared" si="9614"/>
        <v>-9.8924233641774738E-4</v>
      </c>
      <c r="P5488" s="127" t="str">
        <f t="shared" ref="P5488" si="9669">CONCATENATE("X6","(m",K5483,")")</f>
        <v>X6(m686)</v>
      </c>
      <c r="Q5488" s="59">
        <f t="shared" ref="Q5488" si="9670">(($L$3*($I$8-($B$8*Q5483+$C$8*Q5484+$D$8*Q5485+$E$8*Q5486+$F$8*Q5487))/$G$8))+((1-$L$3)*N5488)</f>
        <v>-9.8925930353528256E-4</v>
      </c>
      <c r="R5488" s="1"/>
      <c r="S5488" s="129">
        <f t="shared" si="9660"/>
        <v>1.715133481640695E-3</v>
      </c>
      <c r="T5488" s="1"/>
      <c r="U5488" s="1"/>
    </row>
    <row r="5489" spans="1:22" x14ac:dyDescent="0.2">
      <c r="A5489" s="131"/>
      <c r="B5489" s="131"/>
      <c r="C5489" s="131"/>
      <c r="D5489" s="131"/>
      <c r="E5489" s="131"/>
      <c r="F5489" s="131"/>
      <c r="G5489" s="131"/>
      <c r="H5489" s="131"/>
      <c r="I5489" s="131"/>
      <c r="J5489" s="131"/>
      <c r="K5489" s="131"/>
      <c r="L5489" s="131"/>
      <c r="M5489" s="131"/>
      <c r="N5489" s="131"/>
      <c r="O5489" s="131"/>
      <c r="P5489" s="131"/>
      <c r="Q5489" s="131"/>
      <c r="R5489" s="131"/>
      <c r="S5489" s="131"/>
      <c r="T5489" s="131"/>
      <c r="U5489" s="131"/>
      <c r="V5489" s="131"/>
    </row>
    <row r="5490" spans="1:22" ht="15.75" x14ac:dyDescent="0.25">
      <c r="K5490" s="127" t="s">
        <v>226</v>
      </c>
      <c r="N5490" s="117" t="s">
        <v>914</v>
      </c>
      <c r="S5490" s="112" t="s">
        <v>210</v>
      </c>
      <c r="T5490" s="112" t="s">
        <v>228</v>
      </c>
    </row>
    <row r="5491" spans="1:22" x14ac:dyDescent="0.2">
      <c r="K5491" s="127">
        <v>687</v>
      </c>
      <c r="N5491" s="124">
        <f t="shared" ref="N5491" si="9671">Q5483</f>
        <v>0.25182871912691585</v>
      </c>
      <c r="P5491" s="127" t="str">
        <f t="shared" ref="P5491" si="9672">CONCATENATE("X1","(m",K5491,")")</f>
        <v>X1(m687)</v>
      </c>
      <c r="Q5491" s="59">
        <f t="shared" ref="Q5491" si="9673">(($L$3*($I$3-($C$3*N5492+$D$3*N5493+$E$3*N5494+$F$3*N5495+$G$3*N5496))/$B$3))+((1-$L$3)*N5491)</f>
        <v>0.25183304390957773</v>
      </c>
      <c r="S5491" s="129">
        <f t="shared" ref="S5491:S5496" si="9674">ABS((Q5491-N5491)/Q5491)*100</f>
        <v>1.717321362891752E-3</v>
      </c>
      <c r="T5491" s="133">
        <f t="shared" si="9632"/>
        <v>1.7242646351420643E-3</v>
      </c>
      <c r="U5491" s="127" t="s">
        <v>229</v>
      </c>
    </row>
    <row r="5492" spans="1:22" x14ac:dyDescent="0.2">
      <c r="N5492" s="125">
        <f t="shared" si="9614"/>
        <v>1.0163616762076456E-4</v>
      </c>
      <c r="P5492" s="127" t="str">
        <f t="shared" ref="P5492" si="9675">CONCATENATE("X2","(m",K5491,")")</f>
        <v>X2(m687)</v>
      </c>
      <c r="Q5492" s="59">
        <f t="shared" ref="Q5492" si="9676">(($L$3*($I$4-($B$4*Q5491+$D$4*N5493+$E$4*N5494+$F$4*N5495+$G$4*N5496))/$C$4))+((1-$L$3)*N5492)</f>
        <v>1.0163792012747721E-4</v>
      </c>
      <c r="S5492" s="129">
        <f t="shared" si="9674"/>
        <v>1.7242646351420643E-3</v>
      </c>
    </row>
    <row r="5493" spans="1:22" x14ac:dyDescent="0.2">
      <c r="N5493" s="125">
        <f t="shared" si="9614"/>
        <v>-9.8329918284426315E-4</v>
      </c>
      <c r="P5493" s="127" t="str">
        <f t="shared" ref="P5493" si="9677">CONCATENATE("X3","(m",K5491,")")</f>
        <v>X3(m687)</v>
      </c>
      <c r="Q5493" s="59">
        <f t="shared" ref="Q5493" si="9678">(($L$3*($I$5-($B$5*Q5491+$C$5*Q5492+$E$5*N5494+$F$5*N5495+$G$5*N5496))/$D$5))+((1-$L$3)*N5493)</f>
        <v>-9.8331607240161609E-4</v>
      </c>
      <c r="S5493" s="129">
        <f t="shared" si="9674"/>
        <v>1.7176122537785527E-3</v>
      </c>
    </row>
    <row r="5494" spans="1:22" x14ac:dyDescent="0.2">
      <c r="N5494" s="125">
        <f t="shared" si="9614"/>
        <v>0.25299996186897028</v>
      </c>
      <c r="P5494" s="127" t="str">
        <f t="shared" ref="P5494" si="9679">CONCATENATE("X4","(m",K5491,")")</f>
        <v>X4(m687)</v>
      </c>
      <c r="Q5494" s="59">
        <f t="shared" ref="Q5494" si="9680">(($L$3*($I$6-($B$6*Q5491+$C$6*Q5492+$D$6*Q5493+$F$6*N5495+$G$6*N5496))/$E$6))+((1-$L$3)*N5494)</f>
        <v>0.25300426688216143</v>
      </c>
      <c r="S5494" s="129">
        <f t="shared" si="9674"/>
        <v>1.7015575445443808E-3</v>
      </c>
    </row>
    <row r="5495" spans="1:22" x14ac:dyDescent="0.2">
      <c r="N5495" s="125">
        <f t="shared" si="9614"/>
        <v>-1.0163704588147603E-4</v>
      </c>
      <c r="P5495" s="127" t="str">
        <f t="shared" ref="P5495" si="9681">CONCATENATE("X5","(m",K5491,")")</f>
        <v>X5(m687)</v>
      </c>
      <c r="Q5495" s="59">
        <f t="shared" ref="Q5495" si="9682">(($L$3*($I$7-($B$7*Q5491+$C$7*Q5492+$D$7*Q5493+$E$7*Q5494+$G$7*N5496))/$F$7))+((1-$L$3)*N5495)</f>
        <v>-1.0163879037712019E-4</v>
      </c>
      <c r="S5495" s="129">
        <f t="shared" si="9674"/>
        <v>1.7163679710139336E-3</v>
      </c>
    </row>
    <row r="5496" spans="1:22" ht="15.75" x14ac:dyDescent="0.25">
      <c r="K5496" s="1"/>
      <c r="N5496" s="126">
        <f t="shared" si="9614"/>
        <v>-9.8925930353528256E-4</v>
      </c>
      <c r="P5496" s="127" t="str">
        <f t="shared" ref="P5496" si="9683">CONCATENATE("X6","(m",K5491,")")</f>
        <v>X6(m687)</v>
      </c>
      <c r="Q5496" s="59">
        <f t="shared" ref="Q5496" si="9684">(($L$3*($I$8-($B$8*Q5491+$C$8*Q5492+$D$8*Q5493+$E$8*Q5494+$F$8*Q5495))/$G$8))+((1-$L$3)*N5496)</f>
        <v>-9.8927611588699627E-4</v>
      </c>
      <c r="R5496" s="1"/>
      <c r="S5496" s="129">
        <f t="shared" si="9674"/>
        <v>1.6994599832864481E-3</v>
      </c>
      <c r="T5496" s="1"/>
      <c r="U5496" s="1"/>
    </row>
    <row r="5497" spans="1:22" x14ac:dyDescent="0.2">
      <c r="A5497" s="131"/>
      <c r="B5497" s="131"/>
      <c r="C5497" s="131"/>
      <c r="D5497" s="131"/>
      <c r="E5497" s="131"/>
      <c r="F5497" s="131"/>
      <c r="G5497" s="131"/>
      <c r="H5497" s="131"/>
      <c r="I5497" s="131"/>
      <c r="J5497" s="131"/>
      <c r="K5497" s="131"/>
      <c r="L5497" s="131"/>
      <c r="M5497" s="131"/>
      <c r="N5497" s="131"/>
      <c r="O5497" s="131"/>
      <c r="P5497" s="131"/>
      <c r="Q5497" s="131"/>
      <c r="R5497" s="131"/>
      <c r="S5497" s="131"/>
      <c r="T5497" s="131"/>
      <c r="U5497" s="131"/>
      <c r="V5497" s="131"/>
    </row>
    <row r="5498" spans="1:22" ht="15.75" x14ac:dyDescent="0.25">
      <c r="K5498" s="127" t="s">
        <v>226</v>
      </c>
      <c r="N5498" s="117" t="s">
        <v>915</v>
      </c>
      <c r="S5498" s="112" t="s">
        <v>210</v>
      </c>
      <c r="T5498" s="112" t="s">
        <v>228</v>
      </c>
    </row>
    <row r="5499" spans="1:22" x14ac:dyDescent="0.2">
      <c r="K5499" s="127">
        <v>688</v>
      </c>
      <c r="N5499" s="124">
        <f t="shared" ref="N5499" si="9685">Q5491</f>
        <v>0.25183304390957773</v>
      </c>
      <c r="P5499" s="127" t="str">
        <f t="shared" ref="P5499" si="9686">CONCATENATE("X1","(m",K5499,")")</f>
        <v>X1(m688)</v>
      </c>
      <c r="Q5499" s="59">
        <f t="shared" ref="Q5499" si="9687">(($L$3*($I$3-($C$3*N5500+$D$3*N5501+$E$3*N5502+$F$3*N5503+$G$3*N5504))/$B$3))+((1-$L$3)*N5499)</f>
        <v>0.25183732924366847</v>
      </c>
      <c r="S5499" s="129">
        <f t="shared" ref="S5499:S5504" si="9688">ABS((Q5499-N5499)/Q5499)*100</f>
        <v>1.7016278339743261E-3</v>
      </c>
      <c r="T5499" s="133">
        <f t="shared" si="9632"/>
        <v>1.7085075384745813E-3</v>
      </c>
      <c r="U5499" s="127" t="s">
        <v>229</v>
      </c>
    </row>
    <row r="5500" spans="1:22" x14ac:dyDescent="0.2">
      <c r="N5500" s="125">
        <f t="shared" si="9614"/>
        <v>1.0163792012747721E-4</v>
      </c>
      <c r="P5500" s="127" t="str">
        <f t="shared" ref="P5500" si="9689">CONCATENATE("X2","(m",K5499,")")</f>
        <v>X2(m688)</v>
      </c>
      <c r="Q5500" s="59">
        <f t="shared" ref="Q5500" si="9690">(($L$3*($I$4-($B$4*Q5499+$D$4*N5501+$E$4*N5502+$F$4*N5503+$G$4*N5504))/$C$4))+((1-$L$3)*N5500)</f>
        <v>1.0163965664867313E-4</v>
      </c>
      <c r="S5500" s="129">
        <f t="shared" si="9688"/>
        <v>1.7085075384745813E-3</v>
      </c>
    </row>
    <row r="5501" spans="1:22" x14ac:dyDescent="0.2">
      <c r="N5501" s="125">
        <f t="shared" si="9614"/>
        <v>-9.8331607240161609E-4</v>
      </c>
      <c r="P5501" s="127" t="str">
        <f t="shared" ref="P5501" si="9691">CONCATENATE("X3","(m",K5499,")")</f>
        <v>X3(m688)</v>
      </c>
      <c r="Q5501" s="59">
        <f t="shared" ref="Q5501" si="9692">(($L$3*($I$5-($B$5*Q5499+$C$5*Q5500+$E$5*N5502+$F$5*N5503+$G$5*N5504))/$D$5))+((1-$L$3)*N5501)</f>
        <v>-9.8333280790061312E-4</v>
      </c>
      <c r="S5501" s="129">
        <f t="shared" si="9688"/>
        <v>1.7019160616391807E-3</v>
      </c>
    </row>
    <row r="5502" spans="1:22" x14ac:dyDescent="0.2">
      <c r="N5502" s="125">
        <f t="shared" si="9614"/>
        <v>0.25300426688216143</v>
      </c>
      <c r="P5502" s="127" t="str">
        <f t="shared" ref="P5502" si="9693">CONCATENATE("X4","(m",K5499,")")</f>
        <v>X4(m688)</v>
      </c>
      <c r="Q5502" s="59">
        <f t="shared" ref="Q5502" si="9694">(($L$3*($I$6-($B$6*Q5499+$C$6*Q5500+$D$6*Q5501+$F$6*N5503+$G$6*N5504))/$E$6))+((1-$L$3)*N5502)</f>
        <v>0.25300853262710898</v>
      </c>
      <c r="S5502" s="129">
        <f t="shared" si="9688"/>
        <v>1.6860083346826725E-3</v>
      </c>
    </row>
    <row r="5503" spans="1:22" x14ac:dyDescent="0.2">
      <c r="N5503" s="125">
        <f t="shared" si="9614"/>
        <v>-1.0163879037712019E-4</v>
      </c>
      <c r="P5503" s="127" t="str">
        <f t="shared" ref="P5503" si="9695">CONCATENATE("X5","(m",K5499,")")</f>
        <v>X5(m688)</v>
      </c>
      <c r="Q5503" s="59">
        <f t="shared" ref="Q5503" si="9696">(($L$3*($I$7-($B$7*Q5499+$C$7*Q5500+$D$7*Q5501+$E$7*Q5502+$G$7*N5504))/$F$7))+((1-$L$3)*N5503)</f>
        <v>-1.0164051896032066E-4</v>
      </c>
      <c r="S5503" s="129">
        <f t="shared" si="9688"/>
        <v>1.7006831706048303E-3</v>
      </c>
    </row>
    <row r="5504" spans="1:22" ht="15.75" x14ac:dyDescent="0.25">
      <c r="K5504" s="1"/>
      <c r="N5504" s="126">
        <f t="shared" si="9614"/>
        <v>-9.8927611588699627E-4</v>
      </c>
      <c r="P5504" s="127" t="str">
        <f t="shared" ref="P5504" si="9697">CONCATENATE("X6","(m",K5499,")")</f>
        <v>X6(m688)</v>
      </c>
      <c r="Q5504" s="59">
        <f t="shared" ref="Q5504" si="9698">(($L$3*($I$8-($B$8*Q5499+$C$8*Q5500+$D$8*Q5501+$E$8*Q5502+$F$8*Q5503))/$G$8))+((1-$L$3)*N5504)</f>
        <v>-9.8929277488458674E-4</v>
      </c>
      <c r="R5504" s="1"/>
      <c r="S5504" s="129">
        <f t="shared" si="9688"/>
        <v>1.6839299763830283E-3</v>
      </c>
      <c r="T5504" s="1"/>
      <c r="U5504" s="1"/>
    </row>
    <row r="5505" spans="1:22" x14ac:dyDescent="0.2">
      <c r="A5505" s="131"/>
      <c r="B5505" s="131"/>
      <c r="C5505" s="131"/>
      <c r="D5505" s="131"/>
      <c r="E5505" s="131"/>
      <c r="F5505" s="131"/>
      <c r="G5505" s="131"/>
      <c r="H5505" s="131"/>
      <c r="I5505" s="131"/>
      <c r="J5505" s="131"/>
      <c r="K5505" s="131"/>
      <c r="L5505" s="131"/>
      <c r="M5505" s="131"/>
      <c r="N5505" s="131"/>
      <c r="O5505" s="131"/>
      <c r="P5505" s="131"/>
      <c r="Q5505" s="131"/>
      <c r="R5505" s="131"/>
      <c r="S5505" s="131"/>
      <c r="T5505" s="131"/>
      <c r="U5505" s="131"/>
      <c r="V5505" s="131"/>
    </row>
    <row r="5506" spans="1:22" ht="15.75" x14ac:dyDescent="0.25">
      <c r="K5506" s="127" t="s">
        <v>226</v>
      </c>
      <c r="N5506" s="117" t="s">
        <v>916</v>
      </c>
      <c r="S5506" s="112" t="s">
        <v>210</v>
      </c>
      <c r="T5506" s="112" t="s">
        <v>228</v>
      </c>
    </row>
    <row r="5507" spans="1:22" x14ac:dyDescent="0.2">
      <c r="K5507" s="127">
        <v>689</v>
      </c>
      <c r="N5507" s="124">
        <f t="shared" ref="N5507" si="9699">Q5499</f>
        <v>0.25183732924366847</v>
      </c>
      <c r="P5507" s="127" t="str">
        <f t="shared" ref="P5507" si="9700">CONCATENATE("X1","(m",K5507,")")</f>
        <v>X1(m689)</v>
      </c>
      <c r="Q5507" s="59">
        <f t="shared" ref="Q5507" si="9701">(($L$3*($I$3-($C$3*N5508+$D$3*N5509+$E$3*N5510+$F$3*N5511+$G$3*N5512))/$B$3))+((1-$L$3)*N5507)</f>
        <v>0.25184157548901887</v>
      </c>
      <c r="S5507" s="129">
        <f t="shared" ref="S5507:S5512" si="9702">ABS((Q5507-N5507)/Q5507)*100</f>
        <v>1.6860779806300676E-3</v>
      </c>
      <c r="T5507" s="133">
        <f t="shared" si="9632"/>
        <v>1.6928947014132961E-3</v>
      </c>
      <c r="U5507" s="127" t="s">
        <v>229</v>
      </c>
    </row>
    <row r="5508" spans="1:22" x14ac:dyDescent="0.2">
      <c r="N5508" s="125">
        <f t="shared" si="9614"/>
        <v>1.0163965664867313E-4</v>
      </c>
      <c r="P5508" s="127" t="str">
        <f t="shared" ref="P5508" si="9703">CONCATENATE("X2","(m",K5507,")")</f>
        <v>X2(m689)</v>
      </c>
      <c r="Q5508" s="59">
        <f t="shared" ref="Q5508" si="9704">(($L$3*($I$4-($B$4*Q5507+$D$4*N5509+$E$4*N5510+$F$4*N5511+$G$4*N5512))/$C$4))+((1-$L$3)*N5508)</f>
        <v>1.016413773301644E-4</v>
      </c>
      <c r="S5508" s="129">
        <f t="shared" si="9702"/>
        <v>1.6928947014132961E-3</v>
      </c>
    </row>
    <row r="5509" spans="1:22" x14ac:dyDescent="0.2">
      <c r="N5509" s="125">
        <f t="shared" si="9614"/>
        <v>-9.8333280790061312E-4</v>
      </c>
      <c r="P5509" s="127" t="str">
        <f t="shared" ref="P5509" si="9705">CONCATENATE("X3","(m",K5507,")")</f>
        <v>X3(m689)</v>
      </c>
      <c r="Q5509" s="59">
        <f t="shared" ref="Q5509" si="9706">(($L$3*($I$5-($B$5*Q5507+$C$5*Q5508+$E$5*N5510+$F$5*N5511+$G$5*N5512))/$D$5))+((1-$L$3)*N5509)</f>
        <v>-9.8334939074650103E-4</v>
      </c>
      <c r="S5509" s="129">
        <f t="shared" si="9702"/>
        <v>1.6863635696483189E-3</v>
      </c>
    </row>
    <row r="5510" spans="1:22" x14ac:dyDescent="0.2">
      <c r="N5510" s="125">
        <f t="shared" si="9614"/>
        <v>0.25300853262710898</v>
      </c>
      <c r="P5510" s="127" t="str">
        <f t="shared" ref="P5510" si="9707">CONCATENATE("X4","(m",K5507,")")</f>
        <v>X4(m689)</v>
      </c>
      <c r="Q5510" s="59">
        <f t="shared" ref="Q5510" si="9708">(($L$3*($I$6-($B$6*Q5507+$C$6*Q5508+$D$6*Q5509+$F$6*N5511+$G$6*N5512))/$E$6))+((1-$L$3)*N5510)</f>
        <v>0.25301275946199886</v>
      </c>
      <c r="S5510" s="129">
        <f t="shared" si="9702"/>
        <v>1.6706014743538525E-3</v>
      </c>
    </row>
    <row r="5511" spans="1:22" x14ac:dyDescent="0.2">
      <c r="N5511" s="125">
        <f t="shared" si="9614"/>
        <v>-1.0164051896032066E-4</v>
      </c>
      <c r="P5511" s="127" t="str">
        <f t="shared" ref="P5511" si="9709">CONCATENATE("X5","(m",K5507,")")</f>
        <v>X5(m689)</v>
      </c>
      <c r="Q5511" s="59">
        <f t="shared" ref="Q5511" si="9710">(($L$3*($I$7-($B$7*Q5507+$C$7*Q5508+$D$7*Q5509+$E$7*Q5510+$G$7*N5512))/$F$7))+((1-$L$3)*N5511)</f>
        <v>-1.0164223177622311E-4</v>
      </c>
      <c r="S5511" s="129">
        <f t="shared" si="9702"/>
        <v>1.6851419656095127E-3</v>
      </c>
    </row>
    <row r="5512" spans="1:22" ht="15.75" x14ac:dyDescent="0.25">
      <c r="K5512" s="1"/>
      <c r="N5512" s="126">
        <f t="shared" si="9614"/>
        <v>-9.8929277488458674E-4</v>
      </c>
      <c r="P5512" s="127" t="str">
        <f t="shared" ref="P5512" si="9711">CONCATENATE("X6","(m",K5507,")")</f>
        <v>X6(m689)</v>
      </c>
      <c r="Q5512" s="59">
        <f t="shared" ref="Q5512" si="9712">(($L$3*($I$8-($B$8*Q5507+$C$8*Q5508+$D$8*Q5509+$E$8*Q5510+$F$8*Q5511))/$G$8))+((1-$L$3)*N5512)</f>
        <v>-9.8930928192687644E-4</v>
      </c>
      <c r="R5512" s="1"/>
      <c r="S5512" s="129">
        <f t="shared" si="9702"/>
        <v>1.6685421426097862E-3</v>
      </c>
      <c r="T5512" s="1"/>
      <c r="U5512" s="1"/>
    </row>
    <row r="5513" spans="1:22" x14ac:dyDescent="0.2">
      <c r="A5513" s="131"/>
      <c r="B5513" s="131"/>
      <c r="C5513" s="131"/>
      <c r="D5513" s="131"/>
      <c r="E5513" s="131"/>
      <c r="F5513" s="131"/>
      <c r="G5513" s="131"/>
      <c r="H5513" s="131"/>
      <c r="I5513" s="131"/>
      <c r="J5513" s="131"/>
      <c r="K5513" s="131"/>
      <c r="L5513" s="131"/>
      <c r="M5513" s="131"/>
      <c r="N5513" s="131"/>
      <c r="O5513" s="131"/>
      <c r="P5513" s="131"/>
      <c r="Q5513" s="131"/>
      <c r="R5513" s="131"/>
      <c r="S5513" s="131"/>
      <c r="T5513" s="131"/>
      <c r="U5513" s="131"/>
      <c r="V5513" s="131"/>
    </row>
    <row r="5514" spans="1:22" ht="15.75" x14ac:dyDescent="0.25">
      <c r="K5514" s="127" t="s">
        <v>226</v>
      </c>
      <c r="N5514" s="117" t="s">
        <v>917</v>
      </c>
      <c r="S5514" s="112" t="s">
        <v>210</v>
      </c>
      <c r="T5514" s="112" t="s">
        <v>228</v>
      </c>
    </row>
    <row r="5515" spans="1:22" x14ac:dyDescent="0.2">
      <c r="K5515" s="127">
        <v>690</v>
      </c>
      <c r="N5515" s="124">
        <f t="shared" ref="N5515" si="9713">Q5507</f>
        <v>0.25184157548901887</v>
      </c>
      <c r="P5515" s="127" t="str">
        <f t="shared" ref="P5515" si="9714">CONCATENATE("X1","(m",K5515,")")</f>
        <v>X1(m690)</v>
      </c>
      <c r="Q5515" s="59">
        <f t="shared" ref="Q5515" si="9715">(($L$3*($I$3-($C$3*N5516+$D$3*N5517+$E$3*N5518+$F$3*N5519+$G$3*N5520))/$B$3))+((1-$L$3)*N5515)</f>
        <v>0.25184578300217741</v>
      </c>
      <c r="S5515" s="129">
        <f t="shared" ref="S5515:S5520" si="9716">ABS((Q5515-N5515)/Q5515)*100</f>
        <v>1.6706704827029507E-3</v>
      </c>
      <c r="T5515" s="133">
        <f t="shared" si="9632"/>
        <v>1.6774247985504042E-3</v>
      </c>
      <c r="U5515" s="127" t="s">
        <v>229</v>
      </c>
    </row>
    <row r="5516" spans="1:22" x14ac:dyDescent="0.2">
      <c r="N5516" s="125">
        <f t="shared" si="9614"/>
        <v>1.016413773301644E-4</v>
      </c>
      <c r="P5516" s="127" t="str">
        <f t="shared" ref="P5516" si="9717">CONCATENATE("X2","(m",K5515,")")</f>
        <v>X2(m690)</v>
      </c>
      <c r="Q5516" s="59">
        <f t="shared" ref="Q5516" si="9718">(($L$3*($I$4-($B$4*Q5515+$D$4*N5517+$E$4*N5518+$F$4*N5519+$G$4*N5520))/$C$4))+((1-$L$3)*N5516)</f>
        <v>1.0164308231643319E-4</v>
      </c>
      <c r="S5516" s="129">
        <f t="shared" si="9716"/>
        <v>1.6774247985504042E-3</v>
      </c>
    </row>
    <row r="5517" spans="1:22" x14ac:dyDescent="0.2">
      <c r="N5517" s="125">
        <f t="shared" si="9614"/>
        <v>-9.8334939074650103E-4</v>
      </c>
      <c r="P5517" s="127" t="str">
        <f t="shared" ref="P5517" si="9719">CONCATENATE("X3","(m",K5515,")")</f>
        <v>X3(m690)</v>
      </c>
      <c r="Q5517" s="59">
        <f t="shared" ref="Q5517" si="9720">(($L$3*($I$5-($B$5*Q5515+$C$5*Q5516+$E$5*N5518+$F$5*N5519+$G$5*N5520))/$D$5))+((1-$L$3)*N5517)</f>
        <v>-9.8336582233170614E-4</v>
      </c>
      <c r="S5517" s="129">
        <f t="shared" si="9716"/>
        <v>1.6709534571933142E-3</v>
      </c>
    </row>
    <row r="5518" spans="1:22" x14ac:dyDescent="0.2">
      <c r="N5518" s="125">
        <f t="shared" si="9614"/>
        <v>0.25301275946199886</v>
      </c>
      <c r="P5518" s="127" t="str">
        <f t="shared" ref="P5518" si="9721">CONCATENATE("X4","(m",K5515,")")</f>
        <v>X4(m690)</v>
      </c>
      <c r="Q5518" s="59">
        <f t="shared" ref="Q5518" si="9722">(($L$3*($I$6-($B$6*Q5515+$C$6*Q5516+$D$6*Q5517+$F$6*N5519+$G$6*N5520))/$E$6))+((1-$L$3)*N5518)</f>
        <v>0.25301694774174971</v>
      </c>
      <c r="S5518" s="129">
        <f t="shared" si="9716"/>
        <v>1.6553356556670608E-3</v>
      </c>
    </row>
    <row r="5519" spans="1:22" x14ac:dyDescent="0.2">
      <c r="N5519" s="125">
        <f t="shared" si="9614"/>
        <v>-1.0164223177622311E-4</v>
      </c>
      <c r="P5519" s="127" t="str">
        <f t="shared" ref="P5519" si="9723">CONCATENATE("X5","(m",K5515,")")</f>
        <v>X5(m690)</v>
      </c>
      <c r="Q5519" s="59">
        <f t="shared" ref="Q5519" si="9724">(($L$3*($I$7-($B$7*Q5515+$C$7*Q5516+$D$7*Q5517+$E$7*Q5518+$G$7*N5520))/$F$7))+((1-$L$3)*N5519)</f>
        <v>-1.0164392896864909E-4</v>
      </c>
      <c r="S5519" s="129">
        <f t="shared" si="9716"/>
        <v>1.669743036506757E-3</v>
      </c>
    </row>
    <row r="5520" spans="1:22" ht="15.75" x14ac:dyDescent="0.25">
      <c r="K5520" s="1"/>
      <c r="N5520" s="126">
        <f t="shared" si="9614"/>
        <v>-9.8930928192687644E-4</v>
      </c>
      <c r="P5520" s="127" t="str">
        <f t="shared" ref="P5520" si="9725">CONCATENATE("X6","(m",K5515,")")</f>
        <v>X6(m690)</v>
      </c>
      <c r="Q5520" s="59">
        <f t="shared" ref="Q5520" si="9726">(($L$3*($I$8-($B$8*Q5515+$C$8*Q5516+$D$8*Q5517+$E$8*Q5518+$F$8*Q5519))/$G$8))+((1-$L$3)*N5520)</f>
        <v>-9.8932563839992764E-4</v>
      </c>
      <c r="R5520" s="1"/>
      <c r="S5520" s="129">
        <f t="shared" si="9716"/>
        <v>1.6532951756565396E-3</v>
      </c>
      <c r="T5520" s="1"/>
      <c r="U5520" s="1"/>
    </row>
    <row r="5521" spans="1:22" x14ac:dyDescent="0.2">
      <c r="A5521" s="131"/>
      <c r="B5521" s="131"/>
      <c r="C5521" s="131"/>
      <c r="D5521" s="131"/>
      <c r="E5521" s="131"/>
      <c r="F5521" s="131"/>
      <c r="G5521" s="131"/>
      <c r="H5521" s="131"/>
      <c r="I5521" s="131"/>
      <c r="J5521" s="131"/>
      <c r="K5521" s="131"/>
      <c r="L5521" s="131"/>
      <c r="M5521" s="131"/>
      <c r="N5521" s="131"/>
      <c r="O5521" s="131"/>
      <c r="P5521" s="131"/>
      <c r="Q5521" s="131"/>
      <c r="R5521" s="131"/>
      <c r="S5521" s="131"/>
      <c r="T5521" s="131"/>
      <c r="U5521" s="131"/>
      <c r="V5521" s="131"/>
    </row>
    <row r="5522" spans="1:22" ht="15.75" x14ac:dyDescent="0.25">
      <c r="K5522" s="127" t="s">
        <v>226</v>
      </c>
      <c r="N5522" s="117" t="s">
        <v>918</v>
      </c>
      <c r="S5522" s="112" t="s">
        <v>210</v>
      </c>
      <c r="T5522" s="112" t="s">
        <v>228</v>
      </c>
    </row>
    <row r="5523" spans="1:22" x14ac:dyDescent="0.2">
      <c r="K5523" s="127">
        <v>691</v>
      </c>
      <c r="N5523" s="124">
        <f t="shared" ref="N5523:N5584" si="9727">Q5515</f>
        <v>0.25184578300217741</v>
      </c>
      <c r="P5523" s="127" t="str">
        <f t="shared" ref="P5523" si="9728">CONCATENATE("X1","(m",K5523,")")</f>
        <v>X1(m691)</v>
      </c>
      <c r="Q5523" s="59">
        <f t="shared" ref="Q5523" si="9729">(($L$3*($I$3-($C$3*N5524+$D$3*N5525+$E$3*N5526+$F$3*N5527+$G$3*N5528))/$B$3))+((1-$L$3)*N5523)</f>
        <v>0.2518499521364404</v>
      </c>
      <c r="S5523" s="129">
        <f t="shared" ref="S5523:S5528" si="9730">ABS((Q5523-N5523)/Q5523)*100</f>
        <v>1.6554040322903411E-3</v>
      </c>
      <c r="T5523" s="133">
        <f t="shared" si="9632"/>
        <v>1.6620965165030238E-3</v>
      </c>
      <c r="U5523" s="127" t="s">
        <v>229</v>
      </c>
    </row>
    <row r="5524" spans="1:22" x14ac:dyDescent="0.2">
      <c r="N5524" s="125">
        <f t="shared" si="9727"/>
        <v>1.0164308231643319E-4</v>
      </c>
      <c r="P5524" s="127" t="str">
        <f t="shared" ref="P5524" si="9731">CONCATENATE("X2","(m",K5523,")")</f>
        <v>X2(m691)</v>
      </c>
      <c r="Q5524" s="59">
        <f t="shared" ref="Q5524" si="9732">(($L$3*($I$4-($B$4*Q5523+$D$4*N5525+$E$4*N5526+$F$4*N5527+$G$4*N5528))/$C$4))+((1-$L$3)*N5524)</f>
        <v>1.0164477175064366E-4</v>
      </c>
      <c r="S5524" s="129">
        <f t="shared" si="9730"/>
        <v>1.6620965165030238E-3</v>
      </c>
    </row>
    <row r="5525" spans="1:22" x14ac:dyDescent="0.2">
      <c r="N5525" s="125">
        <f t="shared" si="9727"/>
        <v>-9.8336582233170614E-4</v>
      </c>
      <c r="P5525" s="127" t="str">
        <f t="shared" ref="P5525" si="9733">CONCATENATE("X3","(m",K5523,")")</f>
        <v>X3(m691)</v>
      </c>
      <c r="Q5525" s="59">
        <f t="shared" ref="Q5525" si="9734">(($L$3*($I$5-($B$5*Q5523+$C$5*Q5524+$E$5*N5526+$F$5*N5527+$G$5*N5528))/$D$5))+((1-$L$3)*N5525)</f>
        <v>-9.8338210403595616E-4</v>
      </c>
      <c r="S5525" s="129">
        <f t="shared" si="9730"/>
        <v>1.6556844163830233E-3</v>
      </c>
    </row>
    <row r="5526" spans="1:22" x14ac:dyDescent="0.2">
      <c r="N5526" s="125">
        <f t="shared" si="9727"/>
        <v>0.25301694774174971</v>
      </c>
      <c r="P5526" s="127" t="str">
        <f t="shared" ref="P5526" si="9735">CONCATENATE("X4","(m",K5523,")")</f>
        <v>X4(m691)</v>
      </c>
      <c r="Q5526" s="59">
        <f t="shared" ref="Q5526" si="9736">(($L$3*($I$6-($B$6*Q5523+$C$6*Q5524+$D$6*Q5525+$F$6*N5527+$G$6*N5528))/$E$6))+((1-$L$3)*N5526)</f>
        <v>0.25302109781804283</v>
      </c>
      <c r="S5526" s="129">
        <f t="shared" si="9730"/>
        <v>1.640209582879729E-3</v>
      </c>
    </row>
    <row r="5527" spans="1:22" x14ac:dyDescent="0.2">
      <c r="N5527" s="125">
        <f t="shared" si="9727"/>
        <v>-1.0164392896864909E-4</v>
      </c>
      <c r="P5527" s="127" t="str">
        <f t="shared" ref="P5527" si="9737">CONCATENATE("X5","(m",K5523,")")</f>
        <v>X5(m691)</v>
      </c>
      <c r="Q5527" s="59">
        <f t="shared" ref="Q5527" si="9738">(($L$3*($I$7-($B$7*Q5523+$C$7*Q5524+$D$7*Q5525+$E$7*Q5526+$G$7*N5528))/$F$7))+((1-$L$3)*N5527)</f>
        <v>-1.0164561068010844E-4</v>
      </c>
      <c r="S5527" s="129">
        <f t="shared" si="9730"/>
        <v>1.6544850762371321E-3</v>
      </c>
    </row>
    <row r="5528" spans="1:22" ht="15.75" x14ac:dyDescent="0.25">
      <c r="K5528" s="1"/>
      <c r="N5528" s="126">
        <f t="shared" si="9727"/>
        <v>-9.8932563839992764E-4</v>
      </c>
      <c r="P5528" s="127" t="str">
        <f t="shared" ref="P5528" si="9739">CONCATENATE("X6","(m",K5523,")")</f>
        <v>X6(m691)</v>
      </c>
      <c r="Q5528" s="59">
        <f t="shared" ref="Q5528" si="9740">(($L$3*($I$8-($B$8*Q5523+$C$8*Q5524+$D$8*Q5525+$E$8*Q5526+$F$8*Q5527))/$G$8))+((1-$L$3)*N5528)</f>
        <v>-9.8934184567715973E-4</v>
      </c>
      <c r="R5528" s="1"/>
      <c r="S5528" s="129">
        <f t="shared" si="9730"/>
        <v>1.6381877813927454E-3</v>
      </c>
      <c r="T5528" s="1"/>
      <c r="U5528" s="1"/>
    </row>
    <row r="5529" spans="1:22" x14ac:dyDescent="0.2">
      <c r="A5529" s="131"/>
      <c r="B5529" s="131"/>
      <c r="C5529" s="131"/>
      <c r="D5529" s="131"/>
      <c r="E5529" s="131"/>
      <c r="F5529" s="131"/>
      <c r="G5529" s="131"/>
      <c r="H5529" s="131"/>
      <c r="I5529" s="131"/>
      <c r="J5529" s="131"/>
      <c r="K5529" s="131"/>
      <c r="L5529" s="131"/>
      <c r="M5529" s="131"/>
      <c r="N5529" s="131"/>
      <c r="O5529" s="131"/>
      <c r="P5529" s="131"/>
      <c r="Q5529" s="131"/>
      <c r="R5529" s="131"/>
      <c r="S5529" s="131"/>
      <c r="T5529" s="131"/>
      <c r="U5529" s="131"/>
      <c r="V5529" s="131"/>
    </row>
    <row r="5530" spans="1:22" ht="15.75" x14ac:dyDescent="0.25">
      <c r="K5530" s="127" t="s">
        <v>226</v>
      </c>
      <c r="N5530" s="117" t="s">
        <v>919</v>
      </c>
      <c r="S5530" s="112" t="s">
        <v>210</v>
      </c>
      <c r="T5530" s="112" t="s">
        <v>228</v>
      </c>
    </row>
    <row r="5531" spans="1:22" x14ac:dyDescent="0.2">
      <c r="K5531" s="127">
        <v>692</v>
      </c>
      <c r="N5531" s="124">
        <f t="shared" ref="N5531" si="9741">Q5523</f>
        <v>0.2518499521364404</v>
      </c>
      <c r="P5531" s="127" t="str">
        <f t="shared" ref="P5531" si="9742">CONCATENATE("X1","(m",K5531,")")</f>
        <v>X1(m692)</v>
      </c>
      <c r="Q5531" s="59">
        <f t="shared" ref="Q5531" si="9743">(($L$3*($I$3-($C$3*N5532+$D$3*N5533+$E$3*N5534+$F$3*N5535+$G$3*N5536))/$B$3))+((1-$L$3)*N5531)</f>
        <v>0.25185408324188152</v>
      </c>
      <c r="S5531" s="129">
        <f t="shared" ref="S5531:S5536" si="9744">ABS((Q5531-N5531)/Q5531)*100</f>
        <v>1.6402773335825102E-3</v>
      </c>
      <c r="T5531" s="133">
        <f t="shared" ref="T5531:T5587" si="9745">MAX(S5531:S5534)</f>
        <v>1.6469085542002923E-3</v>
      </c>
      <c r="U5531" s="127" t="s">
        <v>229</v>
      </c>
    </row>
    <row r="5532" spans="1:22" x14ac:dyDescent="0.2">
      <c r="N5532" s="125">
        <f t="shared" si="9727"/>
        <v>1.0164477175064366E-4</v>
      </c>
      <c r="P5532" s="127" t="str">
        <f t="shared" ref="P5532" si="9746">CONCATENATE("X2","(m",K5531,")")</f>
        <v>X2(m692)</v>
      </c>
      <c r="Q5532" s="59">
        <f t="shared" ref="Q5532" si="9747">(($L$3*($I$4-($B$4*Q5531+$D$4*N5533+$E$4*N5534+$F$4*N5535+$G$4*N5536))/$C$4))+((1-$L$3)*N5532)</f>
        <v>1.0164644577465416E-4</v>
      </c>
      <c r="S5532" s="129">
        <f t="shared" si="9744"/>
        <v>1.6469085542002923E-3</v>
      </c>
    </row>
    <row r="5533" spans="1:22" x14ac:dyDescent="0.2">
      <c r="N5533" s="125">
        <f t="shared" si="9727"/>
        <v>-9.8338210403595616E-4</v>
      </c>
      <c r="P5533" s="127" t="str">
        <f t="shared" ref="P5533" si="9748">CONCATENATE("X3","(m",K5531,")")</f>
        <v>X3(m692)</v>
      </c>
      <c r="Q5533" s="59">
        <f t="shared" ref="Q5533" si="9749">(($L$3*($I$5-($B$5*Q5531+$C$5*Q5532+$E$5*N5534+$F$5*N5535+$G$5*N5536))/$D$5))+((1-$L$3)*N5533)</f>
        <v>-9.8339823722639209E-4</v>
      </c>
      <c r="S5533" s="129">
        <f t="shared" si="9744"/>
        <v>1.6405551510272705E-3</v>
      </c>
    </row>
    <row r="5534" spans="1:22" x14ac:dyDescent="0.2">
      <c r="N5534" s="125">
        <f t="shared" si="9727"/>
        <v>0.25302109781804283</v>
      </c>
      <c r="P5534" s="127" t="str">
        <f t="shared" ref="P5534" si="9750">CONCATENATE("X4","(m",K5531,")")</f>
        <v>X4(m692)</v>
      </c>
      <c r="Q5534" s="59">
        <f t="shared" ref="Q5534" si="9751">(($L$3*($I$6-($B$6*Q5531+$C$6*Q5532+$D$6*Q5533+$F$6*N5535+$G$6*N5536))/$E$6))+((1-$L$3)*N5534)</f>
        <v>0.25302521003935163</v>
      </c>
      <c r="S5534" s="129">
        <f t="shared" si="9744"/>
        <v>1.6252219722159794E-3</v>
      </c>
    </row>
    <row r="5535" spans="1:22" x14ac:dyDescent="0.2">
      <c r="N5535" s="125">
        <f t="shared" si="9727"/>
        <v>-1.0164561068010844E-4</v>
      </c>
      <c r="P5535" s="127" t="str">
        <f t="shared" ref="P5535" si="9752">CONCATENATE("X5","(m",K5531,")")</f>
        <v>X5(m692)</v>
      </c>
      <c r="Q5535" s="59">
        <f t="shared" ref="Q5535" si="9753">(($L$3*($I$7-($B$7*Q5531+$C$7*Q5532+$D$7*Q5533+$E$7*Q5534+$G$7*N5536))/$F$7))+((1-$L$3)*N5535)</f>
        <v>-1.0164727705181102E-4</v>
      </c>
      <c r="S5535" s="129">
        <f t="shared" si="9744"/>
        <v>1.6393667896501425E-3</v>
      </c>
    </row>
    <row r="5536" spans="1:22" ht="15.75" x14ac:dyDescent="0.25">
      <c r="K5536" s="1"/>
      <c r="N5536" s="126">
        <f t="shared" si="9727"/>
        <v>-9.8934184567715973E-4</v>
      </c>
      <c r="P5536" s="127" t="str">
        <f t="shared" ref="P5536" si="9754">CONCATENATE("X6","(m",K5531,")")</f>
        <v>X6(m692)</v>
      </c>
      <c r="Q5536" s="59">
        <f t="shared" ref="Q5536" si="9755">(($L$3*($I$8-($B$8*Q5531+$C$8*Q5532+$D$8*Q5533+$E$8*Q5534+$F$8*Q5535))/$G$8))+((1-$L$3)*N5536)</f>
        <v>-9.8935790511946544E-4</v>
      </c>
      <c r="R5536" s="1"/>
      <c r="S5536" s="129">
        <f t="shared" si="9744"/>
        <v>1.6232186777518358E-3</v>
      </c>
      <c r="T5536" s="1"/>
      <c r="U5536" s="1"/>
    </row>
    <row r="5537" spans="1:22" x14ac:dyDescent="0.2">
      <c r="A5537" s="131"/>
      <c r="B5537" s="131"/>
      <c r="C5537" s="131"/>
      <c r="D5537" s="131"/>
      <c r="E5537" s="131"/>
      <c r="F5537" s="131"/>
      <c r="G5537" s="131"/>
      <c r="H5537" s="131"/>
      <c r="I5537" s="131"/>
      <c r="J5537" s="131"/>
      <c r="K5537" s="131"/>
      <c r="L5537" s="131"/>
      <c r="M5537" s="131"/>
      <c r="N5537" s="131"/>
      <c r="O5537" s="131"/>
      <c r="P5537" s="131"/>
      <c r="Q5537" s="131"/>
      <c r="R5537" s="131"/>
      <c r="S5537" s="131"/>
      <c r="T5537" s="131"/>
      <c r="U5537" s="131"/>
      <c r="V5537" s="131"/>
    </row>
    <row r="5538" spans="1:22" ht="15.75" x14ac:dyDescent="0.25">
      <c r="K5538" s="127" t="s">
        <v>226</v>
      </c>
      <c r="N5538" s="117" t="s">
        <v>920</v>
      </c>
      <c r="S5538" s="112" t="s">
        <v>210</v>
      </c>
      <c r="T5538" s="112" t="s">
        <v>228</v>
      </c>
    </row>
    <row r="5539" spans="1:22" x14ac:dyDescent="0.2">
      <c r="K5539" s="127">
        <v>693</v>
      </c>
      <c r="N5539" s="124">
        <f t="shared" ref="N5539" si="9756">Q5531</f>
        <v>0.25185408324188152</v>
      </c>
      <c r="P5539" s="127" t="str">
        <f t="shared" ref="P5539" si="9757">CONCATENATE("X1","(m",K5539,")")</f>
        <v>X1(m693)</v>
      </c>
      <c r="Q5539" s="59">
        <f t="shared" ref="Q5539" si="9758">(($L$3*($I$3-($C$3*N5540+$D$3*N5541+$E$3*N5542+$F$3*N5543+$G$3*N5544))/$B$3))+((1-$L$3)*N5539)</f>
        <v>0.25185817666538129</v>
      </c>
      <c r="S5539" s="129">
        <f t="shared" ref="S5539:S5544" si="9759">ABS((Q5539-N5539)/Q5539)*100</f>
        <v>1.6252891027683876E-3</v>
      </c>
      <c r="T5539" s="133">
        <f t="shared" si="9745"/>
        <v>1.6318596225972269E-3</v>
      </c>
      <c r="U5539" s="127" t="s">
        <v>229</v>
      </c>
    </row>
    <row r="5540" spans="1:22" x14ac:dyDescent="0.2">
      <c r="N5540" s="125">
        <f t="shared" si="9727"/>
        <v>1.0164644577465416E-4</v>
      </c>
      <c r="P5540" s="127" t="str">
        <f t="shared" ref="P5540" si="9760">CONCATENATE("X2","(m",K5539,")")</f>
        <v>X2(m693)</v>
      </c>
      <c r="Q5540" s="59">
        <f t="shared" ref="Q5540" si="9761">(($L$3*($I$4-($B$4*Q5539+$D$4*N5541+$E$4*N5542+$F$4*N5543+$G$4*N5544))/$C$4))+((1-$L$3)*N5540)</f>
        <v>1.0164810452902911E-4</v>
      </c>
      <c r="S5540" s="129">
        <f t="shared" si="9759"/>
        <v>1.6318596225972269E-3</v>
      </c>
    </row>
    <row r="5541" spans="1:22" x14ac:dyDescent="0.2">
      <c r="N5541" s="125">
        <f t="shared" si="9727"/>
        <v>-9.8339823722639209E-4</v>
      </c>
      <c r="P5541" s="127" t="str">
        <f t="shared" ref="P5541" si="9762">CONCATENATE("X3","(m",K5539,")")</f>
        <v>X3(m693)</v>
      </c>
      <c r="Q5541" s="59">
        <f t="shared" ref="Q5541" si="9763">(($L$3*($I$5-($B$5*Q5539+$C$5*Q5540+$E$5*N5542+$F$5*N5543+$G$5*N5544))/$D$5))+((1-$L$3)*N5541)</f>
        <v>-9.8341422325768529E-4</v>
      </c>
      <c r="S5541" s="129">
        <f t="shared" si="9759"/>
        <v>1.6255643771599844E-3</v>
      </c>
    </row>
    <row r="5542" spans="1:22" x14ac:dyDescent="0.2">
      <c r="N5542" s="125">
        <f t="shared" si="9727"/>
        <v>0.25302521003935163</v>
      </c>
      <c r="P5542" s="127" t="str">
        <f t="shared" ref="P5542" si="9764">CONCATENATE("X4","(m",K5539,")")</f>
        <v>X4(m693)</v>
      </c>
      <c r="Q5542" s="59">
        <f t="shared" ref="Q5542" si="9765">(($L$3*($I$6-($B$6*Q5539+$C$6*Q5540+$D$6*Q5541+$F$6*N5543+$G$6*N5544))/$E$6))+((1-$L$3)*N5542)</f>
        <v>0.25302928475097103</v>
      </c>
      <c r="S5542" s="129">
        <f t="shared" si="9759"/>
        <v>1.6103715518167754E-3</v>
      </c>
    </row>
    <row r="5543" spans="1:22" x14ac:dyDescent="0.2">
      <c r="N5543" s="125">
        <f t="shared" si="9727"/>
        <v>-1.0164727705181102E-4</v>
      </c>
      <c r="P5543" s="127" t="str">
        <f t="shared" ref="P5543" si="9766">CONCATENATE("X5","(m",K5539,")")</f>
        <v>X5(m693)</v>
      </c>
      <c r="Q5543" s="59">
        <f t="shared" ref="Q5543" si="9767">(($L$3*($I$7-($B$7*Q5539+$C$7*Q5540+$D$7*Q5541+$E$7*Q5542+$G$7*N5544))/$F$7))+((1-$L$3)*N5543)</f>
        <v>-1.0164892822367871E-4</v>
      </c>
      <c r="S5543" s="129">
        <f t="shared" si="9759"/>
        <v>1.624386893738149E-3</v>
      </c>
    </row>
    <row r="5544" spans="1:22" ht="15.75" x14ac:dyDescent="0.25">
      <c r="K5544" s="1"/>
      <c r="N5544" s="126">
        <f t="shared" si="9727"/>
        <v>-9.8935790511946544E-4</v>
      </c>
      <c r="P5544" s="127" t="str">
        <f t="shared" ref="P5544" si="9768">CONCATENATE("X6","(m",K5539,")")</f>
        <v>X6(m693)</v>
      </c>
      <c r="Q5544" s="59">
        <f t="shared" ref="Q5544" si="9769">(($L$3*($I$8-($B$8*Q5539+$C$8*Q5540+$D$8*Q5541+$E$8*Q5542+$F$8*Q5543))/$G$8))+((1-$L$3)*N5544)</f>
        <v>-9.8937381807532297E-4</v>
      </c>
      <c r="R5544" s="1"/>
      <c r="S5544" s="129">
        <f t="shared" si="9759"/>
        <v>1.608386594308832E-3</v>
      </c>
      <c r="T5544" s="1"/>
      <c r="U5544" s="1"/>
    </row>
    <row r="5545" spans="1:22" x14ac:dyDescent="0.2">
      <c r="A5545" s="131"/>
      <c r="B5545" s="131"/>
      <c r="C5545" s="131"/>
      <c r="D5545" s="131"/>
      <c r="E5545" s="131"/>
      <c r="F5545" s="131"/>
      <c r="G5545" s="131"/>
      <c r="H5545" s="131"/>
      <c r="I5545" s="131"/>
      <c r="J5545" s="131"/>
      <c r="K5545" s="131"/>
      <c r="L5545" s="131"/>
      <c r="M5545" s="131"/>
      <c r="N5545" s="131"/>
      <c r="O5545" s="131"/>
      <c r="P5545" s="131"/>
      <c r="Q5545" s="131"/>
      <c r="R5545" s="131"/>
      <c r="S5545" s="131"/>
      <c r="T5545" s="131"/>
      <c r="U5545" s="131"/>
      <c r="V5545" s="131"/>
    </row>
    <row r="5546" spans="1:22" ht="15.75" x14ac:dyDescent="0.25">
      <c r="K5546" s="127" t="s">
        <v>226</v>
      </c>
      <c r="N5546" s="117" t="s">
        <v>921</v>
      </c>
      <c r="S5546" s="112" t="s">
        <v>210</v>
      </c>
      <c r="T5546" s="112" t="s">
        <v>228</v>
      </c>
    </row>
    <row r="5547" spans="1:22" x14ac:dyDescent="0.2">
      <c r="K5547" s="127">
        <v>694</v>
      </c>
      <c r="N5547" s="124">
        <f t="shared" ref="N5547" si="9770">Q5539</f>
        <v>0.25185817666538129</v>
      </c>
      <c r="P5547" s="127" t="str">
        <f t="shared" ref="P5547" si="9771">CONCATENATE("X1","(m",K5547,")")</f>
        <v>X1(m694)</v>
      </c>
      <c r="Q5547" s="59">
        <f t="shared" ref="Q5547" si="9772">(($L$3*($I$3-($C$3*N5548+$D$3*N5549+$E$3*N5550+$F$3*N5551+$G$3*N5552))/$B$3))+((1-$L$3)*N5547)</f>
        <v>0.25186223275065611</v>
      </c>
      <c r="S5547" s="129">
        <f t="shared" ref="S5547:S5552" si="9773">ABS((Q5547-N5547)/Q5547)*100</f>
        <v>1.610438067875304E-3</v>
      </c>
      <c r="T5547" s="133">
        <f t="shared" si="9745"/>
        <v>1.6169484444953843E-3</v>
      </c>
      <c r="U5547" s="127" t="s">
        <v>229</v>
      </c>
    </row>
    <row r="5548" spans="1:22" x14ac:dyDescent="0.2">
      <c r="N5548" s="125">
        <f t="shared" si="9727"/>
        <v>1.0164810452902911E-4</v>
      </c>
      <c r="P5548" s="127" t="str">
        <f t="shared" ref="P5548" si="9774">CONCATENATE("X2","(m",K5547,")")</f>
        <v>X2(m694)</v>
      </c>
      <c r="Q5548" s="59">
        <f t="shared" ref="Q5548" si="9775">(($L$3*($I$4-($B$4*Q5547+$D$4*N5549+$E$4*N5550+$F$4*N5551+$G$4*N5552))/$C$4))+((1-$L$3)*N5548)</f>
        <v>1.016497481530507E-4</v>
      </c>
      <c r="S5548" s="129">
        <f t="shared" si="9773"/>
        <v>1.6169484444953843E-3</v>
      </c>
    </row>
    <row r="5549" spans="1:22" x14ac:dyDescent="0.2">
      <c r="N5549" s="125">
        <f t="shared" si="9727"/>
        <v>-9.8341422325768529E-4</v>
      </c>
      <c r="P5549" s="127" t="str">
        <f t="shared" ref="P5549" si="9776">CONCATENATE("X3","(m",K5547,")")</f>
        <v>X3(m694)</v>
      </c>
      <c r="Q5549" s="59">
        <f t="shared" ref="Q5549" si="9777">(($L$3*($I$5-($B$5*Q5547+$C$5*Q5548+$E$5*N5550+$F$5*N5551+$G$5*N5552))/$D$5))+((1-$L$3)*N5549)</f>
        <v>-9.8343006347214961E-4</v>
      </c>
      <c r="S5549" s="129">
        <f t="shared" si="9773"/>
        <v>1.6107108225260694E-3</v>
      </c>
    </row>
    <row r="5550" spans="1:22" x14ac:dyDescent="0.2">
      <c r="N5550" s="125">
        <f t="shared" si="9727"/>
        <v>0.25302928475097103</v>
      </c>
      <c r="P5550" s="127" t="str">
        <f t="shared" ref="P5550" si="9778">CONCATENATE("X4","(m",K5547,")")</f>
        <v>X4(m694)</v>
      </c>
      <c r="Q5550" s="59">
        <f t="shared" ref="Q5550" si="9779">(($L$3*($I$6-($B$6*Q5547+$C$6*Q5548+$D$6*Q5549+$F$6*N5551+$G$6*N5552))/$E$6))+((1-$L$3)*N5550)</f>
        <v>0.2530333222950461</v>
      </c>
      <c r="S5550" s="129">
        <f t="shared" si="9773"/>
        <v>1.5956570614707962E-3</v>
      </c>
    </row>
    <row r="5551" spans="1:22" x14ac:dyDescent="0.2">
      <c r="N5551" s="125">
        <f t="shared" si="9727"/>
        <v>-1.0164892822367871E-4</v>
      </c>
      <c r="P5551" s="127" t="str">
        <f t="shared" ref="P5551" si="9780">CONCATENATE("X5","(m",K5547,")")</f>
        <v>X5(m694)</v>
      </c>
      <c r="Q5551" s="59">
        <f t="shared" ref="Q5551" si="9781">(($L$3*($I$7-($B$7*Q5547+$C$7*Q5548+$D$7*Q5549+$E$7*Q5550+$G$7*N5552))/$F$7))+((1-$L$3)*N5551)</f>
        <v>-1.0165056433435696E-4</v>
      </c>
      <c r="S5551" s="129">
        <f t="shared" si="9773"/>
        <v>1.6095441171104273E-3</v>
      </c>
    </row>
    <row r="5552" spans="1:22" ht="15.75" x14ac:dyDescent="0.25">
      <c r="K5552" s="1"/>
      <c r="N5552" s="126">
        <f t="shared" si="9727"/>
        <v>-9.8937381807532297E-4</v>
      </c>
      <c r="P5552" s="127" t="str">
        <f t="shared" ref="P5552" si="9782">CONCATENATE("X6","(m",K5547,")")</f>
        <v>X6(m694)</v>
      </c>
      <c r="Q5552" s="59">
        <f t="shared" ref="Q5552" si="9783">(($L$3*($I$8-($B$8*Q5547+$C$8*Q5548+$D$8*Q5549+$E$8*Q5550+$F$8*Q5551))/$G$8))+((1-$L$3)*N5552)</f>
        <v>-9.8938958588091E-4</v>
      </c>
      <c r="R5552" s="1"/>
      <c r="S5552" s="129">
        <f t="shared" si="9773"/>
        <v>1.5936902724717618E-3</v>
      </c>
      <c r="T5552" s="1"/>
      <c r="U5552" s="1"/>
    </row>
    <row r="5553" spans="1:22" x14ac:dyDescent="0.2">
      <c r="A5553" s="131"/>
      <c r="B5553" s="131"/>
      <c r="C5553" s="131"/>
      <c r="D5553" s="131"/>
      <c r="E5553" s="131"/>
      <c r="F5553" s="131"/>
      <c r="G5553" s="131"/>
      <c r="H5553" s="131"/>
      <c r="I5553" s="131"/>
      <c r="J5553" s="131"/>
      <c r="K5553" s="131"/>
      <c r="L5553" s="131"/>
      <c r="M5553" s="131"/>
      <c r="N5553" s="131"/>
      <c r="O5553" s="131"/>
      <c r="P5553" s="131"/>
      <c r="Q5553" s="131"/>
      <c r="R5553" s="131"/>
      <c r="S5553" s="131"/>
      <c r="T5553" s="131"/>
      <c r="U5553" s="131"/>
      <c r="V5553" s="131"/>
    </row>
    <row r="5554" spans="1:22" ht="15.75" x14ac:dyDescent="0.25">
      <c r="K5554" s="127" t="s">
        <v>226</v>
      </c>
      <c r="N5554" s="117" t="s">
        <v>922</v>
      </c>
      <c r="S5554" s="112" t="s">
        <v>210</v>
      </c>
      <c r="T5554" s="112" t="s">
        <v>228</v>
      </c>
    </row>
    <row r="5555" spans="1:22" x14ac:dyDescent="0.2">
      <c r="K5555" s="127">
        <v>695</v>
      </c>
      <c r="N5555" s="124">
        <f t="shared" ref="N5555" si="9784">Q5547</f>
        <v>0.25186223275065611</v>
      </c>
      <c r="P5555" s="127" t="str">
        <f t="shared" ref="P5555" si="9785">CONCATENATE("X1","(m",K5555,")")</f>
        <v>X1(m695)</v>
      </c>
      <c r="Q5555" s="59">
        <f t="shared" ref="Q5555" si="9786">(($L$3*($I$3-($C$3*N5556+$D$3*N5557+$E$3*N5558+$F$3*N5559+$G$3*N5560))/$B$3))+((1-$L$3)*N5555)</f>
        <v>0.25186625183828709</v>
      </c>
      <c r="S5555" s="129">
        <f t="shared" ref="S5555:S5560" si="9787">ABS((Q5555-N5555)/Q5555)*100</f>
        <v>1.5957229686970093E-3</v>
      </c>
      <c r="T5555" s="133">
        <f t="shared" si="9745"/>
        <v>1.6021737544969538E-3</v>
      </c>
      <c r="U5555" s="127" t="s">
        <v>229</v>
      </c>
    </row>
    <row r="5556" spans="1:22" x14ac:dyDescent="0.2">
      <c r="N5556" s="125">
        <f t="shared" si="9727"/>
        <v>1.016497481530507E-4</v>
      </c>
      <c r="P5556" s="127" t="str">
        <f t="shared" ref="P5556" si="9788">CONCATENATE("X2","(m",K5555,")")</f>
        <v>X2(m695)</v>
      </c>
      <c r="Q5556" s="59">
        <f t="shared" ref="Q5556" si="9789">(($L$3*($I$4-($B$4*Q5555+$D$4*N5557+$E$4*N5558+$F$4*N5559+$G$4*N5560))/$C$4))+((1-$L$3)*N5556)</f>
        <v>1.0165137678473063E-4</v>
      </c>
      <c r="S5556" s="129">
        <f t="shared" si="9787"/>
        <v>1.6021737544969538E-3</v>
      </c>
    </row>
    <row r="5557" spans="1:22" x14ac:dyDescent="0.2">
      <c r="N5557" s="125">
        <f t="shared" si="9727"/>
        <v>-9.8343006347214961E-4</v>
      </c>
      <c r="P5557" s="127" t="str">
        <f t="shared" ref="P5557" si="9790">CONCATENATE("X3","(m",K5555,")")</f>
        <v>X3(m695)</v>
      </c>
      <c r="Q5557" s="59">
        <f t="shared" ref="Q5557" si="9791">(($L$3*($I$5-($B$5*Q5555+$C$5*Q5556+$E$5*N5558+$F$5*N5559+$G$5*N5560))/$D$5))+((1-$L$3)*N5557)</f>
        <v>-9.8344575919985565E-4</v>
      </c>
      <c r="S5557" s="129">
        <f t="shared" si="9787"/>
        <v>1.59599322679604E-3</v>
      </c>
    </row>
    <row r="5558" spans="1:22" x14ac:dyDescent="0.2">
      <c r="N5558" s="125">
        <f t="shared" si="9727"/>
        <v>0.2530333222950461</v>
      </c>
      <c r="P5558" s="127" t="str">
        <f t="shared" ref="P5558" si="9792">CONCATENATE("X4","(m",K5555,")")</f>
        <v>X4(m695)</v>
      </c>
      <c r="Q5558" s="59">
        <f t="shared" ref="Q5558" si="9793">(($L$3*($I$6-($B$6*Q5555+$C$6*Q5556+$D$6*Q5557+$F$6*N5559+$G$6*N5560))/$E$6))+((1-$L$3)*N5558)</f>
        <v>0.25303732301060117</v>
      </c>
      <c r="S5558" s="129">
        <f t="shared" si="9787"/>
        <v>1.5810772527403147E-3</v>
      </c>
    </row>
    <row r="5559" spans="1:22" x14ac:dyDescent="0.2">
      <c r="N5559" s="125">
        <f t="shared" si="9727"/>
        <v>-1.0165056433435696E-4</v>
      </c>
      <c r="P5559" s="127" t="str">
        <f t="shared" ref="P5559" si="9794">CONCATENATE("X5","(m",K5555,")")</f>
        <v>X5(m695)</v>
      </c>
      <c r="Q5559" s="59">
        <f t="shared" ref="Q5559" si="9795">(($L$3*($I$7-($B$7*Q5555+$C$7*Q5556+$D$7*Q5557+$E$7*Q5558+$G$7*N5560))/$F$7))+((1-$L$3)*N5559)</f>
        <v>-1.0165218552122663E-4</v>
      </c>
      <c r="S5559" s="129">
        <f t="shared" si="9787"/>
        <v>1.5948372003606298E-3</v>
      </c>
    </row>
    <row r="5560" spans="1:22" ht="15.75" x14ac:dyDescent="0.25">
      <c r="K5560" s="1"/>
      <c r="N5560" s="126">
        <f t="shared" si="9727"/>
        <v>-9.8938958588091E-4</v>
      </c>
      <c r="P5560" s="127" t="str">
        <f t="shared" ref="P5560" si="9796">CONCATENATE("X6","(m",K5555,")")</f>
        <v>X6(m695)</v>
      </c>
      <c r="Q5560" s="59">
        <f t="shared" ref="Q5560" si="9797">(($L$3*($I$8-($B$8*Q5555+$C$8*Q5556+$D$8*Q5557+$E$8*Q5558+$F$8*Q5559))/$G$8))+((1-$L$3)*N5560)</f>
        <v>-9.8940520986021759E-4</v>
      </c>
      <c r="R5560" s="1"/>
      <c r="S5560" s="129">
        <f t="shared" si="9787"/>
        <v>1.5791284654539898E-3</v>
      </c>
      <c r="T5560" s="1"/>
      <c r="U5560" s="1"/>
    </row>
    <row r="5561" spans="1:22" x14ac:dyDescent="0.2">
      <c r="A5561" s="131"/>
      <c r="B5561" s="131"/>
      <c r="C5561" s="131"/>
      <c r="D5561" s="131"/>
      <c r="E5561" s="131"/>
      <c r="F5561" s="131"/>
      <c r="G5561" s="131"/>
      <c r="H5561" s="131"/>
      <c r="I5561" s="131"/>
      <c r="J5561" s="131"/>
      <c r="K5561" s="131"/>
      <c r="L5561" s="131"/>
      <c r="M5561" s="131"/>
      <c r="N5561" s="131"/>
      <c r="O5561" s="131"/>
      <c r="P5561" s="131"/>
      <c r="Q5561" s="131"/>
      <c r="R5561" s="131"/>
      <c r="S5561" s="131"/>
      <c r="T5561" s="131"/>
      <c r="U5561" s="131"/>
      <c r="V5561" s="131"/>
    </row>
    <row r="5562" spans="1:22" ht="15.75" x14ac:dyDescent="0.25">
      <c r="K5562" s="127" t="s">
        <v>226</v>
      </c>
      <c r="N5562" s="117" t="s">
        <v>923</v>
      </c>
      <c r="S5562" s="112" t="s">
        <v>210</v>
      </c>
      <c r="T5562" s="112" t="s">
        <v>228</v>
      </c>
    </row>
    <row r="5563" spans="1:22" x14ac:dyDescent="0.2">
      <c r="K5563" s="127">
        <v>696</v>
      </c>
      <c r="N5563" s="124">
        <f t="shared" ref="N5563" si="9798">Q5555</f>
        <v>0.25186625183828709</v>
      </c>
      <c r="P5563" s="127" t="str">
        <f t="shared" ref="P5563" si="9799">CONCATENATE("X1","(m",K5563,")")</f>
        <v>X1(m696)</v>
      </c>
      <c r="Q5563" s="59">
        <f t="shared" ref="Q5563" si="9800">(($L$3*($I$3-($C$3*N5564+$D$3*N5565+$E$3*N5566+$F$3*N5567+$G$3*N5568))/$B$3))+((1-$L$3)*N5563)</f>
        <v>0.25187023426574884</v>
      </c>
      <c r="S5563" s="129">
        <f t="shared" ref="S5563:S5568" si="9801">ABS((Q5563-N5563)/Q5563)*100</f>
        <v>1.5811425567438366E-3</v>
      </c>
      <c r="T5563" s="133">
        <f t="shared" si="9745"/>
        <v>1.5875342990789476E-3</v>
      </c>
      <c r="U5563" s="127" t="s">
        <v>229</v>
      </c>
    </row>
    <row r="5564" spans="1:22" x14ac:dyDescent="0.2">
      <c r="N5564" s="125">
        <f t="shared" si="9727"/>
        <v>1.0165137678473063E-4</v>
      </c>
      <c r="P5564" s="127" t="str">
        <f t="shared" ref="P5564" si="9802">CONCATENATE("X2","(m",K5563,")")</f>
        <v>X2(m696)</v>
      </c>
      <c r="Q5564" s="59">
        <f t="shared" ref="Q5564" si="9803">(($L$3*($I$4-($B$4*Q5563+$D$4*N5565+$E$4*N5566+$F$4*N5567+$G$4*N5568))/$C$4))+((1-$L$3)*N5564)</f>
        <v>1.0165299056082183E-4</v>
      </c>
      <c r="S5564" s="129">
        <f t="shared" si="9801"/>
        <v>1.5875342990789476E-3</v>
      </c>
    </row>
    <row r="5565" spans="1:22" x14ac:dyDescent="0.2">
      <c r="N5565" s="125">
        <f t="shared" si="9727"/>
        <v>-9.8344575919985565E-4</v>
      </c>
      <c r="P5565" s="127" t="str">
        <f t="shared" ref="P5565" si="9804">CONCATENATE("X3","(m",K5563,")")</f>
        <v>X3(m696)</v>
      </c>
      <c r="Q5565" s="59">
        <f t="shared" ref="Q5565" si="9805">(($L$3*($I$5-($B$5*Q5563+$C$5*Q5564+$E$5*N5566+$F$5*N5567+$G$5*N5568))/$D$5))+((1-$L$3)*N5565)</f>
        <v>-9.834613117587418E-4</v>
      </c>
      <c r="S5565" s="129">
        <f t="shared" si="9801"/>
        <v>1.5814103412295204E-3</v>
      </c>
    </row>
    <row r="5566" spans="1:22" x14ac:dyDescent="0.2">
      <c r="N5566" s="125">
        <f t="shared" si="9727"/>
        <v>0.25303732301060117</v>
      </c>
      <c r="P5566" s="127" t="str">
        <f t="shared" ref="P5566" si="9806">CONCATENATE("X4","(m",K5563,")")</f>
        <v>X4(m696)</v>
      </c>
      <c r="Q5566" s="59">
        <f t="shared" ref="Q5566" si="9807">(($L$3*($I$6-($B$6*Q5563+$C$6*Q5564+$D$6*Q5565+$F$6*N5567+$G$6*N5568))/$E$6))+((1-$L$3)*N5566)</f>
        <v>0.25304128723356822</v>
      </c>
      <c r="S5566" s="129">
        <f t="shared" si="9801"/>
        <v>1.566630888736162E-3</v>
      </c>
    </row>
    <row r="5567" spans="1:22" x14ac:dyDescent="0.2">
      <c r="N5567" s="125">
        <f t="shared" si="9727"/>
        <v>-1.0165218552122663E-4</v>
      </c>
      <c r="P5567" s="127" t="str">
        <f t="shared" ref="P5567" si="9808">CONCATENATE("X5","(m",K5563,")")</f>
        <v>X5(m696)</v>
      </c>
      <c r="Q5567" s="59">
        <f t="shared" ref="Q5567" si="9809">(($L$3*($I$7-($B$7*Q5563+$C$7*Q5564+$D$7*Q5565+$E$7*Q5566+$G$7*N5568))/$F$7))+((1-$L$3)*N5567)</f>
        <v>-1.0165379192041553E-4</v>
      </c>
      <c r="S5567" s="129">
        <f t="shared" si="9801"/>
        <v>1.5802648957277136E-3</v>
      </c>
    </row>
    <row r="5568" spans="1:22" ht="15.75" x14ac:dyDescent="0.25">
      <c r="K5568" s="1"/>
      <c r="N5568" s="126">
        <f t="shared" si="9727"/>
        <v>-9.8940520986021759E-4</v>
      </c>
      <c r="P5568" s="127" t="str">
        <f t="shared" ref="P5568" si="9810">CONCATENATE("X6","(m",K5563,")")</f>
        <v>X6(m696)</v>
      </c>
      <c r="Q5568" s="59">
        <f t="shared" ref="Q5568" si="9811">(($L$3*($I$8-($B$8*Q5563+$C$8*Q5564+$D$8*Q5565+$E$8*Q5566+$F$8*Q5567))/$G$8))+((1-$L$3)*N5568)</f>
        <v>-9.8942069132515963E-4</v>
      </c>
      <c r="R5568" s="1"/>
      <c r="S5568" s="129">
        <f t="shared" si="9801"/>
        <v>1.5646999378302513E-3</v>
      </c>
      <c r="T5568" s="1"/>
      <c r="U5568" s="1"/>
    </row>
    <row r="5569" spans="1:22" x14ac:dyDescent="0.2">
      <c r="A5569" s="131"/>
      <c r="B5569" s="131"/>
      <c r="C5569" s="131"/>
      <c r="D5569" s="131"/>
      <c r="E5569" s="131"/>
      <c r="F5569" s="131"/>
      <c r="G5569" s="131"/>
      <c r="H5569" s="131"/>
      <c r="I5569" s="131"/>
      <c r="J5569" s="131"/>
      <c r="K5569" s="131"/>
      <c r="L5569" s="131"/>
      <c r="M5569" s="131"/>
      <c r="N5569" s="131"/>
      <c r="O5569" s="131"/>
      <c r="P5569" s="131"/>
      <c r="Q5569" s="131"/>
      <c r="R5569" s="131"/>
      <c r="S5569" s="131"/>
      <c r="T5569" s="131"/>
      <c r="U5569" s="131"/>
      <c r="V5569" s="131"/>
    </row>
    <row r="5570" spans="1:22" ht="15.75" x14ac:dyDescent="0.25">
      <c r="K5570" s="127" t="s">
        <v>226</v>
      </c>
      <c r="N5570" s="117" t="s">
        <v>924</v>
      </c>
      <c r="S5570" s="112" t="s">
        <v>210</v>
      </c>
      <c r="T5570" s="112" t="s">
        <v>228</v>
      </c>
    </row>
    <row r="5571" spans="1:22" x14ac:dyDescent="0.2">
      <c r="K5571" s="127">
        <v>697</v>
      </c>
      <c r="N5571" s="124">
        <f t="shared" ref="N5571" si="9812">Q5563</f>
        <v>0.25187023426574884</v>
      </c>
      <c r="P5571" s="127" t="str">
        <f t="shared" ref="P5571" si="9813">CONCATENATE("X1","(m",K5571,")")</f>
        <v>X1(m697)</v>
      </c>
      <c r="Q5571" s="59">
        <f t="shared" ref="Q5571" si="9814">(($L$3*($I$3-($C$3*N5572+$D$3*N5573+$E$3*N5574+$F$3*N5575+$G$3*N5576))/$B$3))+((1-$L$3)*N5571)</f>
        <v>0.25187418036743764</v>
      </c>
      <c r="S5571" s="129">
        <f t="shared" ref="S5571:S5576" si="9815">ABS((Q5571-N5571)/Q5571)*100</f>
        <v>1.5666955950166511E-3</v>
      </c>
      <c r="T5571" s="133">
        <f t="shared" si="9745"/>
        <v>1.5730288361608673E-3</v>
      </c>
      <c r="U5571" s="127" t="s">
        <v>229</v>
      </c>
    </row>
    <row r="5572" spans="1:22" x14ac:dyDescent="0.2">
      <c r="N5572" s="125">
        <f t="shared" si="9727"/>
        <v>1.0165299056082183E-4</v>
      </c>
      <c r="P5572" s="127" t="str">
        <f t="shared" ref="P5572" si="9816">CONCATENATE("X2","(m",K5571,")")</f>
        <v>X2(m697)</v>
      </c>
      <c r="Q5572" s="59">
        <f t="shared" ref="Q5572" si="9817">(($L$3*($I$4-($B$4*Q5571+$D$4*N5573+$E$4*N5574+$F$4*N5575+$G$4*N5576))/$C$4))+((1-$L$3)*N5572)</f>
        <v>1.0165458961682978E-4</v>
      </c>
      <c r="S5572" s="129">
        <f t="shared" si="9815"/>
        <v>1.5730288361608673E-3</v>
      </c>
    </row>
    <row r="5573" spans="1:22" x14ac:dyDescent="0.2">
      <c r="N5573" s="125">
        <f t="shared" si="9727"/>
        <v>-9.834613117587418E-4</v>
      </c>
      <c r="P5573" s="127" t="str">
        <f t="shared" ref="P5573" si="9818">CONCATENATE("X3","(m",K5571,")")</f>
        <v>X3(m697)</v>
      </c>
      <c r="Q5573" s="59">
        <f t="shared" ref="Q5573" si="9819">(($L$3*($I$5-($B$5*Q5571+$C$5*Q5572+$E$5*N5574+$F$5*N5575+$G$5*N5576))/$D$5))+((1-$L$3)*N5573)</f>
        <v>-9.8347672245472435E-4</v>
      </c>
      <c r="S5573" s="129">
        <f t="shared" si="9815"/>
        <v>1.5669609285814E-3</v>
      </c>
    </row>
    <row r="5574" spans="1:22" x14ac:dyDescent="0.2">
      <c r="N5574" s="125">
        <f t="shared" si="9727"/>
        <v>0.25304128723356822</v>
      </c>
      <c r="P5574" s="127" t="str">
        <f t="shared" ref="P5574" si="9820">CONCATENATE("X4","(m",K5571,")")</f>
        <v>X4(m697)</v>
      </c>
      <c r="Q5574" s="59">
        <f t="shared" ref="Q5574" si="9821">(($L$3*($I$6-($B$6*Q5571+$C$6*Q5572+$D$6*Q5573+$F$6*N5575+$G$6*N5576))/$E$6))+((1-$L$3)*N5574)</f>
        <v>0.2530452152968149</v>
      </c>
      <c r="S5574" s="129">
        <f t="shared" si="9815"/>
        <v>1.5523167438928041E-3</v>
      </c>
    </row>
    <row r="5575" spans="1:22" x14ac:dyDescent="0.2">
      <c r="N5575" s="125">
        <f t="shared" si="9727"/>
        <v>-1.0165379192041553E-4</v>
      </c>
      <c r="P5575" s="127" t="str">
        <f t="shared" ref="P5575" si="9822">CONCATENATE("X5","(m",K5571,")")</f>
        <v>X5(m697)</v>
      </c>
      <c r="Q5575" s="59">
        <f t="shared" ref="Q5575" si="9823">(($L$3*($I$7-($B$7*Q5571+$C$7*Q5572+$D$7*Q5573+$E$7*Q5574+$G$7*N5576))/$F$7))+((1-$L$3)*N5575)</f>
        <v>-1.0165538366680968E-4</v>
      </c>
      <c r="S5575" s="129">
        <f t="shared" si="9815"/>
        <v>1.5658259668503258E-3</v>
      </c>
    </row>
    <row r="5576" spans="1:22" ht="15.75" x14ac:dyDescent="0.25">
      <c r="K5576" s="1"/>
      <c r="N5576" s="126">
        <f t="shared" si="9727"/>
        <v>-9.8942069132515963E-4</v>
      </c>
      <c r="P5576" s="127" t="str">
        <f t="shared" ref="P5576" si="9824">CONCATENATE("X6","(m",K5571,")")</f>
        <v>X6(m697)</v>
      </c>
      <c r="Q5576" s="59">
        <f t="shared" ref="Q5576" si="9825">(($L$3*($I$8-($B$8*Q5571+$C$8*Q5572+$D$8*Q5573+$E$8*Q5574+$F$8*Q5575))/$G$8))+((1-$L$3)*N5576)</f>
        <v>-9.8943603157568239E-4</v>
      </c>
      <c r="R5576" s="1"/>
      <c r="S5576" s="129">
        <f t="shared" si="9815"/>
        <v>1.5504034655311331E-3</v>
      </c>
      <c r="T5576" s="1"/>
      <c r="U5576" s="1"/>
    </row>
    <row r="5577" spans="1:22" x14ac:dyDescent="0.2">
      <c r="A5577" s="131"/>
      <c r="B5577" s="131"/>
      <c r="C5577" s="131"/>
      <c r="D5577" s="131"/>
      <c r="E5577" s="131"/>
      <c r="F5577" s="131"/>
      <c r="G5577" s="131"/>
      <c r="H5577" s="131"/>
      <c r="I5577" s="131"/>
      <c r="J5577" s="131"/>
      <c r="K5577" s="131"/>
      <c r="L5577" s="131"/>
      <c r="M5577" s="131"/>
      <c r="N5577" s="131"/>
      <c r="O5577" s="131"/>
      <c r="P5577" s="131"/>
      <c r="Q5577" s="131"/>
      <c r="R5577" s="131"/>
      <c r="S5577" s="131"/>
      <c r="T5577" s="131"/>
      <c r="U5577" s="131"/>
      <c r="V5577" s="131"/>
    </row>
    <row r="5578" spans="1:22" ht="15.75" x14ac:dyDescent="0.25">
      <c r="K5578" s="127" t="s">
        <v>226</v>
      </c>
      <c r="N5578" s="117" t="s">
        <v>925</v>
      </c>
      <c r="S5578" s="112" t="s">
        <v>210</v>
      </c>
      <c r="T5578" s="112" t="s">
        <v>228</v>
      </c>
    </row>
    <row r="5579" spans="1:22" x14ac:dyDescent="0.2">
      <c r="K5579" s="127">
        <v>698</v>
      </c>
      <c r="N5579" s="124">
        <f t="shared" ref="N5579" si="9826">Q5571</f>
        <v>0.25187418036743764</v>
      </c>
      <c r="P5579" s="127" t="str">
        <f t="shared" ref="P5579" si="9827">CONCATENATE("X1","(m",K5579,")")</f>
        <v>X1(m698)</v>
      </c>
      <c r="Q5579" s="59">
        <f t="shared" ref="Q5579" si="9828">(($L$3*($I$3-($C$3*N5580+$D$3*N5581+$E$3*N5582+$F$3*N5583+$G$3*N5584))/$B$3))+((1-$L$3)*N5579)</f>
        <v>0.25187809047469961</v>
      </c>
      <c r="S5579" s="129">
        <f t="shared" ref="S5579:S5584" si="9829">ABS((Q5579-N5579)/Q5579)*100</f>
        <v>1.552380857979268E-3</v>
      </c>
      <c r="T5579" s="133">
        <f t="shared" si="9745"/>
        <v>1.5586561350991221E-3</v>
      </c>
      <c r="U5579" s="127" t="s">
        <v>229</v>
      </c>
    </row>
    <row r="5580" spans="1:22" x14ac:dyDescent="0.2">
      <c r="N5580" s="125">
        <f t="shared" si="9727"/>
        <v>1.0165458961682978E-4</v>
      </c>
      <c r="P5580" s="127" t="str">
        <f t="shared" ref="P5580" si="9830">CONCATENATE("X2","(m",K5579,")")</f>
        <v>X2(m698)</v>
      </c>
      <c r="Q5580" s="59">
        <f t="shared" ref="Q5580" si="9831">(($L$3*($I$4-($B$4*Q5579+$D$4*N5581+$E$4*N5582+$F$4*N5583+$G$4*N5584))/$C$4))+((1-$L$3)*N5580)</f>
        <v>1.0165617408702389E-4</v>
      </c>
      <c r="S5580" s="129">
        <f t="shared" si="9829"/>
        <v>1.5586561350991221E-3</v>
      </c>
    </row>
    <row r="5581" spans="1:22" x14ac:dyDescent="0.2">
      <c r="N5581" s="125">
        <f t="shared" si="9727"/>
        <v>-9.8347672245472435E-4</v>
      </c>
      <c r="P5581" s="127" t="str">
        <f t="shared" ref="P5581" si="9832">CONCATENATE("X3","(m",K5579,")")</f>
        <v>X3(m698)</v>
      </c>
      <c r="Q5581" s="59">
        <f t="shared" ref="Q5581" si="9833">(($L$3*($I$5-($B$5*Q5579+$C$5*Q5580+$E$5*N5582+$F$5*N5583+$G$5*N5584))/$D$5))+((1-$L$3)*N5581)</f>
        <v>-9.8349199258180794E-4</v>
      </c>
      <c r="S5581" s="129">
        <f t="shared" si="9829"/>
        <v>1.552643763118337E-3</v>
      </c>
    </row>
    <row r="5582" spans="1:22" x14ac:dyDescent="0.2">
      <c r="N5582" s="125">
        <f t="shared" si="9727"/>
        <v>0.2530452152968149</v>
      </c>
      <c r="P5582" s="127" t="str">
        <f t="shared" ref="P5582" si="9834">CONCATENATE("X4","(m",K5579,")")</f>
        <v>X4(m698)</v>
      </c>
      <c r="Q5582" s="59">
        <f t="shared" ref="Q5582" si="9835">(($L$3*($I$6-($B$6*Q5579+$C$6*Q5580+$D$6*Q5581+$F$6*N5583+$G$6*N5584))/$E$6))+((1-$L$3)*N5582)</f>
        <v>0.25304910753017262</v>
      </c>
      <c r="S5582" s="129">
        <f t="shared" si="9829"/>
        <v>1.5381336040725909E-3</v>
      </c>
    </row>
    <row r="5583" spans="1:22" x14ac:dyDescent="0.2">
      <c r="N5583" s="125">
        <f t="shared" si="9727"/>
        <v>-1.0165538366680968E-4</v>
      </c>
      <c r="P5583" s="127" t="str">
        <f t="shared" ref="P5583" si="9836">CONCATENATE("X5","(m",K5579,")")</f>
        <v>X5(m698)</v>
      </c>
      <c r="Q5583" s="59">
        <f t="shared" ref="Q5583" si="9837">(($L$3*($I$7-($B$7*Q5579+$C$7*Q5580+$D$7*Q5581+$E$7*Q5582+$G$7*N5584))/$F$7))+((1-$L$3)*N5583)</f>
        <v>-1.0165696089406479E-4</v>
      </c>
      <c r="S5583" s="129">
        <f t="shared" si="9829"/>
        <v>1.5515191888812539E-3</v>
      </c>
    </row>
    <row r="5584" spans="1:22" ht="15.75" x14ac:dyDescent="0.25">
      <c r="K5584" s="1"/>
      <c r="N5584" s="126">
        <f t="shared" si="9727"/>
        <v>-9.8943603157568239E-4</v>
      </c>
      <c r="P5584" s="127" t="str">
        <f t="shared" ref="P5584" si="9838">CONCATENATE("X6","(m",K5579,")")</f>
        <v>X6(m698)</v>
      </c>
      <c r="Q5584" s="59">
        <f t="shared" ref="Q5584" si="9839">(($L$3*($I$8-($B$8*Q5579+$C$8*Q5580+$D$8*Q5581+$E$8*Q5582+$F$8*Q5583))/$G$8))+((1-$L$3)*N5584)</f>
        <v>-9.8945123189987552E-4</v>
      </c>
      <c r="R5584" s="1"/>
      <c r="S5584" s="129">
        <f t="shared" si="9829"/>
        <v>1.5362378359910472E-3</v>
      </c>
      <c r="T5584" s="1"/>
      <c r="U5584" s="1"/>
    </row>
    <row r="5585" spans="1:22" x14ac:dyDescent="0.2">
      <c r="A5585" s="131"/>
      <c r="B5585" s="131"/>
      <c r="C5585" s="131"/>
      <c r="D5585" s="131"/>
      <c r="E5585" s="131"/>
      <c r="F5585" s="131"/>
      <c r="G5585" s="131"/>
      <c r="H5585" s="131"/>
      <c r="I5585" s="131"/>
      <c r="J5585" s="131"/>
      <c r="K5585" s="131"/>
      <c r="L5585" s="131"/>
      <c r="M5585" s="131"/>
      <c r="N5585" s="131"/>
      <c r="O5585" s="131"/>
      <c r="P5585" s="131"/>
      <c r="Q5585" s="131"/>
      <c r="R5585" s="131"/>
      <c r="S5585" s="131"/>
      <c r="T5585" s="131"/>
      <c r="U5585" s="131"/>
      <c r="V5585" s="131"/>
    </row>
    <row r="5586" spans="1:22" ht="15.75" x14ac:dyDescent="0.25">
      <c r="K5586" s="127" t="s">
        <v>226</v>
      </c>
      <c r="N5586" s="117" t="s">
        <v>926</v>
      </c>
      <c r="S5586" s="112" t="s">
        <v>210</v>
      </c>
      <c r="T5586" s="112" t="s">
        <v>228</v>
      </c>
    </row>
    <row r="5587" spans="1:22" x14ac:dyDescent="0.2">
      <c r="K5587" s="127">
        <v>699</v>
      </c>
      <c r="N5587" s="124">
        <f t="shared" ref="N5587:N5648" si="9840">Q5579</f>
        <v>0.25187809047469961</v>
      </c>
      <c r="P5587" s="127" t="str">
        <f t="shared" ref="P5587" si="9841">CONCATENATE("X1","(m",K5587,")")</f>
        <v>X1(m699)</v>
      </c>
      <c r="Q5587" s="59">
        <f t="shared" ref="Q5587" si="9842">(($L$3*($I$3-($C$3*N5588+$D$3*N5589+$E$3*N5590+$F$3*N5591+$G$3*N5592))/$B$3))+((1-$L$3)*N5587)</f>
        <v>0.25188196491585846</v>
      </c>
      <c r="S5587" s="129">
        <f t="shared" ref="S5587:S5592" si="9843">ABS((Q5587-N5587)/Q5587)*100</f>
        <v>1.5381971313987331E-3</v>
      </c>
      <c r="T5587" s="133">
        <f t="shared" si="9745"/>
        <v>1.5444149768015221E-3</v>
      </c>
      <c r="U5587" s="127" t="s">
        <v>229</v>
      </c>
    </row>
    <row r="5588" spans="1:22" x14ac:dyDescent="0.2">
      <c r="N5588" s="125">
        <f t="shared" si="9840"/>
        <v>1.0165617408702389E-4</v>
      </c>
      <c r="P5588" s="127" t="str">
        <f t="shared" ref="P5588" si="9844">CONCATENATE("X2","(m",K5587,")")</f>
        <v>X2(m699)</v>
      </c>
      <c r="Q5588" s="59">
        <f t="shared" ref="Q5588" si="9845">(($L$3*($I$4-($B$4*Q5587+$D$4*N5589+$E$4*N5590+$F$4*N5591+$G$4*N5592))/$C$4))+((1-$L$3)*N5588)</f>
        <v>1.0165774410444892E-4</v>
      </c>
      <c r="S5588" s="129">
        <f t="shared" si="9843"/>
        <v>1.5444149768015221E-3</v>
      </c>
    </row>
    <row r="5589" spans="1:22" x14ac:dyDescent="0.2">
      <c r="N5589" s="125">
        <f t="shared" si="9840"/>
        <v>-9.8349199258180794E-4</v>
      </c>
      <c r="P5589" s="127" t="str">
        <f t="shared" ref="P5589" si="9846">CONCATENATE("X3","(m",K5587,")")</f>
        <v>X3(m699)</v>
      </c>
      <c r="Q5589" s="59">
        <f t="shared" ref="Q5589" si="9847">(($L$3*($I$5-($B$5*Q5587+$C$5*Q5588+$E$5*N5590+$F$5*N5591+$G$5*N5592))/$D$5))+((1-$L$3)*N5589)</f>
        <v>-9.8350712342219434E-4</v>
      </c>
      <c r="S5589" s="129">
        <f t="shared" si="9843"/>
        <v>1.5384576304589672E-3</v>
      </c>
    </row>
    <row r="5590" spans="1:22" x14ac:dyDescent="0.2">
      <c r="N5590" s="125">
        <f t="shared" si="9840"/>
        <v>0.25304910753017262</v>
      </c>
      <c r="P5590" s="127" t="str">
        <f t="shared" ref="P5590" si="9848">CONCATENATE("X4","(m",K5587,")")</f>
        <v>X4(m699)</v>
      </c>
      <c r="Q5590" s="59">
        <f t="shared" ref="Q5590" si="9849">(($L$3*($I$6-($B$6*Q5587+$C$6*Q5588+$D$6*Q5589+$F$6*N5591+$G$6*N5592))/$E$6))+((1-$L$3)*N5590)</f>
        <v>0.25305296426046442</v>
      </c>
      <c r="S5590" s="129">
        <f t="shared" si="9843"/>
        <v>1.5240802663849049E-3</v>
      </c>
    </row>
    <row r="5591" spans="1:22" x14ac:dyDescent="0.2">
      <c r="N5591" s="125">
        <f t="shared" si="9840"/>
        <v>-1.0165696089406479E-4</v>
      </c>
      <c r="P5591" s="127" t="str">
        <f t="shared" ref="P5591" si="9850">CONCATENATE("X5","(m",K5587,")")</f>
        <v>X5(m699)</v>
      </c>
      <c r="Q5591" s="59">
        <f t="shared" ref="Q5591" si="9851">(($L$3*($I$7-($B$7*Q5587+$C$7*Q5588+$D$7*Q5589+$E$7*Q5590+$G$7*N5592))/$F$7))+((1-$L$3)*N5591)</f>
        <v>-1.0165852373461738E-4</v>
      </c>
      <c r="S5591" s="129">
        <f t="shared" si="9843"/>
        <v>1.5373433482820068E-3</v>
      </c>
    </row>
    <row r="5592" spans="1:22" ht="15.75" x14ac:dyDescent="0.25">
      <c r="K5592" s="1"/>
      <c r="N5592" s="126">
        <f t="shared" si="9840"/>
        <v>-9.8945123189987552E-4</v>
      </c>
      <c r="P5592" s="127" t="str">
        <f t="shared" ref="P5592" si="9852">CONCATENATE("X6","(m",K5587,")")</f>
        <v>X6(m699)</v>
      </c>
      <c r="Q5592" s="59">
        <f t="shared" ref="Q5592" si="9853">(($L$3*($I$8-($B$8*Q5587+$C$8*Q5588+$D$8*Q5589+$E$8*Q5590+$F$8*Q5591))/$G$8))+((1-$L$3)*N5592)</f>
        <v>-9.894662935740798E-4</v>
      </c>
      <c r="R5592" s="1"/>
      <c r="S5592" s="129">
        <f t="shared" si="9843"/>
        <v>1.5222018478141597E-3</v>
      </c>
      <c r="T5592" s="1"/>
      <c r="U5592" s="1"/>
    </row>
    <row r="5593" spans="1:22" x14ac:dyDescent="0.2">
      <c r="A5593" s="131"/>
      <c r="B5593" s="131"/>
      <c r="C5593" s="131"/>
      <c r="D5593" s="131"/>
      <c r="E5593" s="131"/>
      <c r="F5593" s="131"/>
      <c r="G5593" s="131"/>
      <c r="H5593" s="131"/>
      <c r="I5593" s="131"/>
      <c r="J5593" s="131"/>
      <c r="K5593" s="131"/>
      <c r="L5593" s="131"/>
      <c r="M5593" s="131"/>
      <c r="N5593" s="131"/>
      <c r="O5593" s="131"/>
      <c r="P5593" s="131"/>
      <c r="Q5593" s="131"/>
      <c r="R5593" s="131"/>
      <c r="S5593" s="131"/>
      <c r="T5593" s="131"/>
      <c r="U5593" s="131"/>
      <c r="V5593" s="131"/>
    </row>
    <row r="5594" spans="1:22" ht="15.75" x14ac:dyDescent="0.25">
      <c r="K5594" s="127" t="s">
        <v>226</v>
      </c>
      <c r="N5594" s="117" t="s">
        <v>927</v>
      </c>
      <c r="S5594" s="112" t="s">
        <v>210</v>
      </c>
      <c r="T5594" s="112" t="s">
        <v>228</v>
      </c>
    </row>
    <row r="5595" spans="1:22" x14ac:dyDescent="0.2">
      <c r="K5595" s="127">
        <v>700</v>
      </c>
      <c r="N5595" s="124">
        <f t="shared" ref="N5595" si="9854">Q5587</f>
        <v>0.25188196491585846</v>
      </c>
      <c r="P5595" s="127" t="str">
        <f t="shared" ref="P5595" si="9855">CONCATENATE("X1","(m",K5595,")")</f>
        <v>X1(m700)</v>
      </c>
      <c r="Q5595" s="59">
        <f t="shared" ref="Q5595" si="9856">(($L$3*($I$3-($C$3*N5596+$D$3*N5597+$E$3*N5598+$F$3*N5599+$G$3*N5600))/$B$3))+((1-$L$3)*N5595)</f>
        <v>0.25188580401624316</v>
      </c>
      <c r="S5595" s="129">
        <f t="shared" ref="S5595:S5600" si="9857">ABS((Q5595-N5595)/Q5595)*100</f>
        <v>1.5241432123179357E-3</v>
      </c>
      <c r="T5595" s="133">
        <f t="shared" ref="T5595:T5651" si="9858">MAX(S5595:S5598)</f>
        <v>1.5303041533752605E-3</v>
      </c>
      <c r="U5595" s="127" t="s">
        <v>229</v>
      </c>
    </row>
    <row r="5596" spans="1:22" x14ac:dyDescent="0.2">
      <c r="N5596" s="125">
        <f t="shared" si="9840"/>
        <v>1.0165774410444892E-4</v>
      </c>
      <c r="P5596" s="127" t="str">
        <f t="shared" ref="P5596" si="9859">CONCATENATE("X2","(m",K5595,")")</f>
        <v>X2(m700)</v>
      </c>
      <c r="Q5596" s="59">
        <f t="shared" ref="Q5596" si="9860">(($L$3*($I$4-($B$4*Q5595+$D$4*N5597+$E$4*N5598+$F$4*N5599+$G$4*N5600))/$C$4))+((1-$L$3)*N5596)</f>
        <v>1.0165929980093607E-4</v>
      </c>
      <c r="S5596" s="129">
        <f t="shared" si="9857"/>
        <v>1.5303041533752605E-3</v>
      </c>
    </row>
    <row r="5597" spans="1:22" x14ac:dyDescent="0.2">
      <c r="N5597" s="125">
        <f t="shared" si="9840"/>
        <v>-9.8350712342219434E-4</v>
      </c>
      <c r="P5597" s="127" t="str">
        <f t="shared" ref="P5597" si="9861">CONCATENATE("X3","(m",K5595,")")</f>
        <v>X3(m700)</v>
      </c>
      <c r="Q5597" s="59">
        <f t="shared" ref="Q5597" si="9862">(($L$3*($I$5-($B$5*Q5595+$C$5*Q5596+$E$5*N5598+$F$5*N5599+$G$5*N5600))/$D$5))+((1-$L$3)*N5597)</f>
        <v>-9.8352211624638895E-4</v>
      </c>
      <c r="S5597" s="129">
        <f t="shared" si="9857"/>
        <v>1.5244013273260344E-3</v>
      </c>
    </row>
    <row r="5598" spans="1:22" x14ac:dyDescent="0.2">
      <c r="N5598" s="125">
        <f t="shared" si="9840"/>
        <v>0.25305296426046442</v>
      </c>
      <c r="P5598" s="127" t="str">
        <f t="shared" ref="P5598" si="9863">CONCATENATE("X4","(m",K5595,")")</f>
        <v>X4(m700)</v>
      </c>
      <c r="Q5598" s="59">
        <f t="shared" ref="Q5598" si="9864">(($L$3*($I$6-($B$6*Q5595+$C$6*Q5596+$D$6*Q5597+$F$6*N5599+$G$6*N5600))/$E$6))+((1-$L$3)*N5598)</f>
        <v>0.2530567858115319</v>
      </c>
      <c r="S5598" s="129">
        <f t="shared" si="9857"/>
        <v>1.5101555388957429E-3</v>
      </c>
    </row>
    <row r="5599" spans="1:22" x14ac:dyDescent="0.2">
      <c r="N5599" s="125">
        <f t="shared" si="9840"/>
        <v>-1.0165852373461738E-4</v>
      </c>
      <c r="P5599" s="127" t="str">
        <f t="shared" ref="P5599" si="9865">CONCATENATE("X5","(m",K5595,")")</f>
        <v>X5(m700)</v>
      </c>
      <c r="Q5599" s="59">
        <f t="shared" ref="Q5599" si="9866">(($L$3*($I$7-($B$7*Q5595+$C$7*Q5596+$D$7*Q5597+$E$7*Q5598+$G$7*N5600))/$F$7))+((1-$L$3)*N5599)</f>
        <v>-1.0166007231969603E-4</v>
      </c>
      <c r="S5599" s="129">
        <f t="shared" si="9857"/>
        <v>1.52329724277748E-3</v>
      </c>
    </row>
    <row r="5600" spans="1:22" ht="15.75" x14ac:dyDescent="0.25">
      <c r="K5600" s="1"/>
      <c r="N5600" s="126">
        <f t="shared" si="9840"/>
        <v>-9.894662935740798E-4</v>
      </c>
      <c r="P5600" s="127" t="str">
        <f t="shared" ref="P5600" si="9867">CONCATENATE("X6","(m",K5595,")")</f>
        <v>X6(m700)</v>
      </c>
      <c r="Q5600" s="59">
        <f t="shared" ref="Q5600" si="9868">(($L$3*($I$8-($B$8*Q5595+$C$8*Q5596+$D$8*Q5597+$E$8*Q5598+$F$8*Q5599))/$G$8))+((1-$L$3)*N5600)</f>
        <v>-9.8948121786299257E-4</v>
      </c>
      <c r="R5600" s="1"/>
      <c r="S5600" s="129">
        <f t="shared" si="9857"/>
        <v>1.5082943105281001E-3</v>
      </c>
      <c r="T5600" s="1"/>
      <c r="U5600" s="1"/>
    </row>
    <row r="5601" spans="1:22" x14ac:dyDescent="0.2">
      <c r="A5601" s="131"/>
      <c r="B5601" s="131"/>
      <c r="C5601" s="131"/>
      <c r="D5601" s="131"/>
      <c r="E5601" s="131"/>
      <c r="F5601" s="131"/>
      <c r="G5601" s="131"/>
      <c r="H5601" s="131"/>
      <c r="I5601" s="131"/>
      <c r="J5601" s="131"/>
      <c r="K5601" s="131"/>
      <c r="L5601" s="131"/>
      <c r="M5601" s="131"/>
      <c r="N5601" s="131"/>
      <c r="O5601" s="131"/>
      <c r="P5601" s="131"/>
      <c r="Q5601" s="131"/>
      <c r="R5601" s="131"/>
      <c r="S5601" s="131"/>
      <c r="T5601" s="131"/>
      <c r="U5601" s="131"/>
      <c r="V5601" s="131"/>
    </row>
    <row r="5602" spans="1:22" ht="15.75" x14ac:dyDescent="0.25">
      <c r="K5602" s="127" t="s">
        <v>226</v>
      </c>
      <c r="N5602" s="117" t="s">
        <v>928</v>
      </c>
      <c r="S5602" s="112" t="s">
        <v>210</v>
      </c>
      <c r="T5602" s="112" t="s">
        <v>228</v>
      </c>
    </row>
    <row r="5603" spans="1:22" x14ac:dyDescent="0.2">
      <c r="K5603" s="127">
        <v>701</v>
      </c>
      <c r="N5603" s="124">
        <f t="shared" ref="N5603" si="9869">Q5595</f>
        <v>0.25188580401624316</v>
      </c>
      <c r="P5603" s="127" t="str">
        <f t="shared" ref="P5603" si="9870">CONCATENATE("X1","(m",K5603,")")</f>
        <v>X1(m701)</v>
      </c>
      <c r="Q5603" s="59">
        <f t="shared" ref="Q5603" si="9871">(($L$3*($I$3-($C$3*N5604+$D$3*N5605+$E$3*N5606+$F$3*N5607+$G$3*N5608))/$B$3))+((1-$L$3)*N5603)</f>
        <v>0.25188960809821503</v>
      </c>
      <c r="S5603" s="129">
        <f t="shared" ref="S5603:S5608" si="9872">ABS((Q5603-N5603)/Q5603)*100</f>
        <v>1.510217908785906E-3</v>
      </c>
      <c r="T5603" s="133">
        <f t="shared" si="9858"/>
        <v>1.5163224679483238E-3</v>
      </c>
      <c r="U5603" s="127" t="s">
        <v>229</v>
      </c>
    </row>
    <row r="5604" spans="1:22" x14ac:dyDescent="0.2">
      <c r="N5604" s="125">
        <f t="shared" si="9840"/>
        <v>1.0165929980093607E-4</v>
      </c>
      <c r="P5604" s="127" t="str">
        <f t="shared" ref="P5604" si="9873">CONCATENATE("X2","(m",K5603,")")</f>
        <v>X2(m701)</v>
      </c>
      <c r="Q5604" s="59">
        <f t="shared" ref="Q5604" si="9874">(($L$3*($I$4-($B$4*Q5603+$D$4*N5605+$E$4*N5606+$F$4*N5607+$G$4*N5608))/$C$4))+((1-$L$3)*N5604)</f>
        <v>1.0166084130711391E-4</v>
      </c>
      <c r="S5604" s="129">
        <f t="shared" si="9872"/>
        <v>1.5163224679483238E-3</v>
      </c>
    </row>
    <row r="5605" spans="1:22" x14ac:dyDescent="0.2">
      <c r="N5605" s="125">
        <f t="shared" si="9840"/>
        <v>-9.8352211624638895E-4</v>
      </c>
      <c r="P5605" s="127" t="str">
        <f t="shared" ref="P5605" si="9875">CONCATENATE("X3","(m",K5603,")")</f>
        <v>X3(m701)</v>
      </c>
      <c r="Q5605" s="59">
        <f t="shared" ref="Q5605" si="9876">(($L$3*($I$5-($B$5*Q5603+$C$5*Q5604+$E$5*N5606+$F$5*N5607+$G$5*N5608))/$D$5))+((1-$L$3)*N5605)</f>
        <v>-9.8353697231330899E-4</v>
      </c>
      <c r="S5605" s="129">
        <f t="shared" si="9872"/>
        <v>1.5104736617175215E-3</v>
      </c>
    </row>
    <row r="5606" spans="1:22" x14ac:dyDescent="0.2">
      <c r="N5606" s="125">
        <f t="shared" si="9840"/>
        <v>0.2530567858115319</v>
      </c>
      <c r="P5606" s="127" t="str">
        <f t="shared" ref="P5606" si="9877">CONCATENATE("X4","(m",K5603,")")</f>
        <v>X4(m701)</v>
      </c>
      <c r="Q5606" s="59">
        <f t="shared" ref="Q5606" si="9878">(($L$3*($I$6-($B$6*Q5603+$C$6*Q5604+$D$6*Q5605+$F$6*N5607+$G$6*N5608))/$E$6))+((1-$L$3)*N5606)</f>
        <v>0.253060572504263</v>
      </c>
      <c r="S5606" s="129">
        <f t="shared" si="9872"/>
        <v>1.4963582408858013E-3</v>
      </c>
    </row>
    <row r="5607" spans="1:22" x14ac:dyDescent="0.2">
      <c r="N5607" s="125">
        <f t="shared" si="9840"/>
        <v>-1.0166007231969603E-4</v>
      </c>
      <c r="P5607" s="127" t="str">
        <f t="shared" ref="P5607" si="9879">CONCATENATE("X5","(m",K5603,")")</f>
        <v>X5(m701)</v>
      </c>
      <c r="Q5607" s="59">
        <f t="shared" ref="Q5607" si="9880">(($L$3*($I$7-($B$7*Q5603+$C$7*Q5604+$D$7*Q5605+$E$7*Q5606+$G$7*N5608))/$F$7))+((1-$L$3)*N5607)</f>
        <v>-1.0166160677933223E-4</v>
      </c>
      <c r="S5607" s="129">
        <f t="shared" si="9872"/>
        <v>1.5093796810840894E-3</v>
      </c>
    </row>
    <row r="5608" spans="1:22" ht="15.75" x14ac:dyDescent="0.25">
      <c r="K5608" s="1"/>
      <c r="N5608" s="126">
        <f t="shared" si="9840"/>
        <v>-9.8948121786299257E-4</v>
      </c>
      <c r="P5608" s="127" t="str">
        <f t="shared" ref="P5608" si="9881">CONCATENATE("X6","(m",K5603,")")</f>
        <v>X6(m701)</v>
      </c>
      <c r="Q5608" s="59">
        <f t="shared" ref="Q5608" si="9882">(($L$3*($I$8-($B$8*Q5603+$C$8*Q5604+$D$8*Q5605+$E$8*Q5606+$F$8*Q5607))/$G$8))+((1-$L$3)*N5608)</f>
        <v>-9.8949600601977612E-4</v>
      </c>
      <c r="R5608" s="1"/>
      <c r="S5608" s="129">
        <f t="shared" si="9872"/>
        <v>1.494514044885629E-3</v>
      </c>
      <c r="T5608" s="1"/>
      <c r="U5608" s="1"/>
    </row>
    <row r="5609" spans="1:22" x14ac:dyDescent="0.2">
      <c r="A5609" s="131"/>
      <c r="B5609" s="131"/>
      <c r="C5609" s="131"/>
      <c r="D5609" s="131"/>
      <c r="E5609" s="131"/>
      <c r="F5609" s="131"/>
      <c r="G5609" s="131"/>
      <c r="H5609" s="131"/>
      <c r="I5609" s="131"/>
      <c r="J5609" s="131"/>
      <c r="K5609" s="131"/>
      <c r="L5609" s="131"/>
      <c r="M5609" s="131"/>
      <c r="N5609" s="131"/>
      <c r="O5609" s="131"/>
      <c r="P5609" s="131"/>
      <c r="Q5609" s="131"/>
      <c r="R5609" s="131"/>
      <c r="S5609" s="131"/>
      <c r="T5609" s="131"/>
      <c r="U5609" s="131"/>
      <c r="V5609" s="131"/>
    </row>
    <row r="5610" spans="1:22" ht="15.75" x14ac:dyDescent="0.25">
      <c r="K5610" s="127" t="s">
        <v>226</v>
      </c>
      <c r="N5610" s="117" t="s">
        <v>929</v>
      </c>
      <c r="S5610" s="112" t="s">
        <v>210</v>
      </c>
      <c r="T5610" s="112" t="s">
        <v>228</v>
      </c>
    </row>
    <row r="5611" spans="1:22" x14ac:dyDescent="0.2">
      <c r="K5611" s="127">
        <v>702</v>
      </c>
      <c r="N5611" s="124">
        <f t="shared" ref="N5611" si="9883">Q5603</f>
        <v>0.25188960809821503</v>
      </c>
      <c r="P5611" s="127" t="str">
        <f t="shared" ref="P5611" si="9884">CONCATENATE("X1","(m",K5611,")")</f>
        <v>X1(m702)</v>
      </c>
      <c r="Q5611" s="59">
        <f t="shared" ref="Q5611" si="9885">(($L$3*($I$3-($C$3*N5612+$D$3*N5613+$E$3*N5614+$F$3*N5615+$G$3*N5616))/$B$3))+((1-$L$3)*N5611)</f>
        <v>0.25189337748119506</v>
      </c>
      <c r="S5611" s="129">
        <f t="shared" ref="S5611:S5616" si="9886">ABS((Q5611-N5611)/Q5611)*100</f>
        <v>1.4964200399848878E-3</v>
      </c>
      <c r="T5611" s="133">
        <f t="shared" si="9858"/>
        <v>1.5024687349709128E-3</v>
      </c>
      <c r="U5611" s="127" t="s">
        <v>229</v>
      </c>
    </row>
    <row r="5612" spans="1:22" x14ac:dyDescent="0.2">
      <c r="N5612" s="125">
        <f t="shared" si="9840"/>
        <v>1.0166084130711391E-4</v>
      </c>
      <c r="P5612" s="127" t="str">
        <f t="shared" ref="P5612" si="9887">CONCATENATE("X2","(m",K5611,")")</f>
        <v>X2(m702)</v>
      </c>
      <c r="Q5612" s="59">
        <f t="shared" ref="Q5612" si="9888">(($L$3*($I$4-($B$4*Q5611+$D$4*N5613+$E$4*N5614+$F$4*N5615+$G$4*N5616))/$C$4))+((1-$L$3)*N5612)</f>
        <v>1.0166236875241965E-4</v>
      </c>
      <c r="S5612" s="129">
        <f t="shared" si="9886"/>
        <v>1.5024687349709128E-3</v>
      </c>
    </row>
    <row r="5613" spans="1:22" x14ac:dyDescent="0.2">
      <c r="N5613" s="125">
        <f t="shared" si="9840"/>
        <v>-9.8353697231330899E-4</v>
      </c>
      <c r="P5613" s="127" t="str">
        <f t="shared" ref="P5613" si="9889">CONCATENATE("X3","(m",K5611,")")</f>
        <v>X3(m702)</v>
      </c>
      <c r="Q5613" s="59">
        <f t="shared" ref="Q5613" si="9890">(($L$3*($I$5-($B$5*Q5611+$C$5*Q5612+$E$5*N5614+$F$5*N5615+$G$5*N5616))/$D$5))+((1-$L$3)*N5613)</f>
        <v>-9.8355169287038719E-4</v>
      </c>
      <c r="S5613" s="129">
        <f t="shared" si="9886"/>
        <v>1.4966734524385057E-3</v>
      </c>
    </row>
    <row r="5614" spans="1:22" x14ac:dyDescent="0.2">
      <c r="N5614" s="125">
        <f t="shared" si="9840"/>
        <v>0.253060572504263</v>
      </c>
      <c r="P5614" s="127" t="str">
        <f t="shared" ref="P5614" si="9891">CONCATENATE("X4","(m",K5611,")")</f>
        <v>X4(m702)</v>
      </c>
      <c r="Q5614" s="59">
        <f t="shared" ref="Q5614" si="9892">(($L$3*($I$6-($B$6*Q5611+$C$6*Q5612+$D$6*Q5613+$F$6*N5615+$G$6*N5616))/$E$6))+((1-$L$3)*N5614)</f>
        <v>0.25306432465661843</v>
      </c>
      <c r="S5614" s="129">
        <f t="shared" si="9886"/>
        <v>1.4826872023628213E-3</v>
      </c>
    </row>
    <row r="5615" spans="1:22" x14ac:dyDescent="0.2">
      <c r="N5615" s="125">
        <f t="shared" si="9840"/>
        <v>-1.0166160677933223E-4</v>
      </c>
      <c r="P5615" s="127" t="str">
        <f t="shared" ref="P5615" si="9893">CONCATENATE("X5","(m",K5611,")")</f>
        <v>X5(m702)</v>
      </c>
      <c r="Q5615" s="59">
        <f t="shared" ref="Q5615" si="9894">(($L$3*($I$7-($B$7*Q5611+$C$7*Q5612+$D$7*Q5613+$E$7*Q5614+$G$7*N5616))/$F$7))+((1-$L$3)*N5615)</f>
        <v>-1.016631272423714E-4</v>
      </c>
      <c r="S5615" s="129">
        <f t="shared" si="9886"/>
        <v>1.4955894830512685E-3</v>
      </c>
    </row>
    <row r="5616" spans="1:22" ht="15.75" x14ac:dyDescent="0.25">
      <c r="K5616" s="1"/>
      <c r="N5616" s="126">
        <f t="shared" si="9840"/>
        <v>-9.8949600601977612E-4</v>
      </c>
      <c r="P5616" s="127" t="str">
        <f t="shared" ref="P5616" si="9895">CONCATENATE("X6","(m",K5611,")")</f>
        <v>X6(m702)</v>
      </c>
      <c r="Q5616" s="59">
        <f t="shared" ref="Q5616" si="9896">(($L$3*($I$8-($B$8*Q5611+$C$8*Q5612+$D$8*Q5613+$E$8*Q5614+$F$8*Q5615))/$G$8))+((1-$L$3)*N5616)</f>
        <v>-9.8951065928616134E-4</v>
      </c>
      <c r="R5616" s="1"/>
      <c r="S5616" s="129">
        <f t="shared" si="9886"/>
        <v>1.4808598823774716E-3</v>
      </c>
      <c r="T5616" s="1"/>
      <c r="U5616" s="1"/>
    </row>
    <row r="5617" spans="1:22" x14ac:dyDescent="0.2">
      <c r="A5617" s="131"/>
      <c r="B5617" s="131"/>
      <c r="C5617" s="131"/>
      <c r="D5617" s="131"/>
      <c r="E5617" s="131"/>
      <c r="F5617" s="131"/>
      <c r="G5617" s="131"/>
      <c r="H5617" s="131"/>
      <c r="I5617" s="131"/>
      <c r="J5617" s="131"/>
      <c r="K5617" s="131"/>
      <c r="L5617" s="131"/>
      <c r="M5617" s="131"/>
      <c r="N5617" s="131"/>
      <c r="O5617" s="131"/>
      <c r="P5617" s="131"/>
      <c r="Q5617" s="131"/>
      <c r="R5617" s="131"/>
      <c r="S5617" s="131"/>
      <c r="T5617" s="131"/>
      <c r="U5617" s="131"/>
      <c r="V5617" s="131"/>
    </row>
    <row r="5618" spans="1:22" ht="15.75" x14ac:dyDescent="0.25">
      <c r="K5618" s="127" t="s">
        <v>226</v>
      </c>
      <c r="N5618" s="117" t="s">
        <v>930</v>
      </c>
      <c r="S5618" s="112" t="s">
        <v>210</v>
      </c>
      <c r="T5618" s="112" t="s">
        <v>228</v>
      </c>
    </row>
    <row r="5619" spans="1:22" x14ac:dyDescent="0.2">
      <c r="K5619" s="127">
        <v>703</v>
      </c>
      <c r="N5619" s="124">
        <f t="shared" ref="N5619" si="9897">Q5611</f>
        <v>0.25189337748119506</v>
      </c>
      <c r="P5619" s="127" t="str">
        <f t="shared" ref="P5619" si="9898">CONCATENATE("X1","(m",K5619,")")</f>
        <v>X1(m703)</v>
      </c>
      <c r="Q5619" s="59">
        <f t="shared" ref="Q5619" si="9899">(($L$3*($I$3-($C$3*N5620+$D$3*N5621+$E$3*N5622+$F$3*N5623+$G$3*N5624))/$B$3))+((1-$L$3)*N5619)</f>
        <v>0.25189711248169067</v>
      </c>
      <c r="S5619" s="129">
        <f t="shared" ref="S5619:S5624" si="9900">ABS((Q5619-N5619)/Q5619)*100</f>
        <v>1.4827484359828643E-3</v>
      </c>
      <c r="T5619" s="133">
        <f t="shared" si="9858"/>
        <v>1.4887417795437907E-3</v>
      </c>
      <c r="U5619" s="127" t="s">
        <v>229</v>
      </c>
    </row>
    <row r="5620" spans="1:22" x14ac:dyDescent="0.2">
      <c r="N5620" s="125">
        <f t="shared" si="9840"/>
        <v>1.0166236875241965E-4</v>
      </c>
      <c r="P5620" s="127" t="str">
        <f t="shared" ref="P5620" si="9901">CONCATENATE("X2","(m",K5619,")")</f>
        <v>X2(m703)</v>
      </c>
      <c r="Q5620" s="59">
        <f t="shared" ref="Q5620" si="9902">(($L$3*($I$4-($B$4*Q5619+$D$4*N5621+$E$4*N5622+$F$4*N5623+$G$4*N5624))/$C$4))+((1-$L$3)*N5620)</f>
        <v>1.0166388226510964E-4</v>
      </c>
      <c r="S5620" s="129">
        <f t="shared" si="9900"/>
        <v>1.4887417795437907E-3</v>
      </c>
    </row>
    <row r="5621" spans="1:22" x14ac:dyDescent="0.2">
      <c r="N5621" s="125">
        <f t="shared" si="9840"/>
        <v>-9.8355169287038719E-4</v>
      </c>
      <c r="P5621" s="127" t="str">
        <f t="shared" ref="P5621" si="9903">CONCATENATE("X3","(m",K5619,")")</f>
        <v>X3(m703)</v>
      </c>
      <c r="Q5621" s="59">
        <f t="shared" ref="Q5621" si="9904">(($L$3*($I$5-($B$5*Q5619+$C$5*Q5620+$E$5*N5622+$F$5*N5623+$G$5*N5624))/$D$5))+((1-$L$3)*N5621)</f>
        <v>-9.8356627915367929E-4</v>
      </c>
      <c r="S5621" s="129">
        <f t="shared" si="9900"/>
        <v>1.4829995294929426E-3</v>
      </c>
    </row>
    <row r="5622" spans="1:22" x14ac:dyDescent="0.2">
      <c r="N5622" s="125">
        <f t="shared" si="9840"/>
        <v>0.25306432465661843</v>
      </c>
      <c r="P5622" s="127" t="str">
        <f t="shared" ref="P5622" si="9905">CONCATENATE("X4","(m",K5619,")")</f>
        <v>X4(m703)</v>
      </c>
      <c r="Q5622" s="59">
        <f t="shared" ref="Q5622" si="9906">(($L$3*($I$6-($B$6*Q5619+$C$6*Q5620+$D$6*Q5621+$F$6*N5623+$G$6*N5624))/$E$6))+((1-$L$3)*N5622)</f>
        <v>0.25306804258365884</v>
      </c>
      <c r="S5622" s="129">
        <f t="shared" si="9900"/>
        <v>1.469141264319857E-3</v>
      </c>
    </row>
    <row r="5623" spans="1:22" x14ac:dyDescent="0.2">
      <c r="N5623" s="125">
        <f t="shared" si="9840"/>
        <v>-1.016631272423714E-4</v>
      </c>
      <c r="P5623" s="127" t="str">
        <f t="shared" ref="P5623" si="9907">CONCATENATE("X5","(m",K5619,")")</f>
        <v>X5(m703)</v>
      </c>
      <c r="Q5623" s="59">
        <f t="shared" ref="Q5623" si="9908">(($L$3*($I$7-($B$7*Q5619+$C$7*Q5620+$D$7*Q5621+$E$7*Q5622+$G$7*N5624))/$F$7))+((1-$L$3)*N5623)</f>
        <v>-1.0166463383648371E-4</v>
      </c>
      <c r="S5623" s="129">
        <f t="shared" si="9900"/>
        <v>1.4819254793498014E-3</v>
      </c>
    </row>
    <row r="5624" spans="1:22" ht="15.75" x14ac:dyDescent="0.25">
      <c r="K5624" s="1"/>
      <c r="N5624" s="126">
        <f t="shared" si="9840"/>
        <v>-9.8951065928616134E-4</v>
      </c>
      <c r="P5624" s="127" t="str">
        <f t="shared" ref="P5624" si="9909">CONCATENATE("X6","(m",K5619,")")</f>
        <v>X6(m703)</v>
      </c>
      <c r="Q5624" s="59">
        <f t="shared" ref="Q5624" si="9910">(($L$3*($I$8-($B$8*Q5619+$C$8*Q5620+$D$8*Q5621+$E$8*Q5622+$F$8*Q5623))/$G$8))+((1-$L$3)*N5624)</f>
        <v>-9.8952517889255355E-4</v>
      </c>
      <c r="R5624" s="1"/>
      <c r="S5624" s="129">
        <f t="shared" si="9900"/>
        <v>1.4673306654465067E-3</v>
      </c>
      <c r="T5624" s="1"/>
      <c r="U5624" s="1"/>
    </row>
    <row r="5625" spans="1:22" x14ac:dyDescent="0.2">
      <c r="A5625" s="131"/>
      <c r="B5625" s="131"/>
      <c r="C5625" s="131"/>
      <c r="D5625" s="131"/>
      <c r="E5625" s="131"/>
      <c r="F5625" s="131"/>
      <c r="G5625" s="131"/>
      <c r="H5625" s="131"/>
      <c r="I5625" s="131"/>
      <c r="J5625" s="131"/>
      <c r="K5625" s="131"/>
      <c r="L5625" s="131"/>
      <c r="M5625" s="131"/>
      <c r="N5625" s="131"/>
      <c r="O5625" s="131"/>
      <c r="P5625" s="131"/>
      <c r="Q5625" s="131"/>
      <c r="R5625" s="131"/>
      <c r="S5625" s="131"/>
      <c r="T5625" s="131"/>
      <c r="U5625" s="131"/>
      <c r="V5625" s="131"/>
    </row>
    <row r="5626" spans="1:22" ht="15.75" x14ac:dyDescent="0.25">
      <c r="K5626" s="127" t="s">
        <v>226</v>
      </c>
      <c r="N5626" s="117" t="s">
        <v>931</v>
      </c>
      <c r="S5626" s="112" t="s">
        <v>210</v>
      </c>
      <c r="T5626" s="112" t="s">
        <v>228</v>
      </c>
    </row>
    <row r="5627" spans="1:22" x14ac:dyDescent="0.2">
      <c r="K5627" s="127">
        <v>704</v>
      </c>
      <c r="N5627" s="124">
        <f t="shared" ref="N5627" si="9911">Q5619</f>
        <v>0.25189711248169067</v>
      </c>
      <c r="P5627" s="127" t="str">
        <f t="shared" ref="P5627" si="9912">CONCATENATE("X1","(m",K5627,")")</f>
        <v>X1(m704)</v>
      </c>
      <c r="Q5627" s="59">
        <f t="shared" ref="Q5627" si="9913">(($L$3*($I$3-($C$3*N5628+$D$3*N5629+$E$3*N5630+$F$3*N5631+$G$3*N5632))/$B$3))+((1-$L$3)*N5627)</f>
        <v>0.25190081341332221</v>
      </c>
      <c r="S5627" s="129">
        <f t="shared" ref="S5627:S5632" si="9914">ABS((Q5627-N5627)/Q5627)*100</f>
        <v>1.4692019376184066E-3</v>
      </c>
      <c r="T5627" s="133">
        <f t="shared" si="9858"/>
        <v>1.4751404379731744E-3</v>
      </c>
      <c r="U5627" s="127" t="s">
        <v>229</v>
      </c>
    </row>
    <row r="5628" spans="1:22" x14ac:dyDescent="0.2">
      <c r="N5628" s="125">
        <f t="shared" si="9840"/>
        <v>1.0166388226510964E-4</v>
      </c>
      <c r="P5628" s="127" t="str">
        <f t="shared" ref="P5628" si="9915">CONCATENATE("X2","(m",K5627,")")</f>
        <v>X2(m704)</v>
      </c>
      <c r="Q5628" s="59">
        <f t="shared" ref="Q5628" si="9916">(($L$3*($I$4-($B$4*Q5627+$D$4*N5629+$E$4*N5630+$F$4*N5631+$G$4*N5632))/$C$4))+((1-$L$3)*N5628)</f>
        <v>1.0166538197227053E-4</v>
      </c>
      <c r="S5628" s="129">
        <f t="shared" si="9914"/>
        <v>1.4751404379731744E-3</v>
      </c>
    </row>
    <row r="5629" spans="1:22" x14ac:dyDescent="0.2">
      <c r="N5629" s="125">
        <f t="shared" si="9840"/>
        <v>-9.8356627915367929E-4</v>
      </c>
      <c r="P5629" s="127" t="str">
        <f t="shared" ref="P5629" si="9917">CONCATENATE("X3","(m",K5627,")")</f>
        <v>X3(m704)</v>
      </c>
      <c r="Q5629" s="59">
        <f t="shared" ref="Q5629" si="9918">(($L$3*($I$5-($B$5*Q5627+$C$5*Q5628+$E$5*N5630+$F$5*N5631+$G$5*N5632))/$D$5))+((1-$L$3)*N5629)</f>
        <v>-9.8358073238796555E-4</v>
      </c>
      <c r="S5629" s="129">
        <f t="shared" si="9914"/>
        <v>1.4694507334613901E-3</v>
      </c>
    </row>
    <row r="5630" spans="1:22" x14ac:dyDescent="0.2">
      <c r="N5630" s="125">
        <f t="shared" si="9840"/>
        <v>0.25306804258365884</v>
      </c>
      <c r="P5630" s="127" t="str">
        <f t="shared" ref="P5630" si="9919">CONCATENATE("X4","(m",K5627,")")</f>
        <v>X4(m704)</v>
      </c>
      <c r="Q5630" s="59">
        <f t="shared" ref="Q5630" si="9920">(($L$3*($I$6-($B$6*Q5627+$C$6*Q5628+$D$6*Q5629+$F$6*N5631+$G$6*N5632))/$E$6))+((1-$L$3)*N5630)</f>
        <v>0.25307172659757099</v>
      </c>
      <c r="S5630" s="129">
        <f t="shared" si="9914"/>
        <v>1.4557192783574921E-3</v>
      </c>
    </row>
    <row r="5631" spans="1:22" x14ac:dyDescent="0.2">
      <c r="N5631" s="125">
        <f t="shared" si="9840"/>
        <v>-1.0166463383648371E-4</v>
      </c>
      <c r="P5631" s="127" t="str">
        <f t="shared" ref="P5631" si="9921">CONCATENATE("X5","(m",K5627,")")</f>
        <v>X5(m704)</v>
      </c>
      <c r="Q5631" s="59">
        <f t="shared" ref="Q5631" si="9922">(($L$3*($I$7-($B$7*Q5627+$C$7*Q5628+$D$7*Q5629+$E$7*Q5630+$G$7*N5632))/$F$7))+((1-$L$3)*N5631)</f>
        <v>-1.0166612668817483E-4</v>
      </c>
      <c r="S5631" s="129">
        <f t="shared" si="9914"/>
        <v>1.4683865115601789E-3</v>
      </c>
    </row>
    <row r="5632" spans="1:22" ht="15.75" x14ac:dyDescent="0.25">
      <c r="K5632" s="1"/>
      <c r="N5632" s="126">
        <f t="shared" si="9840"/>
        <v>-9.8952517889255355E-4</v>
      </c>
      <c r="P5632" s="127" t="str">
        <f t="shared" ref="P5632" si="9923">CONCATENATE("X6","(m",K5627,")")</f>
        <v>X6(m704)</v>
      </c>
      <c r="Q5632" s="59">
        <f t="shared" ref="Q5632" si="9924">(($L$3*($I$8-($B$8*Q5627+$C$8*Q5628+$D$8*Q5629+$E$8*Q5630+$F$8*Q5631))/$G$8))+((1-$L$3)*N5632)</f>
        <v>-9.8953956605813461E-4</v>
      </c>
      <c r="R5632" s="1"/>
      <c r="S5632" s="129">
        <f t="shared" si="9914"/>
        <v>1.4539252471103689E-3</v>
      </c>
      <c r="T5632" s="1"/>
      <c r="U5632" s="1"/>
    </row>
    <row r="5633" spans="1:22" x14ac:dyDescent="0.2">
      <c r="A5633" s="131"/>
      <c r="B5633" s="131"/>
      <c r="C5633" s="131"/>
      <c r="D5633" s="131"/>
      <c r="E5633" s="131"/>
      <c r="F5633" s="131"/>
      <c r="G5633" s="131"/>
      <c r="H5633" s="131"/>
      <c r="I5633" s="131"/>
      <c r="J5633" s="131"/>
      <c r="K5633" s="131"/>
      <c r="L5633" s="131"/>
      <c r="M5633" s="131"/>
      <c r="N5633" s="131"/>
      <c r="O5633" s="131"/>
      <c r="P5633" s="131"/>
      <c r="Q5633" s="131"/>
      <c r="R5633" s="131"/>
      <c r="S5633" s="131"/>
      <c r="T5633" s="131"/>
      <c r="U5633" s="131"/>
      <c r="V5633" s="131"/>
    </row>
    <row r="5634" spans="1:22" ht="15.75" x14ac:dyDescent="0.25">
      <c r="K5634" s="127" t="s">
        <v>226</v>
      </c>
      <c r="N5634" s="117" t="s">
        <v>932</v>
      </c>
      <c r="S5634" s="112" t="s">
        <v>210</v>
      </c>
      <c r="T5634" s="112" t="s">
        <v>228</v>
      </c>
    </row>
    <row r="5635" spans="1:22" x14ac:dyDescent="0.2">
      <c r="K5635" s="127">
        <v>705</v>
      </c>
      <c r="N5635" s="124">
        <f t="shared" ref="N5635" si="9925">Q5627</f>
        <v>0.25190081341332221</v>
      </c>
      <c r="P5635" s="127" t="str">
        <f t="shared" ref="P5635" si="9926">CONCATENATE("X1","(m",K5635,")")</f>
        <v>X1(m705)</v>
      </c>
      <c r="Q5635" s="59">
        <f t="shared" ref="Q5635" si="9927">(($L$3*($I$3-($C$3*N5636+$D$3*N5637+$E$3*N5638+$F$3*N5639+$G$3*N5640))/$B$3))+((1-$L$3)*N5635)</f>
        <v>0.25190448058684928</v>
      </c>
      <c r="S5635" s="129">
        <f t="shared" ref="S5635:S5640" si="9928">ABS((Q5635-N5635)/Q5635)*100</f>
        <v>1.4557793964296902E-3</v>
      </c>
      <c r="T5635" s="133">
        <f t="shared" si="9858"/>
        <v>1.4616635570326296E-3</v>
      </c>
      <c r="U5635" s="127" t="s">
        <v>229</v>
      </c>
    </row>
    <row r="5636" spans="1:22" x14ac:dyDescent="0.2">
      <c r="N5636" s="125">
        <f t="shared" si="9840"/>
        <v>1.0166538197227053E-4</v>
      </c>
      <c r="P5636" s="127" t="str">
        <f t="shared" ref="P5636" si="9929">CONCATENATE("X2","(m",K5635,")")</f>
        <v>X2(m705)</v>
      </c>
      <c r="Q5636" s="59">
        <f t="shared" ref="Q5636" si="9930">(($L$3*($I$4-($B$4*Q5635+$D$4*N5637+$E$4*N5638+$F$4*N5639+$G$4*N5640))/$C$4))+((1-$L$3)*N5636)</f>
        <v>1.0166686799982966E-4</v>
      </c>
      <c r="S5636" s="129">
        <f t="shared" si="9928"/>
        <v>1.4616635570326296E-3</v>
      </c>
    </row>
    <row r="5637" spans="1:22" x14ac:dyDescent="0.2">
      <c r="N5637" s="125">
        <f t="shared" si="9840"/>
        <v>-9.8358073238796555E-4</v>
      </c>
      <c r="P5637" s="127" t="str">
        <f t="shared" ref="P5637" si="9931">CONCATENATE("X3","(m",K5635,")")</f>
        <v>X3(m705)</v>
      </c>
      <c r="Q5637" s="59">
        <f t="shared" ref="Q5637" si="9932">(($L$3*($I$5-($B$5*Q5635+$C$5*Q5636+$E$5*N5638+$F$5*N5639+$G$5*N5640))/$D$5))+((1-$L$3)*N5637)</f>
        <v>-9.835950537868544E-4</v>
      </c>
      <c r="S5637" s="129">
        <f t="shared" si="9928"/>
        <v>1.4560259157166031E-3</v>
      </c>
    </row>
    <row r="5638" spans="1:22" x14ac:dyDescent="0.2">
      <c r="N5638" s="125">
        <f t="shared" si="9840"/>
        <v>0.25307172659757099</v>
      </c>
      <c r="P5638" s="127" t="str">
        <f t="shared" ref="P5638" si="9933">CONCATENATE("X4","(m",K5635,")")</f>
        <v>X4(m705)</v>
      </c>
      <c r="Q5638" s="59">
        <f t="shared" ref="Q5638" si="9934">(($L$3*($I$6-($B$6*Q5635+$C$6*Q5636+$D$6*Q5637+$F$6*N5639+$G$6*N5640))/$E$6))+((1-$L$3)*N5638)</f>
        <v>0.25307537700769389</v>
      </c>
      <c r="S5638" s="129">
        <f t="shared" si="9928"/>
        <v>1.442420106635192E-3</v>
      </c>
    </row>
    <row r="5639" spans="1:22" x14ac:dyDescent="0.2">
      <c r="N5639" s="125">
        <f t="shared" si="9840"/>
        <v>-1.0166612668817483E-4</v>
      </c>
      <c r="P5639" s="127" t="str">
        <f t="shared" ref="P5639" si="9935">CONCATENATE("X5","(m",K5635,")")</f>
        <v>X5(m705)</v>
      </c>
      <c r="Q5639" s="59">
        <f t="shared" ref="Q5639" si="9936">(($L$3*($I$7-($B$7*Q5635+$C$7*Q5636+$D$7*Q5637+$E$7*Q5638+$G$7*N5640))/$F$7))+((1-$L$3)*N5639)</f>
        <v>-1.0166760592279646E-4</v>
      </c>
      <c r="S5639" s="129">
        <f t="shared" si="9928"/>
        <v>1.4549714318611256E-3</v>
      </c>
    </row>
    <row r="5640" spans="1:22" ht="15.75" x14ac:dyDescent="0.25">
      <c r="K5640" s="1"/>
      <c r="N5640" s="126">
        <f t="shared" si="9840"/>
        <v>-9.8953956605813461E-4</v>
      </c>
      <c r="P5640" s="127" t="str">
        <f t="shared" ref="P5640" si="9937">CONCATENATE("X6","(m",K5635,")")</f>
        <v>X6(m705)</v>
      </c>
      <c r="Q5640" s="59">
        <f t="shared" ref="Q5640" si="9938">(($L$3*($I$8-($B$8*Q5635+$C$8*Q5636+$D$8*Q5637+$E$8*Q5638+$F$8*Q5639))/$G$8))+((1-$L$3)*N5640)</f>
        <v>-9.8955382199096423E-4</v>
      </c>
      <c r="R5640" s="1"/>
      <c r="S5640" s="129">
        <f t="shared" si="9928"/>
        <v>1.4406424908690301E-3</v>
      </c>
      <c r="T5640" s="1"/>
      <c r="U5640" s="1"/>
    </row>
    <row r="5641" spans="1:22" x14ac:dyDescent="0.2">
      <c r="A5641" s="131"/>
      <c r="B5641" s="131"/>
      <c r="C5641" s="131"/>
      <c r="D5641" s="131"/>
      <c r="E5641" s="131"/>
      <c r="F5641" s="131"/>
      <c r="G5641" s="131"/>
      <c r="H5641" s="131"/>
      <c r="I5641" s="131"/>
      <c r="J5641" s="131"/>
      <c r="K5641" s="131"/>
      <c r="L5641" s="131"/>
      <c r="M5641" s="131"/>
      <c r="N5641" s="131"/>
      <c r="O5641" s="131"/>
      <c r="P5641" s="131"/>
      <c r="Q5641" s="131"/>
      <c r="R5641" s="131"/>
      <c r="S5641" s="131"/>
      <c r="T5641" s="131"/>
      <c r="U5641" s="131"/>
      <c r="V5641" s="131"/>
    </row>
    <row r="5642" spans="1:22" ht="15.75" x14ac:dyDescent="0.25">
      <c r="K5642" s="127" t="s">
        <v>226</v>
      </c>
      <c r="N5642" s="117" t="s">
        <v>933</v>
      </c>
      <c r="S5642" s="112" t="s">
        <v>210</v>
      </c>
      <c r="T5642" s="112" t="s">
        <v>228</v>
      </c>
    </row>
    <row r="5643" spans="1:22" x14ac:dyDescent="0.2">
      <c r="K5643" s="127">
        <v>706</v>
      </c>
      <c r="N5643" s="124">
        <f t="shared" ref="N5643" si="9939">Q5635</f>
        <v>0.25190448058684928</v>
      </c>
      <c r="P5643" s="127" t="str">
        <f t="shared" ref="P5643" si="9940">CONCATENATE("X1","(m",K5643,")")</f>
        <v>X1(m706)</v>
      </c>
      <c r="Q5643" s="59">
        <f t="shared" ref="Q5643" si="9941">(($L$3*($I$3-($C$3*N5644+$D$3*N5645+$E$3*N5646+$F$3*N5647+$G$3*N5648))/$B$3))+((1-$L$3)*N5643)</f>
        <v>0.251908114310197</v>
      </c>
      <c r="S5643" s="129">
        <f t="shared" ref="S5643:S5648" si="9942">ABS((Q5643-N5643)/Q5643)*100</f>
        <v>1.4424796746497076E-3</v>
      </c>
      <c r="T5643" s="133">
        <f t="shared" si="9858"/>
        <v>1.4483099942115346E-3</v>
      </c>
      <c r="U5643" s="127" t="s">
        <v>229</v>
      </c>
    </row>
    <row r="5644" spans="1:22" x14ac:dyDescent="0.2">
      <c r="N5644" s="125">
        <f t="shared" si="9840"/>
        <v>1.0166686799982966E-4</v>
      </c>
      <c r="P5644" s="127" t="str">
        <f t="shared" ref="P5644" si="9943">CONCATENATE("X2","(m",K5643,")")</f>
        <v>X2(m706)</v>
      </c>
      <c r="Q5644" s="59">
        <f t="shared" ref="Q5644" si="9944">(($L$3*($I$4-($B$4*Q5643+$D$4*N5645+$E$4*N5646+$F$4*N5647+$G$4*N5648))/$C$4))+((1-$L$3)*N5644)</f>
        <v>1.0166834047256567E-4</v>
      </c>
      <c r="S5644" s="129">
        <f t="shared" si="9942"/>
        <v>1.4483099942115346E-3</v>
      </c>
    </row>
    <row r="5645" spans="1:22" x14ac:dyDescent="0.2">
      <c r="N5645" s="125">
        <f t="shared" si="9840"/>
        <v>-9.835950537868544E-4</v>
      </c>
      <c r="P5645" s="127" t="str">
        <f t="shared" ref="P5645" si="9945">CONCATENATE("X3","(m",K5643,")")</f>
        <v>X3(m706)</v>
      </c>
      <c r="Q5645" s="59">
        <f t="shared" ref="Q5645" si="9946">(($L$3*($I$5-($B$5*Q5643+$C$5*Q5644+$E$5*N5646+$F$5*N5647+$G$5*N5648))/$D$5))+((1-$L$3)*N5645)</f>
        <v>-9.8360924455288433E-4</v>
      </c>
      <c r="S5645" s="129">
        <f t="shared" si="9942"/>
        <v>1.4427239382423759E-3</v>
      </c>
    </row>
    <row r="5646" spans="1:22" x14ac:dyDescent="0.2">
      <c r="N5646" s="125">
        <f t="shared" si="9840"/>
        <v>0.25307537700769389</v>
      </c>
      <c r="P5646" s="127" t="str">
        <f t="shared" ref="P5646" si="9947">CONCATENATE("X4","(m",K5643,")")</f>
        <v>X4(m706)</v>
      </c>
      <c r="Q5646" s="59">
        <f t="shared" ref="Q5646" si="9948">(($L$3*($I$6-($B$6*Q5643+$C$6*Q5644+$D$6*Q5645+$F$6*N5647+$G$6*N5648))/$E$6))+((1-$L$3)*N5646)</f>
        <v>0.25307899412054513</v>
      </c>
      <c r="S5646" s="129">
        <f t="shared" si="9942"/>
        <v>1.4292426219762772E-3</v>
      </c>
    </row>
    <row r="5647" spans="1:22" x14ac:dyDescent="0.2">
      <c r="N5647" s="125">
        <f t="shared" si="9840"/>
        <v>-1.0166760592279646E-4</v>
      </c>
      <c r="P5647" s="127" t="str">
        <f t="shared" ref="P5647" si="9949">CONCATENATE("X5","(m",K5643,")")</f>
        <v>X5(m706)</v>
      </c>
      <c r="Q5647" s="59">
        <f t="shared" ref="Q5647" si="9950">(($L$3*($I$7-($B$7*Q5643+$C$7*Q5644+$D$7*Q5645+$E$7*Q5646+$G$7*N5648))/$F$7))+((1-$L$3)*N5647)</f>
        <v>-1.0166907166455685E-4</v>
      </c>
      <c r="S5647" s="129">
        <f t="shared" si="9942"/>
        <v>1.4416791029848363E-3</v>
      </c>
    </row>
    <row r="5648" spans="1:22" ht="15.75" x14ac:dyDescent="0.25">
      <c r="K5648" s="1"/>
      <c r="N5648" s="126">
        <f t="shared" si="9840"/>
        <v>-9.8955382199096423E-4</v>
      </c>
      <c r="P5648" s="127" t="str">
        <f t="shared" ref="P5648" si="9951">CONCATENATE("X6","(m",K5643,")")</f>
        <v>X6(m706)</v>
      </c>
      <c r="Q5648" s="59">
        <f t="shared" ref="Q5648" si="9952">(($L$3*($I$8-($B$8*Q5643+$C$8*Q5644+$D$8*Q5645+$E$8*Q5646+$F$8*Q5647))/$G$8))+((1-$L$3)*N5648)</f>
        <v>-9.895679478880853E-4</v>
      </c>
      <c r="R5648" s="1"/>
      <c r="S5648" s="129">
        <f t="shared" si="9942"/>
        <v>1.4274812711164548E-3</v>
      </c>
      <c r="T5648" s="1"/>
      <c r="U5648" s="1"/>
    </row>
    <row r="5649" spans="1:22" x14ac:dyDescent="0.2">
      <c r="A5649" s="131"/>
      <c r="B5649" s="131"/>
      <c r="C5649" s="131"/>
      <c r="D5649" s="131"/>
      <c r="E5649" s="131"/>
      <c r="F5649" s="131"/>
      <c r="G5649" s="131"/>
      <c r="H5649" s="131"/>
      <c r="I5649" s="131"/>
      <c r="J5649" s="131"/>
      <c r="K5649" s="131"/>
      <c r="L5649" s="131"/>
      <c r="M5649" s="131"/>
      <c r="N5649" s="131"/>
      <c r="O5649" s="131"/>
      <c r="P5649" s="131"/>
      <c r="Q5649" s="131"/>
      <c r="R5649" s="131"/>
      <c r="S5649" s="131"/>
      <c r="T5649" s="131"/>
      <c r="U5649" s="131"/>
      <c r="V5649" s="131"/>
    </row>
    <row r="5650" spans="1:22" ht="15.75" x14ac:dyDescent="0.25">
      <c r="K5650" s="127" t="s">
        <v>226</v>
      </c>
      <c r="N5650" s="117" t="s">
        <v>934</v>
      </c>
      <c r="S5650" s="112" t="s">
        <v>210</v>
      </c>
      <c r="T5650" s="112" t="s">
        <v>228</v>
      </c>
    </row>
    <row r="5651" spans="1:22" x14ac:dyDescent="0.2">
      <c r="K5651" s="127">
        <v>707</v>
      </c>
      <c r="N5651" s="124">
        <f t="shared" ref="N5651:N5712" si="9953">Q5643</f>
        <v>0.251908114310197</v>
      </c>
      <c r="P5651" s="127" t="str">
        <f t="shared" ref="P5651" si="9954">CONCATENATE("X1","(m",K5651,")")</f>
        <v>X1(m707)</v>
      </c>
      <c r="Q5651" s="59">
        <f t="shared" ref="Q5651" si="9955">(($L$3*($I$3-($C$3*N5652+$D$3*N5653+$E$3*N5654+$F$3*N5655+$G$3*N5656))/$B$3))+((1-$L$3)*N5651)</f>
        <v>0.25191171488848174</v>
      </c>
      <c r="S5651" s="129">
        <f t="shared" ref="S5651:S5656" si="9956">ABS((Q5651-N5651)/Q5651)*100</f>
        <v>1.4293016449591662E-3</v>
      </c>
      <c r="T5651" s="133">
        <f t="shared" si="9858"/>
        <v>1.4350786176836766E-3</v>
      </c>
      <c r="U5651" s="127" t="s">
        <v>229</v>
      </c>
    </row>
    <row r="5652" spans="1:22" x14ac:dyDescent="0.2">
      <c r="N5652" s="125">
        <f t="shared" si="9953"/>
        <v>1.0166834047256567E-4</v>
      </c>
      <c r="P5652" s="127" t="str">
        <f t="shared" ref="P5652" si="9957">CONCATENATE("X2","(m",K5651,")")</f>
        <v>X2(m707)</v>
      </c>
      <c r="Q5652" s="59">
        <f t="shared" ref="Q5652" si="9958">(($L$3*($I$4-($B$4*Q5651+$D$4*N5653+$E$4*N5654+$F$4*N5655+$G$4*N5656))/$C$4))+((1-$L$3)*N5652)</f>
        <v>1.0166979951411914E-4</v>
      </c>
      <c r="S5652" s="129">
        <f t="shared" si="9956"/>
        <v>1.4350786176836766E-3</v>
      </c>
    </row>
    <row r="5653" spans="1:22" x14ac:dyDescent="0.2">
      <c r="N5653" s="125">
        <f t="shared" si="9953"/>
        <v>-9.8360924455288433E-4</v>
      </c>
      <c r="P5653" s="127" t="str">
        <f t="shared" ref="P5653" si="9959">CONCATENATE("X3","(m",K5651,")")</f>
        <v>X3(m707)</v>
      </c>
      <c r="Q5653" s="59">
        <f t="shared" ref="Q5653" si="9960">(($L$3*($I$5-($B$5*Q5651+$C$5*Q5652+$E$5*N5654+$F$5*N5655+$G$5*N5656))/$D$5))+((1-$L$3)*N5653)</f>
        <v>-9.836233058776254E-4</v>
      </c>
      <c r="S5653" s="129">
        <f t="shared" si="9956"/>
        <v>1.4295436735847484E-3</v>
      </c>
    </row>
    <row r="5654" spans="1:22" x14ac:dyDescent="0.2">
      <c r="N5654" s="125">
        <f t="shared" si="9953"/>
        <v>0.25307899412054513</v>
      </c>
      <c r="P5654" s="127" t="str">
        <f t="shared" ref="P5654" si="9961">CONCATENATE("X4","(m",K5651,")")</f>
        <v>X4(m707)</v>
      </c>
      <c r="Q5654" s="59">
        <f t="shared" ref="Q5654" si="9962">(($L$3*($I$6-($B$6*Q5651+$C$6*Q5652+$D$6*Q5653+$F$6*N5655+$G$6*N5656))/$E$6))+((1-$L$3)*N5654)</f>
        <v>0.25308257823984626</v>
      </c>
      <c r="S5654" s="129">
        <f t="shared" si="9956"/>
        <v>1.4161857074684874E-3</v>
      </c>
    </row>
    <row r="5655" spans="1:22" x14ac:dyDescent="0.2">
      <c r="N5655" s="125">
        <f t="shared" si="9953"/>
        <v>-1.0166907166455685E-4</v>
      </c>
      <c r="P5655" s="127" t="str">
        <f t="shared" ref="P5655" si="9963">CONCATENATE("X5","(m",K5651,")")</f>
        <v>X5(m707)</v>
      </c>
      <c r="Q5655" s="59">
        <f t="shared" ref="Q5655" si="9964">(($L$3*($I$7-($B$7*Q5651+$C$7*Q5652+$D$7*Q5653+$E$7*Q5654+$G$7*N5656))/$F$7))+((1-$L$3)*N5655)</f>
        <v>-1.0167052403653142E-4</v>
      </c>
      <c r="S5655" s="129">
        <f t="shared" si="9956"/>
        <v>1.4285083984122266E-3</v>
      </c>
    </row>
    <row r="5656" spans="1:22" ht="15.75" x14ac:dyDescent="0.25">
      <c r="K5656" s="1"/>
      <c r="N5656" s="126">
        <f t="shared" si="9953"/>
        <v>-9.895679478880853E-4</v>
      </c>
      <c r="P5656" s="127" t="str">
        <f t="shared" ref="P5656" si="9965">CONCATENATE("X6","(m",K5651,")")</f>
        <v>X6(m707)</v>
      </c>
      <c r="Q5656" s="59">
        <f t="shared" ref="Q5656" si="9966">(($L$3*($I$8-($B$8*Q5651+$C$8*Q5652+$D$8*Q5653+$E$8*Q5654+$F$8*Q5655))/$G$8))+((1-$L$3)*N5656)</f>
        <v>-9.8958194493562E-4</v>
      </c>
      <c r="R5656" s="1"/>
      <c r="S5656" s="129">
        <f t="shared" si="9956"/>
        <v>1.4144404721937449E-3</v>
      </c>
      <c r="T5656" s="1"/>
      <c r="U5656" s="1"/>
    </row>
    <row r="5657" spans="1:22" x14ac:dyDescent="0.2">
      <c r="A5657" s="131"/>
      <c r="B5657" s="131"/>
      <c r="C5657" s="131"/>
      <c r="D5657" s="131"/>
      <c r="E5657" s="131"/>
      <c r="F5657" s="131"/>
      <c r="G5657" s="131"/>
      <c r="H5657" s="131"/>
      <c r="I5657" s="131"/>
      <c r="J5657" s="131"/>
      <c r="K5657" s="131"/>
      <c r="L5657" s="131"/>
      <c r="M5657" s="131"/>
      <c r="N5657" s="131"/>
      <c r="O5657" s="131"/>
      <c r="P5657" s="131"/>
      <c r="Q5657" s="131"/>
      <c r="R5657" s="131"/>
      <c r="S5657" s="131"/>
      <c r="T5657" s="131"/>
      <c r="U5657" s="131"/>
      <c r="V5657" s="131"/>
    </row>
    <row r="5658" spans="1:22" ht="15.75" x14ac:dyDescent="0.25">
      <c r="K5658" s="127" t="s">
        <v>226</v>
      </c>
      <c r="N5658" s="117" t="s">
        <v>935</v>
      </c>
      <c r="S5658" s="112" t="s">
        <v>210</v>
      </c>
      <c r="T5658" s="112" t="s">
        <v>228</v>
      </c>
    </row>
    <row r="5659" spans="1:22" x14ac:dyDescent="0.2">
      <c r="K5659" s="127">
        <v>708</v>
      </c>
      <c r="N5659" s="124">
        <f t="shared" ref="N5659" si="9967">Q5651</f>
        <v>0.25191171488848174</v>
      </c>
      <c r="P5659" s="127" t="str">
        <f t="shared" ref="P5659" si="9968">CONCATENATE("X1","(m",K5659,")")</f>
        <v>X1(m708)</v>
      </c>
      <c r="Q5659" s="59">
        <f t="shared" ref="Q5659" si="9969">(($L$3*($I$3-($C$3*N5660+$D$3*N5661+$E$3*N5662+$F$3*N5663+$G$3*N5664))/$B$3))+((1-$L$3)*N5659)</f>
        <v>0.25191528262403667</v>
      </c>
      <c r="S5659" s="129">
        <f t="shared" ref="S5659:S5664" si="9970">ABS((Q5659-N5659)/Q5659)*100</f>
        <v>1.4162441904157727E-3</v>
      </c>
      <c r="T5659" s="133">
        <f t="shared" ref="T5659:T5715" si="9971">MAX(S5659:S5662)</f>
        <v>1.4219683059293593E-3</v>
      </c>
      <c r="U5659" s="127" t="s">
        <v>229</v>
      </c>
    </row>
    <row r="5660" spans="1:22" x14ac:dyDescent="0.2">
      <c r="N5660" s="125">
        <f t="shared" si="9953"/>
        <v>1.0166979951411914E-4</v>
      </c>
      <c r="P5660" s="127" t="str">
        <f t="shared" ref="P5660" si="9972">CONCATENATE("X2","(m",K5659,")")</f>
        <v>X2(m708)</v>
      </c>
      <c r="Q5660" s="59">
        <f t="shared" ref="Q5660" si="9973">(($L$3*($I$4-($B$4*Q5659+$D$4*N5661+$E$4*N5662+$F$4*N5663+$G$4*N5664))/$C$4))+((1-$L$3)*N5660)</f>
        <v>1.016712452470028E-4</v>
      </c>
      <c r="S5660" s="129">
        <f t="shared" si="9970"/>
        <v>1.4219683059293593E-3</v>
      </c>
    </row>
    <row r="5661" spans="1:22" x14ac:dyDescent="0.2">
      <c r="N5661" s="125">
        <f t="shared" si="9953"/>
        <v>-9.836233058776254E-4</v>
      </c>
      <c r="P5661" s="127" t="str">
        <f t="shared" ref="P5661" si="9974">CONCATENATE("X3","(m",K5659,")")</f>
        <v>X3(m708)</v>
      </c>
      <c r="Q5661" s="59">
        <f t="shared" ref="Q5661" si="9975">(($L$3*($I$5-($B$5*Q5659+$C$5*Q5660+$E$5*N5662+$F$5*N5663+$G$5*N5664))/$D$5))+((1-$L$3)*N5661)</f>
        <v>-9.8363723894177814E-4</v>
      </c>
      <c r="S5661" s="129">
        <f t="shared" si="9970"/>
        <v>1.4164840045828523E-3</v>
      </c>
    </row>
    <row r="5662" spans="1:22" x14ac:dyDescent="0.2">
      <c r="N5662" s="125">
        <f t="shared" si="9953"/>
        <v>0.25308257823984626</v>
      </c>
      <c r="P5662" s="127" t="str">
        <f t="shared" ref="P5662" si="9976">CONCATENATE("X4","(m",K5659,")")</f>
        <v>X4(m708)</v>
      </c>
      <c r="Q5662" s="59">
        <f t="shared" ref="Q5662" si="9977">(($L$3*($I$6-($B$6*Q5659+$C$6*Q5660+$D$6*Q5661+$F$6*N5663+$G$6*N5664))/$E$6))+((1-$L$3)*N5662)</f>
        <v>0.25308612966654848</v>
      </c>
      <c r="S5662" s="129">
        <f t="shared" si="9970"/>
        <v>1.4032482565910637E-3</v>
      </c>
    </row>
    <row r="5663" spans="1:22" x14ac:dyDescent="0.2">
      <c r="N5663" s="125">
        <f t="shared" si="9953"/>
        <v>-1.0167052403653142E-4</v>
      </c>
      <c r="P5663" s="127" t="str">
        <f t="shared" ref="P5663" si="9978">CONCATENATE("X5","(m",K5659,")")</f>
        <v>X5(m708)</v>
      </c>
      <c r="Q5663" s="59">
        <f t="shared" ref="Q5663" si="9979">(($L$3*($I$7-($B$7*Q5659+$C$7*Q5660+$D$7*Q5661+$E$7*Q5662+$G$7*N5664))/$F$7))+((1-$L$3)*N5663)</f>
        <v>-1.0167196316067282E-4</v>
      </c>
      <c r="S5663" s="129">
        <f t="shared" si="9970"/>
        <v>1.4154582017151594E-3</v>
      </c>
    </row>
    <row r="5664" spans="1:22" ht="15.75" x14ac:dyDescent="0.25">
      <c r="K5664" s="1"/>
      <c r="N5664" s="126">
        <f t="shared" si="9953"/>
        <v>-9.8958194493562E-4</v>
      </c>
      <c r="P5664" s="127" t="str">
        <f t="shared" ref="P5664" si="9980">CONCATENATE("X6","(m",K5659,")")</f>
        <v>X6(m708)</v>
      </c>
      <c r="Q5664" s="59">
        <f t="shared" ref="Q5664" si="9981">(($L$3*($I$8-($B$8*Q5659+$C$8*Q5660+$D$8*Q5661+$E$8*Q5662+$F$8*Q5663))/$G$8))+((1-$L$3)*N5664)</f>
        <v>-9.8959581430887187E-4</v>
      </c>
      <c r="R5664" s="1"/>
      <c r="S5664" s="129">
        <f t="shared" si="9970"/>
        <v>1.4015189889981863E-3</v>
      </c>
      <c r="T5664" s="1"/>
      <c r="U5664" s="1"/>
    </row>
    <row r="5665" spans="1:22" x14ac:dyDescent="0.2">
      <c r="A5665" s="131"/>
      <c r="B5665" s="131"/>
      <c r="C5665" s="131"/>
      <c r="D5665" s="131"/>
      <c r="E5665" s="131"/>
      <c r="F5665" s="131"/>
      <c r="G5665" s="131"/>
      <c r="H5665" s="131"/>
      <c r="I5665" s="131"/>
      <c r="J5665" s="131"/>
      <c r="K5665" s="131"/>
      <c r="L5665" s="131"/>
      <c r="M5665" s="131"/>
      <c r="N5665" s="131"/>
      <c r="O5665" s="131"/>
      <c r="P5665" s="131"/>
      <c r="Q5665" s="131"/>
      <c r="R5665" s="131"/>
      <c r="S5665" s="131"/>
      <c r="T5665" s="131"/>
      <c r="U5665" s="131"/>
      <c r="V5665" s="131"/>
    </row>
    <row r="5666" spans="1:22" ht="15.75" x14ac:dyDescent="0.25">
      <c r="K5666" s="127" t="s">
        <v>226</v>
      </c>
      <c r="N5666" s="117" t="s">
        <v>936</v>
      </c>
      <c r="S5666" s="112" t="s">
        <v>210</v>
      </c>
      <c r="T5666" s="112" t="s">
        <v>228</v>
      </c>
    </row>
    <row r="5667" spans="1:22" x14ac:dyDescent="0.2">
      <c r="K5667" s="127">
        <v>709</v>
      </c>
      <c r="N5667" s="124">
        <f t="shared" ref="N5667" si="9982">Q5659</f>
        <v>0.25191528262403667</v>
      </c>
      <c r="P5667" s="127" t="str">
        <f t="shared" ref="P5667" si="9983">CONCATENATE("X1","(m",K5667,")")</f>
        <v>X1(m709)</v>
      </c>
      <c r="Q5667" s="59">
        <f t="shared" ref="Q5667" si="9984">(($L$3*($I$3-($C$3*N5668+$D$3*N5669+$E$3*N5670+$F$3*N5671+$G$3*N5672))/$B$3))+((1-$L$3)*N5667)</f>
        <v>0.25191881781643727</v>
      </c>
      <c r="S5667" s="129">
        <f t="shared" ref="S5667:S5672" si="9985">ABS((Q5667-N5667)/Q5667)*100</f>
        <v>1.4033062044497043E-3</v>
      </c>
      <c r="T5667" s="133">
        <f t="shared" si="9971"/>
        <v>1.4089779478508122E-3</v>
      </c>
      <c r="U5667" s="127" t="s">
        <v>229</v>
      </c>
    </row>
    <row r="5668" spans="1:22" x14ac:dyDescent="0.2">
      <c r="N5668" s="125">
        <f t="shared" si="9953"/>
        <v>1.016712452470028E-4</v>
      </c>
      <c r="P5668" s="127" t="str">
        <f t="shared" ref="P5668" si="9986">CONCATENATE("X2","(m",K5667,")")</f>
        <v>X2(m709)</v>
      </c>
      <c r="Q5668" s="59">
        <f t="shared" ref="Q5668" si="9987">(($L$3*($I$4-($B$4*Q5667+$D$4*N5669+$E$4*N5670+$F$4*N5671+$G$4*N5672))/$C$4))+((1-$L$3)*N5668)</f>
        <v>1.0167267779261188E-4</v>
      </c>
      <c r="S5668" s="129">
        <f t="shared" si="9985"/>
        <v>1.4089779478508122E-3</v>
      </c>
    </row>
    <row r="5669" spans="1:22" x14ac:dyDescent="0.2">
      <c r="N5669" s="125">
        <f t="shared" si="9953"/>
        <v>-9.8363723894177814E-4</v>
      </c>
      <c r="P5669" s="127" t="str">
        <f t="shared" ref="P5669" si="9988">CONCATENATE("X3","(m",K5667,")")</f>
        <v>X3(m709)</v>
      </c>
      <c r="Q5669" s="59">
        <f t="shared" ref="Q5669" si="9989">(($L$3*($I$5-($B$5*Q5667+$C$5*Q5668+$E$5*N5670+$F$5*N5671+$G$5*N5672))/$D$5))+((1-$L$3)*N5669)</f>
        <v>-9.8365104491527342E-4</v>
      </c>
      <c r="S5669" s="129">
        <f t="shared" si="9985"/>
        <v>1.4035438244746077E-3</v>
      </c>
    </row>
    <row r="5670" spans="1:22" x14ac:dyDescent="0.2">
      <c r="N5670" s="125">
        <f t="shared" si="9953"/>
        <v>0.25308612966654848</v>
      </c>
      <c r="P5670" s="127" t="str">
        <f t="shared" ref="P5670" si="9990">CONCATENATE("X4","(m",K5667,")")</f>
        <v>X4(m709)</v>
      </c>
      <c r="Q5670" s="59">
        <f t="shared" ref="Q5670" si="9991">(($L$3*($I$6-($B$6*Q5667+$C$6*Q5668+$D$6*Q5669+$F$6*N5671+$G$6*N5672))/$E$6))+((1-$L$3)*N5670)</f>
        <v>0.25308964869885775</v>
      </c>
      <c r="S5670" s="129">
        <f t="shared" si="9985"/>
        <v>1.3904291729690298E-3</v>
      </c>
    </row>
    <row r="5671" spans="1:22" x14ac:dyDescent="0.2">
      <c r="N5671" s="125">
        <f t="shared" si="9953"/>
        <v>-1.0167196316067282E-4</v>
      </c>
      <c r="P5671" s="127" t="str">
        <f t="shared" ref="P5671" si="9992">CONCATENATE("X5","(m",K5667,")")</f>
        <v>X5(m709)</v>
      </c>
      <c r="Q5671" s="59">
        <f t="shared" ref="Q5671" si="9993">(($L$3*($I$7-($B$7*Q5667+$C$7*Q5668+$D$7*Q5669+$E$7*Q5670+$G$7*N5672))/$F$7))+((1-$L$3)*N5671)</f>
        <v>-1.0167338915782142E-4</v>
      </c>
      <c r="S5671" s="129">
        <f t="shared" si="9985"/>
        <v>1.4025274070317991E-3</v>
      </c>
    </row>
    <row r="5672" spans="1:22" ht="15.75" x14ac:dyDescent="0.25">
      <c r="K5672" s="1"/>
      <c r="N5672" s="126">
        <f t="shared" si="9953"/>
        <v>-9.8959581430887187E-4</v>
      </c>
      <c r="P5672" s="127" t="str">
        <f t="shared" ref="P5672" si="9994">CONCATENATE("X6","(m",K5667,")")</f>
        <v>X6(m709)</v>
      </c>
      <c r="Q5672" s="59">
        <f t="shared" ref="Q5672" si="9995">(($L$3*($I$8-($B$8*Q5667+$C$8*Q5668+$D$8*Q5669+$E$8*Q5670+$F$8*Q5671))/$G$8))+((1-$L$3)*N5672)</f>
        <v>-9.8960955717242367E-4</v>
      </c>
      <c r="R5672" s="1"/>
      <c r="S5672" s="129">
        <f t="shared" si="9985"/>
        <v>1.3887157265405621E-3</v>
      </c>
      <c r="T5672" s="1"/>
      <c r="U5672" s="1"/>
    </row>
    <row r="5673" spans="1:22" x14ac:dyDescent="0.2">
      <c r="A5673" s="131"/>
      <c r="B5673" s="131"/>
      <c r="C5673" s="131"/>
      <c r="D5673" s="131"/>
      <c r="E5673" s="131"/>
      <c r="F5673" s="131"/>
      <c r="G5673" s="131"/>
      <c r="H5673" s="131"/>
      <c r="I5673" s="131"/>
      <c r="J5673" s="131"/>
      <c r="K5673" s="131"/>
      <c r="L5673" s="131"/>
      <c r="M5673" s="131"/>
      <c r="N5673" s="131"/>
      <c r="O5673" s="131"/>
      <c r="P5673" s="131"/>
      <c r="Q5673" s="131"/>
      <c r="R5673" s="131"/>
      <c r="S5673" s="131"/>
      <c r="T5673" s="131"/>
      <c r="U5673" s="131"/>
      <c r="V5673" s="131"/>
    </row>
    <row r="5674" spans="1:22" ht="15.75" x14ac:dyDescent="0.25">
      <c r="K5674" s="127" t="s">
        <v>226</v>
      </c>
      <c r="N5674" s="117" t="s">
        <v>937</v>
      </c>
      <c r="S5674" s="112" t="s">
        <v>210</v>
      </c>
      <c r="T5674" s="112" t="s">
        <v>228</v>
      </c>
    </row>
    <row r="5675" spans="1:22" x14ac:dyDescent="0.2">
      <c r="K5675" s="127">
        <v>710</v>
      </c>
      <c r="N5675" s="124">
        <f t="shared" ref="N5675" si="9996">Q5667</f>
        <v>0.25191881781643727</v>
      </c>
      <c r="P5675" s="127" t="str">
        <f t="shared" ref="P5675" si="9997">CONCATENATE("X1","(m",K5675,")")</f>
        <v>X1(m710)</v>
      </c>
      <c r="Q5675" s="59">
        <f t="shared" ref="Q5675" si="9998">(($L$3*($I$3-($C$3*N5676+$D$3*N5677+$E$3*N5678+$F$3*N5679+$G$3*N5680))/$B$3))+((1-$L$3)*N5675)</f>
        <v>0.2519223207625263</v>
      </c>
      <c r="S5675" s="129">
        <f t="shared" ref="S5675:S5680" si="9999">ABS((Q5675-N5675)/Q5675)*100</f>
        <v>1.3904865906388076E-3</v>
      </c>
      <c r="T5675" s="133">
        <f t="shared" si="9971"/>
        <v>1.3961064425677605E-3</v>
      </c>
      <c r="U5675" s="127" t="s">
        <v>229</v>
      </c>
    </row>
    <row r="5676" spans="1:22" x14ac:dyDescent="0.2">
      <c r="N5676" s="125">
        <f t="shared" si="9953"/>
        <v>1.0167267779261188E-4</v>
      </c>
      <c r="P5676" s="127" t="str">
        <f t="shared" ref="P5676" si="10000">CONCATENATE("X2","(m",K5675,")")</f>
        <v>X2(m710)</v>
      </c>
      <c r="Q5676" s="59">
        <f t="shared" ref="Q5676" si="10001">(($L$3*($I$4-($B$4*Q5675+$D$4*N5677+$E$4*N5678+$F$4*N5679+$G$4*N5680))/$C$4))+((1-$L$3)*N5676)</f>
        <v>1.0167409727123431E-4</v>
      </c>
      <c r="S5676" s="129">
        <f t="shared" si="9999"/>
        <v>1.3961064425677605E-3</v>
      </c>
    </row>
    <row r="5677" spans="1:22" x14ac:dyDescent="0.2">
      <c r="N5677" s="125">
        <f t="shared" si="9953"/>
        <v>-9.8365104491527342E-4</v>
      </c>
      <c r="P5677" s="127" t="str">
        <f t="shared" ref="P5677" si="10002">CONCATENATE("X3","(m",K5675,")")</f>
        <v>X3(m710)</v>
      </c>
      <c r="Q5677" s="59">
        <f t="shared" ref="Q5677" si="10003">(($L$3*($I$5-($B$5*Q5675+$C$5*Q5676+$E$5*N5678+$F$5*N5679+$G$5*N5680))/$D$5))+((1-$L$3)*N5677)</f>
        <v>-9.8366472495737016E-4</v>
      </c>
      <c r="S5677" s="129">
        <f t="shared" si="9999"/>
        <v>1.3907220366497846E-3</v>
      </c>
    </row>
    <row r="5678" spans="1:22" x14ac:dyDescent="0.2">
      <c r="N5678" s="125">
        <f t="shared" si="9953"/>
        <v>0.25308964869885775</v>
      </c>
      <c r="P5678" s="127" t="str">
        <f t="shared" ref="P5678" si="10004">CONCATENATE("X4","(m",K5675,")")</f>
        <v>X4(m710)</v>
      </c>
      <c r="Q5678" s="59">
        <f t="shared" ref="Q5678" si="10005">(($L$3*($I$6-($B$6*Q5675+$C$6*Q5676+$D$6*Q5677+$F$6*N5679+$G$6*N5680))/$E$6))+((1-$L$3)*N5678)</f>
        <v>0.25309313563225999</v>
      </c>
      <c r="S5678" s="129">
        <f t="shared" si="9999"/>
        <v>1.3777273704126971E-3</v>
      </c>
    </row>
    <row r="5679" spans="1:22" x14ac:dyDescent="0.2">
      <c r="N5679" s="125">
        <f t="shared" si="9953"/>
        <v>-1.0167338915782142E-4</v>
      </c>
      <c r="P5679" s="127" t="str">
        <f t="shared" ref="P5679" si="10006">CONCATENATE("X5","(m",K5675,")")</f>
        <v>X5(m710)</v>
      </c>
      <c r="Q5679" s="59">
        <f t="shared" ref="Q5679" si="10007">(($L$3*($I$7-($B$7*Q5675+$C$7*Q5676+$D$7*Q5677+$E$7*Q5678+$G$7*N5680))/$F$7))+((1-$L$3)*N5679)</f>
        <v>-1.016748021477152E-4</v>
      </c>
      <c r="S5679" s="129">
        <f t="shared" si="9999"/>
        <v>1.3897149184756651E-3</v>
      </c>
    </row>
    <row r="5680" spans="1:22" ht="15.75" x14ac:dyDescent="0.25">
      <c r="K5680" s="1"/>
      <c r="N5680" s="126">
        <f t="shared" si="9953"/>
        <v>-9.8960955717242367E-4</v>
      </c>
      <c r="P5680" s="127" t="str">
        <f t="shared" ref="P5680" si="10008">CONCATENATE("X6","(m",K5675,")")</f>
        <v>X6(m710)</v>
      </c>
      <c r="Q5680" s="59">
        <f t="shared" ref="Q5680" si="10009">(($L$3*($I$8-($B$8*Q5675+$C$8*Q5676+$D$8*Q5677+$E$8*Q5678+$F$8*Q5679))/$G$8))+((1-$L$3)*N5680)</f>
        <v>-9.8962317468023558E-4</v>
      </c>
      <c r="R5680" s="1"/>
      <c r="S5680" s="129">
        <f t="shared" si="9999"/>
        <v>1.3760295999846255E-3</v>
      </c>
      <c r="T5680" s="1"/>
      <c r="U5680" s="1"/>
    </row>
    <row r="5681" spans="1:22" x14ac:dyDescent="0.2">
      <c r="A5681" s="131"/>
      <c r="B5681" s="131"/>
      <c r="C5681" s="131"/>
      <c r="D5681" s="131"/>
      <c r="E5681" s="131"/>
      <c r="F5681" s="131"/>
      <c r="G5681" s="131"/>
      <c r="H5681" s="131"/>
      <c r="I5681" s="131"/>
      <c r="J5681" s="131"/>
      <c r="K5681" s="131"/>
      <c r="L5681" s="131"/>
      <c r="M5681" s="131"/>
      <c r="N5681" s="131"/>
      <c r="O5681" s="131"/>
      <c r="P5681" s="131"/>
      <c r="Q5681" s="131"/>
      <c r="R5681" s="131"/>
      <c r="S5681" s="131"/>
      <c r="T5681" s="131"/>
      <c r="U5681" s="131"/>
      <c r="V5681" s="131"/>
    </row>
    <row r="5682" spans="1:22" ht="15.75" x14ac:dyDescent="0.25">
      <c r="K5682" s="127" t="s">
        <v>226</v>
      </c>
      <c r="N5682" s="117" t="s">
        <v>938</v>
      </c>
      <c r="S5682" s="112" t="s">
        <v>210</v>
      </c>
      <c r="T5682" s="112" t="s">
        <v>228</v>
      </c>
    </row>
    <row r="5683" spans="1:22" x14ac:dyDescent="0.2">
      <c r="K5683" s="127">
        <v>711</v>
      </c>
      <c r="N5683" s="124">
        <f t="shared" ref="N5683" si="10010">Q5675</f>
        <v>0.2519223207625263</v>
      </c>
      <c r="P5683" s="127" t="str">
        <f t="shared" ref="P5683" si="10011">CONCATENATE("X1","(m",K5683,")")</f>
        <v>X1(m711)</v>
      </c>
      <c r="Q5683" s="59">
        <f t="shared" ref="Q5683" si="10012">(($L$3*($I$3-($C$3*N5684+$D$3*N5685+$E$3*N5686+$F$3*N5687+$G$3*N5688))/$B$3))+((1-$L$3)*N5683)</f>
        <v>0.25192579175643909</v>
      </c>
      <c r="S5683" s="129">
        <f t="shared" ref="S5683:S5688" si="10013">ABS((Q5683-N5683)/Q5683)*100</f>
        <v>1.3777842628144104E-3</v>
      </c>
      <c r="T5683" s="133">
        <f t="shared" si="9971"/>
        <v>1.3833526993996988E-3</v>
      </c>
      <c r="U5683" s="127" t="s">
        <v>229</v>
      </c>
    </row>
    <row r="5684" spans="1:22" x14ac:dyDescent="0.2">
      <c r="N5684" s="125">
        <f t="shared" si="9953"/>
        <v>1.0167409727123431E-4</v>
      </c>
      <c r="P5684" s="127" t="str">
        <f t="shared" ref="P5684" si="10014">CONCATENATE("X2","(m",K5683,")")</f>
        <v>X2(m711)</v>
      </c>
      <c r="Q5684" s="59">
        <f t="shared" ref="Q5684" si="10015">(($L$3*($I$4-($B$4*Q5683+$D$4*N5685+$E$4*N5686+$F$4*N5687+$G$4*N5688))/$C$4))+((1-$L$3)*N5684)</f>
        <v>1.0167550380206078E-4</v>
      </c>
      <c r="S5684" s="129">
        <f t="shared" si="10013"/>
        <v>1.3833526993996988E-3</v>
      </c>
    </row>
    <row r="5685" spans="1:22" x14ac:dyDescent="0.2">
      <c r="N5685" s="125">
        <f t="shared" si="9953"/>
        <v>-9.8366472495737016E-4</v>
      </c>
      <c r="P5685" s="127" t="str">
        <f t="shared" ref="P5685" si="10016">CONCATENATE("X3","(m",K5683,")")</f>
        <v>X3(m711)</v>
      </c>
      <c r="Q5685" s="59">
        <f t="shared" ref="Q5685" si="10017">(($L$3*($I$5-($B$5*Q5683+$C$5*Q5684+$E$5*N5686+$F$5*N5687+$G$5*N5688))/$D$5))+((1-$L$3)*N5685)</f>
        <v>-9.836782802167543E-4</v>
      </c>
      <c r="S5685" s="129">
        <f t="shared" si="10013"/>
        <v>1.3780175547999447E-3</v>
      </c>
    </row>
    <row r="5686" spans="1:22" x14ac:dyDescent="0.2">
      <c r="N5686" s="125">
        <f t="shared" si="9953"/>
        <v>0.25309313563225999</v>
      </c>
      <c r="P5686" s="127" t="str">
        <f t="shared" ref="P5686" si="10018">CONCATENATE("X4","(m",K5683,")")</f>
        <v>X4(m711)</v>
      </c>
      <c r="Q5686" s="59">
        <f t="shared" ref="Q5686" si="10019">(($L$3*($I$6-($B$6*Q5683+$C$6*Q5684+$D$6*Q5685+$F$6*N5687+$G$6*N5688))/$E$6))+((1-$L$3)*N5686)</f>
        <v>0.25309659075954599</v>
      </c>
      <c r="S5686" s="129">
        <f t="shared" si="10013"/>
        <v>1.3651417728037089E-3</v>
      </c>
    </row>
    <row r="5687" spans="1:22" x14ac:dyDescent="0.2">
      <c r="N5687" s="125">
        <f t="shared" si="9953"/>
        <v>-1.016748021477152E-4</v>
      </c>
      <c r="P5687" s="127" t="str">
        <f t="shared" ref="P5687" si="10020">CONCATENATE("X5","(m",K5683,")")</f>
        <v>X5(m711)</v>
      </c>
      <c r="Q5687" s="59">
        <f t="shared" ref="Q5687" si="10021">(($L$3*($I$7-($B$7*Q5683+$C$7*Q5684+$D$7*Q5685+$E$7*Q5686+$G$7*N5688))/$F$7))+((1-$L$3)*N5687)</f>
        <v>-1.0167620224900009E-4</v>
      </c>
      <c r="S5687" s="129">
        <f t="shared" si="10013"/>
        <v>1.3770196505444858E-3</v>
      </c>
    </row>
    <row r="5688" spans="1:22" ht="15.75" x14ac:dyDescent="0.25">
      <c r="K5688" s="1"/>
      <c r="N5688" s="126">
        <f t="shared" si="9953"/>
        <v>-9.8962317468023558E-4</v>
      </c>
      <c r="P5688" s="127" t="str">
        <f t="shared" ref="P5688" si="10022">CONCATENATE("X6","(m",K5683,")")</f>
        <v>X6(m711)</v>
      </c>
      <c r="Q5688" s="59">
        <f t="shared" ref="Q5688" si="10023">(($L$3*($I$8-($B$8*Q5683+$C$8*Q5684+$D$8*Q5685+$E$8*Q5686+$F$8*Q5687))/$G$8))+((1-$L$3)*N5688)</f>
        <v>-9.8963666797574189E-4</v>
      </c>
      <c r="R5688" s="1"/>
      <c r="S5688" s="129">
        <f t="shared" si="10013"/>
        <v>1.3634595344894451E-3</v>
      </c>
      <c r="T5688" s="1"/>
      <c r="U5688" s="1"/>
    </row>
    <row r="5689" spans="1:22" x14ac:dyDescent="0.2">
      <c r="A5689" s="131"/>
      <c r="B5689" s="131"/>
      <c r="C5689" s="131"/>
      <c r="D5689" s="131"/>
      <c r="E5689" s="131"/>
      <c r="F5689" s="131"/>
      <c r="G5689" s="131"/>
      <c r="H5689" s="131"/>
      <c r="I5689" s="131"/>
      <c r="J5689" s="131"/>
      <c r="K5689" s="131"/>
      <c r="L5689" s="131"/>
      <c r="M5689" s="131"/>
      <c r="N5689" s="131"/>
      <c r="O5689" s="131"/>
      <c r="P5689" s="131"/>
      <c r="Q5689" s="131"/>
      <c r="R5689" s="131"/>
      <c r="S5689" s="131"/>
      <c r="T5689" s="131"/>
      <c r="U5689" s="131"/>
      <c r="V5689" s="131"/>
    </row>
    <row r="5690" spans="1:22" ht="15.75" x14ac:dyDescent="0.25">
      <c r="K5690" s="127" t="s">
        <v>226</v>
      </c>
      <c r="N5690" s="117" t="s">
        <v>939</v>
      </c>
      <c r="S5690" s="112" t="s">
        <v>210</v>
      </c>
      <c r="T5690" s="112" t="s">
        <v>228</v>
      </c>
    </row>
    <row r="5691" spans="1:22" x14ac:dyDescent="0.2">
      <c r="K5691" s="127">
        <v>712</v>
      </c>
      <c r="N5691" s="124">
        <f t="shared" ref="N5691" si="10024">Q5683</f>
        <v>0.25192579175643909</v>
      </c>
      <c r="P5691" s="127" t="str">
        <f t="shared" ref="P5691" si="10025">CONCATENATE("X1","(m",K5691,")")</f>
        <v>X1(m712)</v>
      </c>
      <c r="Q5691" s="59">
        <f t="shared" ref="Q5691" si="10026">(($L$3*($I$3-($C$3*N5692+$D$3*N5693+$E$3*N5694+$F$3*N5695+$G$3*N5696))/$B$3))+((1-$L$3)*N5691)</f>
        <v>0.25192923108962789</v>
      </c>
      <c r="S5691" s="129">
        <f t="shared" ref="S5691:S5696" si="10027">ABS((Q5691-N5691)/Q5691)*100</f>
        <v>1.3651981447044754E-3</v>
      </c>
      <c r="T5691" s="133">
        <f t="shared" si="9971"/>
        <v>1.3707156377549339E-3</v>
      </c>
      <c r="U5691" s="127" t="s">
        <v>229</v>
      </c>
    </row>
    <row r="5692" spans="1:22" x14ac:dyDescent="0.2">
      <c r="N5692" s="125">
        <f t="shared" si="9953"/>
        <v>1.0167550380206078E-4</v>
      </c>
      <c r="P5692" s="127" t="str">
        <f t="shared" ref="P5692" si="10028">CONCATENATE("X2","(m",K5691,")")</f>
        <v>X2(m712)</v>
      </c>
      <c r="Q5692" s="59">
        <f t="shared" ref="Q5692" si="10029">(($L$3*($I$4-($B$4*Q5691+$D$4*N5693+$E$4*N5694+$F$4*N5695+$G$4*N5696))/$C$4))+((1-$L$3)*N5692)</f>
        <v>1.0167689750319484E-4</v>
      </c>
      <c r="S5692" s="129">
        <f t="shared" si="10027"/>
        <v>1.3707156377549339E-3</v>
      </c>
    </row>
    <row r="5693" spans="1:22" x14ac:dyDescent="0.2">
      <c r="N5693" s="125">
        <f t="shared" si="9953"/>
        <v>-9.836782802167543E-4</v>
      </c>
      <c r="P5693" s="127" t="str">
        <f t="shared" ref="P5693" si="10030">CONCATENATE("X3","(m",K5691,")")</f>
        <v>X3(m712)</v>
      </c>
      <c r="Q5693" s="59">
        <f t="shared" ref="Q5693" si="10031">(($L$3*($I$5-($B$5*Q5691+$C$5*Q5692+$E$5*N5694+$F$5*N5695+$G$5*N5696))/$D$5))+((1-$L$3)*N5693)</f>
        <v>-9.8369171183163256E-4</v>
      </c>
      <c r="S5693" s="129">
        <f t="shared" si="10027"/>
        <v>1.3654293023630567E-3</v>
      </c>
    </row>
    <row r="5694" spans="1:22" x14ac:dyDescent="0.2">
      <c r="N5694" s="125">
        <f t="shared" si="9953"/>
        <v>0.25309659075954599</v>
      </c>
      <c r="P5694" s="127" t="str">
        <f t="shared" ref="P5694" si="10032">CONCATENATE("X4","(m",K5691,")")</f>
        <v>X4(m712)</v>
      </c>
      <c r="Q5694" s="59">
        <f t="shared" ref="Q5694" si="10033">(($L$3*($I$6-($B$6*Q5691+$C$6*Q5692+$D$6*Q5693+$F$6*N5695+$G$6*N5696))/$E$6))+((1-$L$3)*N5694)</f>
        <v>0.25310001437083568</v>
      </c>
      <c r="S5694" s="129">
        <f t="shared" si="10027"/>
        <v>1.3526713138276418E-3</v>
      </c>
    </row>
    <row r="5695" spans="1:22" x14ac:dyDescent="0.2">
      <c r="N5695" s="125">
        <f t="shared" si="9953"/>
        <v>-1.0167620224900009E-4</v>
      </c>
      <c r="P5695" s="127" t="str">
        <f t="shared" ref="P5695" si="10034">CONCATENATE("X5","(m",K5691,")")</f>
        <v>X5(m712)</v>
      </c>
      <c r="Q5695" s="59">
        <f t="shared" ref="Q5695" si="10035">(($L$3*($I$7-($B$7*Q5691+$C$7*Q5692+$D$7*Q5693+$E$7*Q5694+$G$7*N5696))/$F$7))+((1-$L$3)*N5695)</f>
        <v>-1.0167758957923973E-4</v>
      </c>
      <c r="S5695" s="129">
        <f t="shared" si="10027"/>
        <v>1.36444052752943E-3</v>
      </c>
    </row>
    <row r="5696" spans="1:22" ht="15.75" x14ac:dyDescent="0.25">
      <c r="K5696" s="1"/>
      <c r="N5696" s="126">
        <f t="shared" si="9953"/>
        <v>-9.8963666797574189E-4</v>
      </c>
      <c r="P5696" s="127" t="str">
        <f t="shared" ref="P5696" si="10036">CONCATENATE("X6","(m",K5691,")")</f>
        <v>X6(m712)</v>
      </c>
      <c r="Q5696" s="59">
        <f t="shared" ref="Q5696" si="10037">(($L$3*($I$8-($B$8*Q5691+$C$8*Q5692+$D$8*Q5693+$E$8*Q5694+$F$8*Q5695))/$G$8))+((1-$L$3)*N5696)</f>
        <v>-9.8965003819194734E-4</v>
      </c>
      <c r="R5696" s="1"/>
      <c r="S5696" s="129">
        <f t="shared" si="10027"/>
        <v>1.3510044651613858E-3</v>
      </c>
      <c r="T5696" s="1"/>
      <c r="U5696" s="1"/>
    </row>
    <row r="5697" spans="1:22" x14ac:dyDescent="0.2">
      <c r="A5697" s="131"/>
      <c r="B5697" s="131"/>
      <c r="C5697" s="131"/>
      <c r="D5697" s="131"/>
      <c r="E5697" s="131"/>
      <c r="F5697" s="131"/>
      <c r="G5697" s="131"/>
      <c r="H5697" s="131"/>
      <c r="I5697" s="131"/>
      <c r="J5697" s="131"/>
      <c r="K5697" s="131"/>
      <c r="L5697" s="131"/>
      <c r="M5697" s="131"/>
      <c r="N5697" s="131"/>
      <c r="O5697" s="131"/>
      <c r="P5697" s="131"/>
      <c r="Q5697" s="131"/>
      <c r="R5697" s="131"/>
      <c r="S5697" s="131"/>
      <c r="T5697" s="131"/>
      <c r="U5697" s="131"/>
      <c r="V5697" s="131"/>
    </row>
    <row r="5698" spans="1:22" ht="15.75" x14ac:dyDescent="0.25">
      <c r="K5698" s="127" t="s">
        <v>226</v>
      </c>
      <c r="N5698" s="117" t="s">
        <v>940</v>
      </c>
      <c r="S5698" s="112" t="s">
        <v>210</v>
      </c>
      <c r="T5698" s="112" t="s">
        <v>228</v>
      </c>
    </row>
    <row r="5699" spans="1:22" x14ac:dyDescent="0.2">
      <c r="K5699" s="127">
        <v>713</v>
      </c>
      <c r="N5699" s="124">
        <f t="shared" ref="N5699" si="10038">Q5691</f>
        <v>0.25192923108962789</v>
      </c>
      <c r="P5699" s="127" t="str">
        <f t="shared" ref="P5699" si="10039">CONCATENATE("X1","(m",K5699,")")</f>
        <v>X1(m713)</v>
      </c>
      <c r="Q5699" s="59">
        <f t="shared" ref="Q5699" si="10040">(($L$3*($I$3-($C$3*N5700+$D$3*N5701+$E$3*N5702+$F$3*N5703+$G$3*N5704))/$B$3))+((1-$L$3)*N5699)</f>
        <v>0.25193263905088653</v>
      </c>
      <c r="S5699" s="129">
        <f t="shared" ref="S5699:S5704" si="10041">ABS((Q5699-N5699)/Q5699)*100</f>
        <v>1.3527271700395731E-3</v>
      </c>
      <c r="T5699" s="133">
        <f t="shared" si="9971"/>
        <v>1.3581941869530681E-3</v>
      </c>
      <c r="U5699" s="127" t="s">
        <v>229</v>
      </c>
    </row>
    <row r="5700" spans="1:22" x14ac:dyDescent="0.2">
      <c r="N5700" s="125">
        <f t="shared" si="9953"/>
        <v>1.0167689750319484E-4</v>
      </c>
      <c r="P5700" s="127" t="str">
        <f t="shared" ref="P5700" si="10042">CONCATENATE("X2","(m",K5699,")")</f>
        <v>X2(m713)</v>
      </c>
      <c r="Q5700" s="59">
        <f t="shared" ref="Q5700" si="10043">(($L$3*($I$4-($B$4*Q5699+$D$4*N5701+$E$4*N5702+$F$4*N5703+$G$4*N5704))/$C$4))+((1-$L$3)*N5700)</f>
        <v>1.0167827849166271E-4</v>
      </c>
      <c r="S5700" s="129">
        <f t="shared" si="10041"/>
        <v>1.3581941869530681E-3</v>
      </c>
    </row>
    <row r="5701" spans="1:22" x14ac:dyDescent="0.2">
      <c r="N5701" s="125">
        <f t="shared" si="9953"/>
        <v>-9.8369171183163256E-4</v>
      </c>
      <c r="P5701" s="127" t="str">
        <f t="shared" ref="P5701" si="10044">CONCATENATE("X3","(m",K5699,")")</f>
        <v>X3(m713)</v>
      </c>
      <c r="Q5701" s="59">
        <f t="shared" ref="Q5701" si="10045">(($L$3*($I$5-($B$5*Q5699+$C$5*Q5700+$E$5*N5702+$F$5*N5703+$G$5*N5704))/$D$5))+((1-$L$3)*N5701)</f>
        <v>-9.8370502092983108E-4</v>
      </c>
      <c r="S5701" s="129">
        <f t="shared" si="10041"/>
        <v>1.3529562130262958E-3</v>
      </c>
    </row>
    <row r="5702" spans="1:22" x14ac:dyDescent="0.2">
      <c r="N5702" s="125">
        <f t="shared" si="9953"/>
        <v>0.25310001437083568</v>
      </c>
      <c r="P5702" s="127" t="str">
        <f t="shared" ref="P5702" si="10046">CONCATENATE("X4","(m",K5699,")")</f>
        <v>X4(m713)</v>
      </c>
      <c r="Q5702" s="59">
        <f t="shared" ref="Q5702" si="10047">(($L$3*($I$6-($B$6*Q5699+$C$6*Q5700+$D$6*Q5701+$F$6*N5703+$G$6*N5704))/$E$6))+((1-$L$3)*N5702)</f>
        <v>0.25310340675360271</v>
      </c>
      <c r="S5702" s="129">
        <f t="shared" si="10041"/>
        <v>1.3403149371014761E-3</v>
      </c>
    </row>
    <row r="5703" spans="1:22" x14ac:dyDescent="0.2">
      <c r="N5703" s="125">
        <f t="shared" si="9953"/>
        <v>-1.0167758957923973E-4</v>
      </c>
      <c r="P5703" s="127" t="str">
        <f t="shared" ref="P5703" si="10048">CONCATENATE("X5","(m",K5699,")")</f>
        <v>X5(m713)</v>
      </c>
      <c r="Q5703" s="59">
        <f t="shared" ref="Q5703" si="10049">(($L$3*($I$7-($B$7*Q5699+$C$7*Q5700+$D$7*Q5701+$E$7*Q5702+$G$7*N5704))/$F$7))+((1-$L$3)*N5703)</f>
        <v>-1.016789642549254E-4</v>
      </c>
      <c r="S5703" s="129">
        <f t="shared" si="10041"/>
        <v>1.3519764837774913E-3</v>
      </c>
    </row>
    <row r="5704" spans="1:22" ht="15.75" x14ac:dyDescent="0.25">
      <c r="K5704" s="1"/>
      <c r="N5704" s="126">
        <f t="shared" si="9953"/>
        <v>-9.8965003819194734E-4</v>
      </c>
      <c r="P5704" s="127" t="str">
        <f t="shared" ref="P5704" si="10050">CONCATENATE("X6","(m",K5699,")")</f>
        <v>X6(m713)</v>
      </c>
      <c r="Q5704" s="59">
        <f t="shared" ref="Q5704" si="10051">(($L$3*($I$8-($B$8*Q5699+$C$8*Q5700+$D$8*Q5701+$E$8*Q5702+$F$8*Q5703))/$G$8))+((1-$L$3)*N5704)</f>
        <v>-9.8966328645152136E-4</v>
      </c>
      <c r="R5704" s="1"/>
      <c r="S5704" s="129">
        <f t="shared" si="10041"/>
        <v>1.3386633368527934E-3</v>
      </c>
      <c r="T5704" s="1"/>
      <c r="U5704" s="1"/>
    </row>
    <row r="5705" spans="1:22" x14ac:dyDescent="0.2">
      <c r="A5705" s="131"/>
      <c r="B5705" s="131"/>
      <c r="C5705" s="131"/>
      <c r="D5705" s="131"/>
      <c r="E5705" s="131"/>
      <c r="F5705" s="131"/>
      <c r="G5705" s="131"/>
      <c r="H5705" s="131"/>
      <c r="I5705" s="131"/>
      <c r="J5705" s="131"/>
      <c r="K5705" s="131"/>
      <c r="L5705" s="131"/>
      <c r="M5705" s="131"/>
      <c r="N5705" s="131"/>
      <c r="O5705" s="131"/>
      <c r="P5705" s="131"/>
      <c r="Q5705" s="131"/>
      <c r="R5705" s="131"/>
      <c r="S5705" s="131"/>
      <c r="T5705" s="131"/>
      <c r="U5705" s="131"/>
      <c r="V5705" s="131"/>
    </row>
    <row r="5706" spans="1:22" ht="15.75" x14ac:dyDescent="0.25">
      <c r="K5706" s="127" t="s">
        <v>226</v>
      </c>
      <c r="N5706" s="117" t="s">
        <v>941</v>
      </c>
      <c r="S5706" s="112" t="s">
        <v>210</v>
      </c>
      <c r="T5706" s="112" t="s">
        <v>228</v>
      </c>
    </row>
    <row r="5707" spans="1:22" x14ac:dyDescent="0.2">
      <c r="K5707" s="127">
        <v>714</v>
      </c>
      <c r="N5707" s="124">
        <f t="shared" ref="N5707" si="10052">Q5699</f>
        <v>0.25193263905088653</v>
      </c>
      <c r="P5707" s="127" t="str">
        <f t="shared" ref="P5707" si="10053">CONCATENATE("X1","(m",K5707,")")</f>
        <v>X1(m714)</v>
      </c>
      <c r="Q5707" s="59">
        <f t="shared" ref="Q5707" si="10054">(($L$3*($I$3-($C$3*N5708+$D$3*N5709+$E$3*N5710+$F$3*N5711+$G$3*N5712))/$B$3))+((1-$L$3)*N5707)</f>
        <v>0.25193601592637443</v>
      </c>
      <c r="S5707" s="129">
        <f t="shared" ref="S5707:S5712" si="10055">ABS((Q5707-N5707)/Q5707)*100</f>
        <v>1.3403702823063732E-3</v>
      </c>
      <c r="T5707" s="133">
        <f t="shared" si="9971"/>
        <v>1.34578728628748E-3</v>
      </c>
      <c r="U5707" s="127" t="s">
        <v>229</v>
      </c>
    </row>
    <row r="5708" spans="1:22" x14ac:dyDescent="0.2">
      <c r="N5708" s="125">
        <f t="shared" si="9953"/>
        <v>1.0167827849166271E-4</v>
      </c>
      <c r="P5708" s="127" t="str">
        <f t="shared" ref="P5708" si="10056">CONCATENATE("X2","(m",K5707,")")</f>
        <v>X2(m714)</v>
      </c>
      <c r="Q5708" s="59">
        <f t="shared" ref="Q5708" si="10057">(($L$3*($I$4-($B$4*Q5707+$D$4*N5709+$E$4*N5710+$F$4*N5711+$G$4*N5712))/$C$4))+((1-$L$3)*N5708)</f>
        <v>1.0167964688342321E-4</v>
      </c>
      <c r="S5708" s="129">
        <f t="shared" si="10055"/>
        <v>1.34578728628748E-3</v>
      </c>
    </row>
    <row r="5709" spans="1:22" x14ac:dyDescent="0.2">
      <c r="N5709" s="125">
        <f t="shared" si="9953"/>
        <v>-9.8370502092983108E-4</v>
      </c>
      <c r="P5709" s="127" t="str">
        <f t="shared" ref="P5709" si="10058">CONCATENATE("X3","(m",K5707,")")</f>
        <v>X3(m714)</v>
      </c>
      <c r="Q5709" s="59">
        <f t="shared" ref="Q5709" si="10059">(($L$3*($I$5-($B$5*Q5707+$C$5*Q5708+$E$5*N5710+$F$5*N5711+$G$5*N5712))/$D$5))+((1-$L$3)*N5709)</f>
        <v>-9.837182086288867E-4</v>
      </c>
      <c r="S5709" s="129">
        <f t="shared" si="10055"/>
        <v>1.3405972299724354E-3</v>
      </c>
    </row>
    <row r="5710" spans="1:22" x14ac:dyDescent="0.2">
      <c r="N5710" s="125">
        <f t="shared" si="9953"/>
        <v>0.25310340675360271</v>
      </c>
      <c r="P5710" s="127" t="str">
        <f t="shared" ref="P5710" si="10060">CONCATENATE("X4","(m",K5707,")")</f>
        <v>X4(m714)</v>
      </c>
      <c r="Q5710" s="59">
        <f t="shared" ref="Q5710" si="10061">(($L$3*($I$6-($B$6*Q5707+$C$6*Q5708+$D$6*Q5709+$F$6*N5711+$G$6*N5712))/$E$6))+((1-$L$3)*N5710)</f>
        <v>0.25310676819269851</v>
      </c>
      <c r="S5710" s="129">
        <f t="shared" si="10055"/>
        <v>1.3280715959502153E-3</v>
      </c>
    </row>
    <row r="5711" spans="1:22" x14ac:dyDescent="0.2">
      <c r="N5711" s="125">
        <f t="shared" si="9953"/>
        <v>-1.016789642549254E-4</v>
      </c>
      <c r="P5711" s="127" t="str">
        <f t="shared" ref="P5711" si="10062">CONCATENATE("X5","(m",K5707,")")</f>
        <v>X5(m714)</v>
      </c>
      <c r="Q5711" s="59">
        <f t="shared" ref="Q5711" si="10063">(($L$3*($I$7-($B$7*Q5707+$C$7*Q5708+$D$7*Q5709+$E$7*Q5710+$G$7*N5712))/$F$7))+((1-$L$3)*N5711)</f>
        <v>-1.0168032639148579E-4</v>
      </c>
      <c r="S5711" s="129">
        <f t="shared" si="10055"/>
        <v>1.3396264633807971E-3</v>
      </c>
    </row>
    <row r="5712" spans="1:22" ht="15.75" x14ac:dyDescent="0.25">
      <c r="K5712" s="1"/>
      <c r="N5712" s="126">
        <f t="shared" si="9953"/>
        <v>-9.8966328645152136E-4</v>
      </c>
      <c r="P5712" s="127" t="str">
        <f t="shared" ref="P5712" si="10064">CONCATENATE("X6","(m",K5707,")")</f>
        <v>X6(m714)</v>
      </c>
      <c r="Q5712" s="59">
        <f t="shared" ref="Q5712" si="10065">(($L$3*($I$8-($B$8*Q5707+$C$8*Q5708+$D$8*Q5709+$E$8*Q5710+$F$8*Q5711))/$G$8))+((1-$L$3)*N5712)</f>
        <v>-9.8967641386689354E-4</v>
      </c>
      <c r="R5712" s="1"/>
      <c r="S5712" s="129">
        <f t="shared" si="10055"/>
        <v>1.3264351042675045E-3</v>
      </c>
      <c r="T5712" s="1"/>
      <c r="U5712" s="1"/>
    </row>
    <row r="5713" spans="1:22" x14ac:dyDescent="0.2">
      <c r="A5713" s="131"/>
      <c r="B5713" s="131"/>
      <c r="C5713" s="131"/>
      <c r="D5713" s="131"/>
      <c r="E5713" s="131"/>
      <c r="F5713" s="131"/>
      <c r="G5713" s="131"/>
      <c r="H5713" s="131"/>
      <c r="I5713" s="131"/>
      <c r="J5713" s="131"/>
      <c r="K5713" s="131"/>
      <c r="L5713" s="131"/>
      <c r="M5713" s="131"/>
      <c r="N5713" s="131"/>
      <c r="O5713" s="131"/>
      <c r="P5713" s="131"/>
      <c r="Q5713" s="131"/>
      <c r="R5713" s="131"/>
      <c r="S5713" s="131"/>
      <c r="T5713" s="131"/>
      <c r="U5713" s="131"/>
      <c r="V5713" s="131"/>
    </row>
    <row r="5714" spans="1:22" ht="15.75" x14ac:dyDescent="0.25">
      <c r="K5714" s="127" t="s">
        <v>226</v>
      </c>
      <c r="N5714" s="117" t="s">
        <v>942</v>
      </c>
      <c r="S5714" s="112" t="s">
        <v>210</v>
      </c>
      <c r="T5714" s="112" t="s">
        <v>228</v>
      </c>
    </row>
    <row r="5715" spans="1:22" x14ac:dyDescent="0.2">
      <c r="K5715" s="127">
        <v>715</v>
      </c>
      <c r="N5715" s="124">
        <f t="shared" ref="N5715:N5776" si="10066">Q5707</f>
        <v>0.25193601592637443</v>
      </c>
      <c r="P5715" s="127" t="str">
        <f t="shared" ref="P5715" si="10067">CONCATENATE("X1","(m",K5715,")")</f>
        <v>X1(m715)</v>
      </c>
      <c r="Q5715" s="59">
        <f t="shared" ref="Q5715" si="10068">(($L$3*($I$3-($C$3*N5716+$D$3*N5717+$E$3*N5718+$F$3*N5719+$G$3*N5720))/$B$3))+((1-$L$3)*N5715)</f>
        <v>0.25193936199964101</v>
      </c>
      <c r="S5715" s="129">
        <f t="shared" ref="S5715:S5720" si="10069">ABS((Q5715-N5715)/Q5715)*100</f>
        <v>1.3281264348757953E-3</v>
      </c>
      <c r="T5715" s="133">
        <f t="shared" si="9971"/>
        <v>1.3334938846880199E-3</v>
      </c>
      <c r="U5715" s="127" t="s">
        <v>229</v>
      </c>
    </row>
    <row r="5716" spans="1:22" x14ac:dyDescent="0.2">
      <c r="N5716" s="125">
        <f t="shared" si="10066"/>
        <v>1.0167964688342321E-4</v>
      </c>
      <c r="P5716" s="127" t="str">
        <f t="shared" ref="P5716" si="10070">CONCATENATE("X2","(m",K5715,")")</f>
        <v>X2(m715)</v>
      </c>
      <c r="Q5716" s="59">
        <f t="shared" ref="Q5716" si="10071">(($L$3*($I$4-($B$4*Q5715+$D$4*N5717+$E$4*N5718+$F$4*N5719+$G$4*N5720))/$C$4))+((1-$L$3)*N5716)</f>
        <v>1.0168100279337735E-4</v>
      </c>
      <c r="S5716" s="129">
        <f t="shared" si="10069"/>
        <v>1.3334938846880199E-3</v>
      </c>
    </row>
    <row r="5717" spans="1:22" x14ac:dyDescent="0.2">
      <c r="N5717" s="125">
        <f t="shared" si="10066"/>
        <v>-9.837182086288867E-4</v>
      </c>
      <c r="P5717" s="127" t="str">
        <f t="shared" ref="P5717" si="10072">CONCATENATE("X3","(m",K5715,")")</f>
        <v>X3(m715)</v>
      </c>
      <c r="Q5717" s="59">
        <f t="shared" ref="Q5717" si="10073">(($L$3*($I$5-($B$5*Q5715+$C$5*Q5716+$E$5*N5718+$F$5*N5719+$G$5*N5720))/$D$5))+((1-$L$3)*N5717)</f>
        <v>-9.8373127603614387E-4</v>
      </c>
      <c r="S5717" s="129">
        <f t="shared" si="10069"/>
        <v>1.3283513064489168E-3</v>
      </c>
    </row>
    <row r="5718" spans="1:22" x14ac:dyDescent="0.2">
      <c r="N5718" s="125">
        <f t="shared" si="10066"/>
        <v>0.25310676819269851</v>
      </c>
      <c r="P5718" s="127" t="str">
        <f t="shared" ref="P5718" si="10074">CONCATENATE("X4","(m",K5715,")")</f>
        <v>X4(m715)</v>
      </c>
      <c r="Q5718" s="59">
        <f t="shared" ref="Q5718" si="10075">(($L$3*($I$6-($B$6*Q5715+$C$6*Q5716+$D$6*Q5717+$F$6*N5719+$G$6*N5720))/$E$6))+((1-$L$3)*N5718)</f>
        <v>0.25311009897037623</v>
      </c>
      <c r="S5718" s="129">
        <f t="shared" si="10069"/>
        <v>1.3159402533809753E-3</v>
      </c>
    </row>
    <row r="5719" spans="1:22" x14ac:dyDescent="0.2">
      <c r="N5719" s="125">
        <f t="shared" si="10066"/>
        <v>-1.0168032639148579E-4</v>
      </c>
      <c r="P5719" s="127" t="str">
        <f t="shared" ref="P5719" si="10076">CONCATENATE("X5","(m",K5715,")")</f>
        <v>X5(m715)</v>
      </c>
      <c r="Q5719" s="59">
        <f t="shared" ref="Q5719" si="10077">(($L$3*($I$7-($B$7*Q5715+$C$7*Q5716+$D$7*Q5717+$E$7*Q5718+$G$7*N5720))/$F$7))+((1-$L$3)*N5719)</f>
        <v>-1.0168167610329677E-4</v>
      </c>
      <c r="S5719" s="129">
        <f t="shared" si="10069"/>
        <v>1.327389420292518E-3</v>
      </c>
    </row>
    <row r="5720" spans="1:22" ht="15.75" x14ac:dyDescent="0.25">
      <c r="K5720" s="1"/>
      <c r="N5720" s="126">
        <f t="shared" si="10066"/>
        <v>-9.8967641386689354E-4</v>
      </c>
      <c r="P5720" s="127" t="str">
        <f t="shared" ref="P5720" si="10078">CONCATENATE("X6","(m",K5715,")")</f>
        <v>X6(m715)</v>
      </c>
      <c r="Q5720" s="59">
        <f t="shared" ref="Q5720" si="10079">(($L$3*($I$8-($B$8*Q5715+$C$8*Q5716+$D$8*Q5717+$E$8*Q5718+$F$8*Q5719))/$G$8))+((1-$L$3)*N5720)</f>
        <v>-9.8968942154034558E-4</v>
      </c>
      <c r="R5720" s="1"/>
      <c r="S5720" s="129">
        <f t="shared" si="10069"/>
        <v>1.3143187316063099E-3</v>
      </c>
      <c r="T5720" s="1"/>
      <c r="U5720" s="1"/>
    </row>
    <row r="5721" spans="1:22" x14ac:dyDescent="0.2">
      <c r="A5721" s="131"/>
      <c r="B5721" s="131"/>
      <c r="C5721" s="131"/>
      <c r="D5721" s="131"/>
      <c r="E5721" s="131"/>
      <c r="F5721" s="131"/>
      <c r="G5721" s="131"/>
      <c r="H5721" s="131"/>
      <c r="I5721" s="131"/>
      <c r="J5721" s="131"/>
      <c r="K5721" s="131"/>
      <c r="L5721" s="131"/>
      <c r="M5721" s="131"/>
      <c r="N5721" s="131"/>
      <c r="O5721" s="131"/>
      <c r="P5721" s="131"/>
      <c r="Q5721" s="131"/>
      <c r="R5721" s="131"/>
      <c r="S5721" s="131"/>
      <c r="T5721" s="131"/>
      <c r="U5721" s="131"/>
      <c r="V5721" s="131"/>
    </row>
    <row r="5722" spans="1:22" ht="15.75" x14ac:dyDescent="0.25">
      <c r="K5722" s="127" t="s">
        <v>226</v>
      </c>
      <c r="N5722" s="117" t="s">
        <v>943</v>
      </c>
      <c r="S5722" s="112" t="s">
        <v>210</v>
      </c>
      <c r="T5722" s="112" t="s">
        <v>228</v>
      </c>
    </row>
    <row r="5723" spans="1:22" x14ac:dyDescent="0.2">
      <c r="K5723" s="127">
        <v>716</v>
      </c>
      <c r="N5723" s="124">
        <f t="shared" ref="N5723" si="10080">Q5715</f>
        <v>0.25193936199964101</v>
      </c>
      <c r="P5723" s="127" t="str">
        <f t="shared" ref="P5723" si="10081">CONCATENATE("X1","(m",K5723,")")</f>
        <v>X1(m716)</v>
      </c>
      <c r="Q5723" s="59">
        <f t="shared" ref="Q5723" si="10082">(($L$3*($I$3-($C$3*N5724+$D$3*N5725+$E$3*N5726+$F$3*N5727+$G$3*N5728))/$B$3))+((1-$L$3)*N5723)</f>
        <v>0.25194267755164912</v>
      </c>
      <c r="S5723" s="129">
        <f t="shared" ref="S5723:S5728" si="10083">ABS((Q5723-N5723)/Q5723)*100</f>
        <v>1.315994590646487E-3</v>
      </c>
      <c r="T5723" s="133">
        <f t="shared" ref="T5723:T5779" si="10084">MAX(S5723:S5726)</f>
        <v>1.3213129409169293E-3</v>
      </c>
      <c r="U5723" s="127" t="s">
        <v>229</v>
      </c>
    </row>
    <row r="5724" spans="1:22" x14ac:dyDescent="0.2">
      <c r="N5724" s="125">
        <f t="shared" si="10066"/>
        <v>1.0168100279337735E-4</v>
      </c>
      <c r="P5724" s="127" t="str">
        <f t="shared" ref="P5724" si="10085">CONCATENATE("X2","(m",K5723,")")</f>
        <v>X2(m716)</v>
      </c>
      <c r="Q5724" s="59">
        <f t="shared" ref="Q5724" si="10086">(($L$3*($I$4-($B$4*Q5723+$D$4*N5725+$E$4*N5726+$F$4*N5727+$G$4*N5728))/$C$4))+((1-$L$3)*N5724)</f>
        <v>1.0168234633537811E-4</v>
      </c>
      <c r="S5724" s="129">
        <f t="shared" si="10083"/>
        <v>1.3213129409169293E-3</v>
      </c>
    </row>
    <row r="5725" spans="1:22" x14ac:dyDescent="0.2">
      <c r="N5725" s="125">
        <f t="shared" si="10066"/>
        <v>-9.8373127603614387E-4</v>
      </c>
      <c r="P5725" s="127" t="str">
        <f t="shared" ref="P5725" si="10087">CONCATENATE("X3","(m",K5723,")")</f>
        <v>X3(m716)</v>
      </c>
      <c r="Q5725" s="59">
        <f t="shared" ref="Q5725" si="10088">(($L$3*($I$5-($B$5*Q5723+$C$5*Q5724+$E$5*N5726+$F$5*N5727+$G$5*N5728))/$D$5))+((1-$L$3)*N5725)</f>
        <v>-9.8374422424884621E-4</v>
      </c>
      <c r="S5725" s="129">
        <f t="shared" si="10083"/>
        <v>1.3162174052127901E-3</v>
      </c>
    </row>
    <row r="5726" spans="1:22" x14ac:dyDescent="0.2">
      <c r="N5726" s="125">
        <f t="shared" si="10066"/>
        <v>0.25311009897037623</v>
      </c>
      <c r="P5726" s="127" t="str">
        <f t="shared" ref="P5726" si="10089">CONCATENATE("X4","(m",K5723,")")</f>
        <v>X4(m716)</v>
      </c>
      <c r="Q5726" s="59">
        <f t="shared" ref="Q5726" si="10090">(($L$3*($I$6-($B$6*Q5723+$C$6*Q5724+$D$6*Q5725+$F$6*N5727+$G$6*N5728))/$E$6))+((1-$L$3)*N5726)</f>
        <v>0.25311339936631444</v>
      </c>
      <c r="S5726" s="129">
        <f t="shared" si="10083"/>
        <v>1.3039198819474879E-3</v>
      </c>
    </row>
    <row r="5727" spans="1:22" x14ac:dyDescent="0.2">
      <c r="N5727" s="125">
        <f t="shared" si="10066"/>
        <v>-1.0168167610329677E-4</v>
      </c>
      <c r="P5727" s="127" t="str">
        <f t="shared" ref="P5727" si="10091">CONCATENATE("X5","(m",K5723,")")</f>
        <v>X5(m716)</v>
      </c>
      <c r="Q5727" s="59">
        <f t="shared" ref="Q5727" si="10092">(($L$3*($I$7-($B$7*Q5723+$C$7*Q5724+$D$7*Q5725+$E$7*Q5726+$G$7*N5728))/$F$7))+((1-$L$3)*N5727)</f>
        <v>-1.0168301350369082E-4</v>
      </c>
      <c r="S5727" s="129">
        <f t="shared" si="10083"/>
        <v>1.3152643179763512E-3</v>
      </c>
    </row>
    <row r="5728" spans="1:22" ht="15.75" x14ac:dyDescent="0.25">
      <c r="K5728" s="1"/>
      <c r="N5728" s="126">
        <f t="shared" si="10066"/>
        <v>-9.8968942154034558E-4</v>
      </c>
      <c r="P5728" s="127" t="str">
        <f t="shared" ref="P5728" si="10093">CONCATENATE("X6","(m",K5723,")")</f>
        <v>X6(m716)</v>
      </c>
      <c r="Q5728" s="59">
        <f t="shared" ref="Q5728" si="10094">(($L$3*($I$8-($B$8*Q5723+$C$8*Q5724+$D$8*Q5725+$E$8*Q5726+$F$8*Q5727))/$G$8))+((1-$L$3)*N5728)</f>
        <v>-9.8970231056410532E-4</v>
      </c>
      <c r="R5728" s="1"/>
      <c r="S5728" s="129">
        <f t="shared" si="10083"/>
        <v>1.3023131927821603E-3</v>
      </c>
      <c r="T5728" s="1"/>
      <c r="U5728" s="1"/>
    </row>
    <row r="5729" spans="1:22" x14ac:dyDescent="0.2">
      <c r="A5729" s="131"/>
      <c r="B5729" s="131"/>
      <c r="C5729" s="131"/>
      <c r="D5729" s="131"/>
      <c r="E5729" s="131"/>
      <c r="F5729" s="131"/>
      <c r="G5729" s="131"/>
      <c r="H5729" s="131"/>
      <c r="I5729" s="131"/>
      <c r="J5729" s="131"/>
      <c r="K5729" s="131"/>
      <c r="L5729" s="131"/>
      <c r="M5729" s="131"/>
      <c r="N5729" s="131"/>
      <c r="O5729" s="131"/>
      <c r="P5729" s="131"/>
      <c r="Q5729" s="131"/>
      <c r="R5729" s="131"/>
      <c r="S5729" s="131"/>
      <c r="T5729" s="131"/>
      <c r="U5729" s="131"/>
      <c r="V5729" s="131"/>
    </row>
    <row r="5730" spans="1:22" ht="15.75" x14ac:dyDescent="0.25">
      <c r="K5730" s="127" t="s">
        <v>226</v>
      </c>
      <c r="N5730" s="117" t="s">
        <v>944</v>
      </c>
      <c r="S5730" s="112" t="s">
        <v>210</v>
      </c>
      <c r="T5730" s="112" t="s">
        <v>228</v>
      </c>
    </row>
    <row r="5731" spans="1:22" x14ac:dyDescent="0.2">
      <c r="K5731" s="127">
        <v>717</v>
      </c>
      <c r="N5731" s="124">
        <f t="shared" ref="N5731" si="10095">Q5723</f>
        <v>0.25194267755164912</v>
      </c>
      <c r="P5731" s="127" t="str">
        <f t="shared" ref="P5731" si="10096">CONCATENATE("X1","(m",K5731,")")</f>
        <v>X1(m717)</v>
      </c>
      <c r="Q5731" s="59">
        <f t="shared" ref="Q5731" si="10097">(($L$3*($I$3-($C$3*N5732+$D$3*N5733+$E$3*N5734+$F$3*N5735+$G$3*N5736))/$B$3))+((1-$L$3)*N5731)</f>
        <v>0.25194596286079901</v>
      </c>
      <c r="S5731" s="129">
        <f t="shared" ref="S5731:S5736" si="10098">ABS((Q5731-N5731)/Q5731)*100</f>
        <v>1.3039737222171862E-3</v>
      </c>
      <c r="T5731" s="133">
        <f t="shared" si="10084"/>
        <v>1.3092434233383124E-3</v>
      </c>
      <c r="U5731" s="127" t="s">
        <v>229</v>
      </c>
    </row>
    <row r="5732" spans="1:22" x14ac:dyDescent="0.2">
      <c r="N5732" s="125">
        <f t="shared" si="10066"/>
        <v>1.0168234633537811E-4</v>
      </c>
      <c r="P5732" s="127" t="str">
        <f t="shared" ref="P5732" si="10099">CONCATENATE("X2","(m",K5731,")")</f>
        <v>X2(m717)</v>
      </c>
      <c r="Q5732" s="59">
        <f t="shared" ref="Q5732" si="10100">(($L$3*($I$4-($B$4*Q5731+$D$4*N5733+$E$4*N5734+$F$4*N5735+$G$4*N5736))/$C$4))+((1-$L$3)*N5732)</f>
        <v>1.0168367762223999E-4</v>
      </c>
      <c r="S5732" s="129">
        <f t="shared" si="10098"/>
        <v>1.3092434233383124E-3</v>
      </c>
    </row>
    <row r="5733" spans="1:22" x14ac:dyDescent="0.2">
      <c r="N5733" s="125">
        <f t="shared" si="10066"/>
        <v>-9.8374422424884621E-4</v>
      </c>
      <c r="P5733" s="127" t="str">
        <f t="shared" ref="P5733" si="10101">CONCATENATE("X3","(m",K5731,")")</f>
        <v>X3(m717)</v>
      </c>
      <c r="Q5733" s="59">
        <f t="shared" ref="Q5733" si="10102">(($L$3*($I$5-($B$5*Q5731+$C$5*Q5732+$E$5*N5734+$F$5*N5735+$G$5*N5736))/$D$5))+((1-$L$3)*N5733)</f>
        <v>-9.8375705435422862E-4</v>
      </c>
      <c r="S5733" s="129">
        <f t="shared" si="10098"/>
        <v>1.3041944985929387E-3</v>
      </c>
    </row>
    <row r="5734" spans="1:22" x14ac:dyDescent="0.2">
      <c r="N5734" s="125">
        <f t="shared" si="10066"/>
        <v>0.25311339936631444</v>
      </c>
      <c r="P5734" s="127" t="str">
        <f t="shared" ref="P5734" si="10103">CONCATENATE("X4","(m",K5731,")")</f>
        <v>X4(m717)</v>
      </c>
      <c r="Q5734" s="59">
        <f t="shared" ref="Q5734" si="10104">(($L$3*($I$6-($B$6*Q5731+$C$6*Q5732+$D$6*Q5733+$F$6*N5735+$G$6*N5736))/$E$6))+((1-$L$3)*N5734)</f>
        <v>0.25311666965764079</v>
      </c>
      <c r="S5734" s="129">
        <f t="shared" si="10098"/>
        <v>1.2920094637681929E-3</v>
      </c>
    </row>
    <row r="5735" spans="1:22" x14ac:dyDescent="0.2">
      <c r="N5735" s="125">
        <f t="shared" si="10066"/>
        <v>-1.0168301350369082E-4</v>
      </c>
      <c r="P5735" s="127" t="str">
        <f t="shared" ref="P5735" si="10105">CONCATENATE("X5","(m",K5731,")")</f>
        <v>X5(m717)</v>
      </c>
      <c r="Q5735" s="59">
        <f t="shared" ref="Q5735" si="10106">(($L$3*($I$7-($B$7*Q5731+$C$7*Q5732+$D$7*Q5733+$E$7*Q5734+$G$7*N5736))/$F$7))+((1-$L$3)*N5735)</f>
        <v>-1.0168433870496673E-4</v>
      </c>
      <c r="S5735" s="129">
        <f t="shared" si="10098"/>
        <v>1.3032501295492322E-3</v>
      </c>
    </row>
    <row r="5736" spans="1:22" ht="15.75" x14ac:dyDescent="0.25">
      <c r="K5736" s="1"/>
      <c r="N5736" s="126">
        <f t="shared" si="10066"/>
        <v>-9.8970231056410532E-4</v>
      </c>
      <c r="P5736" s="127" t="str">
        <f t="shared" ref="P5736" si="10107">CONCATENATE("X6","(m",K5731,")")</f>
        <v>X6(m717)</v>
      </c>
      <c r="Q5736" s="59">
        <f t="shared" ref="Q5736" si="10108">(($L$3*($I$8-($B$8*Q5731+$C$8*Q5732+$D$8*Q5733+$E$8*Q5734+$F$8*Q5735))/$G$8))+((1-$L$3)*N5736)</f>
        <v>-9.8971508202043857E-4</v>
      </c>
      <c r="R5736" s="1"/>
      <c r="S5736" s="129">
        <f t="shared" si="10098"/>
        <v>1.2904174711753243E-3</v>
      </c>
      <c r="T5736" s="1"/>
      <c r="U5736" s="1"/>
    </row>
    <row r="5737" spans="1:22" x14ac:dyDescent="0.2">
      <c r="A5737" s="131"/>
      <c r="B5737" s="131"/>
      <c r="C5737" s="131"/>
      <c r="D5737" s="131"/>
      <c r="E5737" s="131"/>
      <c r="F5737" s="131"/>
      <c r="G5737" s="131"/>
      <c r="H5737" s="131"/>
      <c r="I5737" s="131"/>
      <c r="J5737" s="131"/>
      <c r="K5737" s="131"/>
      <c r="L5737" s="131"/>
      <c r="M5737" s="131"/>
      <c r="N5737" s="131"/>
      <c r="O5737" s="131"/>
      <c r="P5737" s="131"/>
      <c r="Q5737" s="131"/>
      <c r="R5737" s="131"/>
      <c r="S5737" s="131"/>
      <c r="T5737" s="131"/>
      <c r="U5737" s="131"/>
      <c r="V5737" s="131"/>
    </row>
    <row r="5738" spans="1:22" ht="15.75" x14ac:dyDescent="0.25">
      <c r="K5738" s="127" t="s">
        <v>226</v>
      </c>
      <c r="N5738" s="117" t="s">
        <v>945</v>
      </c>
      <c r="S5738" s="112" t="s">
        <v>210</v>
      </c>
      <c r="T5738" s="112" t="s">
        <v>228</v>
      </c>
    </row>
    <row r="5739" spans="1:22" x14ac:dyDescent="0.2">
      <c r="K5739" s="127">
        <v>718</v>
      </c>
      <c r="N5739" s="124">
        <f t="shared" ref="N5739" si="10109">Q5731</f>
        <v>0.25194596286079901</v>
      </c>
      <c r="P5739" s="127" t="str">
        <f t="shared" ref="P5739" si="10110">CONCATENATE("X1","(m",K5739,")")</f>
        <v>X1(m718)</v>
      </c>
      <c r="Q5739" s="59">
        <f t="shared" ref="Q5739" si="10111">(($L$3*($I$3-($C$3*N5740+$D$3*N5741+$E$3*N5742+$F$3*N5743+$G$3*N5744))/$B$3))+((1-$L$3)*N5739)</f>
        <v>0.2519492182029513</v>
      </c>
      <c r="S5739" s="129">
        <f t="shared" ref="S5739:S5744" si="10112">ABS((Q5739-N5739)/Q5739)*100</f>
        <v>1.2920628115083218E-3</v>
      </c>
      <c r="T5739" s="133">
        <f t="shared" si="10084"/>
        <v>1.2972843097943175E-3</v>
      </c>
      <c r="U5739" s="127" t="s">
        <v>229</v>
      </c>
    </row>
    <row r="5740" spans="1:22" x14ac:dyDescent="0.2">
      <c r="N5740" s="125">
        <f t="shared" si="10066"/>
        <v>1.0168367762223999E-4</v>
      </c>
      <c r="P5740" s="127" t="str">
        <f t="shared" ref="P5740" si="10113">CONCATENATE("X2","(m",K5739,")")</f>
        <v>X2(m718)</v>
      </c>
      <c r="Q5740" s="59">
        <f t="shared" ref="Q5740" si="10114">(($L$3*($I$4-($B$4*Q5739+$D$4*N5741+$E$4*N5742+$F$4*N5743+$G$4*N5744))/$C$4))+((1-$L$3)*N5740)</f>
        <v>1.0168499676574844E-4</v>
      </c>
      <c r="S5740" s="129">
        <f t="shared" si="10112"/>
        <v>1.2972843097943175E-3</v>
      </c>
    </row>
    <row r="5741" spans="1:22" x14ac:dyDescent="0.2">
      <c r="N5741" s="125">
        <f t="shared" si="10066"/>
        <v>-9.8375705435422862E-4</v>
      </c>
      <c r="P5741" s="127" t="str">
        <f t="shared" ref="P5741" si="10115">CONCATENATE("X3","(m",K5739,")")</f>
        <v>X3(m718)</v>
      </c>
      <c r="Q5741" s="59">
        <f t="shared" ref="Q5741" si="10116">(($L$3*($I$5-($B$5*Q5739+$C$5*Q5740+$E$5*N5742+$F$5*N5743+$G$5*N5744))/$D$5))+((1-$L$3)*N5741)</f>
        <v>-9.8376976742960902E-4</v>
      </c>
      <c r="S5741" s="129">
        <f t="shared" si="10112"/>
        <v>1.2922815684421564E-3</v>
      </c>
    </row>
    <row r="5742" spans="1:22" x14ac:dyDescent="0.2">
      <c r="N5742" s="125">
        <f t="shared" si="10066"/>
        <v>0.25311666965764079</v>
      </c>
      <c r="P5742" s="127" t="str">
        <f t="shared" ref="P5742" si="10117">CONCATENATE("X4","(m",K5739,")")</f>
        <v>X4(m718)</v>
      </c>
      <c r="Q5742" s="59">
        <f t="shared" ref="Q5742" si="10118">(($L$3*($I$6-($B$6*Q5739+$C$6*Q5740+$D$6*Q5741+$F$6*N5743+$G$6*N5744))/$E$6))+((1-$L$3)*N5742)</f>
        <v>0.25311991011895474</v>
      </c>
      <c r="S5742" s="129">
        <f t="shared" si="10112"/>
        <v>1.2802079901277161E-3</v>
      </c>
    </row>
    <row r="5743" spans="1:22" x14ac:dyDescent="0.2">
      <c r="N5743" s="125">
        <f t="shared" si="10066"/>
        <v>-1.0168433870496673E-4</v>
      </c>
      <c r="P5743" s="127" t="str">
        <f t="shared" ref="P5743" si="10119">CONCATENATE("X5","(m",K5739,")")</f>
        <v>X5(m718)</v>
      </c>
      <c r="Q5743" s="59">
        <f t="shared" ref="Q5743" si="10120">(($L$3*($I$7-($B$7*Q5739+$C$7*Q5740+$D$7*Q5741+$E$7*Q5742+$G$7*N5744))/$F$7))+((1-$L$3)*N5743)</f>
        <v>-1.0168565181839901E-4</v>
      </c>
      <c r="S5743" s="129">
        <f t="shared" si="10112"/>
        <v>1.2913458376841995E-3</v>
      </c>
    </row>
    <row r="5744" spans="1:22" ht="15.75" x14ac:dyDescent="0.25">
      <c r="K5744" s="1"/>
      <c r="N5744" s="126">
        <f t="shared" si="10066"/>
        <v>-9.8971508202043857E-4</v>
      </c>
      <c r="P5744" s="127" t="str">
        <f t="shared" ref="P5744" si="10121">CONCATENATE("X6","(m",K5739,")")</f>
        <v>X6(m718)</v>
      </c>
      <c r="Q5744" s="59">
        <f t="shared" ref="Q5744" si="10122">(($L$3*($I$8-($B$8*Q5739+$C$8*Q5740+$D$8*Q5741+$E$8*Q5742+$F$8*Q5743))/$G$8))+((1-$L$3)*N5744)</f>
        <v>-9.8972773698173728E-4</v>
      </c>
      <c r="R5744" s="1"/>
      <c r="S5744" s="129">
        <f t="shared" si="10112"/>
        <v>1.2786305592790901E-3</v>
      </c>
      <c r="T5744" s="1"/>
      <c r="U5744" s="1"/>
    </row>
    <row r="5745" spans="1:22" x14ac:dyDescent="0.2">
      <c r="A5745" s="131"/>
      <c r="B5745" s="131"/>
      <c r="C5745" s="131"/>
      <c r="D5745" s="131"/>
      <c r="E5745" s="131"/>
      <c r="F5745" s="131"/>
      <c r="G5745" s="131"/>
      <c r="H5745" s="131"/>
      <c r="I5745" s="131"/>
      <c r="J5745" s="131"/>
      <c r="K5745" s="131"/>
      <c r="L5745" s="131"/>
      <c r="M5745" s="131"/>
      <c r="N5745" s="131"/>
      <c r="O5745" s="131"/>
      <c r="P5745" s="131"/>
      <c r="Q5745" s="131"/>
      <c r="R5745" s="131"/>
      <c r="S5745" s="131"/>
      <c r="T5745" s="131"/>
      <c r="U5745" s="131"/>
      <c r="V5745" s="131"/>
    </row>
    <row r="5746" spans="1:22" ht="15.75" x14ac:dyDescent="0.25">
      <c r="K5746" s="127" t="s">
        <v>226</v>
      </c>
      <c r="N5746" s="117" t="s">
        <v>946</v>
      </c>
      <c r="S5746" s="112" t="s">
        <v>210</v>
      </c>
      <c r="T5746" s="112" t="s">
        <v>228</v>
      </c>
    </row>
    <row r="5747" spans="1:22" x14ac:dyDescent="0.2">
      <c r="K5747" s="127">
        <v>719</v>
      </c>
      <c r="N5747" s="124">
        <f t="shared" ref="N5747" si="10123">Q5739</f>
        <v>0.2519492182029513</v>
      </c>
      <c r="P5747" s="127" t="str">
        <f t="shared" ref="P5747" si="10124">CONCATENATE("X1","(m",K5747,")")</f>
        <v>X1(m719)</v>
      </c>
      <c r="Q5747" s="59">
        <f t="shared" ref="Q5747" si="10125">(($L$3*($I$3-($C$3*N5748+$D$3*N5749+$E$3*N5750+$F$3*N5751+$G$3*N5752))/$B$3))+((1-$L$3)*N5747)</f>
        <v>0.25195244385145038</v>
      </c>
      <c r="S5747" s="129">
        <f t="shared" ref="S5747:S5752" si="10126">ABS((Q5747-N5747)/Q5747)*100</f>
        <v>1.2802608499345133E-3</v>
      </c>
      <c r="T5747" s="133">
        <f t="shared" si="10084"/>
        <v>1.2854345874813921E-3</v>
      </c>
      <c r="U5747" s="127" t="s">
        <v>229</v>
      </c>
    </row>
    <row r="5748" spans="1:22" x14ac:dyDescent="0.2">
      <c r="N5748" s="125">
        <f t="shared" si="10066"/>
        <v>1.0168499676574844E-4</v>
      </c>
      <c r="P5748" s="127" t="str">
        <f t="shared" ref="P5748" si="10127">CONCATENATE("X2","(m",K5747,")")</f>
        <v>X2(m719)</v>
      </c>
      <c r="Q5748" s="59">
        <f t="shared" ref="Q5748" si="10128">(($L$3*($I$4-($B$4*Q5747+$D$4*N5749+$E$4*N5750+$F$4*N5751+$G$4*N5752))/$C$4))+((1-$L$3)*N5748)</f>
        <v>1.016863038766692E-4</v>
      </c>
      <c r="S5748" s="129">
        <f t="shared" si="10126"/>
        <v>1.2854345874813921E-3</v>
      </c>
    </row>
    <row r="5749" spans="1:22" x14ac:dyDescent="0.2">
      <c r="N5749" s="125">
        <f t="shared" si="10066"/>
        <v>-9.8376976742960902E-4</v>
      </c>
      <c r="P5749" s="127" t="str">
        <f t="shared" ref="P5749" si="10129">CONCATENATE("X3","(m",K5747,")")</f>
        <v>X3(m719)</v>
      </c>
      <c r="Q5749" s="59">
        <f t="shared" ref="Q5749" si="10130">(($L$3*($I$5-($B$5*Q5747+$C$5*Q5748+$E$5*N5750+$F$5*N5751+$G$5*N5752))/$D$5))+((1-$L$3)*N5749)</f>
        <v>-9.8378236454247812E-4</v>
      </c>
      <c r="S5749" s="129">
        <f t="shared" si="10126"/>
        <v>1.2804776059350039E-3</v>
      </c>
    </row>
    <row r="5750" spans="1:22" x14ac:dyDescent="0.2">
      <c r="N5750" s="125">
        <f t="shared" si="10066"/>
        <v>0.25311991011895474</v>
      </c>
      <c r="P5750" s="127" t="str">
        <f t="shared" ref="P5750" si="10131">CONCATENATE("X4","(m",K5747,")")</f>
        <v>X4(m719)</v>
      </c>
      <c r="Q5750" s="59">
        <f t="shared" ref="Q5750" si="10132">(($L$3*($I$6-($B$6*Q5747+$C$6*Q5748+$D$6*Q5749+$F$6*N5751+$G$6*N5752))/$E$6))+((1-$L$3)*N5750)</f>
        <v>0.2531231210223514</v>
      </c>
      <c r="S5750" s="129">
        <f t="shared" si="10126"/>
        <v>1.2685144619337201E-3</v>
      </c>
    </row>
    <row r="5751" spans="1:22" x14ac:dyDescent="0.2">
      <c r="N5751" s="125">
        <f t="shared" si="10066"/>
        <v>-1.0168565181839901E-4</v>
      </c>
      <c r="P5751" s="127" t="str">
        <f t="shared" ref="P5751" si="10133">CONCATENATE("X5","(m",K5747,")")</f>
        <v>X5(m719)</v>
      </c>
      <c r="Q5751" s="59">
        <f t="shared" ref="Q5751" si="10134">(($L$3*($I$7-($B$7*Q5747+$C$7*Q5748+$D$7*Q5749+$E$7*Q5750+$G$7*N5752))/$F$7))+((1-$L$3)*N5751)</f>
        <v>-1.0168695295424702E-4</v>
      </c>
      <c r="S5751" s="129">
        <f t="shared" si="10126"/>
        <v>1.2795504341668157E-3</v>
      </c>
    </row>
    <row r="5752" spans="1:22" ht="15.75" x14ac:dyDescent="0.25">
      <c r="K5752" s="1"/>
      <c r="N5752" s="126">
        <f t="shared" si="10066"/>
        <v>-9.8972773698173728E-4</v>
      </c>
      <c r="P5752" s="127" t="str">
        <f t="shared" ref="P5752" si="10135">CONCATENATE("X6","(m",K5747,")")</f>
        <v>X6(m719)</v>
      </c>
      <c r="Q5752" s="59">
        <f t="shared" ref="Q5752" si="10136">(($L$3*($I$8-($B$8*Q5747+$C$8*Q5748+$D$8*Q5749+$E$8*Q5750+$F$8*Q5751))/$G$8))+((1-$L$3)*N5752)</f>
        <v>-9.8974027651061326E-4</v>
      </c>
      <c r="R5752" s="1"/>
      <c r="S5752" s="129">
        <f t="shared" si="10126"/>
        <v>1.2669514592438078E-3</v>
      </c>
      <c r="T5752" s="1"/>
      <c r="U5752" s="1"/>
    </row>
    <row r="5753" spans="1:22" x14ac:dyDescent="0.2">
      <c r="A5753" s="131"/>
      <c r="B5753" s="131"/>
      <c r="C5753" s="131"/>
      <c r="D5753" s="131"/>
      <c r="E5753" s="131"/>
      <c r="F5753" s="131"/>
      <c r="G5753" s="131"/>
      <c r="H5753" s="131"/>
      <c r="I5753" s="131"/>
      <c r="J5753" s="131"/>
      <c r="K5753" s="131"/>
      <c r="L5753" s="131"/>
      <c r="M5753" s="131"/>
      <c r="N5753" s="131"/>
      <c r="O5753" s="131"/>
      <c r="P5753" s="131"/>
      <c r="Q5753" s="131"/>
      <c r="R5753" s="131"/>
      <c r="S5753" s="131"/>
      <c r="T5753" s="131"/>
      <c r="U5753" s="131"/>
      <c r="V5753" s="131"/>
    </row>
    <row r="5754" spans="1:22" ht="15.75" x14ac:dyDescent="0.25">
      <c r="K5754" s="127" t="s">
        <v>226</v>
      </c>
      <c r="N5754" s="117" t="s">
        <v>947</v>
      </c>
      <c r="S5754" s="112" t="s">
        <v>210</v>
      </c>
      <c r="T5754" s="112" t="s">
        <v>228</v>
      </c>
    </row>
    <row r="5755" spans="1:22" x14ac:dyDescent="0.2">
      <c r="K5755" s="127">
        <v>720</v>
      </c>
      <c r="N5755" s="124">
        <f t="shared" ref="N5755" si="10137">Q5747</f>
        <v>0.25195244385145038</v>
      </c>
      <c r="P5755" s="127" t="str">
        <f t="shared" ref="P5755" si="10138">CONCATENATE("X1","(m",K5755,")")</f>
        <v>X1(m720)</v>
      </c>
      <c r="Q5755" s="59">
        <f t="shared" ref="Q5755" si="10139">(($L$3*($I$3-($C$3*N5756+$D$3*N5757+$E$3*N5758+$F$3*N5759+$G$3*N5760))/$B$3))+((1-$L$3)*N5755)</f>
        <v>0.25195564007714744</v>
      </c>
      <c r="S5755" s="129">
        <f t="shared" ref="S5755:S5760" si="10140">ABS((Q5755-N5755)/Q5755)*100</f>
        <v>1.2685668382246085E-3</v>
      </c>
      <c r="T5755" s="133">
        <f t="shared" si="10084"/>
        <v>1.2736932531331431E-3</v>
      </c>
      <c r="U5755" s="127" t="s">
        <v>229</v>
      </c>
    </row>
    <row r="5756" spans="1:22" x14ac:dyDescent="0.2">
      <c r="N5756" s="125">
        <f t="shared" si="10066"/>
        <v>1.016863038766692E-4</v>
      </c>
      <c r="P5756" s="127" t="str">
        <f t="shared" ref="P5756" si="10141">CONCATENATE("X2","(m",K5755,")")</f>
        <v>X2(m720)</v>
      </c>
      <c r="Q5756" s="59">
        <f t="shared" ref="Q5756" si="10142">(($L$3*($I$4-($B$4*Q5755+$D$4*N5757+$E$4*N5758+$F$4*N5759+$G$4*N5760))/$C$4))+((1-$L$3)*N5756)</f>
        <v>1.0168759906475777E-4</v>
      </c>
      <c r="S5756" s="129">
        <f t="shared" si="10140"/>
        <v>1.2736932531331431E-3</v>
      </c>
    </row>
    <row r="5757" spans="1:22" x14ac:dyDescent="0.2">
      <c r="N5757" s="125">
        <f t="shared" si="10066"/>
        <v>-9.8378236454247812E-4</v>
      </c>
      <c r="P5757" s="127" t="str">
        <f t="shared" ref="P5757" si="10143">CONCATENATE("X3","(m",K5755,")")</f>
        <v>X3(m720)</v>
      </c>
      <c r="Q5757" s="59">
        <f t="shared" ref="Q5757" si="10144">(($L$3*($I$5-($B$5*Q5755+$C$5*Q5756+$E$5*N5758+$F$5*N5759+$G$5*N5760))/$D$5))+((1-$L$3)*N5757)</f>
        <v>-9.8379484675058942E-4</v>
      </c>
      <c r="S5757" s="129">
        <f t="shared" si="10140"/>
        <v>1.2687816115861533E-3</v>
      </c>
    </row>
    <row r="5758" spans="1:22" x14ac:dyDescent="0.2">
      <c r="N5758" s="125">
        <f t="shared" si="10066"/>
        <v>0.2531231210223514</v>
      </c>
      <c r="P5758" s="127" t="str">
        <f t="shared" ref="P5758" si="10145">CONCATENATE("X4","(m",K5755,")")</f>
        <v>X4(m720)</v>
      </c>
      <c r="Q5758" s="59">
        <f t="shared" ref="Q5758" si="10146">(($L$3*($I$6-($B$6*Q5755+$C$6*Q5756+$D$6*Q5757+$F$6*N5759+$G$6*N5760))/$E$6))+((1-$L$3)*N5758)</f>
        <v>0.25312630263744362</v>
      </c>
      <c r="S5758" s="129">
        <f t="shared" si="10140"/>
        <v>1.2569278889895613E-3</v>
      </c>
    </row>
    <row r="5759" spans="1:22" x14ac:dyDescent="0.2">
      <c r="N5759" s="125">
        <f t="shared" si="10066"/>
        <v>-1.0168695295424702E-4</v>
      </c>
      <c r="P5759" s="127" t="str">
        <f t="shared" ref="P5759" si="10147">CONCATENATE("X5","(m",K5755,")")</f>
        <v>X5(m720)</v>
      </c>
      <c r="Q5759" s="59">
        <f t="shared" ref="Q5759" si="10148">(($L$3*($I$7-($B$7*Q5755+$C$7*Q5756+$D$7*Q5757+$E$7*Q5758+$G$7*N5760))/$F$7))+((1-$L$3)*N5759)</f>
        <v>-1.0168824222176452E-4</v>
      </c>
      <c r="S5759" s="129">
        <f t="shared" si="10140"/>
        <v>1.2678629203579505E-3</v>
      </c>
    </row>
    <row r="5760" spans="1:22" ht="15.75" x14ac:dyDescent="0.25">
      <c r="K5760" s="1"/>
      <c r="N5760" s="126">
        <f t="shared" si="10066"/>
        <v>-9.8974027651061326E-4</v>
      </c>
      <c r="P5760" s="127" t="str">
        <f t="shared" ref="P5760" si="10149">CONCATENATE("X6","(m",K5755,")")</f>
        <v>X6(m720)</v>
      </c>
      <c r="Q5760" s="59">
        <f t="shared" ref="Q5760" si="10150">(($L$3*($I$8-($B$8*Q5755+$C$8*Q5756+$D$8*Q5757+$E$8*Q5758+$F$8*Q5759))/$G$8))+((1-$L$3)*N5760)</f>
        <v>-9.897527016599851E-4</v>
      </c>
      <c r="R5760" s="1"/>
      <c r="S5760" s="129">
        <f t="shared" si="10140"/>
        <v>1.2553791821940823E-3</v>
      </c>
      <c r="T5760" s="1"/>
      <c r="U5760" s="1"/>
    </row>
    <row r="5761" spans="1:22" x14ac:dyDescent="0.2">
      <c r="A5761" s="131"/>
      <c r="B5761" s="131"/>
      <c r="C5761" s="131"/>
      <c r="D5761" s="131"/>
      <c r="E5761" s="131"/>
      <c r="F5761" s="131"/>
      <c r="G5761" s="131"/>
      <c r="H5761" s="131"/>
      <c r="I5761" s="131"/>
      <c r="J5761" s="131"/>
      <c r="K5761" s="131"/>
      <c r="L5761" s="131"/>
      <c r="M5761" s="131"/>
      <c r="N5761" s="131"/>
      <c r="O5761" s="131"/>
      <c r="P5761" s="131"/>
      <c r="Q5761" s="131"/>
      <c r="R5761" s="131"/>
      <c r="S5761" s="131"/>
      <c r="T5761" s="131"/>
      <c r="U5761" s="131"/>
      <c r="V5761" s="131"/>
    </row>
    <row r="5762" spans="1:22" ht="15.75" x14ac:dyDescent="0.25">
      <c r="K5762" s="127" t="s">
        <v>226</v>
      </c>
      <c r="N5762" s="117" t="s">
        <v>948</v>
      </c>
      <c r="S5762" s="112" t="s">
        <v>210</v>
      </c>
      <c r="T5762" s="112" t="s">
        <v>228</v>
      </c>
    </row>
    <row r="5763" spans="1:22" x14ac:dyDescent="0.2">
      <c r="K5763" s="127">
        <v>721</v>
      </c>
      <c r="N5763" s="124">
        <f t="shared" ref="N5763" si="10151">Q5755</f>
        <v>0.25195564007714744</v>
      </c>
      <c r="P5763" s="127" t="str">
        <f t="shared" ref="P5763" si="10152">CONCATENATE("X1","(m",K5763,")")</f>
        <v>X1(m721)</v>
      </c>
      <c r="Q5763" s="59">
        <f t="shared" ref="Q5763" si="10153">(($L$3*($I$3-($C$3*N5764+$D$3*N5765+$E$3*N5766+$F$3*N5767+$G$3*N5768))/$B$3))+((1-$L$3)*N5763)</f>
        <v>0.25195880714842295</v>
      </c>
      <c r="S5763" s="129">
        <f t="shared" ref="S5763:S5768" si="10154">ABS((Q5763-N5763)/Q5763)*100</f>
        <v>1.2569797862417996E-3</v>
      </c>
      <c r="T5763" s="133">
        <f t="shared" si="10084"/>
        <v>1.262059312496896E-3</v>
      </c>
      <c r="U5763" s="127" t="s">
        <v>229</v>
      </c>
    </row>
    <row r="5764" spans="1:22" x14ac:dyDescent="0.2">
      <c r="N5764" s="125">
        <f t="shared" si="10066"/>
        <v>1.0168759906475777E-4</v>
      </c>
      <c r="P5764" s="127" t="str">
        <f t="shared" ref="P5764" si="10155">CONCATENATE("X2","(m",K5763,")")</f>
        <v>X2(m721)</v>
      </c>
      <c r="Q5764" s="59">
        <f t="shared" ref="Q5764" si="10156">(($L$3*($I$4-($B$4*Q5763+$D$4*N5765+$E$4*N5766+$F$4*N5767+$G$4*N5768))/$C$4))+((1-$L$3)*N5764)</f>
        <v>1.0168888243876836E-4</v>
      </c>
      <c r="S5764" s="129">
        <f t="shared" si="10154"/>
        <v>1.262059312496896E-3</v>
      </c>
    </row>
    <row r="5765" spans="1:22" x14ac:dyDescent="0.2">
      <c r="N5765" s="125">
        <f t="shared" si="10066"/>
        <v>-9.8379484675058942E-4</v>
      </c>
      <c r="P5765" s="127" t="str">
        <f t="shared" ref="P5765" si="10157">CONCATENATE("X3","(m",K5763,")")</f>
        <v>X3(m721)</v>
      </c>
      <c r="Q5765" s="59">
        <f t="shared" ref="Q5765" si="10158">(($L$3*($I$5-($B$5*Q5763+$C$5*Q5764+$E$5*N5766+$F$5*N5767+$G$5*N5768))/$D$5))+((1-$L$3)*N5765)</f>
        <v>-9.8380721510204876E-4</v>
      </c>
      <c r="S5765" s="129">
        <f t="shared" si="10154"/>
        <v>1.2571925952026711E-3</v>
      </c>
    </row>
    <row r="5766" spans="1:22" x14ac:dyDescent="0.2">
      <c r="N5766" s="125">
        <f t="shared" si="10066"/>
        <v>0.25312630263744362</v>
      </c>
      <c r="P5766" s="127" t="str">
        <f t="shared" ref="P5766" si="10159">CONCATENATE("X4","(m",K5763,")")</f>
        <v>X4(m721)</v>
      </c>
      <c r="Q5766" s="59">
        <f t="shared" ref="Q5766" si="10160">(($L$3*($I$6-($B$6*Q5763+$C$6*Q5764+$D$6*Q5765+$F$6*N5767+$G$6*N5768))/$E$6))+((1-$L$3)*N5766)</f>
        <v>0.25312945523138519</v>
      </c>
      <c r="S5766" s="129">
        <f t="shared" si="10154"/>
        <v>1.2454472904732004E-3</v>
      </c>
    </row>
    <row r="5767" spans="1:22" x14ac:dyDescent="0.2">
      <c r="N5767" s="125">
        <f t="shared" si="10066"/>
        <v>-1.0168824222176452E-4</v>
      </c>
      <c r="P5767" s="127" t="str">
        <f t="shared" ref="P5767" si="10161">CONCATENATE("X5","(m",K5763,")")</f>
        <v>X5(m721)</v>
      </c>
      <c r="Q5767" s="59">
        <f t="shared" ref="Q5767" si="10162">(($L$3*($I$7-($B$7*Q5763+$C$7*Q5764+$D$7*Q5765+$E$7*Q5766+$G$7*N5768))/$F$7))+((1-$L$3)*N5767)</f>
        <v>-1.0168951972920867E-4</v>
      </c>
      <c r="S5767" s="129">
        <f t="shared" si="10154"/>
        <v>1.2562823067236791E-3</v>
      </c>
    </row>
    <row r="5768" spans="1:22" ht="15.75" x14ac:dyDescent="0.25">
      <c r="K5768" s="1"/>
      <c r="N5768" s="126">
        <f t="shared" si="10066"/>
        <v>-9.897527016599851E-4</v>
      </c>
      <c r="P5768" s="127" t="str">
        <f t="shared" ref="P5768" si="10163">CONCATENATE("X6","(m",K5763,")")</f>
        <v>X6(m721)</v>
      </c>
      <c r="Q5768" s="59">
        <f t="shared" ref="Q5768" si="10164">(($L$3*($I$8-($B$8*Q5763+$C$8*Q5764+$D$8*Q5765+$E$8*Q5766+$F$8*Q5767))/$G$8))+((1-$L$3)*N5768)</f>
        <v>-9.8976501347316712E-4</v>
      </c>
      <c r="R5768" s="1"/>
      <c r="S5768" s="129">
        <f t="shared" si="10154"/>
        <v>1.2439127484224065E-3</v>
      </c>
      <c r="T5768" s="1"/>
      <c r="U5768" s="1"/>
    </row>
    <row r="5769" spans="1:22" x14ac:dyDescent="0.2">
      <c r="A5769" s="131"/>
      <c r="B5769" s="131"/>
      <c r="C5769" s="131"/>
      <c r="D5769" s="131"/>
      <c r="E5769" s="131"/>
      <c r="F5769" s="131"/>
      <c r="G5769" s="131"/>
      <c r="H5769" s="131"/>
      <c r="I5769" s="131"/>
      <c r="J5769" s="131"/>
      <c r="K5769" s="131"/>
      <c r="L5769" s="131"/>
      <c r="M5769" s="131"/>
      <c r="N5769" s="131"/>
      <c r="O5769" s="131"/>
      <c r="P5769" s="131"/>
      <c r="Q5769" s="131"/>
      <c r="R5769" s="131"/>
      <c r="S5769" s="131"/>
      <c r="T5769" s="131"/>
      <c r="U5769" s="131"/>
      <c r="V5769" s="131"/>
    </row>
    <row r="5770" spans="1:22" ht="15.75" x14ac:dyDescent="0.25">
      <c r="K5770" s="127" t="s">
        <v>226</v>
      </c>
      <c r="N5770" s="117" t="s">
        <v>949</v>
      </c>
      <c r="S5770" s="112" t="s">
        <v>210</v>
      </c>
      <c r="T5770" s="112" t="s">
        <v>228</v>
      </c>
    </row>
    <row r="5771" spans="1:22" x14ac:dyDescent="0.2">
      <c r="K5771" s="127">
        <v>722</v>
      </c>
      <c r="N5771" s="124">
        <f t="shared" ref="N5771" si="10165">Q5763</f>
        <v>0.25195880714842295</v>
      </c>
      <c r="P5771" s="127" t="str">
        <f t="shared" ref="P5771" si="10166">CONCATENATE("X1","(m",K5771,")")</f>
        <v>X1(m722)</v>
      </c>
      <c r="Q5771" s="59">
        <f t="shared" ref="Q5771" si="10167">(($L$3*($I$3-($C$3*N5772+$D$3*N5773+$E$3*N5774+$F$3*N5775+$G$3*N5776))/$B$3))+((1-$L$3)*N5771)</f>
        <v>0.25196194533120941</v>
      </c>
      <c r="S5771" s="129">
        <f t="shared" ref="S5771:S5776" si="10168">ABS((Q5771-N5771)/Q5771)*100</f>
        <v>1.2454987130461552E-3</v>
      </c>
      <c r="T5771" s="133">
        <f t="shared" si="10084"/>
        <v>1.2505317807299321E-3</v>
      </c>
      <c r="U5771" s="127" t="s">
        <v>229</v>
      </c>
    </row>
    <row r="5772" spans="1:22" x14ac:dyDescent="0.2">
      <c r="N5772" s="125">
        <f t="shared" si="10066"/>
        <v>1.0168888243876836E-4</v>
      </c>
      <c r="P5772" s="127" t="str">
        <f t="shared" ref="P5772" si="10169">CONCATENATE("X2","(m",K5771,")")</f>
        <v>X2(m722)</v>
      </c>
      <c r="Q5772" s="59">
        <f t="shared" ref="Q5772" si="10170">(($L$3*($I$4-($B$4*Q5771+$D$4*N5773+$E$4*N5774+$F$4*N5775+$G$4*N5776))/$C$4))+((1-$L$3)*N5772)</f>
        <v>1.0169015410646333E-4</v>
      </c>
      <c r="S5772" s="129">
        <f t="shared" si="10168"/>
        <v>1.2505317807299321E-3</v>
      </c>
    </row>
    <row r="5773" spans="1:22" x14ac:dyDescent="0.2">
      <c r="N5773" s="125">
        <f t="shared" si="10066"/>
        <v>-9.8380721510204876E-4</v>
      </c>
      <c r="P5773" s="127" t="str">
        <f t="shared" ref="P5773" si="10171">CONCATENATE("X3","(m",K5771,")")</f>
        <v>X3(m722)</v>
      </c>
      <c r="Q5773" s="59">
        <f t="shared" ref="Q5773" si="10172">(($L$3*($I$5-($B$5*Q5771+$C$5*Q5772+$E$5*N5774+$F$5*N5775+$G$5*N5776))/$D$5))+((1-$L$3)*N5773)</f>
        <v>-9.8381947063540145E-4</v>
      </c>
      <c r="S5773" s="129">
        <f t="shared" si="10168"/>
        <v>1.245709575638001E-3</v>
      </c>
    </row>
    <row r="5774" spans="1:22" x14ac:dyDescent="0.2">
      <c r="N5774" s="125">
        <f t="shared" si="10066"/>
        <v>0.25312945523138519</v>
      </c>
      <c r="P5774" s="127" t="str">
        <f t="shared" ref="P5774" si="10173">CONCATENATE("X4","(m",K5771,")")</f>
        <v>X4(m722)</v>
      </c>
      <c r="Q5774" s="59">
        <f t="shared" ref="Q5774" si="10174">(($L$3*($I$6-($B$6*Q5771+$C$6*Q5772+$D$6*Q5773+$F$6*N5775+$G$6*N5776))/$E$6))+((1-$L$3)*N5774)</f>
        <v>0.25313257906889297</v>
      </c>
      <c r="S5774" s="129">
        <f t="shared" si="10168"/>
        <v>1.2340716944731663E-3</v>
      </c>
    </row>
    <row r="5775" spans="1:22" x14ac:dyDescent="0.2">
      <c r="N5775" s="125">
        <f t="shared" si="10066"/>
        <v>-1.0168951972920867E-4</v>
      </c>
      <c r="P5775" s="127" t="str">
        <f t="shared" ref="P5775" si="10175">CONCATENATE("X5","(m",K5771,")")</f>
        <v>X5(m722)</v>
      </c>
      <c r="Q5775" s="59">
        <f t="shared" ref="Q5775" si="10176">(($L$3*($I$7-($B$7*Q5771+$C$7*Q5772+$D$7*Q5773+$E$7*Q5774+$G$7*N5776))/$F$7))+((1-$L$3)*N5775)</f>
        <v>-1.0169078558384914E-4</v>
      </c>
      <c r="S5775" s="129">
        <f t="shared" si="10168"/>
        <v>1.2448076128050752E-3</v>
      </c>
    </row>
    <row r="5776" spans="1:22" ht="15.75" x14ac:dyDescent="0.25">
      <c r="K5776" s="1"/>
      <c r="N5776" s="126">
        <f t="shared" si="10066"/>
        <v>-9.8976501347316712E-4</v>
      </c>
      <c r="P5776" s="127" t="str">
        <f t="shared" ref="P5776" si="10177">CONCATENATE("X6","(m",K5771,")")</f>
        <v>X6(m722)</v>
      </c>
      <c r="Q5776" s="59">
        <f t="shared" ref="Q5776" si="10178">(($L$3*($I$8-($B$8*Q5771+$C$8*Q5772+$D$8*Q5773+$E$8*Q5774+$F$8*Q5775))/$G$8))+((1-$L$3)*N5776)</f>
        <v>-9.8977721298395714E-4</v>
      </c>
      <c r="R5776" s="1"/>
      <c r="S5776" s="129">
        <f t="shared" si="10168"/>
        <v>1.2325511872761268E-3</v>
      </c>
      <c r="T5776" s="1"/>
      <c r="U5776" s="1"/>
    </row>
    <row r="5777" spans="1:22" x14ac:dyDescent="0.2">
      <c r="A5777" s="131"/>
      <c r="B5777" s="131"/>
      <c r="C5777" s="131"/>
      <c r="D5777" s="131"/>
      <c r="E5777" s="131"/>
      <c r="F5777" s="131"/>
      <c r="G5777" s="131"/>
      <c r="H5777" s="131"/>
      <c r="I5777" s="131"/>
      <c r="J5777" s="131"/>
      <c r="K5777" s="131"/>
      <c r="L5777" s="131"/>
      <c r="M5777" s="131"/>
      <c r="N5777" s="131"/>
      <c r="O5777" s="131"/>
      <c r="P5777" s="131"/>
      <c r="Q5777" s="131"/>
      <c r="R5777" s="131"/>
      <c r="S5777" s="131"/>
      <c r="T5777" s="131"/>
      <c r="U5777" s="131"/>
      <c r="V5777" s="131"/>
    </row>
    <row r="5778" spans="1:22" ht="15.75" x14ac:dyDescent="0.25">
      <c r="K5778" s="127" t="s">
        <v>226</v>
      </c>
      <c r="N5778" s="117" t="s">
        <v>950</v>
      </c>
      <c r="S5778" s="112" t="s">
        <v>210</v>
      </c>
      <c r="T5778" s="112" t="s">
        <v>228</v>
      </c>
    </row>
    <row r="5779" spans="1:22" x14ac:dyDescent="0.2">
      <c r="K5779" s="127">
        <v>723</v>
      </c>
      <c r="N5779" s="124">
        <f t="shared" ref="N5779:N5840" si="10179">Q5771</f>
        <v>0.25196194533120941</v>
      </c>
      <c r="P5779" s="127" t="str">
        <f t="shared" ref="P5779" si="10180">CONCATENATE("X1","(m",K5779,")")</f>
        <v>X1(m723)</v>
      </c>
      <c r="Q5779" s="59">
        <f t="shared" ref="Q5779" si="10181">(($L$3*($I$3-($C$3*N5780+$D$3*N5781+$E$3*N5782+$F$3*N5783+$G$3*N5784))/$B$3))+((1-$L$3)*N5779)</f>
        <v>0.25196505488901372</v>
      </c>
      <c r="S5779" s="129">
        <f t="shared" ref="S5779:S5784" si="10182">ABS((Q5779-N5779)/Q5779)*100</f>
        <v>1.2341226467589299E-3</v>
      </c>
      <c r="T5779" s="133">
        <f t="shared" si="10084"/>
        <v>1.239109681862863E-3</v>
      </c>
      <c r="U5779" s="127" t="s">
        <v>229</v>
      </c>
    </row>
    <row r="5780" spans="1:22" x14ac:dyDescent="0.2">
      <c r="N5780" s="125">
        <f t="shared" si="10179"/>
        <v>1.0169015410646333E-4</v>
      </c>
      <c r="P5780" s="127" t="str">
        <f t="shared" ref="P5780" si="10183">CONCATENATE("X2","(m",K5779,")")</f>
        <v>X2(m723)</v>
      </c>
      <c r="Q5780" s="59">
        <f t="shared" ref="Q5780" si="10184">(($L$3*($I$4-($B$4*Q5779+$D$4*N5781+$E$4*N5782+$F$4*N5783+$G$4*N5784))/$C$4))+((1-$L$3)*N5780)</f>
        <v>1.0169141417462199E-4</v>
      </c>
      <c r="S5780" s="129">
        <f t="shared" si="10182"/>
        <v>1.239109681862863E-3</v>
      </c>
    </row>
    <row r="5781" spans="1:22" x14ac:dyDescent="0.2">
      <c r="N5781" s="125">
        <f t="shared" si="10179"/>
        <v>-9.8381947063540145E-4</v>
      </c>
      <c r="P5781" s="127" t="str">
        <f t="shared" ref="P5781" si="10185">CONCATENATE("X3","(m",K5779,")")</f>
        <v>X3(m723)</v>
      </c>
      <c r="Q5781" s="59">
        <f t="shared" ref="Q5781" si="10186">(($L$3*($I$5-($B$5*Q5779+$C$5*Q5780+$E$5*N5782+$F$5*N5783+$G$5*N5784))/$D$5))+((1-$L$3)*N5781)</f>
        <v>-9.8383161437971952E-4</v>
      </c>
      <c r="S5781" s="129">
        <f t="shared" si="10182"/>
        <v>1.2343315807884685E-3</v>
      </c>
    </row>
    <row r="5782" spans="1:22" x14ac:dyDescent="0.2">
      <c r="N5782" s="125">
        <f t="shared" si="10179"/>
        <v>0.25313257906889297</v>
      </c>
      <c r="P5782" s="127" t="str">
        <f t="shared" ref="P5782" si="10187">CONCATENATE("X4","(m",K5779,")")</f>
        <v>X4(m723)</v>
      </c>
      <c r="Q5782" s="59">
        <f t="shared" ref="Q5782" si="10188">(($L$3*($I$6-($B$6*Q5779+$C$6*Q5780+$D$6*Q5781+$F$6*N5783+$G$6*N5784))/$E$6))+((1-$L$3)*N5782)</f>
        <v>0.2531356744122692</v>
      </c>
      <c r="S5782" s="129">
        <f t="shared" si="10182"/>
        <v>1.2228001380728459E-3</v>
      </c>
    </row>
    <row r="5783" spans="1:22" x14ac:dyDescent="0.2">
      <c r="N5783" s="125">
        <f t="shared" si="10179"/>
        <v>-1.0169078558384914E-4</v>
      </c>
      <c r="P5783" s="127" t="str">
        <f t="shared" ref="P5783" si="10189">CONCATENATE("X5","(m",K5779,")")</f>
        <v>X5(m723)</v>
      </c>
      <c r="Q5783" s="59">
        <f t="shared" ref="Q5783" si="10190">(($L$3*($I$7-($B$7*Q5779+$C$7*Q5780+$D$7*Q5781+$E$7*Q5782+$G$7*N5784))/$F$7))+((1-$L$3)*N5783)</f>
        <v>-1.0169203989197719E-4</v>
      </c>
      <c r="S5783" s="129">
        <f t="shared" si="10182"/>
        <v>1.2334378672946781E-3</v>
      </c>
    </row>
    <row r="5784" spans="1:22" ht="15.75" x14ac:dyDescent="0.25">
      <c r="K5784" s="1"/>
      <c r="N5784" s="126">
        <f t="shared" si="10179"/>
        <v>-9.8977721298395714E-4</v>
      </c>
      <c r="P5784" s="127" t="str">
        <f t="shared" ref="P5784" si="10191">CONCATENATE("X6","(m",K5779,")")</f>
        <v>X6(m723)</v>
      </c>
      <c r="Q5784" s="59">
        <f t="shared" ref="Q5784" si="10192">(($L$3*($I$8-($B$8*Q5779+$C$8*Q5780+$D$8*Q5781+$E$8*Q5782+$F$8*Q5783))/$G$8))+((1-$L$3)*N5784)</f>
        <v>-9.8978930121672304E-4</v>
      </c>
      <c r="R5784" s="1"/>
      <c r="S5784" s="129">
        <f t="shared" si="10182"/>
        <v>1.2212935370225684E-3</v>
      </c>
      <c r="T5784" s="1"/>
      <c r="U5784" s="1"/>
    </row>
    <row r="5785" spans="1:22" x14ac:dyDescent="0.2">
      <c r="A5785" s="131"/>
      <c r="B5785" s="131"/>
      <c r="C5785" s="131"/>
      <c r="D5785" s="131"/>
      <c r="E5785" s="131"/>
      <c r="F5785" s="131"/>
      <c r="G5785" s="131"/>
      <c r="H5785" s="131"/>
      <c r="I5785" s="131"/>
      <c r="J5785" s="131"/>
      <c r="K5785" s="131"/>
      <c r="L5785" s="131"/>
      <c r="M5785" s="131"/>
      <c r="N5785" s="131"/>
      <c r="O5785" s="131"/>
      <c r="P5785" s="131"/>
      <c r="Q5785" s="131"/>
      <c r="R5785" s="131"/>
      <c r="S5785" s="131"/>
      <c r="T5785" s="131"/>
      <c r="U5785" s="131"/>
      <c r="V5785" s="131"/>
    </row>
    <row r="5786" spans="1:22" ht="15.75" x14ac:dyDescent="0.25">
      <c r="K5786" s="127" t="s">
        <v>226</v>
      </c>
      <c r="N5786" s="117" t="s">
        <v>951</v>
      </c>
      <c r="S5786" s="112" t="s">
        <v>210</v>
      </c>
      <c r="T5786" s="112" t="s">
        <v>228</v>
      </c>
    </row>
    <row r="5787" spans="1:22" x14ac:dyDescent="0.2">
      <c r="K5787" s="127">
        <v>724</v>
      </c>
      <c r="N5787" s="124">
        <f t="shared" ref="N5787" si="10193">Q5779</f>
        <v>0.25196505488901372</v>
      </c>
      <c r="P5787" s="127" t="str">
        <f t="shared" ref="P5787" si="10194">CONCATENATE("X1","(m",K5787,")")</f>
        <v>X1(m724)</v>
      </c>
      <c r="Q5787" s="59">
        <f t="shared" ref="Q5787" si="10195">(($L$3*($I$3-($C$3*N5788+$D$3*N5789+$E$3*N5790+$F$3*N5791+$G$3*N5792))/$B$3))+((1-$L$3)*N5787)</f>
        <v>0.25196813608293894</v>
      </c>
      <c r="S5787" s="129">
        <f t="shared" ref="S5787:S5792" si="10196">ABS((Q5787-N5787)/Q5787)*100</f>
        <v>1.2228506243388178E-3</v>
      </c>
      <c r="T5787" s="133">
        <f t="shared" ref="T5787:T5843" si="10197">MAX(S5787:S5790)</f>
        <v>1.2277920490493903E-3</v>
      </c>
      <c r="U5787" s="127" t="s">
        <v>229</v>
      </c>
    </row>
    <row r="5788" spans="1:22" x14ac:dyDescent="0.2">
      <c r="N5788" s="125">
        <f t="shared" si="10179"/>
        <v>1.0169141417462199E-4</v>
      </c>
      <c r="P5788" s="127" t="str">
        <f t="shared" ref="P5788" si="10198">CONCATENATE("X2","(m",K5787,")")</f>
        <v>X2(m724)</v>
      </c>
      <c r="Q5788" s="59">
        <f t="shared" ref="Q5788" si="10199">(($L$3*($I$4-($B$4*Q5787+$D$4*N5789+$E$4*N5790+$F$4*N5791+$G$4*N5792))/$C$4))+((1-$L$3)*N5788)</f>
        <v>1.0169266274904969E-4</v>
      </c>
      <c r="S5788" s="129">
        <f t="shared" si="10196"/>
        <v>1.2277920490493903E-3</v>
      </c>
    </row>
    <row r="5789" spans="1:22" x14ac:dyDescent="0.2">
      <c r="N5789" s="125">
        <f t="shared" si="10179"/>
        <v>-9.8383161437971952E-4</v>
      </c>
      <c r="P5789" s="127" t="str">
        <f t="shared" ref="P5789" si="10200">CONCATENATE("X3","(m",K5787,")")</f>
        <v>X3(m724)</v>
      </c>
      <c r="Q5789" s="59">
        <f t="shared" ref="Q5789" si="10201">(($L$3*($I$5-($B$5*Q5787+$C$5*Q5788+$E$5*N5790+$F$5*N5791+$G$5*N5792))/$D$5))+((1-$L$3)*N5789)</f>
        <v>-9.8384364735468795E-4</v>
      </c>
      <c r="S5789" s="129">
        <f t="shared" si="10196"/>
        <v>1.2230576475016832E-3</v>
      </c>
    </row>
    <row r="5790" spans="1:22" x14ac:dyDescent="0.2">
      <c r="N5790" s="125">
        <f t="shared" si="10179"/>
        <v>0.2531356744122692</v>
      </c>
      <c r="P5790" s="127" t="str">
        <f t="shared" ref="P5790" si="10202">CONCATENATE("X4","(m",K5787,")")</f>
        <v>X4(m724)</v>
      </c>
      <c r="Q5790" s="59">
        <f t="shared" ref="Q5790" si="10203">(($L$3*($I$6-($B$6*Q5787+$C$6*Q5788+$D$6*Q5789+$F$6*N5791+$G$6*N5792))/$E$6))+((1-$L$3)*N5790)</f>
        <v>0.25313874152142352</v>
      </c>
      <c r="S5790" s="129">
        <f t="shared" si="10196"/>
        <v>1.2116316672374638E-3</v>
      </c>
    </row>
    <row r="5791" spans="1:22" x14ac:dyDescent="0.2">
      <c r="N5791" s="125">
        <f t="shared" si="10179"/>
        <v>-1.0169203989197719E-4</v>
      </c>
      <c r="P5791" s="127" t="str">
        <f t="shared" ref="P5791" si="10204">CONCATENATE("X5","(m",K5787,")")</f>
        <v>X5(m724)</v>
      </c>
      <c r="Q5791" s="59">
        <f t="shared" ref="Q5791" si="10205">(($L$3*($I$7-($B$7*Q5787+$C$7*Q5788+$D$7*Q5789+$E$7*Q5790+$G$7*N5792))/$F$7))+((1-$L$3)*N5791)</f>
        <v>-1.0169328275891446E-4</v>
      </c>
      <c r="S5791" s="129">
        <f t="shared" si="10196"/>
        <v>1.2221721076865577E-3</v>
      </c>
    </row>
    <row r="5792" spans="1:22" ht="15.75" x14ac:dyDescent="0.25">
      <c r="K5792" s="1"/>
      <c r="N5792" s="126">
        <f t="shared" si="10179"/>
        <v>-9.8978930121672304E-4</v>
      </c>
      <c r="P5792" s="127" t="str">
        <f t="shared" ref="P5792" si="10206">CONCATENATE("X6","(m",K5787,")")</f>
        <v>X6(m724)</v>
      </c>
      <c r="Q5792" s="59">
        <f t="shared" ref="Q5792" si="10207">(($L$3*($I$8-($B$8*Q5787+$C$8*Q5788+$D$8*Q5789+$E$8*Q5790+$F$8*Q5791))/$G$8))+((1-$L$3)*N5792)</f>
        <v>-9.8980127918648947E-4</v>
      </c>
      <c r="R5792" s="1"/>
      <c r="S5792" s="129">
        <f t="shared" si="10196"/>
        <v>1.2101388448675795E-3</v>
      </c>
      <c r="T5792" s="1"/>
      <c r="U5792" s="1"/>
    </row>
    <row r="5793" spans="1:22" x14ac:dyDescent="0.2">
      <c r="A5793" s="131"/>
      <c r="B5793" s="131"/>
      <c r="C5793" s="131"/>
      <c r="D5793" s="131"/>
      <c r="E5793" s="131"/>
      <c r="F5793" s="131"/>
      <c r="G5793" s="131"/>
      <c r="H5793" s="131"/>
      <c r="I5793" s="131"/>
      <c r="J5793" s="131"/>
      <c r="K5793" s="131"/>
      <c r="L5793" s="131"/>
      <c r="M5793" s="131"/>
      <c r="N5793" s="131"/>
      <c r="O5793" s="131"/>
      <c r="P5793" s="131"/>
      <c r="Q5793" s="131"/>
      <c r="R5793" s="131"/>
      <c r="S5793" s="131"/>
      <c r="T5793" s="131"/>
      <c r="U5793" s="131"/>
      <c r="V5793" s="131"/>
    </row>
    <row r="5794" spans="1:22" ht="15.75" x14ac:dyDescent="0.25">
      <c r="K5794" s="127" t="s">
        <v>226</v>
      </c>
      <c r="N5794" s="117" t="s">
        <v>952</v>
      </c>
      <c r="S5794" s="112" t="s">
        <v>210</v>
      </c>
      <c r="T5794" s="112" t="s">
        <v>228</v>
      </c>
    </row>
    <row r="5795" spans="1:22" x14ac:dyDescent="0.2">
      <c r="K5795" s="127">
        <v>725</v>
      </c>
      <c r="N5795" s="124">
        <f t="shared" ref="N5795" si="10208">Q5787</f>
        <v>0.25196813608293894</v>
      </c>
      <c r="P5795" s="127" t="str">
        <f t="shared" ref="P5795" si="10209">CONCATENATE("X1","(m",K5795,")")</f>
        <v>X1(m725)</v>
      </c>
      <c r="Q5795" s="59">
        <f t="shared" ref="Q5795" si="10210">(($L$3*($I$3-($C$3*N5796+$D$3*N5797+$E$3*N5798+$F$3*N5799+$G$3*N5800))/$B$3))+((1-$L$3)*N5795)</f>
        <v>0.25197118917170674</v>
      </c>
      <c r="S5795" s="129">
        <f t="shared" ref="S5795:S5800" si="10211">ABS((Q5795-N5795)/Q5795)*100</f>
        <v>1.2116816917988934E-3</v>
      </c>
      <c r="T5795" s="133">
        <f t="shared" si="10197"/>
        <v>1.2165779243230156E-3</v>
      </c>
      <c r="U5795" s="127" t="s">
        <v>229</v>
      </c>
    </row>
    <row r="5796" spans="1:22" x14ac:dyDescent="0.2">
      <c r="N5796" s="125">
        <f t="shared" si="10179"/>
        <v>1.0169266274904969E-4</v>
      </c>
      <c r="P5796" s="127" t="str">
        <f t="shared" ref="P5796" si="10212">CONCATENATE("X2","(m",K5795,")")</f>
        <v>X2(m725)</v>
      </c>
      <c r="Q5796" s="59">
        <f t="shared" ref="Q5796" si="10213">(($L$3*($I$4-($B$4*Q5795+$D$4*N5797+$E$4*N5798+$F$4*N5799+$G$4*N5800))/$C$4))+((1-$L$3)*N5796)</f>
        <v>1.0169389993458668E-4</v>
      </c>
      <c r="S5796" s="129">
        <f t="shared" si="10211"/>
        <v>1.2165779243230156E-3</v>
      </c>
    </row>
    <row r="5797" spans="1:22" x14ac:dyDescent="0.2">
      <c r="N5797" s="125">
        <f t="shared" si="10179"/>
        <v>-9.8384364735468795E-4</v>
      </c>
      <c r="P5797" s="127" t="str">
        <f t="shared" ref="P5797" si="10214">CONCATENATE("X3","(m",K5795,")")</f>
        <v>X3(m725)</v>
      </c>
      <c r="Q5797" s="59">
        <f t="shared" ref="Q5797" si="10215">(($L$3*($I$5-($B$5*Q5795+$C$5*Q5796+$E$5*N5798+$F$5*N5799+$G$5*N5800))/$D$5))+((1-$L$3)*N5797)</f>
        <v>-9.8385557057069188E-4</v>
      </c>
      <c r="S5797" s="129">
        <f t="shared" si="10211"/>
        <v>1.2118868216613237E-3</v>
      </c>
    </row>
    <row r="5798" spans="1:22" x14ac:dyDescent="0.2">
      <c r="N5798" s="125">
        <f t="shared" si="10179"/>
        <v>0.25313874152142352</v>
      </c>
      <c r="P5798" s="127" t="str">
        <f t="shared" ref="P5798" si="10216">CONCATENATE("X4","(m",K5795,")")</f>
        <v>X4(m725)</v>
      </c>
      <c r="Q5798" s="59">
        <f t="shared" ref="Q5798" si="10217">(($L$3*($I$6-($B$6*Q5795+$C$6*Q5796+$D$6*Q5797+$F$6*N5799+$G$6*N5800))/$E$6))+((1-$L$3)*N5798)</f>
        <v>0.25314178065389487</v>
      </c>
      <c r="S5798" s="129">
        <f t="shared" si="10211"/>
        <v>1.2005653367449839E-3</v>
      </c>
    </row>
    <row r="5799" spans="1:22" x14ac:dyDescent="0.2">
      <c r="N5799" s="125">
        <f t="shared" si="10179"/>
        <v>-1.0169328275891446E-4</v>
      </c>
      <c r="P5799" s="127" t="str">
        <f t="shared" ref="P5799" si="10218">CONCATENATE("X5","(m",K5795,")")</f>
        <v>X5(m725)</v>
      </c>
      <c r="Q5799" s="59">
        <f t="shared" ref="Q5799" si="10219">(($L$3*($I$7-($B$7*Q5795+$C$7*Q5796+$D$7*Q5797+$E$7*Q5798+$G$7*N5800))/$F$7))+((1-$L$3)*N5799)</f>
        <v>-1.0169451428902202E-4</v>
      </c>
      <c r="S5799" s="129">
        <f t="shared" si="10211"/>
        <v>1.2110093805661395E-3</v>
      </c>
    </row>
    <row r="5800" spans="1:22" ht="15.75" x14ac:dyDescent="0.25">
      <c r="K5800" s="1"/>
      <c r="N5800" s="126">
        <f t="shared" si="10179"/>
        <v>-9.8980127918648947E-4</v>
      </c>
      <c r="P5800" s="127" t="str">
        <f t="shared" ref="P5800" si="10220">CONCATENATE("X6","(m",K5795,")")</f>
        <v>X6(m725)</v>
      </c>
      <c r="Q5800" s="59">
        <f t="shared" ref="Q5800" si="10221">(($L$3*($I$8-($B$8*Q5795+$C$8*Q5796+$D$8*Q5797+$E$8*Q5798+$F$8*Q5799))/$G$8))+((1-$L$3)*N5800)</f>
        <v>-9.8981314789902135E-4</v>
      </c>
      <c r="R5800" s="1"/>
      <c r="S5800" s="129">
        <f t="shared" si="10211"/>
        <v>1.1990861666236175E-3</v>
      </c>
      <c r="T5800" s="1"/>
      <c r="U5800" s="1"/>
    </row>
    <row r="5801" spans="1:22" x14ac:dyDescent="0.2">
      <c r="A5801" s="131"/>
      <c r="B5801" s="131"/>
      <c r="C5801" s="131"/>
      <c r="D5801" s="131"/>
      <c r="E5801" s="131"/>
      <c r="F5801" s="131"/>
      <c r="G5801" s="131"/>
      <c r="H5801" s="131"/>
      <c r="I5801" s="131"/>
      <c r="J5801" s="131"/>
      <c r="K5801" s="131"/>
      <c r="L5801" s="131"/>
      <c r="M5801" s="131"/>
      <c r="N5801" s="131"/>
      <c r="O5801" s="131"/>
      <c r="P5801" s="131"/>
      <c r="Q5801" s="131"/>
      <c r="R5801" s="131"/>
      <c r="S5801" s="131"/>
      <c r="T5801" s="131"/>
      <c r="U5801" s="131"/>
      <c r="V5801" s="131"/>
    </row>
    <row r="5802" spans="1:22" ht="15.75" x14ac:dyDescent="0.25">
      <c r="K5802" s="127" t="s">
        <v>226</v>
      </c>
      <c r="N5802" s="117" t="s">
        <v>953</v>
      </c>
      <c r="S5802" s="112" t="s">
        <v>210</v>
      </c>
      <c r="T5802" s="112" t="s">
        <v>228</v>
      </c>
    </row>
    <row r="5803" spans="1:22" x14ac:dyDescent="0.2">
      <c r="K5803" s="127">
        <v>726</v>
      </c>
      <c r="N5803" s="124">
        <f t="shared" ref="N5803" si="10222">Q5795</f>
        <v>0.25197118917170674</v>
      </c>
      <c r="P5803" s="127" t="str">
        <f t="shared" ref="P5803" si="10223">CONCATENATE("X1","(m",K5803,")")</f>
        <v>X1(m726)</v>
      </c>
      <c r="Q5803" s="59">
        <f t="shared" ref="Q5803" si="10224">(($L$3*($I$3-($C$3*N5804+$D$3*N5805+$E$3*N5806+$F$3*N5807+$G$3*N5808))/$B$3))+((1-$L$3)*N5803)</f>
        <v>0.25197421441167872</v>
      </c>
      <c r="S5803" s="129">
        <f t="shared" ref="S5803:S5808" si="10225">ABS((Q5803-N5803)/Q5803)*100</f>
        <v>1.2006149038067411E-3</v>
      </c>
      <c r="T5803" s="133">
        <f t="shared" si="10197"/>
        <v>1.205466358540398E-3</v>
      </c>
      <c r="U5803" s="127" t="s">
        <v>229</v>
      </c>
    </row>
    <row r="5804" spans="1:22" x14ac:dyDescent="0.2">
      <c r="N5804" s="125">
        <f t="shared" si="10179"/>
        <v>1.0169389993458668E-4</v>
      </c>
      <c r="P5804" s="127" t="str">
        <f t="shared" ref="P5804" si="10226">CONCATENATE("X2","(m",K5803,")")</f>
        <v>X2(m726)</v>
      </c>
      <c r="Q5804" s="59">
        <f t="shared" ref="Q5804" si="10227">(($L$3*($I$4-($B$4*Q5803+$D$4*N5805+$E$4*N5806+$F$4*N5807+$G$4*N5808))/$C$4))+((1-$L$3)*N5804)</f>
        <v>1.016951258351169E-4</v>
      </c>
      <c r="S5804" s="129">
        <f t="shared" si="10225"/>
        <v>1.205466358540398E-3</v>
      </c>
    </row>
    <row r="5805" spans="1:22" x14ac:dyDescent="0.2">
      <c r="N5805" s="125">
        <f t="shared" si="10179"/>
        <v>-9.8385557057069188E-4</v>
      </c>
      <c r="P5805" s="127" t="str">
        <f t="shared" ref="P5805" si="10228">CONCATENATE("X3","(m",K5803,")")</f>
        <v>X3(m726)</v>
      </c>
      <c r="Q5805" s="59">
        <f t="shared" ref="Q5805" si="10229">(($L$3*($I$5-($B$5*Q5803+$C$5*Q5804+$E$5*N5806+$F$5*N5807+$G$5*N5808))/$D$5))+((1-$L$3)*N5805)</f>
        <v>-9.8386738502889877E-4</v>
      </c>
      <c r="S5805" s="129">
        <f t="shared" si="10225"/>
        <v>1.2008181576769065E-3</v>
      </c>
    </row>
    <row r="5806" spans="1:22" x14ac:dyDescent="0.2">
      <c r="N5806" s="125">
        <f t="shared" si="10179"/>
        <v>0.25314178065389487</v>
      </c>
      <c r="P5806" s="127" t="str">
        <f t="shared" ref="P5806" si="10230">CONCATENATE("X4","(m",K5803,")")</f>
        <v>X4(m726)</v>
      </c>
      <c r="Q5806" s="59">
        <f t="shared" ref="Q5806" si="10231">(($L$3*($I$6-($B$6*Q5803+$C$6*Q5804+$D$6*Q5805+$F$6*N5807+$G$6*N5808))/$E$6))+((1-$L$3)*N5806)</f>
        <v>0.25314479206487289</v>
      </c>
      <c r="S5806" s="129">
        <f t="shared" si="10225"/>
        <v>1.1896002100074286E-3</v>
      </c>
    </row>
    <row r="5807" spans="1:22" x14ac:dyDescent="0.2">
      <c r="N5807" s="125">
        <f t="shared" si="10179"/>
        <v>-1.0169451428902202E-4</v>
      </c>
      <c r="P5807" s="127" t="str">
        <f t="shared" ref="P5807" si="10232">CONCATENATE("X5","(m",K5803,")")</f>
        <v>X5(m726)</v>
      </c>
      <c r="Q5807" s="59">
        <f t="shared" ref="Q5807" si="10233">(($L$3*($I$7-($B$7*Q5803+$C$7*Q5804+$D$7*Q5805+$E$7*Q5806+$G$7*N5808))/$F$7))+((1-$L$3)*N5807)</f>
        <v>-1.0169573458570885E-4</v>
      </c>
      <c r="S5807" s="129">
        <f t="shared" si="10225"/>
        <v>1.1999487410205181E-3</v>
      </c>
    </row>
    <row r="5808" spans="1:22" ht="15.75" x14ac:dyDescent="0.25">
      <c r="K5808" s="1"/>
      <c r="N5808" s="126">
        <f t="shared" si="10179"/>
        <v>-9.8981314789902135E-4</v>
      </c>
      <c r="P5808" s="127" t="str">
        <f t="shared" ref="P5808" si="10234">CONCATENATE("X6","(m",K5803,")")</f>
        <v>X6(m726)</v>
      </c>
      <c r="Q5808" s="59">
        <f t="shared" ref="Q5808" si="10235">(($L$3*($I$8-($B$8*Q5803+$C$8*Q5804+$D$8*Q5805+$E$8*Q5806+$F$8*Q5807))/$G$8))+((1-$L$3)*N5808)</f>
        <v>-9.8982490835091059E-4</v>
      </c>
      <c r="R5808" s="1"/>
      <c r="S5808" s="129">
        <f t="shared" si="10225"/>
        <v>1.1881345670351187E-3</v>
      </c>
      <c r="T5808" s="1"/>
      <c r="U5808" s="1"/>
    </row>
    <row r="5809" spans="1:22" x14ac:dyDescent="0.2">
      <c r="A5809" s="131"/>
      <c r="B5809" s="131"/>
      <c r="C5809" s="131"/>
      <c r="D5809" s="131"/>
      <c r="E5809" s="131"/>
      <c r="F5809" s="131"/>
      <c r="G5809" s="131"/>
      <c r="H5809" s="131"/>
      <c r="I5809" s="131"/>
      <c r="J5809" s="131"/>
      <c r="K5809" s="131"/>
      <c r="L5809" s="131"/>
      <c r="M5809" s="131"/>
      <c r="N5809" s="131"/>
      <c r="O5809" s="131"/>
      <c r="P5809" s="131"/>
      <c r="Q5809" s="131"/>
      <c r="R5809" s="131"/>
      <c r="S5809" s="131"/>
      <c r="T5809" s="131"/>
      <c r="U5809" s="131"/>
      <c r="V5809" s="131"/>
    </row>
    <row r="5810" spans="1:22" ht="15.75" x14ac:dyDescent="0.25">
      <c r="K5810" s="127" t="s">
        <v>226</v>
      </c>
      <c r="N5810" s="117" t="s">
        <v>954</v>
      </c>
      <c r="S5810" s="112" t="s">
        <v>210</v>
      </c>
      <c r="T5810" s="112" t="s">
        <v>228</v>
      </c>
    </row>
    <row r="5811" spans="1:22" x14ac:dyDescent="0.2">
      <c r="K5811" s="127">
        <v>727</v>
      </c>
      <c r="N5811" s="124">
        <f t="shared" ref="N5811" si="10236">Q5803</f>
        <v>0.25197421441167872</v>
      </c>
      <c r="P5811" s="127" t="str">
        <f t="shared" ref="P5811" si="10237">CONCATENATE("X1","(m",K5811,")")</f>
        <v>X1(m727)</v>
      </c>
      <c r="Q5811" s="59">
        <f t="shared" ref="Q5811" si="10238">(($L$3*($I$3-($C$3*N5812+$D$3*N5813+$E$3*N5814+$F$3*N5815+$G$3*N5816))/$B$3))+((1-$L$3)*N5811)</f>
        <v>0.25197721205687801</v>
      </c>
      <c r="S5811" s="129">
        <f t="shared" ref="S5811:S5816" si="10239">ABS((Q5811-N5811)/Q5811)*100</f>
        <v>1.1896493237693335E-3</v>
      </c>
      <c r="T5811" s="133">
        <f t="shared" si="10197"/>
        <v>1.1944564112981173E-3</v>
      </c>
      <c r="U5811" s="127" t="s">
        <v>229</v>
      </c>
    </row>
    <row r="5812" spans="1:22" x14ac:dyDescent="0.2">
      <c r="N5812" s="125">
        <f t="shared" si="10179"/>
        <v>1.016951258351169E-4</v>
      </c>
      <c r="P5812" s="127" t="str">
        <f t="shared" ref="P5812" si="10240">CONCATENATE("X2","(m",K5811,")")</f>
        <v>X2(m727)</v>
      </c>
      <c r="Q5812" s="59">
        <f t="shared" ref="Q5812" si="10241">(($L$3*($I$4-($B$4*Q5811+$D$4*N5813+$E$4*N5814+$F$4*N5815+$G$4*N5816))/$C$4))+((1-$L$3)*N5812)</f>
        <v>1.016963405535767E-4</v>
      </c>
      <c r="S5812" s="129">
        <f t="shared" si="10239"/>
        <v>1.1944564112981173E-3</v>
      </c>
    </row>
    <row r="5813" spans="1:22" x14ac:dyDescent="0.2">
      <c r="N5813" s="125">
        <f t="shared" si="10179"/>
        <v>-9.8386738502889877E-4</v>
      </c>
      <c r="P5813" s="127" t="str">
        <f t="shared" ref="P5813" si="10242">CONCATENATE("X3","(m",K5811,")")</f>
        <v>X3(m727)</v>
      </c>
      <c r="Q5813" s="59">
        <f t="shared" ref="Q5813" si="10243">(($L$3*($I$5-($B$5*Q5811+$C$5*Q5812+$E$5*N5814+$F$5*N5815+$G$5*N5816))/$D$5))+((1-$L$3)*N5813)</f>
        <v>-9.8387909172134428E-4</v>
      </c>
      <c r="S5813" s="129">
        <f t="shared" si="10239"/>
        <v>1.1898507188552179E-3</v>
      </c>
    </row>
    <row r="5814" spans="1:22" x14ac:dyDescent="0.2">
      <c r="N5814" s="125">
        <f t="shared" si="10179"/>
        <v>0.25314479206487289</v>
      </c>
      <c r="P5814" s="127" t="str">
        <f t="shared" ref="P5814" si="10244">CONCATENATE("X4","(m",K5811,")")</f>
        <v>X4(m727)</v>
      </c>
      <c r="Q5814" s="59">
        <f t="shared" ref="Q5814" si="10245">(($L$3*($I$6-($B$6*Q5811+$C$6*Q5812+$D$6*Q5813+$F$6*N5815+$G$6*N5816))/$E$6))+((1-$L$3)*N5814)</f>
        <v>0.25314777600721966</v>
      </c>
      <c r="S5814" s="129">
        <f t="shared" si="10239"/>
        <v>1.178735359177333E-3</v>
      </c>
    </row>
    <row r="5815" spans="1:22" x14ac:dyDescent="0.2">
      <c r="N5815" s="125">
        <f t="shared" si="10179"/>
        <v>-1.0169573458570885E-4</v>
      </c>
      <c r="P5815" s="127" t="str">
        <f t="shared" ref="P5815" si="10246">CONCATENATE("X5","(m",K5811,")")</f>
        <v>X5(m727)</v>
      </c>
      <c r="Q5815" s="59">
        <f t="shared" ref="Q5815" si="10247">(($L$3*($I$7-($B$7*Q5811+$C$7*Q5812+$D$7*Q5813+$E$7*Q5814+$G$7*N5816))/$F$7))+((1-$L$3)*N5815)</f>
        <v>-1.0169694375144083E-4</v>
      </c>
      <c r="S5815" s="129">
        <f t="shared" si="10239"/>
        <v>1.1889892531416271E-3</v>
      </c>
    </row>
    <row r="5816" spans="1:22" ht="15.75" x14ac:dyDescent="0.25">
      <c r="K5816" s="1"/>
      <c r="N5816" s="126">
        <f t="shared" si="10179"/>
        <v>-9.8982490835091059E-4</v>
      </c>
      <c r="P5816" s="127" t="str">
        <f t="shared" ref="P5816" si="10248">CONCATENATE("X6","(m",K5811,")")</f>
        <v>X6(m727)</v>
      </c>
      <c r="Q5816" s="59">
        <f t="shared" ref="Q5816" si="10249">(($L$3*($I$8-($B$8*Q5811+$C$8*Q5812+$D$8*Q5813+$E$8*Q5814+$F$8*Q5815))/$G$8))+((1-$L$3)*N5816)</f>
        <v>-9.8983656152965807E-4</v>
      </c>
      <c r="R5816" s="1"/>
      <c r="S5816" s="129">
        <f t="shared" si="10239"/>
        <v>1.1772831192933552E-3</v>
      </c>
      <c r="T5816" s="1"/>
      <c r="U5816" s="1"/>
    </row>
    <row r="5817" spans="1:22" x14ac:dyDescent="0.2">
      <c r="A5817" s="131"/>
      <c r="B5817" s="131"/>
      <c r="C5817" s="131"/>
      <c r="D5817" s="131"/>
      <c r="E5817" s="131"/>
      <c r="F5817" s="131"/>
      <c r="G5817" s="131"/>
      <c r="H5817" s="131"/>
      <c r="I5817" s="131"/>
      <c r="J5817" s="131"/>
      <c r="K5817" s="131"/>
      <c r="L5817" s="131"/>
      <c r="M5817" s="131"/>
      <c r="N5817" s="131"/>
      <c r="O5817" s="131"/>
      <c r="P5817" s="131"/>
      <c r="Q5817" s="131"/>
      <c r="R5817" s="131"/>
      <c r="S5817" s="131"/>
      <c r="T5817" s="131"/>
      <c r="U5817" s="131"/>
      <c r="V5817" s="131"/>
    </row>
    <row r="5818" spans="1:22" ht="15.75" x14ac:dyDescent="0.25">
      <c r="K5818" s="127" t="s">
        <v>226</v>
      </c>
      <c r="N5818" s="117" t="s">
        <v>955</v>
      </c>
      <c r="S5818" s="112" t="s">
        <v>210</v>
      </c>
      <c r="T5818" s="112" t="s">
        <v>228</v>
      </c>
    </row>
    <row r="5819" spans="1:22" x14ac:dyDescent="0.2">
      <c r="K5819" s="127">
        <v>728</v>
      </c>
      <c r="N5819" s="124">
        <f t="shared" ref="N5819" si="10250">Q5811</f>
        <v>0.25197721205687801</v>
      </c>
      <c r="P5819" s="127" t="str">
        <f t="shared" ref="P5819" si="10251">CONCATENATE("X1","(m",K5819,")")</f>
        <v>X1(m728)</v>
      </c>
      <c r="Q5819" s="59">
        <f t="shared" ref="Q5819" si="10252">(($L$3*($I$3-($C$3*N5820+$D$3*N5821+$E$3*N5822+$F$3*N5823+$G$3*N5824))/$B$3))+((1-$L$3)*N5819)</f>
        <v>0.25198018235901087</v>
      </c>
      <c r="S5819" s="129">
        <f t="shared" ref="S5819:S5824" si="10253">ABS((Q5819-N5819)/Q5819)*100</f>
        <v>1.1787840238298374E-3</v>
      </c>
      <c r="T5819" s="133">
        <f t="shared" si="10197"/>
        <v>1.183547150876153E-3</v>
      </c>
      <c r="U5819" s="127" t="s">
        <v>229</v>
      </c>
    </row>
    <row r="5820" spans="1:22" x14ac:dyDescent="0.2">
      <c r="N5820" s="125">
        <f t="shared" si="10179"/>
        <v>1.016963405535767E-4</v>
      </c>
      <c r="P5820" s="127" t="str">
        <f t="shared" ref="P5820" si="10254">CONCATENATE("X2","(m",K5819,")")</f>
        <v>X2(m728)</v>
      </c>
      <c r="Q5820" s="59">
        <f t="shared" ref="Q5820" si="10255">(($L$3*($I$4-($B$4*Q5819+$D$4*N5821+$E$4*N5822+$F$4*N5823+$G$4*N5824))/$C$4))+((1-$L$3)*N5820)</f>
        <v>1.0169754419196349E-4</v>
      </c>
      <c r="S5820" s="129">
        <f t="shared" si="10253"/>
        <v>1.183547150876153E-3</v>
      </c>
    </row>
    <row r="5821" spans="1:22" x14ac:dyDescent="0.2">
      <c r="N5821" s="125">
        <f t="shared" si="10179"/>
        <v>-9.8387909172134428E-4</v>
      </c>
      <c r="P5821" s="127" t="str">
        <f t="shared" ref="P5821" si="10256">CONCATENATE("X3","(m",K5819,")")</f>
        <v>X3(m728)</v>
      </c>
      <c r="Q5821" s="59">
        <f t="shared" ref="Q5821" si="10257">(($L$3*($I$5-($B$5*Q5819+$C$5*Q5820+$E$5*N5822+$F$5*N5823+$G$5*N5824))/$D$5))+((1-$L$3)*N5821)</f>
        <v>-9.8389069163101598E-4</v>
      </c>
      <c r="S5821" s="129">
        <f t="shared" si="10253"/>
        <v>1.1789835771767179E-3</v>
      </c>
    </row>
    <row r="5822" spans="1:22" x14ac:dyDescent="0.2">
      <c r="N5822" s="125">
        <f t="shared" si="10179"/>
        <v>0.25314777600721966</v>
      </c>
      <c r="P5822" s="127" t="str">
        <f t="shared" ref="P5822" si="10258">CONCATENATE("X4","(m",K5819,")")</f>
        <v>X4(m728)</v>
      </c>
      <c r="Q5822" s="59">
        <f t="shared" ref="Q5822" si="10259">(($L$3*($I$6-($B$6*Q5819+$C$6*Q5820+$D$6*Q5821+$F$6*N5823+$G$6*N5824))/$E$6))+((1-$L$3)*N5822)</f>
        <v>0.2531507327314908</v>
      </c>
      <c r="S5822" s="129">
        <f t="shared" si="10253"/>
        <v>1.1679698649253254E-3</v>
      </c>
    </row>
    <row r="5823" spans="1:22" x14ac:dyDescent="0.2">
      <c r="N5823" s="125">
        <f t="shared" si="10179"/>
        <v>-1.0169694375144083E-4</v>
      </c>
      <c r="P5823" s="127" t="str">
        <f t="shared" ref="P5823" si="10260">CONCATENATE("X5","(m",K5819,")")</f>
        <v>X5(m728)</v>
      </c>
      <c r="Q5823" s="59">
        <f t="shared" ref="Q5823" si="10261">(($L$3*($I$7-($B$7*Q5819+$C$7*Q5820+$D$7*Q5821+$E$7*Q5822+$G$7*N5824))/$F$7))+((1-$L$3)*N5823)</f>
        <v>-1.0169814188774908E-4</v>
      </c>
      <c r="S5823" s="129">
        <f t="shared" si="10253"/>
        <v>1.1781299894100294E-3</v>
      </c>
    </row>
    <row r="5824" spans="1:22" ht="15.75" x14ac:dyDescent="0.25">
      <c r="K5824" s="1"/>
      <c r="N5824" s="126">
        <f t="shared" si="10179"/>
        <v>-9.8983656152965807E-4</v>
      </c>
      <c r="P5824" s="127" t="str">
        <f t="shared" ref="P5824" si="10262">CONCATENATE("X6","(m",K5819,")")</f>
        <v>X6(m728)</v>
      </c>
      <c r="Q5824" s="59">
        <f t="shared" ref="Q5824" si="10263">(($L$3*($I$8-($B$8*Q5819+$C$8*Q5820+$D$8*Q5821+$E$8*Q5822+$F$8*Q5823))/$G$8))+((1-$L$3)*N5824)</f>
        <v>-9.8984810841375799E-4</v>
      </c>
      <c r="R5824" s="1"/>
      <c r="S5824" s="129">
        <f t="shared" si="10253"/>
        <v>1.1665309052742894E-3</v>
      </c>
      <c r="T5824" s="1"/>
      <c r="U5824" s="1"/>
    </row>
    <row r="5825" spans="1:22" x14ac:dyDescent="0.2">
      <c r="A5825" s="131"/>
      <c r="B5825" s="131"/>
      <c r="C5825" s="131"/>
      <c r="D5825" s="131"/>
      <c r="E5825" s="131"/>
      <c r="F5825" s="131"/>
      <c r="G5825" s="131"/>
      <c r="H5825" s="131"/>
      <c r="I5825" s="131"/>
      <c r="J5825" s="131"/>
      <c r="K5825" s="131"/>
      <c r="L5825" s="131"/>
      <c r="M5825" s="131"/>
      <c r="N5825" s="131"/>
      <c r="O5825" s="131"/>
      <c r="P5825" s="131"/>
      <c r="Q5825" s="131"/>
      <c r="R5825" s="131"/>
      <c r="S5825" s="131"/>
      <c r="T5825" s="131"/>
      <c r="U5825" s="131"/>
      <c r="V5825" s="131"/>
    </row>
    <row r="5826" spans="1:22" ht="15.75" x14ac:dyDescent="0.25">
      <c r="K5826" s="127" t="s">
        <v>226</v>
      </c>
      <c r="N5826" s="117" t="s">
        <v>956</v>
      </c>
      <c r="S5826" s="112" t="s">
        <v>210</v>
      </c>
      <c r="T5826" s="112" t="s">
        <v>228</v>
      </c>
    </row>
    <row r="5827" spans="1:22" x14ac:dyDescent="0.2">
      <c r="K5827" s="127">
        <v>729</v>
      </c>
      <c r="N5827" s="124">
        <f t="shared" ref="N5827" si="10264">Q5819</f>
        <v>0.25198018235901087</v>
      </c>
      <c r="P5827" s="127" t="str">
        <f t="shared" ref="P5827" si="10265">CONCATENATE("X1","(m",K5827,")")</f>
        <v>X1(m729)</v>
      </c>
      <c r="Q5827" s="59">
        <f t="shared" ref="Q5827" si="10266">(($L$3*($I$3-($C$3*N5828+$D$3*N5829+$E$3*N5830+$F$3*N5831+$G$3*N5832))/$B$3))+((1-$L$3)*N5827)</f>
        <v>0.25198312556748742</v>
      </c>
      <c r="S5827" s="129">
        <f t="shared" ref="S5827:S5832" si="10267">ABS((Q5827-N5827)/Q5827)*100</f>
        <v>1.1680180845119994E-3</v>
      </c>
      <c r="T5827" s="133">
        <f t="shared" si="10197"/>
        <v>1.1727376541680917E-3</v>
      </c>
      <c r="U5827" s="127" t="s">
        <v>229</v>
      </c>
    </row>
    <row r="5828" spans="1:22" x14ac:dyDescent="0.2">
      <c r="N5828" s="125">
        <f t="shared" si="10179"/>
        <v>1.0169754419196349E-4</v>
      </c>
      <c r="P5828" s="127" t="str">
        <f t="shared" ref="P5828" si="10268">CONCATENATE("X2","(m",K5827,")")</f>
        <v>X2(m729)</v>
      </c>
      <c r="Q5828" s="59">
        <f t="shared" ref="Q5828" si="10269">(($L$3*($I$4-($B$4*Q5827+$D$4*N5829+$E$4*N5830+$F$4*N5831+$G$4*N5832))/$C$4))+((1-$L$3)*N5828)</f>
        <v>1.0169873685134436E-4</v>
      </c>
      <c r="S5828" s="129">
        <f t="shared" si="10267"/>
        <v>1.1727376541680917E-3</v>
      </c>
    </row>
    <row r="5829" spans="1:22" x14ac:dyDescent="0.2">
      <c r="N5829" s="125">
        <f t="shared" si="10179"/>
        <v>-9.8389069163101598E-4</v>
      </c>
      <c r="P5829" s="127" t="str">
        <f t="shared" ref="P5829" si="10270">CONCATENATE("X3","(m",K5827,")")</f>
        <v>X3(m729)</v>
      </c>
      <c r="Q5829" s="59">
        <f t="shared" ref="Q5829" si="10271">(($L$3*($I$5-($B$5*Q5827+$C$5*Q5828+$E$5*N5830+$F$5*N5831+$G$5*N5832))/$D$5))+((1-$L$3)*N5829)</f>
        <v>-9.8390218573193443E-4</v>
      </c>
      <c r="S5829" s="129">
        <f t="shared" si="10267"/>
        <v>1.1682158130279401E-3</v>
      </c>
    </row>
    <row r="5830" spans="1:22" x14ac:dyDescent="0.2">
      <c r="N5830" s="125">
        <f t="shared" si="10179"/>
        <v>0.2531507327314908</v>
      </c>
      <c r="P5830" s="127" t="str">
        <f t="shared" ref="P5830" si="10272">CONCATENATE("X4","(m",K5827,")")</f>
        <v>X4(m729)</v>
      </c>
      <c r="Q5830" s="59">
        <f t="shared" ref="Q5830" si="10273">(($L$3*($I$6-($B$6*Q5827+$C$6*Q5828+$D$6*Q5829+$F$6*N5831+$G$6*N5832))/$E$6))+((1-$L$3)*N5830)</f>
        <v>0.25315366248595633</v>
      </c>
      <c r="S5830" s="129">
        <f t="shared" si="10267"/>
        <v>1.1573028163054848E-3</v>
      </c>
    </row>
    <row r="5831" spans="1:22" x14ac:dyDescent="0.2">
      <c r="N5831" s="125">
        <f t="shared" si="10179"/>
        <v>-1.0169814188774908E-4</v>
      </c>
      <c r="P5831" s="127" t="str">
        <f t="shared" ref="P5831" si="10274">CONCATENATE("X5","(m",K5827,")")</f>
        <v>X5(m729)</v>
      </c>
      <c r="Q5831" s="59">
        <f t="shared" ref="Q5831" si="10275">(($L$3*($I$7-($B$7*Q5827+$C$7*Q5828+$D$7*Q5829+$E$7*Q5830+$G$7*N5832))/$F$7))+((1-$L$3)*N5831)</f>
        <v>-1.0169932909523872E-4</v>
      </c>
      <c r="S5831" s="129">
        <f t="shared" si="10267"/>
        <v>1.1673700310516023E-3</v>
      </c>
    </row>
    <row r="5832" spans="1:22" ht="15.75" x14ac:dyDescent="0.25">
      <c r="K5832" s="1"/>
      <c r="N5832" s="126">
        <f t="shared" si="10179"/>
        <v>-9.8984810841375799E-4</v>
      </c>
      <c r="P5832" s="127" t="str">
        <f t="shared" ref="P5832" si="10276">CONCATENATE("X6","(m",K5827,")")</f>
        <v>X6(m729)</v>
      </c>
      <c r="Q5832" s="59">
        <f t="shared" ref="Q5832" si="10277">(($L$3*($I$8-($B$8*Q5827+$C$8*Q5828+$D$8*Q5829+$E$8*Q5830+$F$8*Q5831))/$G$8))+((1-$L$3)*N5832)</f>
        <v>-9.8985954997277787E-4</v>
      </c>
      <c r="R5832" s="1"/>
      <c r="S5832" s="129">
        <f t="shared" si="10267"/>
        <v>1.1558770150973752E-3</v>
      </c>
      <c r="T5832" s="1"/>
      <c r="U5832" s="1"/>
    </row>
    <row r="5833" spans="1:22" x14ac:dyDescent="0.2">
      <c r="A5833" s="131"/>
      <c r="B5833" s="131"/>
      <c r="C5833" s="131"/>
      <c r="D5833" s="131"/>
      <c r="E5833" s="131"/>
      <c r="F5833" s="131"/>
      <c r="G5833" s="131"/>
      <c r="H5833" s="131"/>
      <c r="I5833" s="131"/>
      <c r="J5833" s="131"/>
      <c r="K5833" s="131"/>
      <c r="L5833" s="131"/>
      <c r="M5833" s="131"/>
      <c r="N5833" s="131"/>
      <c r="O5833" s="131"/>
      <c r="P5833" s="131"/>
      <c r="Q5833" s="131"/>
      <c r="R5833" s="131"/>
      <c r="S5833" s="131"/>
      <c r="T5833" s="131"/>
      <c r="U5833" s="131"/>
      <c r="V5833" s="131"/>
    </row>
    <row r="5834" spans="1:22" ht="15.75" x14ac:dyDescent="0.25">
      <c r="K5834" s="127" t="s">
        <v>226</v>
      </c>
      <c r="N5834" s="117" t="s">
        <v>957</v>
      </c>
      <c r="S5834" s="112" t="s">
        <v>210</v>
      </c>
      <c r="T5834" s="112" t="s">
        <v>228</v>
      </c>
    </row>
    <row r="5835" spans="1:22" x14ac:dyDescent="0.2">
      <c r="K5835" s="127">
        <v>730</v>
      </c>
      <c r="N5835" s="124">
        <f t="shared" ref="N5835" si="10278">Q5827</f>
        <v>0.25198312556748742</v>
      </c>
      <c r="P5835" s="127" t="str">
        <f t="shared" ref="P5835" si="10279">CONCATENATE("X1","(m",K5835,")")</f>
        <v>X1(m730)</v>
      </c>
      <c r="Q5835" s="59">
        <f t="shared" ref="Q5835" si="10280">(($L$3*($I$3-($C$3*N5836+$D$3*N5837+$E$3*N5838+$F$3*N5839+$G$3*N5840))/$B$3))+((1-$L$3)*N5835)</f>
        <v>0.25198604192944296</v>
      </c>
      <c r="S5835" s="129">
        <f t="shared" ref="S5835:S5840" si="10281">ABS((Q5835-N5835)/Q5835)*100</f>
        <v>1.1573505949814323E-3</v>
      </c>
      <c r="T5835" s="133">
        <f t="shared" si="10197"/>
        <v>1.1620270065314396E-3</v>
      </c>
      <c r="U5835" s="127" t="s">
        <v>229</v>
      </c>
    </row>
    <row r="5836" spans="1:22" x14ac:dyDescent="0.2">
      <c r="N5836" s="125">
        <f t="shared" si="10179"/>
        <v>1.0169873685134436E-4</v>
      </c>
      <c r="P5836" s="127" t="str">
        <f t="shared" ref="P5836" si="10282">CONCATENATE("X2","(m",K5835,")")</f>
        <v>X2(m730)</v>
      </c>
      <c r="Q5836" s="59">
        <f t="shared" ref="Q5836" si="10283">(($L$3*($I$4-($B$4*Q5835+$D$4*N5837+$E$4*N5838+$F$4*N5839+$G$4*N5840))/$C$4))+((1-$L$3)*N5836)</f>
        <v>1.0169991863186448E-4</v>
      </c>
      <c r="S5836" s="129">
        <f t="shared" si="10281"/>
        <v>1.1620270065314396E-3</v>
      </c>
    </row>
    <row r="5837" spans="1:22" x14ac:dyDescent="0.2">
      <c r="N5837" s="125">
        <f t="shared" si="10179"/>
        <v>-9.8390218573193443E-4</v>
      </c>
      <c r="P5837" s="127" t="str">
        <f t="shared" ref="P5837" si="10284">CONCATENATE("X3","(m",K5835,")")</f>
        <v>X3(m730)</v>
      </c>
      <c r="Q5837" s="59">
        <f t="shared" ref="Q5837" si="10285">(($L$3*($I$5-($B$5*Q5835+$C$5*Q5836+$E$5*N5838+$F$5*N5839+$G$5*N5840))/$D$5))+((1-$L$3)*N5837)</f>
        <v>-9.8391357498923602E-4</v>
      </c>
      <c r="S5837" s="129">
        <f t="shared" si="10281"/>
        <v>1.1575465153747292E-3</v>
      </c>
    </row>
    <row r="5838" spans="1:22" x14ac:dyDescent="0.2">
      <c r="N5838" s="125">
        <f t="shared" si="10179"/>
        <v>0.25315366248595633</v>
      </c>
      <c r="P5838" s="127" t="str">
        <f t="shared" ref="P5838" si="10286">CONCATENATE("X4","(m",K5835,")")</f>
        <v>X4(m730)</v>
      </c>
      <c r="Q5838" s="59">
        <f t="shared" ref="Q5838" si="10287">(($L$3*($I$6-($B$6*Q5835+$C$6*Q5836+$D$6*Q5837+$F$6*N5839+$G$6*N5840))/$E$6))+((1-$L$3)*N5838)</f>
        <v>0.25315656551662175</v>
      </c>
      <c r="S5838" s="129">
        <f t="shared" si="10281"/>
        <v>1.1467333108619655E-3</v>
      </c>
    </row>
    <row r="5839" spans="1:22" x14ac:dyDescent="0.2">
      <c r="N5839" s="125">
        <f t="shared" si="10179"/>
        <v>-1.0169932909523872E-4</v>
      </c>
      <c r="P5839" s="127" t="str">
        <f t="shared" ref="P5839" si="10288">CONCATENATE("X5","(m",K5835,")")</f>
        <v>X5(m730)</v>
      </c>
      <c r="Q5839" s="59">
        <f t="shared" ref="Q5839" si="10289">(($L$3*($I$7-($B$7*Q5835+$C$7*Q5836+$D$7*Q5837+$E$7*Q5838+$G$7*N5840))/$F$7))+((1-$L$3)*N5839)</f>
        <v>-1.0170050547359712E-4</v>
      </c>
      <c r="S5839" s="129">
        <f t="shared" si="10281"/>
        <v>1.1567084675946995E-3</v>
      </c>
    </row>
    <row r="5840" spans="1:22" ht="15.75" x14ac:dyDescent="0.25">
      <c r="K5840" s="1"/>
      <c r="N5840" s="126">
        <f t="shared" si="10179"/>
        <v>-9.8985954997277787E-4</v>
      </c>
      <c r="P5840" s="127" t="str">
        <f t="shared" ref="P5840" si="10290">CONCATENATE("X6","(m",K5835,")")</f>
        <v>X6(m730)</v>
      </c>
      <c r="Q5840" s="59">
        <f t="shared" ref="Q5840" si="10291">(($L$3*($I$8-($B$8*Q5835+$C$8*Q5836+$D$8*Q5837+$E$8*Q5838+$F$8*Q5839))/$G$8))+((1-$L$3)*N5840)</f>
        <v>-9.8987088716744249E-4</v>
      </c>
      <c r="R5840" s="1"/>
      <c r="S5840" s="129">
        <f t="shared" si="10281"/>
        <v>1.1453205475168626E-3</v>
      </c>
      <c r="T5840" s="1"/>
      <c r="U5840" s="1"/>
    </row>
    <row r="5841" spans="1:22" x14ac:dyDescent="0.2">
      <c r="A5841" s="131"/>
      <c r="B5841" s="131"/>
      <c r="C5841" s="131"/>
      <c r="D5841" s="131"/>
      <c r="E5841" s="131"/>
      <c r="F5841" s="131"/>
      <c r="G5841" s="131"/>
      <c r="H5841" s="131"/>
      <c r="I5841" s="131"/>
      <c r="J5841" s="131"/>
      <c r="K5841" s="131"/>
      <c r="L5841" s="131"/>
      <c r="M5841" s="131"/>
      <c r="N5841" s="131"/>
      <c r="O5841" s="131"/>
      <c r="P5841" s="131"/>
      <c r="Q5841" s="131"/>
      <c r="R5841" s="131"/>
      <c r="S5841" s="131"/>
      <c r="T5841" s="131"/>
      <c r="U5841" s="131"/>
      <c r="V5841" s="131"/>
    </row>
    <row r="5842" spans="1:22" ht="15.75" x14ac:dyDescent="0.25">
      <c r="K5842" s="127" t="s">
        <v>226</v>
      </c>
      <c r="N5842" s="117" t="s">
        <v>958</v>
      </c>
      <c r="S5842" s="112" t="s">
        <v>210</v>
      </c>
      <c r="T5842" s="112" t="s">
        <v>228</v>
      </c>
    </row>
    <row r="5843" spans="1:22" x14ac:dyDescent="0.2">
      <c r="K5843" s="127">
        <v>731</v>
      </c>
      <c r="N5843" s="124">
        <f t="shared" ref="N5843:N5904" si="10292">Q5835</f>
        <v>0.25198604192944296</v>
      </c>
      <c r="P5843" s="127" t="str">
        <f t="shared" ref="P5843" si="10293">CONCATENATE("X1","(m",K5843,")")</f>
        <v>X1(m731)</v>
      </c>
      <c r="Q5843" s="59">
        <f t="shared" ref="Q5843" si="10294">(($L$3*($I$3-($C$3*N5844+$D$3*N5845+$E$3*N5846+$F$3*N5847+$G$3*N5848))/$B$3))+((1-$L$3)*N5843)</f>
        <v>0.25198893168975833</v>
      </c>
      <c r="S5843" s="129">
        <f t="shared" ref="S5843:S5848" si="10295">ABS((Q5843-N5843)/Q5843)*100</f>
        <v>1.1467806526240319E-3</v>
      </c>
      <c r="T5843" s="133">
        <f t="shared" si="10197"/>
        <v>1.151414301731277E-3</v>
      </c>
      <c r="U5843" s="127" t="s">
        <v>229</v>
      </c>
    </row>
    <row r="5844" spans="1:22" x14ac:dyDescent="0.2">
      <c r="N5844" s="125">
        <f t="shared" si="10292"/>
        <v>1.0169991863186448E-4</v>
      </c>
      <c r="P5844" s="127" t="str">
        <f t="shared" ref="P5844" si="10296">CONCATENATE("X2","(m",K5843,")")</f>
        <v>X2(m731)</v>
      </c>
      <c r="Q5844" s="59">
        <f t="shared" ref="Q5844" si="10297">(($L$3*($I$4-($B$4*Q5843+$D$4*N5845+$E$4*N5846+$F$4*N5847+$G$4*N5848))/$C$4))+((1-$L$3)*N5844)</f>
        <v>1.0170108963275553E-4</v>
      </c>
      <c r="S5844" s="129">
        <f t="shared" si="10295"/>
        <v>1.151414301731277E-3</v>
      </c>
    </row>
    <row r="5845" spans="1:22" x14ac:dyDescent="0.2">
      <c r="N5845" s="125">
        <f t="shared" si="10292"/>
        <v>-9.8391357498923602E-4</v>
      </c>
      <c r="P5845" s="127" t="str">
        <f t="shared" ref="P5845" si="10298">CONCATENATE("X3","(m",K5843,")")</f>
        <v>X3(m731)</v>
      </c>
      <c r="Q5845" s="59">
        <f t="shared" ref="Q5845" si="10299">(($L$3*($I$5-($B$5*Q5843+$C$5*Q5844+$E$5*N5846+$F$5*N5847+$G$5*N5848))/$D$5))+((1-$L$3)*N5845)</f>
        <v>-9.8392486035925298E-4</v>
      </c>
      <c r="S5845" s="129">
        <f t="shared" si="10295"/>
        <v>1.1469747814727175E-3</v>
      </c>
    </row>
    <row r="5846" spans="1:22" x14ac:dyDescent="0.2">
      <c r="N5846" s="125">
        <f t="shared" si="10292"/>
        <v>0.25315656551662175</v>
      </c>
      <c r="P5846" s="127" t="str">
        <f t="shared" ref="P5846" si="10300">CONCATENATE("X4","(m",K5843,")")</f>
        <v>X4(m731)</v>
      </c>
      <c r="Q5846" s="59">
        <f t="shared" ref="Q5846" si="10301">(($L$3*($I$6-($B$6*Q5843+$C$6*Q5844+$D$6*Q5845+$F$6*N5847+$G$6*N5848))/$E$6))+((1-$L$3)*N5846)</f>
        <v>0.25315944206724861</v>
      </c>
      <c r="S5846" s="129">
        <f t="shared" si="10295"/>
        <v>1.1362604544286794E-3</v>
      </c>
    </row>
    <row r="5847" spans="1:22" x14ac:dyDescent="0.2">
      <c r="N5847" s="125">
        <f t="shared" si="10292"/>
        <v>-1.0170050547359712E-4</v>
      </c>
      <c r="P5847" s="127" t="str">
        <f t="shared" ref="P5847" si="10302">CONCATENATE("X5","(m",K5843,")")</f>
        <v>X5(m731)</v>
      </c>
      <c r="Q5847" s="59">
        <f t="shared" ref="Q5847" si="10303">(($L$3*($I$7-($B$7*Q5843+$C$7*Q5844+$D$7*Q5845+$E$7*Q5846+$G$7*N5848))/$F$7))+((1-$L$3)*N5847)</f>
        <v>-1.0170167112160234E-4</v>
      </c>
      <c r="S5847" s="129">
        <f t="shared" si="10295"/>
        <v>1.1461443970004022E-3</v>
      </c>
    </row>
    <row r="5848" spans="1:22" ht="15.75" x14ac:dyDescent="0.25">
      <c r="K5848" s="1"/>
      <c r="N5848" s="126">
        <f t="shared" si="10292"/>
        <v>-9.8987088716744249E-4</v>
      </c>
      <c r="P5848" s="127" t="str">
        <f t="shared" ref="P5848" si="10304">CONCATENATE("X6","(m",K5843,")")</f>
        <v>X6(m731)</v>
      </c>
      <c r="Q5848" s="59">
        <f t="shared" ref="Q5848" si="10305">(($L$3*($I$8-($B$8*Q5843+$C$8*Q5844+$D$8*Q5845+$E$8*Q5846+$F$8*Q5847))/$G$8))+((1-$L$3)*N5848)</f>
        <v>-9.8988212094971301E-4</v>
      </c>
      <c r="R5848" s="1"/>
      <c r="S5848" s="129">
        <f t="shared" si="10295"/>
        <v>1.1348606094369019E-3</v>
      </c>
      <c r="T5848" s="1"/>
      <c r="U5848" s="1"/>
    </row>
    <row r="5849" spans="1:22" x14ac:dyDescent="0.2">
      <c r="A5849" s="131"/>
      <c r="B5849" s="131"/>
      <c r="C5849" s="131"/>
      <c r="D5849" s="131"/>
      <c r="E5849" s="131"/>
      <c r="F5849" s="131"/>
      <c r="G5849" s="131"/>
      <c r="H5849" s="131"/>
      <c r="I5849" s="131"/>
      <c r="J5849" s="131"/>
      <c r="K5849" s="131"/>
      <c r="L5849" s="131"/>
      <c r="M5849" s="131"/>
      <c r="N5849" s="131"/>
      <c r="O5849" s="131"/>
      <c r="P5849" s="131"/>
      <c r="Q5849" s="131"/>
      <c r="R5849" s="131"/>
      <c r="S5849" s="131"/>
      <c r="T5849" s="131"/>
      <c r="U5849" s="131"/>
      <c r="V5849" s="131"/>
    </row>
    <row r="5850" spans="1:22" ht="15.75" x14ac:dyDescent="0.25">
      <c r="K5850" s="127" t="s">
        <v>226</v>
      </c>
      <c r="N5850" s="117" t="s">
        <v>959</v>
      </c>
      <c r="S5850" s="112" t="s">
        <v>210</v>
      </c>
      <c r="T5850" s="112" t="s">
        <v>228</v>
      </c>
    </row>
    <row r="5851" spans="1:22" x14ac:dyDescent="0.2">
      <c r="K5851" s="127">
        <v>732</v>
      </c>
      <c r="N5851" s="124">
        <f t="shared" ref="N5851" si="10306">Q5843</f>
        <v>0.25198893168975833</v>
      </c>
      <c r="P5851" s="127" t="str">
        <f t="shared" ref="P5851" si="10307">CONCATENATE("X1","(m",K5851,")")</f>
        <v>X1(m732)</v>
      </c>
      <c r="Q5851" s="59">
        <f t="shared" ref="Q5851" si="10308">(($L$3*($I$3-($C$3*N5852+$D$3*N5853+$E$3*N5854+$F$3*N5855+$G$3*N5856))/$B$3))+((1-$L$3)*N5851)</f>
        <v>0.25199179509108088</v>
      </c>
      <c r="S5851" s="129">
        <f t="shared" ref="S5851:S5856" si="10309">ABS((Q5851-N5851)/Q5851)*100</f>
        <v>1.1363073633073664E-3</v>
      </c>
      <c r="T5851" s="133">
        <f t="shared" ref="T5851:T5907" si="10310">MAX(S5851:S5854)</f>
        <v>1.1408986419505949E-3</v>
      </c>
      <c r="U5851" s="127" t="s">
        <v>229</v>
      </c>
    </row>
    <row r="5852" spans="1:22" x14ac:dyDescent="0.2">
      <c r="N5852" s="125">
        <f t="shared" si="10292"/>
        <v>1.0170108963275553E-4</v>
      </c>
      <c r="P5852" s="127" t="str">
        <f t="shared" ref="P5852" si="10311">CONCATENATE("X2","(m",K5851,")")</f>
        <v>X2(m732)</v>
      </c>
      <c r="Q5852" s="59">
        <f t="shared" ref="Q5852" si="10312">(($L$3*($I$4-($B$4*Q5851+$D$4*N5853+$E$4*N5854+$F$4*N5855+$G$4*N5856))/$C$4))+((1-$L$3)*N5852)</f>
        <v>1.0170224995234407E-4</v>
      </c>
      <c r="S5852" s="129">
        <f t="shared" si="10309"/>
        <v>1.1408986419505949E-3</v>
      </c>
    </row>
    <row r="5853" spans="1:22" x14ac:dyDescent="0.2">
      <c r="N5853" s="125">
        <f t="shared" si="10292"/>
        <v>-9.8392486035925298E-4</v>
      </c>
      <c r="P5853" s="127" t="str">
        <f t="shared" ref="P5853" si="10313">CONCATENATE("X3","(m",K5851,")")</f>
        <v>X3(m732)</v>
      </c>
      <c r="Q5853" s="59">
        <f t="shared" ref="Q5853" si="10314">(($L$3*($I$5-($B$5*Q5851+$C$5*Q5852+$E$5*N5854+$F$5*N5855+$G$5*N5856))/$D$5))+((1-$L$3)*N5853)</f>
        <v>-9.8393604278959514E-4</v>
      </c>
      <c r="S5853" s="129">
        <f t="shared" si="10309"/>
        <v>1.1364997170406671E-3</v>
      </c>
    </row>
    <row r="5854" spans="1:22" x14ac:dyDescent="0.2">
      <c r="N5854" s="125">
        <f t="shared" si="10292"/>
        <v>0.25315944206724861</v>
      </c>
      <c r="P5854" s="127" t="str">
        <f t="shared" ref="P5854" si="10315">CONCATENATE("X4","(m",K5851,")")</f>
        <v>X4(m732)</v>
      </c>
      <c r="Q5854" s="59">
        <f t="shared" ref="Q5854" si="10316">(($L$3*($I$6-($B$6*Q5851+$C$6*Q5852+$D$6*Q5853+$F$6*N5855+$G$6*N5856))/$E$6))+((1-$L$3)*N5854)</f>
        <v>0.25316229237937499</v>
      </c>
      <c r="S5854" s="129">
        <f t="shared" si="10309"/>
        <v>1.1258833610606055E-3</v>
      </c>
    </row>
    <row r="5855" spans="1:22" x14ac:dyDescent="0.2">
      <c r="N5855" s="125">
        <f t="shared" si="10292"/>
        <v>-1.0170167112160234E-4</v>
      </c>
      <c r="P5855" s="127" t="str">
        <f t="shared" ref="P5855" si="10317">CONCATENATE("X5","(m",K5851,")")</f>
        <v>X5(m732)</v>
      </c>
      <c r="Q5855" s="59">
        <f t="shared" ref="Q5855" si="10318">(($L$3*($I$7-($B$7*Q5851+$C$7*Q5852+$D$7*Q5853+$E$7*Q5854+$G$7*N5856))/$F$7))+((1-$L$3)*N5855)</f>
        <v>-1.0170282613713149E-4</v>
      </c>
      <c r="S5855" s="129">
        <f t="shared" si="10309"/>
        <v>1.1356769256329004E-3</v>
      </c>
    </row>
    <row r="5856" spans="1:22" ht="15.75" x14ac:dyDescent="0.25">
      <c r="K5856" s="1"/>
      <c r="N5856" s="126">
        <f t="shared" si="10292"/>
        <v>-9.8988212094971301E-4</v>
      </c>
      <c r="P5856" s="127" t="str">
        <f t="shared" ref="P5856" si="10319">CONCATENATE("X6","(m",K5851,")")</f>
        <v>X6(m732)</v>
      </c>
      <c r="Q5856" s="59">
        <f t="shared" ref="Q5856" si="10320">(($L$3*($I$8-($B$8*Q5851+$C$8*Q5852+$D$8*Q5853+$E$8*Q5854+$F$8*Q5855))/$G$8))+((1-$L$3)*N5856)</f>
        <v>-9.8989325226286678E-4</v>
      </c>
      <c r="R5856" s="1"/>
      <c r="S5856" s="129">
        <f t="shared" si="10309"/>
        <v>1.124496315974366E-3</v>
      </c>
      <c r="T5856" s="1"/>
      <c r="U5856" s="1"/>
    </row>
    <row r="5857" spans="1:22" x14ac:dyDescent="0.2">
      <c r="A5857" s="131"/>
      <c r="B5857" s="131"/>
      <c r="C5857" s="131"/>
      <c r="D5857" s="131"/>
      <c r="E5857" s="131"/>
      <c r="F5857" s="131"/>
      <c r="G5857" s="131"/>
      <c r="H5857" s="131"/>
      <c r="I5857" s="131"/>
      <c r="J5857" s="131"/>
      <c r="K5857" s="131"/>
      <c r="L5857" s="131"/>
      <c r="M5857" s="131"/>
      <c r="N5857" s="131"/>
      <c r="O5857" s="131"/>
      <c r="P5857" s="131"/>
      <c r="Q5857" s="131"/>
      <c r="R5857" s="131"/>
      <c r="S5857" s="131"/>
      <c r="T5857" s="131"/>
      <c r="U5857" s="131"/>
      <c r="V5857" s="131"/>
    </row>
    <row r="5858" spans="1:22" ht="15.75" x14ac:dyDescent="0.25">
      <c r="K5858" s="127" t="s">
        <v>226</v>
      </c>
      <c r="N5858" s="117" t="s">
        <v>960</v>
      </c>
      <c r="S5858" s="112" t="s">
        <v>210</v>
      </c>
      <c r="T5858" s="112" t="s">
        <v>228</v>
      </c>
    </row>
    <row r="5859" spans="1:22" x14ac:dyDescent="0.2">
      <c r="K5859" s="127">
        <v>733</v>
      </c>
      <c r="N5859" s="124">
        <f t="shared" ref="N5859" si="10321">Q5851</f>
        <v>0.25199179509108088</v>
      </c>
      <c r="P5859" s="127" t="str">
        <f t="shared" ref="P5859" si="10322">CONCATENATE("X1","(m",K5859,")")</f>
        <v>X1(m733)</v>
      </c>
      <c r="Q5859" s="59">
        <f t="shared" ref="Q5859" si="10323">(($L$3*($I$3-($C$3*N5860+$D$3*N5861+$E$3*N5862+$F$3*N5863+$G$3*N5864))/$B$3))+((1-$L$3)*N5859)</f>
        <v>0.25199463237384451</v>
      </c>
      <c r="S5859" s="129">
        <f t="shared" ref="S5859:S5864" si="10324">ABS((Q5859-N5859)/Q5859)*100</f>
        <v>1.1259298410032713E-3</v>
      </c>
      <c r="T5859" s="133">
        <f t="shared" si="10310"/>
        <v>1.1304791376007997E-3</v>
      </c>
      <c r="U5859" s="127" t="s">
        <v>229</v>
      </c>
    </row>
    <row r="5860" spans="1:22" x14ac:dyDescent="0.2">
      <c r="N5860" s="125">
        <f t="shared" si="10292"/>
        <v>1.0170224995234407E-4</v>
      </c>
      <c r="P5860" s="127" t="str">
        <f t="shared" ref="P5860" si="10325">CONCATENATE("X2","(m",K5859,")")</f>
        <v>X2(m733)</v>
      </c>
      <c r="Q5860" s="59">
        <f t="shared" ref="Q5860" si="10326">(($L$3*($I$4-($B$4*Q5859+$D$4*N5861+$E$4*N5862+$F$4*N5863+$G$4*N5864))/$C$4))+((1-$L$3)*N5860)</f>
        <v>1.0170339968805977E-4</v>
      </c>
      <c r="S5860" s="129">
        <f t="shared" si="10324"/>
        <v>1.1304791376007997E-3</v>
      </c>
    </row>
    <row r="5861" spans="1:22" x14ac:dyDescent="0.2">
      <c r="N5861" s="125">
        <f t="shared" si="10292"/>
        <v>-9.8393604278959514E-4</v>
      </c>
      <c r="P5861" s="127" t="str">
        <f t="shared" ref="P5861" si="10327">CONCATENATE("X3","(m",K5859,")")</f>
        <v>X3(m733)</v>
      </c>
      <c r="Q5861" s="59">
        <f t="shared" ref="Q5861" si="10328">(($L$3*($I$5-($B$5*Q5859+$C$5*Q5860+$E$5*N5862+$F$5*N5863+$G$5*N5864))/$D$5))+((1-$L$3)*N5861)</f>
        <v>-9.8394712321922778E-4</v>
      </c>
      <c r="S5861" s="129">
        <f t="shared" si="10324"/>
        <v>1.1261204358608717E-3</v>
      </c>
    </row>
    <row r="5862" spans="1:22" x14ac:dyDescent="0.2">
      <c r="N5862" s="125">
        <f t="shared" si="10292"/>
        <v>0.25316229237937499</v>
      </c>
      <c r="P5862" s="127" t="str">
        <f t="shared" ref="P5862" si="10329">CONCATENATE("X4","(m",K5859,")")</f>
        <v>X4(m733)</v>
      </c>
      <c r="Q5862" s="59">
        <f t="shared" ref="Q5862" si="10330">(($L$3*($I$6-($B$6*Q5859+$C$6*Q5860+$D$6*Q5861+$F$6*N5863+$G$6*N5864))/$E$6))+((1-$L$3)*N5862)</f>
        <v>0.25316511669233577</v>
      </c>
      <c r="S5862" s="129">
        <f t="shared" si="10324"/>
        <v>1.1156011529870797E-3</v>
      </c>
    </row>
    <row r="5863" spans="1:22" x14ac:dyDescent="0.2">
      <c r="N5863" s="125">
        <f t="shared" si="10292"/>
        <v>-1.0170282613713149E-4</v>
      </c>
      <c r="P5863" s="127" t="str">
        <f t="shared" ref="P5863" si="10331">CONCATENATE("X5","(m",K5859,")")</f>
        <v>X5(m733)</v>
      </c>
      <c r="Q5863" s="59">
        <f t="shared" ref="Q5863" si="10332">(($L$3*($I$7-($B$7*Q5859+$C$7*Q5860+$D$7*Q5861+$E$7*Q5862+$G$7*N5864))/$F$7))+((1-$L$3)*N5863)</f>
        <v>-1.0170397061716883E-4</v>
      </c>
      <c r="S5863" s="129">
        <f t="shared" si="10324"/>
        <v>1.1253051679234471E-3</v>
      </c>
    </row>
    <row r="5864" spans="1:22" ht="15.75" x14ac:dyDescent="0.25">
      <c r="K5864" s="1"/>
      <c r="N5864" s="126">
        <f t="shared" si="10292"/>
        <v>-9.8989325226286678E-4</v>
      </c>
      <c r="P5864" s="127" t="str">
        <f t="shared" ref="P5864" si="10333">CONCATENATE("X6","(m",K5859,")")</f>
        <v>X6(m733)</v>
      </c>
      <c r="Q5864" s="59">
        <f t="shared" ref="Q5864" si="10334">(($L$3*($I$8-($B$8*Q5859+$C$8*Q5860+$D$8*Q5861+$E$8*Q5862+$F$8*Q5863))/$G$8))+((1-$L$3)*N5864)</f>
        <v>-9.8990428204157781E-4</v>
      </c>
      <c r="R5864" s="1"/>
      <c r="S5864" s="129">
        <f t="shared" si="10324"/>
        <v>1.1142267905217143E-3</v>
      </c>
      <c r="T5864" s="1"/>
      <c r="U5864" s="1"/>
    </row>
    <row r="5865" spans="1:22" x14ac:dyDescent="0.2">
      <c r="A5865" s="131"/>
      <c r="B5865" s="131"/>
      <c r="C5865" s="131"/>
      <c r="D5865" s="131"/>
      <c r="E5865" s="131"/>
      <c r="F5865" s="131"/>
      <c r="G5865" s="131"/>
      <c r="H5865" s="131"/>
      <c r="I5865" s="131"/>
      <c r="J5865" s="131"/>
      <c r="K5865" s="131"/>
      <c r="L5865" s="131"/>
      <c r="M5865" s="131"/>
      <c r="N5865" s="131"/>
      <c r="O5865" s="131"/>
      <c r="P5865" s="131"/>
      <c r="Q5865" s="131"/>
      <c r="R5865" s="131"/>
      <c r="S5865" s="131"/>
      <c r="T5865" s="131"/>
      <c r="U5865" s="131"/>
      <c r="V5865" s="131"/>
    </row>
    <row r="5866" spans="1:22" ht="15.75" x14ac:dyDescent="0.25">
      <c r="K5866" s="127" t="s">
        <v>226</v>
      </c>
      <c r="N5866" s="117" t="s">
        <v>961</v>
      </c>
      <c r="S5866" s="112" t="s">
        <v>210</v>
      </c>
      <c r="T5866" s="112" t="s">
        <v>228</v>
      </c>
    </row>
    <row r="5867" spans="1:22" x14ac:dyDescent="0.2">
      <c r="K5867" s="127">
        <v>734</v>
      </c>
      <c r="N5867" s="124">
        <f t="shared" ref="N5867" si="10335">Q5859</f>
        <v>0.25199463237384451</v>
      </c>
      <c r="P5867" s="127" t="str">
        <f t="shared" ref="P5867" si="10336">CONCATENATE("X1","(m",K5867,")")</f>
        <v>X1(m734)</v>
      </c>
      <c r="Q5867" s="59">
        <f t="shared" ref="Q5867" si="10337">(($L$3*($I$3-($C$3*N5868+$D$3*N5869+$E$3*N5870+$F$3*N5871+$G$3*N5872))/$B$3))+((1-$L$3)*N5867)</f>
        <v>0.25199744377629008</v>
      </c>
      <c r="S5867" s="129">
        <f t="shared" ref="S5867:S5872" si="10338">ABS((Q5867-N5867)/Q5867)*100</f>
        <v>1.1156472079391949E-3</v>
      </c>
      <c r="T5867" s="133">
        <f t="shared" si="10310"/>
        <v>1.1201549072522075E-3</v>
      </c>
      <c r="U5867" s="127" t="s">
        <v>229</v>
      </c>
    </row>
    <row r="5868" spans="1:22" x14ac:dyDescent="0.2">
      <c r="N5868" s="125">
        <f t="shared" si="10292"/>
        <v>1.0170339968805977E-4</v>
      </c>
      <c r="P5868" s="127" t="str">
        <f t="shared" ref="P5868" si="10339">CONCATENATE("X2","(m",K5867,")")</f>
        <v>X2(m734)</v>
      </c>
      <c r="Q5868" s="59">
        <f t="shared" ref="Q5868" si="10340">(($L$3*($I$4-($B$4*Q5867+$D$4*N5869+$E$4*N5870+$F$4*N5871+$G$4*N5872))/$C$4))+((1-$L$3)*N5868)</f>
        <v>1.0170453893644357E-4</v>
      </c>
      <c r="S5868" s="129">
        <f t="shared" si="10338"/>
        <v>1.1201549072522075E-3</v>
      </c>
    </row>
    <row r="5869" spans="1:22" x14ac:dyDescent="0.2">
      <c r="N5869" s="125">
        <f t="shared" si="10292"/>
        <v>-9.8394712321922778E-4</v>
      </c>
      <c r="P5869" s="127" t="str">
        <f t="shared" ref="P5869" si="10341">CONCATENATE("X3","(m",K5867,")")</f>
        <v>X3(m734)</v>
      </c>
      <c r="Q5869" s="59">
        <f t="shared" ref="Q5869" si="10342">(($L$3*($I$5-($B$5*Q5867+$C$5*Q5868+$E$5*N5870+$F$5*N5871+$G$5*N5872))/$D$5))+((1-$L$3)*N5869)</f>
        <v>-9.8395810257855248E-4</v>
      </c>
      <c r="S5869" s="129">
        <f t="shared" si="10338"/>
        <v>1.1158360600848299E-3</v>
      </c>
    </row>
    <row r="5870" spans="1:22" x14ac:dyDescent="0.2">
      <c r="N5870" s="125">
        <f t="shared" si="10292"/>
        <v>0.25316511669233577</v>
      </c>
      <c r="P5870" s="127" t="str">
        <f t="shared" ref="P5870" si="10343">CONCATENATE("X4","(m",K5867,")")</f>
        <v>X4(m734)</v>
      </c>
      <c r="Q5870" s="59">
        <f t="shared" ref="Q5870" si="10344">(($L$3*($I$6-($B$6*Q5867+$C$6*Q5868+$D$6*Q5869+$F$6*N5871+$G$6*N5872))/$E$6))+((1-$L$3)*N5870)</f>
        <v>0.25316791524328269</v>
      </c>
      <c r="S5870" s="129">
        <f t="shared" si="10338"/>
        <v>1.1054129604993557E-3</v>
      </c>
    </row>
    <row r="5871" spans="1:22" x14ac:dyDescent="0.2">
      <c r="N5871" s="125">
        <f t="shared" si="10292"/>
        <v>-1.0170397061716883E-4</v>
      </c>
      <c r="P5871" s="127" t="str">
        <f t="shared" ref="P5871" si="10345">CONCATENATE("X5","(m",K5867,")")</f>
        <v>X5(m734)</v>
      </c>
      <c r="Q5871" s="59">
        <f t="shared" ref="Q5871" si="10346">(($L$3*($I$7-($B$7*Q5867+$C$7*Q5868+$D$7*Q5869+$E$7*Q5870+$G$7*N5872))/$F$7))+((1-$L$3)*N5871)</f>
        <v>-1.0170510465781403E-4</v>
      </c>
      <c r="S5871" s="129">
        <f t="shared" si="10338"/>
        <v>1.1150282466340158E-3</v>
      </c>
    </row>
    <row r="5872" spans="1:22" ht="15.75" x14ac:dyDescent="0.25">
      <c r="K5872" s="1"/>
      <c r="N5872" s="126">
        <f t="shared" si="10292"/>
        <v>-9.8990428204157781E-4</v>
      </c>
      <c r="P5872" s="127" t="str">
        <f t="shared" ref="P5872" si="10347">CONCATENATE("X6","(m",K5867,")")</f>
        <v>X6(m734)</v>
      </c>
      <c r="Q5872" s="59">
        <f t="shared" ref="Q5872" si="10348">(($L$3*($I$8-($B$8*Q5867+$C$8*Q5868+$D$8*Q5869+$E$8*Q5870+$F$8*Q5871))/$G$8))+((1-$L$3)*N5872)</f>
        <v>-9.8991521121199349E-4</v>
      </c>
      <c r="R5872" s="1"/>
      <c r="S5872" s="129">
        <f t="shared" si="10338"/>
        <v>1.1040511643718054E-3</v>
      </c>
      <c r="T5872" s="1"/>
      <c r="U5872" s="1"/>
    </row>
    <row r="5873" spans="1:22" x14ac:dyDescent="0.2">
      <c r="A5873" s="131"/>
      <c r="B5873" s="131"/>
      <c r="C5873" s="131"/>
      <c r="D5873" s="131"/>
      <c r="E5873" s="131"/>
      <c r="F5873" s="131"/>
      <c r="G5873" s="131"/>
      <c r="H5873" s="131"/>
      <c r="I5873" s="131"/>
      <c r="J5873" s="131"/>
      <c r="K5873" s="131"/>
      <c r="L5873" s="131"/>
      <c r="M5873" s="131"/>
      <c r="N5873" s="131"/>
      <c r="O5873" s="131"/>
      <c r="P5873" s="131"/>
      <c r="Q5873" s="131"/>
      <c r="R5873" s="131"/>
      <c r="S5873" s="131"/>
      <c r="T5873" s="131"/>
      <c r="U5873" s="131"/>
      <c r="V5873" s="131"/>
    </row>
    <row r="5874" spans="1:22" ht="15.75" x14ac:dyDescent="0.25">
      <c r="K5874" s="127" t="s">
        <v>226</v>
      </c>
      <c r="N5874" s="117" t="s">
        <v>962</v>
      </c>
      <c r="S5874" s="112" t="s">
        <v>210</v>
      </c>
      <c r="T5874" s="112" t="s">
        <v>228</v>
      </c>
    </row>
    <row r="5875" spans="1:22" x14ac:dyDescent="0.2">
      <c r="K5875" s="127">
        <v>735</v>
      </c>
      <c r="N5875" s="124">
        <f t="shared" ref="N5875" si="10349">Q5867</f>
        <v>0.25199744377629008</v>
      </c>
      <c r="P5875" s="127" t="str">
        <f t="shared" ref="P5875" si="10350">CONCATENATE("X1","(m",K5875,")")</f>
        <v>X1(m735)</v>
      </c>
      <c r="Q5875" s="59">
        <f t="shared" ref="Q5875" si="10351">(($L$3*($I$3-($C$3*N5876+$D$3*N5877+$E$3*N5878+$F$3*N5879+$G$3*N5880))/$B$3))+((1-$L$3)*N5875)</f>
        <v>0.2520002295344852</v>
      </c>
      <c r="S5875" s="129">
        <f t="shared" ref="S5875:S5880" si="10352">ABS((Q5875-N5875)/Q5875)*100</f>
        <v>1.1054585943310522E-3</v>
      </c>
      <c r="T5875" s="133">
        <f t="shared" si="10310"/>
        <v>1.1099250776711929E-3</v>
      </c>
      <c r="U5875" s="127" t="s">
        <v>229</v>
      </c>
    </row>
    <row r="5876" spans="1:22" x14ac:dyDescent="0.2">
      <c r="N5876" s="125">
        <f t="shared" si="10292"/>
        <v>1.0170453893644357E-4</v>
      </c>
      <c r="P5876" s="127" t="str">
        <f t="shared" ref="P5876" si="10353">CONCATENATE("X2","(m",K5875,")")</f>
        <v>X2(m735)</v>
      </c>
      <c r="Q5876" s="59">
        <f t="shared" ref="Q5876" si="10354">(($L$3*($I$4-($B$4*Q5875+$D$4*N5877+$E$4*N5878+$F$4*N5879+$G$4*N5880))/$C$4))+((1-$L$3)*N5876)</f>
        <v>1.0170566779315582E-4</v>
      </c>
      <c r="S5876" s="129">
        <f t="shared" si="10352"/>
        <v>1.1099250776711929E-3</v>
      </c>
    </row>
    <row r="5877" spans="1:22" x14ac:dyDescent="0.2">
      <c r="N5877" s="125">
        <f t="shared" si="10292"/>
        <v>-9.8395810257855248E-4</v>
      </c>
      <c r="P5877" s="127" t="str">
        <f t="shared" ref="P5877" si="10355">CONCATENATE("X3","(m",K5875,")")</f>
        <v>X3(m735)</v>
      </c>
      <c r="Q5877" s="59">
        <f t="shared" ref="Q5877" si="10356">(($L$3*($I$5-($B$5*Q5875+$C$5*Q5876+$E$5*N5878+$F$5*N5879+$G$5*N5880))/$D$5))+((1-$L$3)*N5877)</f>
        <v>-9.8396898178948326E-4</v>
      </c>
      <c r="S5877" s="129">
        <f t="shared" si="10352"/>
        <v>1.1056457197456101E-3</v>
      </c>
    </row>
    <row r="5878" spans="1:22" x14ac:dyDescent="0.2">
      <c r="N5878" s="125">
        <f t="shared" si="10292"/>
        <v>0.25316791524328269</v>
      </c>
      <c r="P5878" s="127" t="str">
        <f t="shared" ref="P5878" si="10357">CONCATENATE("X4","(m",K5875,")")</f>
        <v>X4(m735)</v>
      </c>
      <c r="Q5878" s="59">
        <f t="shared" ref="Q5878" si="10358">(($L$3*($I$6-($B$6*Q5875+$C$6*Q5876+$D$6*Q5877+$F$6*N5879+$G$6*N5880))/$E$6))+((1-$L$3)*N5878)</f>
        <v>0.2531706882672044</v>
      </c>
      <c r="S5878" s="129">
        <f t="shared" si="10352"/>
        <v>1.0953179219478516E-3</v>
      </c>
    </row>
    <row r="5879" spans="1:22" x14ac:dyDescent="0.2">
      <c r="N5879" s="125">
        <f t="shared" si="10292"/>
        <v>-1.0170510465781403E-4</v>
      </c>
      <c r="P5879" s="127" t="str">
        <f t="shared" ref="P5879" si="10359">CONCATENATE("X5","(m",K5875,")")</f>
        <v>X5(m735)</v>
      </c>
      <c r="Q5879" s="59">
        <f t="shared" ref="Q5879" si="10360">(($L$3*($I$7-($B$7*Q5875+$C$7*Q5876+$D$7*Q5877+$E$7*Q5878+$G$7*N5880))/$F$7))+((1-$L$3)*N5879)</f>
        <v>-1.0170622835429017E-4</v>
      </c>
      <c r="S5879" s="129">
        <f t="shared" si="10352"/>
        <v>1.1048452924813862E-3</v>
      </c>
    </row>
    <row r="5880" spans="1:22" ht="15.75" x14ac:dyDescent="0.25">
      <c r="K5880" s="1"/>
      <c r="N5880" s="126">
        <f t="shared" si="10292"/>
        <v>-9.8991521121199349E-4</v>
      </c>
      <c r="P5880" s="127" t="str">
        <f t="shared" ref="P5880" si="10361">CONCATENATE("X6","(m",K5875,")")</f>
        <v>X6(m735)</v>
      </c>
      <c r="Q5880" s="59">
        <f t="shared" ref="Q5880" si="10362">(($L$3*($I$8-($B$8*Q5875+$C$8*Q5876+$D$8*Q5877+$E$8*Q5878+$F$8*Q5879))/$G$8))+((1-$L$3)*N5880)</f>
        <v>-9.8992604069181441E-4</v>
      </c>
      <c r="R5880" s="1"/>
      <c r="S5880" s="129">
        <f t="shared" si="10352"/>
        <v>1.0939685770218221E-3</v>
      </c>
      <c r="T5880" s="1"/>
      <c r="U5880" s="1"/>
    </row>
    <row r="5881" spans="1:22" x14ac:dyDescent="0.2">
      <c r="A5881" s="131"/>
      <c r="B5881" s="131"/>
      <c r="C5881" s="131"/>
      <c r="D5881" s="131"/>
      <c r="E5881" s="131"/>
      <c r="F5881" s="131"/>
      <c r="G5881" s="131"/>
      <c r="H5881" s="131"/>
      <c r="I5881" s="131"/>
      <c r="J5881" s="131"/>
      <c r="K5881" s="131"/>
      <c r="L5881" s="131"/>
      <c r="M5881" s="131"/>
      <c r="N5881" s="131"/>
      <c r="O5881" s="131"/>
      <c r="P5881" s="131"/>
      <c r="Q5881" s="131"/>
      <c r="R5881" s="131"/>
      <c r="S5881" s="131"/>
      <c r="T5881" s="131"/>
      <c r="U5881" s="131"/>
      <c r="V5881" s="131"/>
    </row>
    <row r="5882" spans="1:22" ht="15.75" x14ac:dyDescent="0.25">
      <c r="K5882" s="127" t="s">
        <v>226</v>
      </c>
      <c r="N5882" s="117" t="s">
        <v>963</v>
      </c>
      <c r="S5882" s="112" t="s">
        <v>210</v>
      </c>
      <c r="T5882" s="112" t="s">
        <v>228</v>
      </c>
    </row>
    <row r="5883" spans="1:22" x14ac:dyDescent="0.2">
      <c r="K5883" s="127">
        <v>736</v>
      </c>
      <c r="N5883" s="124">
        <f t="shared" ref="N5883" si="10363">Q5875</f>
        <v>0.2520002295344852</v>
      </c>
      <c r="P5883" s="127" t="str">
        <f t="shared" ref="P5883" si="10364">CONCATENATE("X1","(m",K5883,")")</f>
        <v>X1(m736)</v>
      </c>
      <c r="Q5883" s="59">
        <f t="shared" ref="Q5883" si="10365">(($L$3*($I$3-($C$3*N5884+$D$3*N5885+$E$3*N5886+$F$3*N5887+$G$3*N5888))/$B$3))+((1-$L$3)*N5883)</f>
        <v>0.25200298988234449</v>
      </c>
      <c r="S5883" s="129">
        <f t="shared" ref="S5883:S5888" si="10366">ABS((Q5883-N5883)/Q5883)*100</f>
        <v>1.0953631385787232E-3</v>
      </c>
      <c r="T5883" s="133">
        <f t="shared" si="10310"/>
        <v>1.099788783630857E-3</v>
      </c>
      <c r="U5883" s="127" t="s">
        <v>229</v>
      </c>
    </row>
    <row r="5884" spans="1:22" x14ac:dyDescent="0.2">
      <c r="N5884" s="125">
        <f t="shared" si="10292"/>
        <v>1.0170566779315582E-4</v>
      </c>
      <c r="P5884" s="127" t="str">
        <f t="shared" ref="P5884" si="10367">CONCATENATE("X2","(m",K5883,")")</f>
        <v>X2(m736)</v>
      </c>
      <c r="Q5884" s="59">
        <f t="shared" ref="Q5884" si="10368">(($L$3*($I$4-($B$4*Q5883+$D$4*N5885+$E$4*N5886+$F$4*N5887+$G$4*N5888))/$C$4))+((1-$L$3)*N5884)</f>
        <v>1.0170678635298432E-4</v>
      </c>
      <c r="S5884" s="129">
        <f t="shared" si="10366"/>
        <v>1.099788783630857E-3</v>
      </c>
    </row>
    <row r="5885" spans="1:22" x14ac:dyDescent="0.2">
      <c r="N5885" s="125">
        <f t="shared" si="10292"/>
        <v>-9.8396898178948326E-4</v>
      </c>
      <c r="P5885" s="127" t="str">
        <f t="shared" ref="P5885" si="10369">CONCATENATE("X3","(m",K5883,")")</f>
        <v>X3(m736)</v>
      </c>
      <c r="Q5885" s="59">
        <f t="shared" ref="Q5885" si="10370">(($L$3*($I$5-($B$5*Q5883+$C$5*Q5884+$E$5*N5886+$F$5*N5887+$G$5*N5888))/$D$5))+((1-$L$3)*N5885)</f>
        <v>-9.8397976176552529E-4</v>
      </c>
      <c r="S5885" s="129">
        <f t="shared" si="10366"/>
        <v>1.0955485530195479E-3</v>
      </c>
    </row>
    <row r="5886" spans="1:22" x14ac:dyDescent="0.2">
      <c r="N5886" s="125">
        <f t="shared" si="10292"/>
        <v>0.2531706882672044</v>
      </c>
      <c r="P5886" s="127" t="str">
        <f t="shared" ref="P5886" si="10371">CONCATENATE("X4","(m",K5883,")")</f>
        <v>X4(m736)</v>
      </c>
      <c r="Q5886" s="59">
        <f t="shared" ref="Q5886" si="10372">(($L$3*($I$6-($B$6*Q5883+$C$6*Q5884+$D$6*Q5885+$F$6*N5887+$G$6*N5888))/$E$6))+((1-$L$3)*N5886)</f>
        <v>0.25317343599694608</v>
      </c>
      <c r="S5886" s="129">
        <f t="shared" si="10366"/>
        <v>1.0853151835859597E-3</v>
      </c>
    </row>
    <row r="5887" spans="1:22" x14ac:dyDescent="0.2">
      <c r="N5887" s="125">
        <f t="shared" si="10292"/>
        <v>-1.0170622835429017E-4</v>
      </c>
      <c r="P5887" s="127" t="str">
        <f t="shared" ref="P5887" si="10373">CONCATENATE("X5","(m",K5883,")")</f>
        <v>X5(m736)</v>
      </c>
      <c r="Q5887" s="59">
        <f t="shared" ref="Q5887" si="10374">(($L$3*($I$7-($B$7*Q5883+$C$7*Q5884+$D$7*Q5885+$E$7*Q5886+$G$7*N5888))/$F$7))+((1-$L$3)*N5887)</f>
        <v>-1.0170734180095173E-4</v>
      </c>
      <c r="S5887" s="129">
        <f t="shared" si="10366"/>
        <v>1.0947554442409986E-3</v>
      </c>
    </row>
    <row r="5888" spans="1:22" ht="15.75" x14ac:dyDescent="0.25">
      <c r="K5888" s="1"/>
      <c r="N5888" s="126">
        <f t="shared" si="10292"/>
        <v>-9.8992604069181441E-4</v>
      </c>
      <c r="P5888" s="127" t="str">
        <f t="shared" ref="P5888" si="10375">CONCATENATE("X6","(m",K5883,")")</f>
        <v>X6(m736)</v>
      </c>
      <c r="Q5888" s="59">
        <f t="shared" ref="Q5888" si="10376">(($L$3*($I$8-($B$8*Q5883+$C$8*Q5884+$D$8*Q5885+$E$8*Q5886+$F$8*Q5887))/$G$8))+((1-$L$3)*N5888)</f>
        <v>-9.8993677139036962E-4</v>
      </c>
      <c r="R5888" s="1"/>
      <c r="S5888" s="129">
        <f t="shared" si="10366"/>
        <v>1.0839781757105717E-3</v>
      </c>
      <c r="T5888" s="1"/>
      <c r="U5888" s="1"/>
    </row>
    <row r="5889" spans="1:22" x14ac:dyDescent="0.2">
      <c r="A5889" s="131"/>
      <c r="B5889" s="131"/>
      <c r="C5889" s="131"/>
      <c r="D5889" s="131"/>
      <c r="E5889" s="131"/>
      <c r="F5889" s="131"/>
      <c r="G5889" s="131"/>
      <c r="H5889" s="131"/>
      <c r="I5889" s="131"/>
      <c r="J5889" s="131"/>
      <c r="K5889" s="131"/>
      <c r="L5889" s="131"/>
      <c r="M5889" s="131"/>
      <c r="N5889" s="131"/>
      <c r="O5889" s="131"/>
      <c r="P5889" s="131"/>
      <c r="Q5889" s="131"/>
      <c r="R5889" s="131"/>
      <c r="S5889" s="131"/>
      <c r="T5889" s="131"/>
      <c r="U5889" s="131"/>
      <c r="V5889" s="131"/>
    </row>
    <row r="5890" spans="1:22" ht="15.75" x14ac:dyDescent="0.25">
      <c r="K5890" s="127" t="s">
        <v>226</v>
      </c>
      <c r="N5890" s="117" t="s">
        <v>964</v>
      </c>
      <c r="S5890" s="112" t="s">
        <v>210</v>
      </c>
      <c r="T5890" s="112" t="s">
        <v>228</v>
      </c>
    </row>
    <row r="5891" spans="1:22" x14ac:dyDescent="0.2">
      <c r="K5891" s="127">
        <v>737</v>
      </c>
      <c r="N5891" s="124">
        <f t="shared" ref="N5891" si="10377">Q5883</f>
        <v>0.25200298988234449</v>
      </c>
      <c r="P5891" s="127" t="str">
        <f t="shared" ref="P5891" si="10378">CONCATENATE("X1","(m",K5891,")")</f>
        <v>X1(m737)</v>
      </c>
      <c r="Q5891" s="59">
        <f t="shared" ref="Q5891" si="10379">(($L$3*($I$3-($C$3*N5892+$D$3*N5893+$E$3*N5894+$F$3*N5895+$G$3*N5896))/$B$3))+((1-$L$3)*N5891)</f>
        <v>0.25200572505164859</v>
      </c>
      <c r="S5891" s="129">
        <f t="shared" ref="S5891:S5896" si="10380">ABS((Q5891-N5891)/Q5891)*100</f>
        <v>1.0853599867787337E-3</v>
      </c>
      <c r="T5891" s="133">
        <f t="shared" si="10310"/>
        <v>1.0897451678683273E-3</v>
      </c>
      <c r="U5891" s="127" t="s">
        <v>229</v>
      </c>
    </row>
    <row r="5892" spans="1:22" x14ac:dyDescent="0.2">
      <c r="N5892" s="125">
        <f t="shared" si="10292"/>
        <v>1.0170678635298432E-4</v>
      </c>
      <c r="P5892" s="127" t="str">
        <f t="shared" ref="P5892" si="10381">CONCATENATE("X2","(m",K5891,")")</f>
        <v>X2(m737)</v>
      </c>
      <c r="Q5892" s="59">
        <f t="shared" ref="Q5892" si="10382">(($L$3*($I$4-($B$4*Q5891+$D$4*N5893+$E$4*N5894+$F$4*N5895+$G$4*N5896))/$C$4))+((1-$L$3)*N5892)</f>
        <v>1.0170789470985226E-4</v>
      </c>
      <c r="S5892" s="129">
        <f t="shared" si="10380"/>
        <v>1.0897451678683273E-3</v>
      </c>
    </row>
    <row r="5893" spans="1:22" x14ac:dyDescent="0.2">
      <c r="N5893" s="125">
        <f t="shared" si="10292"/>
        <v>-9.8397976176552529E-4</v>
      </c>
      <c r="P5893" s="127" t="str">
        <f t="shared" ref="P5893" si="10383">CONCATENATE("X3","(m",K5891,")")</f>
        <v>X3(m737)</v>
      </c>
      <c r="Q5893" s="59">
        <f t="shared" ref="Q5893" si="10384">(($L$3*($I$5-($B$5*Q5891+$C$5*Q5892+$E$5*N5894+$F$5*N5895+$G$5*N5896))/$D$5))+((1-$L$3)*N5893)</f>
        <v>-9.8399044341185142E-4</v>
      </c>
      <c r="S5893" s="129">
        <f t="shared" si="10380"/>
        <v>1.0855437060031663E-3</v>
      </c>
    </row>
    <row r="5894" spans="1:22" x14ac:dyDescent="0.2">
      <c r="N5894" s="125">
        <f t="shared" si="10292"/>
        <v>0.25317343599694608</v>
      </c>
      <c r="P5894" s="127" t="str">
        <f t="shared" ref="P5894" si="10385">CONCATENATE("X4","(m",K5891,")")</f>
        <v>X4(m737)</v>
      </c>
      <c r="Q5894" s="59">
        <f t="shared" ref="Q5894" si="10386">(($L$3*($I$6-($B$6*Q5891+$C$6*Q5892+$D$6*Q5893+$F$6*N5895+$G$6*N5896))/$E$6))+((1-$L$3)*N5894)</f>
        <v>0.25317615866322896</v>
      </c>
      <c r="S5894" s="129">
        <f t="shared" si="10380"/>
        <v>1.075403899501617E-3</v>
      </c>
    </row>
    <row r="5895" spans="1:22" x14ac:dyDescent="0.2">
      <c r="N5895" s="125">
        <f t="shared" si="10292"/>
        <v>-1.0170734180095173E-4</v>
      </c>
      <c r="P5895" s="127" t="str">
        <f t="shared" ref="P5895" si="10387">CONCATENATE("X5","(m",K5891,")")</f>
        <v>X5(m737)</v>
      </c>
      <c r="Q5895" s="59">
        <f t="shared" ref="Q5895" si="10388">(($L$3*($I$7-($B$7*Q5891+$C$7*Q5892+$D$7*Q5893+$E$7*Q5894+$G$7*N5896))/$F$7))+((1-$L$3)*N5895)</f>
        <v>-1.0170844509129255E-4</v>
      </c>
      <c r="S5895" s="129">
        <f t="shared" si="10380"/>
        <v>1.084757848611E-3</v>
      </c>
    </row>
    <row r="5896" spans="1:22" ht="15.75" x14ac:dyDescent="0.25">
      <c r="K5896" s="1"/>
      <c r="N5896" s="126">
        <f t="shared" si="10292"/>
        <v>-9.8993677139036962E-4</v>
      </c>
      <c r="P5896" s="127" t="str">
        <f t="shared" ref="P5896" si="10389">CONCATENATE("X6","(m",K5891,")")</f>
        <v>X6(m737)</v>
      </c>
      <c r="Q5896" s="59">
        <f t="shared" ref="Q5896" si="10390">(($L$3*($I$8-($B$8*Q5891+$C$8*Q5892+$D$8*Q5893+$E$8*Q5894+$F$8*Q5895))/$G$8))+((1-$L$3)*N5896)</f>
        <v>-9.8994740420869421E-4</v>
      </c>
      <c r="R5896" s="1"/>
      <c r="S5896" s="129">
        <f t="shared" si="10380"/>
        <v>1.0740791156567929E-3</v>
      </c>
      <c r="T5896" s="1"/>
      <c r="U5896" s="1"/>
    </row>
    <row r="5897" spans="1:22" x14ac:dyDescent="0.2">
      <c r="A5897" s="131"/>
      <c r="B5897" s="131"/>
      <c r="C5897" s="131"/>
      <c r="D5897" s="131"/>
      <c r="E5897" s="131"/>
      <c r="F5897" s="131"/>
      <c r="G5897" s="131"/>
      <c r="H5897" s="131"/>
      <c r="I5897" s="131"/>
      <c r="J5897" s="131"/>
      <c r="K5897" s="131"/>
      <c r="L5897" s="131"/>
      <c r="M5897" s="131"/>
      <c r="N5897" s="131"/>
      <c r="O5897" s="131"/>
      <c r="P5897" s="131"/>
      <c r="Q5897" s="131"/>
      <c r="R5897" s="131"/>
      <c r="S5897" s="131"/>
      <c r="T5897" s="131"/>
      <c r="U5897" s="131"/>
      <c r="V5897" s="131"/>
    </row>
    <row r="5898" spans="1:22" ht="15.75" x14ac:dyDescent="0.25">
      <c r="K5898" s="127" t="s">
        <v>226</v>
      </c>
      <c r="N5898" s="117" t="s">
        <v>965</v>
      </c>
      <c r="S5898" s="112" t="s">
        <v>210</v>
      </c>
      <c r="T5898" s="112" t="s">
        <v>228</v>
      </c>
    </row>
    <row r="5899" spans="1:22" x14ac:dyDescent="0.2">
      <c r="K5899" s="127">
        <v>738</v>
      </c>
      <c r="N5899" s="124">
        <f t="shared" ref="N5899" si="10391">Q5891</f>
        <v>0.25200572505164859</v>
      </c>
      <c r="P5899" s="127" t="str">
        <f t="shared" ref="P5899" si="10392">CONCATENATE("X1","(m",K5899,")")</f>
        <v>X1(m738)</v>
      </c>
      <c r="Q5899" s="59">
        <f t="shared" ref="Q5899" si="10393">(($L$3*($I$3-($C$3*N5900+$D$3*N5901+$E$3*N5902+$F$3*N5903+$G$3*N5904))/$B$3))+((1-$L$3)*N5899)</f>
        <v>0.25200843527206407</v>
      </c>
      <c r="S5899" s="129">
        <f t="shared" ref="S5899:S5904" si="10394">ABS((Q5899-N5899)/Q5899)*100</f>
        <v>1.0754482930520224E-3</v>
      </c>
      <c r="T5899" s="133">
        <f t="shared" si="10310"/>
        <v>1.0797933810287833E-3</v>
      </c>
      <c r="U5899" s="127" t="s">
        <v>229</v>
      </c>
    </row>
    <row r="5900" spans="1:22" x14ac:dyDescent="0.2">
      <c r="N5900" s="125">
        <f t="shared" si="10292"/>
        <v>1.0170789470985226E-4</v>
      </c>
      <c r="P5900" s="127" t="str">
        <f t="shared" ref="P5900" si="10395">CONCATENATE("X2","(m",K5899,")")</f>
        <v>X2(m738)</v>
      </c>
      <c r="Q5900" s="59">
        <f t="shared" ref="Q5900" si="10396">(($L$3*($I$4-($B$4*Q5899+$D$4*N5901+$E$4*N5902+$F$4*N5903+$G$4*N5904))/$C$4))+((1-$L$3)*N5900)</f>
        <v>1.0170899295682612E-4</v>
      </c>
      <c r="S5900" s="129">
        <f t="shared" si="10394"/>
        <v>1.0797933810287833E-3</v>
      </c>
    </row>
    <row r="5901" spans="1:22" x14ac:dyDescent="0.2">
      <c r="N5901" s="125">
        <f t="shared" si="10292"/>
        <v>-9.8399044341185142E-4</v>
      </c>
      <c r="P5901" s="127" t="str">
        <f t="shared" ref="P5901" si="10397">CONCATENATE("X3","(m",K5899,")")</f>
        <v>X3(m738)</v>
      </c>
      <c r="Q5901" s="59">
        <f t="shared" ref="Q5901" si="10398">(($L$3*($I$5-($B$5*Q5899+$C$5*Q5900+$E$5*N5902+$F$5*N5903+$G$5*N5904))/$D$5))+((1-$L$3)*N5901)</f>
        <v>-9.8400102762537722E-4</v>
      </c>
      <c r="S5901" s="129">
        <f t="shared" si="10394"/>
        <v>1.0756303325562663E-3</v>
      </c>
    </row>
    <row r="5902" spans="1:22" x14ac:dyDescent="0.2">
      <c r="N5902" s="125">
        <f t="shared" si="10292"/>
        <v>0.25317615866322896</v>
      </c>
      <c r="P5902" s="127" t="str">
        <f t="shared" ref="P5902" si="10399">CONCATENATE("X4","(m",K5899,")")</f>
        <v>X4(m738)</v>
      </c>
      <c r="Q5902" s="59">
        <f t="shared" ref="Q5902" si="10400">(($L$3*($I$6-($B$6*Q5899+$C$6*Q5900+$D$6*Q5901+$F$6*N5903+$G$6*N5904))/$E$6))+((1-$L$3)*N5902)</f>
        <v>0.2531788564946697</v>
      </c>
      <c r="S5902" s="129">
        <f t="shared" si="10394"/>
        <v>1.0655832315927748E-3</v>
      </c>
    </row>
    <row r="5903" spans="1:22" x14ac:dyDescent="0.2">
      <c r="N5903" s="125">
        <f t="shared" si="10292"/>
        <v>-1.0170844509129255E-4</v>
      </c>
      <c r="P5903" s="127" t="str">
        <f t="shared" ref="P5903" si="10401">CONCATENATE("X5","(m",K5899,")")</f>
        <v>X5(m738)</v>
      </c>
      <c r="Q5903" s="59">
        <f t="shared" ref="Q5903" si="10402">(($L$3*($I$7-($B$7*Q5899+$C$7*Q5900+$D$7*Q5901+$E$7*Q5902+$G$7*N5904))/$F$7))+((1-$L$3)*N5903)</f>
        <v>-1.0170953831795369E-4</v>
      </c>
      <c r="S5903" s="129">
        <f t="shared" si="10394"/>
        <v>1.0748516601429713E-3</v>
      </c>
    </row>
    <row r="5904" spans="1:22" ht="15.75" x14ac:dyDescent="0.25">
      <c r="K5904" s="1"/>
      <c r="N5904" s="126">
        <f t="shared" si="10292"/>
        <v>-9.8994740420869421E-4</v>
      </c>
      <c r="P5904" s="127" t="str">
        <f t="shared" ref="P5904" si="10403">CONCATENATE("X6","(m",K5899,")")</f>
        <v>X6(m738)</v>
      </c>
      <c r="Q5904" s="59">
        <f t="shared" ref="Q5904" si="10404">(($L$3*($I$8-($B$8*Q5899+$C$8*Q5900+$D$8*Q5901+$E$8*Q5902+$F$8*Q5903))/$G$8))+((1-$L$3)*N5904)</f>
        <v>-9.8995794003960396E-4</v>
      </c>
      <c r="R5904" s="1"/>
      <c r="S5904" s="129">
        <f t="shared" si="10394"/>
        <v>1.0642705597498935E-3</v>
      </c>
      <c r="T5904" s="1"/>
      <c r="U5904" s="1"/>
    </row>
    <row r="5905" spans="1:22" x14ac:dyDescent="0.2">
      <c r="A5905" s="131"/>
      <c r="B5905" s="131"/>
      <c r="C5905" s="131"/>
      <c r="D5905" s="131"/>
      <c r="E5905" s="131"/>
      <c r="F5905" s="131"/>
      <c r="G5905" s="131"/>
      <c r="H5905" s="131"/>
      <c r="I5905" s="131"/>
      <c r="J5905" s="131"/>
      <c r="K5905" s="131"/>
      <c r="L5905" s="131"/>
      <c r="M5905" s="131"/>
      <c r="N5905" s="131"/>
      <c r="O5905" s="131"/>
      <c r="P5905" s="131"/>
      <c r="Q5905" s="131"/>
      <c r="R5905" s="131"/>
      <c r="S5905" s="131"/>
      <c r="T5905" s="131"/>
      <c r="U5905" s="131"/>
      <c r="V5905" s="131"/>
    </row>
    <row r="5906" spans="1:22" ht="15.75" x14ac:dyDescent="0.25">
      <c r="K5906" s="127" t="s">
        <v>226</v>
      </c>
      <c r="N5906" s="117" t="s">
        <v>966</v>
      </c>
      <c r="S5906" s="112" t="s">
        <v>210</v>
      </c>
      <c r="T5906" s="112" t="s">
        <v>228</v>
      </c>
    </row>
    <row r="5907" spans="1:22" x14ac:dyDescent="0.2">
      <c r="K5907" s="127">
        <v>739</v>
      </c>
      <c r="N5907" s="124">
        <f t="shared" ref="N5907:N5968" si="10405">Q5899</f>
        <v>0.25200843527206407</v>
      </c>
      <c r="P5907" s="127" t="str">
        <f t="shared" ref="P5907" si="10406">CONCATENATE("X1","(m",K5907,")")</f>
        <v>X1(m739)</v>
      </c>
      <c r="Q5907" s="59">
        <f t="shared" ref="Q5907" si="10407">(($L$3*($I$3-($C$3*N5908+$D$3*N5909+$E$3*N5910+$F$3*N5911+$G$3*N5912))/$B$3))+((1-$L$3)*N5907)</f>
        <v>0.25201112077116267</v>
      </c>
      <c r="S5907" s="129">
        <f t="shared" ref="S5907:S5912" si="10408">ABS((Q5907-N5907)/Q5907)*100</f>
        <v>1.0656272192990273E-3</v>
      </c>
      <c r="T5907" s="133">
        <f t="shared" si="10310"/>
        <v>1.0699325815162564E-3</v>
      </c>
      <c r="U5907" s="127" t="s">
        <v>229</v>
      </c>
    </row>
    <row r="5908" spans="1:22" x14ac:dyDescent="0.2">
      <c r="N5908" s="125">
        <f t="shared" si="10405"/>
        <v>1.0170899295682612E-4</v>
      </c>
      <c r="P5908" s="127" t="str">
        <f t="shared" ref="P5908" si="10409">CONCATENATE("X2","(m",K5907,")")</f>
        <v>X2(m739)</v>
      </c>
      <c r="Q5908" s="59">
        <f t="shared" ref="Q5908" si="10410">(($L$3*($I$4-($B$4*Q5907+$D$4*N5909+$E$4*N5910+$F$4*N5911+$G$4*N5912))/$C$4))+((1-$L$3)*N5908)</f>
        <v>1.0171008118612342E-4</v>
      </c>
      <c r="S5908" s="129">
        <f t="shared" si="10408"/>
        <v>1.0699325815162564E-3</v>
      </c>
    </row>
    <row r="5909" spans="1:22" x14ac:dyDescent="0.2">
      <c r="N5909" s="125">
        <f t="shared" si="10405"/>
        <v>-9.8400102762537722E-4</v>
      </c>
      <c r="P5909" s="127" t="str">
        <f t="shared" ref="P5909" si="10411">CONCATENATE("X3","(m",K5907,")")</f>
        <v>X3(m739)</v>
      </c>
      <c r="Q5909" s="59">
        <f t="shared" ref="Q5909" si="10412">(($L$3*($I$5-($B$5*Q5907+$C$5*Q5908+$E$5*N5910+$F$5*N5911+$G$5*N5912))/$D$5))+((1-$L$3)*N5909)</f>
        <v>-9.8401151529483753E-4</v>
      </c>
      <c r="S5909" s="129">
        <f t="shared" si="10408"/>
        <v>1.0658075944535771E-3</v>
      </c>
    </row>
    <row r="5910" spans="1:22" x14ac:dyDescent="0.2">
      <c r="N5910" s="125">
        <f t="shared" si="10405"/>
        <v>0.2531788564946697</v>
      </c>
      <c r="P5910" s="127" t="str">
        <f t="shared" ref="P5910" si="10413">CONCATENATE("X4","(m",K5907,")")</f>
        <v>X4(m739)</v>
      </c>
      <c r="Q5910" s="59">
        <f t="shared" ref="Q5910" si="10414">(($L$3*($I$6-($B$6*Q5907+$C$6*Q5908+$D$6*Q5909+$F$6*N5911+$G$6*N5912))/$E$6))+((1-$L$3)*N5910)</f>
        <v>0.25318152971779978</v>
      </c>
      <c r="S5910" s="129">
        <f t="shared" si="10408"/>
        <v>1.0558523495209856E-3</v>
      </c>
    </row>
    <row r="5911" spans="1:22" x14ac:dyDescent="0.2">
      <c r="N5911" s="125">
        <f t="shared" si="10405"/>
        <v>-1.0170953831795369E-4</v>
      </c>
      <c r="P5911" s="127" t="str">
        <f t="shared" ref="P5911" si="10415">CONCATENATE("X5","(m",K5907,")")</f>
        <v>X5(m739)</v>
      </c>
      <c r="Q5911" s="59">
        <f t="shared" ref="Q5911" si="10416">(($L$3*($I$7-($B$7*Q5907+$C$7*Q5908+$D$7*Q5909+$E$7*Q5910+$G$7*N5912))/$F$7))+((1-$L$3)*N5911)</f>
        <v>-1.0171062157273111E-4</v>
      </c>
      <c r="S5911" s="129">
        <f t="shared" si="10408"/>
        <v>1.06503604114605E-3</v>
      </c>
    </row>
    <row r="5912" spans="1:22" ht="15.75" x14ac:dyDescent="0.25">
      <c r="K5912" s="1"/>
      <c r="N5912" s="126">
        <f t="shared" si="10405"/>
        <v>-9.8995794003960396E-4</v>
      </c>
      <c r="P5912" s="127" t="str">
        <f t="shared" ref="P5912" si="10417">CONCATENATE("X6","(m",K5907,")")</f>
        <v>X6(m739)</v>
      </c>
      <c r="Q5912" s="59">
        <f t="shared" ref="Q5912" si="10418">(($L$3*($I$8-($B$8*Q5907+$C$8*Q5908+$D$8*Q5909+$E$8*Q5910+$F$8*Q5911))/$G$8))+((1-$L$3)*N5912)</f>
        <v>-9.8996837976777097E-4</v>
      </c>
      <c r="R5912" s="1"/>
      <c r="S5912" s="129">
        <f t="shared" si="10408"/>
        <v>1.0545516786569231E-3</v>
      </c>
      <c r="T5912" s="1"/>
      <c r="U5912" s="1"/>
    </row>
    <row r="5913" spans="1:22" x14ac:dyDescent="0.2">
      <c r="A5913" s="131"/>
      <c r="B5913" s="131"/>
      <c r="C5913" s="131"/>
      <c r="D5913" s="131"/>
      <c r="E5913" s="131"/>
      <c r="F5913" s="131"/>
      <c r="G5913" s="131"/>
      <c r="H5913" s="131"/>
      <c r="I5913" s="131"/>
      <c r="J5913" s="131"/>
      <c r="K5913" s="131"/>
      <c r="L5913" s="131"/>
      <c r="M5913" s="131"/>
      <c r="N5913" s="131"/>
      <c r="O5913" s="131"/>
      <c r="P5913" s="131"/>
      <c r="Q5913" s="131"/>
      <c r="R5913" s="131"/>
      <c r="S5913" s="131"/>
      <c r="T5913" s="131"/>
      <c r="U5913" s="131"/>
      <c r="V5913" s="131"/>
    </row>
    <row r="5914" spans="1:22" ht="15.75" x14ac:dyDescent="0.25">
      <c r="K5914" s="127" t="s">
        <v>226</v>
      </c>
      <c r="N5914" s="117" t="s">
        <v>967</v>
      </c>
      <c r="S5914" s="112" t="s">
        <v>210</v>
      </c>
      <c r="T5914" s="112" t="s">
        <v>228</v>
      </c>
    </row>
    <row r="5915" spans="1:22" x14ac:dyDescent="0.2">
      <c r="K5915" s="127">
        <v>740</v>
      </c>
      <c r="N5915" s="124">
        <f t="shared" ref="N5915" si="10419">Q5907</f>
        <v>0.25201112077116267</v>
      </c>
      <c r="P5915" s="127" t="str">
        <f t="shared" ref="P5915" si="10420">CONCATENATE("X1","(m",K5915,")")</f>
        <v>X1(m740)</v>
      </c>
      <c r="Q5915" s="59">
        <f t="shared" ref="Q5915" si="10421">(($L$3*($I$3-($C$3*N5916+$D$3*N5917+$E$3*N5918+$F$3*N5919+$G$3*N5920))/$B$3))+((1-$L$3)*N5915)</f>
        <v>0.25201378177444017</v>
      </c>
      <c r="S5915" s="129">
        <f t="shared" ref="S5915:S5920" si="10422">ABS((Q5915-N5915)/Q5915)*100</f>
        <v>1.0558959350429372E-3</v>
      </c>
      <c r="T5915" s="133">
        <f t="shared" ref="T5915:T5971" si="10423">MAX(S5915:S5918)</f>
        <v>1.0601619355576765E-3</v>
      </c>
      <c r="U5915" s="127" t="s">
        <v>229</v>
      </c>
    </row>
    <row r="5916" spans="1:22" x14ac:dyDescent="0.2">
      <c r="N5916" s="125">
        <f t="shared" si="10405"/>
        <v>1.0171008118612342E-4</v>
      </c>
      <c r="P5916" s="127" t="str">
        <f t="shared" ref="P5916" si="10424">CONCATENATE("X2","(m",K5915,")")</f>
        <v>X2(m740)</v>
      </c>
      <c r="Q5916" s="59">
        <f t="shared" ref="Q5916" si="10425">(($L$3*($I$4-($B$4*Q5915+$D$4*N5917+$E$4*N5918+$F$4*N5919+$G$4*N5920))/$C$4))+((1-$L$3)*N5916)</f>
        <v>1.0171115948912053E-4</v>
      </c>
      <c r="S5916" s="129">
        <f t="shared" si="10422"/>
        <v>1.0601619355576765E-3</v>
      </c>
    </row>
    <row r="5917" spans="1:22" x14ac:dyDescent="0.2">
      <c r="N5917" s="125">
        <f t="shared" si="10405"/>
        <v>-9.8401151529483753E-4</v>
      </c>
      <c r="P5917" s="127" t="str">
        <f t="shared" ref="P5917" si="10426">CONCATENATE("X3","(m",K5915,")")</f>
        <v>X3(m740)</v>
      </c>
      <c r="Q5917" s="59">
        <f t="shared" ref="Q5917" si="10427">(($L$3*($I$5-($B$5*Q5915+$C$5*Q5916+$E$5*N5918+$F$5*N5919+$G$5*N5920))/$D$5))+((1-$L$3)*N5917)</f>
        <v>-9.8402190730086081E-4</v>
      </c>
      <c r="S5917" s="129">
        <f t="shared" si="10422"/>
        <v>1.0560746611618288E-3</v>
      </c>
    </row>
    <row r="5918" spans="1:22" x14ac:dyDescent="0.2">
      <c r="N5918" s="125">
        <f t="shared" si="10405"/>
        <v>0.25318152971779978</v>
      </c>
      <c r="P5918" s="127" t="str">
        <f t="shared" ref="P5918" si="10428">CONCATENATE("X4","(m",K5915,")")</f>
        <v>X4(m740)</v>
      </c>
      <c r="Q5918" s="59">
        <f t="shared" ref="Q5918" si="10429">(($L$3*($I$6-($B$6*Q5915+$C$6*Q5916+$D$6*Q5917+$F$6*N5919+$G$6*N5920))/$E$6))+((1-$L$3)*N5918)</f>
        <v>0.25318417855708419</v>
      </c>
      <c r="S5918" s="129">
        <f t="shared" si="10422"/>
        <v>1.0462104304896397E-3</v>
      </c>
    </row>
    <row r="5919" spans="1:22" x14ac:dyDescent="0.2">
      <c r="N5919" s="125">
        <f t="shared" si="10405"/>
        <v>-1.0171062157273111E-4</v>
      </c>
      <c r="P5919" s="127" t="str">
        <f t="shared" ref="P5919" si="10430">CONCATENATE("X5","(m",K5915,")")</f>
        <v>X5(m740)</v>
      </c>
      <c r="Q5919" s="59">
        <f t="shared" ref="Q5919" si="10431">(($L$3*($I$7-($B$7*Q5915+$C$7*Q5916+$D$7*Q5917+$E$7*Q5918+$G$7*N5920))/$F$7))+((1-$L$3)*N5919)</f>
        <v>-1.0171169494658356E-4</v>
      </c>
      <c r="S5919" s="129">
        <f t="shared" si="10422"/>
        <v>1.0553101617376728E-3</v>
      </c>
    </row>
    <row r="5920" spans="1:22" ht="15.75" x14ac:dyDescent="0.25">
      <c r="K5920" s="1"/>
      <c r="N5920" s="126">
        <f t="shared" si="10405"/>
        <v>-9.8996837976777097E-4</v>
      </c>
      <c r="P5920" s="127" t="str">
        <f t="shared" ref="P5920" si="10432">CONCATENATE("X6","(m",K5915,")")</f>
        <v>X6(m740)</v>
      </c>
      <c r="Q5920" s="59">
        <f t="shared" ref="Q5920" si="10433">(($L$3*($I$8-($B$8*Q5915+$C$8*Q5916+$D$8*Q5917+$E$8*Q5918+$F$8*Q5919))/$G$8))+((1-$L$3)*N5920)</f>
        <v>-9.8997872426979786E-4</v>
      </c>
      <c r="R5920" s="1"/>
      <c r="S5920" s="129">
        <f t="shared" si="10422"/>
        <v>1.0449216506667376E-3</v>
      </c>
      <c r="T5920" s="1"/>
      <c r="U5920" s="1"/>
    </row>
    <row r="5921" spans="1:22" x14ac:dyDescent="0.2">
      <c r="A5921" s="131"/>
      <c r="B5921" s="131"/>
      <c r="C5921" s="131"/>
      <c r="D5921" s="131"/>
      <c r="E5921" s="131"/>
      <c r="F5921" s="131"/>
      <c r="G5921" s="131"/>
      <c r="H5921" s="131"/>
      <c r="I5921" s="131"/>
      <c r="J5921" s="131"/>
      <c r="K5921" s="131"/>
      <c r="L5921" s="131"/>
      <c r="M5921" s="131"/>
      <c r="N5921" s="131"/>
      <c r="O5921" s="131"/>
      <c r="P5921" s="131"/>
      <c r="Q5921" s="131"/>
      <c r="R5921" s="131"/>
      <c r="S5921" s="131"/>
      <c r="T5921" s="131"/>
      <c r="U5921" s="131"/>
      <c r="V5921" s="131"/>
    </row>
    <row r="5922" spans="1:22" ht="15.75" x14ac:dyDescent="0.25">
      <c r="K5922" s="127" t="s">
        <v>226</v>
      </c>
      <c r="N5922" s="117" t="s">
        <v>968</v>
      </c>
      <c r="S5922" s="112" t="s">
        <v>210</v>
      </c>
      <c r="T5922" s="112" t="s">
        <v>228</v>
      </c>
    </row>
    <row r="5923" spans="1:22" x14ac:dyDescent="0.2">
      <c r="K5923" s="127">
        <v>741</v>
      </c>
      <c r="N5923" s="124">
        <f t="shared" ref="N5923" si="10434">Q5915</f>
        <v>0.25201378177444017</v>
      </c>
      <c r="P5923" s="127" t="str">
        <f t="shared" ref="P5923" si="10435">CONCATENATE("X1","(m",K5923,")")</f>
        <v>X1(m741)</v>
      </c>
      <c r="Q5923" s="59">
        <f t="shared" ref="Q5923" si="10436">(($L$3*($I$3-($C$3*N5924+$D$3*N5925+$E$3*N5926+$F$3*N5927+$G$3*N5928))/$B$3))+((1-$L$3)*N5923)</f>
        <v>0.25201641850533563</v>
      </c>
      <c r="S5923" s="129">
        <f t="shared" ref="S5923:S5928" si="10437">ABS((Q5923-N5923)/Q5923)*100</f>
        <v>1.0462536175593457E-3</v>
      </c>
      <c r="T5923" s="133">
        <f t="shared" si="10423"/>
        <v>1.0504806170670898E-3</v>
      </c>
      <c r="U5923" s="127" t="s">
        <v>229</v>
      </c>
    </row>
    <row r="5924" spans="1:22" x14ac:dyDescent="0.2">
      <c r="N5924" s="125">
        <f t="shared" si="10405"/>
        <v>1.0171115948912053E-4</v>
      </c>
      <c r="P5924" s="127" t="str">
        <f t="shared" ref="P5924" si="10438">CONCATENATE("X2","(m",K5923,")")</f>
        <v>X2(m741)</v>
      </c>
      <c r="Q5924" s="59">
        <f t="shared" ref="Q5924" si="10439">(($L$3*($I$4-($B$4*Q5923+$D$4*N5925+$E$4*N5926+$F$4*N5927+$G$4*N5928))/$C$4))+((1-$L$3)*N5924)</f>
        <v>1.017122279563604E-4</v>
      </c>
      <c r="S5924" s="129">
        <f t="shared" si="10437"/>
        <v>1.0504806170670898E-3</v>
      </c>
    </row>
    <row r="5925" spans="1:22" x14ac:dyDescent="0.2">
      <c r="N5925" s="125">
        <f t="shared" si="10405"/>
        <v>-9.8402190730086081E-4</v>
      </c>
      <c r="P5925" s="127" t="str">
        <f t="shared" ref="P5925" si="10440">CONCATENATE("X3","(m",K5923,")")</f>
        <v>X3(m741)</v>
      </c>
      <c r="Q5925" s="59">
        <f t="shared" ref="Q5925" si="10441">(($L$3*($I$5-($B$5*Q5923+$C$5*Q5924+$E$5*N5926+$F$5*N5927+$G$5*N5928))/$D$5))+((1-$L$3)*N5925)</f>
        <v>-9.8403220451604226E-4</v>
      </c>
      <c r="S5925" s="129">
        <f t="shared" si="10437"/>
        <v>1.046430709705026E-3</v>
      </c>
    </row>
    <row r="5926" spans="1:22" x14ac:dyDescent="0.2">
      <c r="N5926" s="125">
        <f t="shared" si="10405"/>
        <v>0.25318417855708419</v>
      </c>
      <c r="P5926" s="127" t="str">
        <f t="shared" ref="P5926" si="10442">CONCATENATE("X4","(m",K5923,")")</f>
        <v>X4(m741)</v>
      </c>
      <c r="Q5926" s="59">
        <f t="shared" ref="Q5926" si="10443">(($L$3*($I$6-($B$6*Q5923+$C$6*Q5924+$D$6*Q5925+$F$6*N5927+$G$6*N5928))/$E$6))+((1-$L$3)*N5926)</f>
        <v>0.25318680323494064</v>
      </c>
      <c r="S5926" s="129">
        <f t="shared" si="10437"/>
        <v>1.0366566593949767E-3</v>
      </c>
    </row>
    <row r="5927" spans="1:22" x14ac:dyDescent="0.2">
      <c r="N5927" s="125">
        <f t="shared" si="10405"/>
        <v>-1.0171169494658356E-4</v>
      </c>
      <c r="P5927" s="127" t="str">
        <f t="shared" ref="P5927" si="10444">CONCATENATE("X5","(m",K5923,")")</f>
        <v>X5(m741)</v>
      </c>
      <c r="Q5927" s="59">
        <f t="shared" ref="Q5927" si="10445">(($L$3*($I$7-($B$7*Q5923+$C$7*Q5924+$D$7*Q5925+$E$7*Q5926+$G$7*N5928))/$F$7))+((1-$L$3)*N5927)</f>
        <v>-1.0171275852963997E-4</v>
      </c>
      <c r="S5927" s="129">
        <f t="shared" si="10437"/>
        <v>1.0456731994946318E-3</v>
      </c>
    </row>
    <row r="5928" spans="1:22" ht="15.75" x14ac:dyDescent="0.25">
      <c r="K5928" s="1"/>
      <c r="N5928" s="126">
        <f t="shared" si="10405"/>
        <v>-9.8997872426979786E-4</v>
      </c>
      <c r="P5928" s="127" t="str">
        <f t="shared" ref="P5928" si="10446">CONCATENATE("X6","(m",K5923,")")</f>
        <v>X6(m741)</v>
      </c>
      <c r="Q5928" s="59">
        <f t="shared" ref="Q5928" si="10447">(($L$3*($I$8-($B$8*Q5923+$C$8*Q5924+$D$8*Q5925+$E$8*Q5926+$F$8*Q5927))/$G$8))+((1-$L$3)*N5928)</f>
        <v>-9.899889744142919E-4</v>
      </c>
      <c r="R5928" s="1"/>
      <c r="S5928" s="129">
        <f t="shared" si="10437"/>
        <v>1.0353796616875393E-3</v>
      </c>
      <c r="T5928" s="1"/>
      <c r="U5928" s="1"/>
    </row>
    <row r="5929" spans="1:22" x14ac:dyDescent="0.2">
      <c r="A5929" s="131"/>
      <c r="B5929" s="131"/>
      <c r="C5929" s="131"/>
      <c r="D5929" s="131"/>
      <c r="E5929" s="131"/>
      <c r="F5929" s="131"/>
      <c r="G5929" s="131"/>
      <c r="H5929" s="131"/>
      <c r="I5929" s="131"/>
      <c r="J5929" s="131"/>
      <c r="K5929" s="131"/>
      <c r="L5929" s="131"/>
      <c r="M5929" s="131"/>
      <c r="N5929" s="131"/>
      <c r="O5929" s="131"/>
      <c r="P5929" s="131"/>
      <c r="Q5929" s="131"/>
      <c r="R5929" s="131"/>
      <c r="S5929" s="131"/>
      <c r="T5929" s="131"/>
      <c r="U5929" s="131"/>
      <c r="V5929" s="131"/>
    </row>
    <row r="5930" spans="1:22" ht="15.75" x14ac:dyDescent="0.25">
      <c r="K5930" s="127" t="s">
        <v>226</v>
      </c>
      <c r="N5930" s="117" t="s">
        <v>969</v>
      </c>
      <c r="S5930" s="112" t="s">
        <v>210</v>
      </c>
      <c r="T5930" s="112" t="s">
        <v>228</v>
      </c>
    </row>
    <row r="5931" spans="1:22" x14ac:dyDescent="0.2">
      <c r="K5931" s="127">
        <v>742</v>
      </c>
      <c r="N5931" s="124">
        <f t="shared" ref="N5931" si="10448">Q5923</f>
        <v>0.25201641850533563</v>
      </c>
      <c r="P5931" s="127" t="str">
        <f t="shared" ref="P5931" si="10449">CONCATENATE("X1","(m",K5931,")")</f>
        <v>X1(m742)</v>
      </c>
      <c r="Q5931" s="59">
        <f t="shared" ref="Q5931" si="10450">(($L$3*($I$3-($C$3*N5932+$D$3*N5933+$E$3*N5934+$F$3*N5935+$G$3*N5936))/$B$3))+((1-$L$3)*N5931)</f>
        <v>0.25201903118524999</v>
      </c>
      <c r="S5931" s="129">
        <f t="shared" ref="S5931:S5936" si="10451">ABS((Q5931-N5931)/Q5931)*100</f>
        <v>1.0366994516535133E-3</v>
      </c>
      <c r="T5931" s="133">
        <f t="shared" si="10423"/>
        <v>1.040887807483283E-3</v>
      </c>
      <c r="U5931" s="127" t="s">
        <v>229</v>
      </c>
    </row>
    <row r="5932" spans="1:22" x14ac:dyDescent="0.2">
      <c r="N5932" s="125">
        <f t="shared" si="10405"/>
        <v>1.017122279563604E-4</v>
      </c>
      <c r="P5932" s="127" t="str">
        <f t="shared" ref="P5932" si="10452">CONCATENATE("X2","(m",K5931,")")</f>
        <v>X2(m742)</v>
      </c>
      <c r="Q5932" s="59">
        <f t="shared" ref="Q5932" si="10453">(($L$3*($I$4-($B$4*Q5931+$D$4*N5933+$E$4*N5934+$F$4*N5935+$G$4*N5936))/$C$4))+((1-$L$3)*N5932)</f>
        <v>1.0171328667756002E-4</v>
      </c>
      <c r="S5932" s="129">
        <f t="shared" si="10451"/>
        <v>1.040887807483283E-3</v>
      </c>
    </row>
    <row r="5933" spans="1:22" x14ac:dyDescent="0.2">
      <c r="N5933" s="125">
        <f t="shared" si="10405"/>
        <v>-9.8403220451604226E-4</v>
      </c>
      <c r="P5933" s="127" t="str">
        <f t="shared" ref="P5933" si="10454">CONCATENATE("X3","(m",K5931,")")</f>
        <v>X3(m742)</v>
      </c>
      <c r="Q5933" s="59">
        <f t="shared" ref="Q5933" si="10455">(($L$3*($I$5-($B$5*Q5931+$C$5*Q5932+$E$5*N5934+$F$5*N5935+$G$5*N5936))/$D$5))+((1-$L$3)*N5933)</f>
        <v>-9.8404240780501835E-4</v>
      </c>
      <c r="S5933" s="129">
        <f t="shared" si="10451"/>
        <v>1.0368749248162344E-3</v>
      </c>
    </row>
    <row r="5934" spans="1:22" x14ac:dyDescent="0.2">
      <c r="N5934" s="125">
        <f t="shared" si="10405"/>
        <v>0.25318680323494064</v>
      </c>
      <c r="P5934" s="127" t="str">
        <f t="shared" ref="P5934" si="10456">CONCATENATE("X4","(m",K5931,")")</f>
        <v>X4(m742)</v>
      </c>
      <c r="Q5934" s="59">
        <f t="shared" ref="Q5934" si="10457">(($L$3*($I$6-($B$6*Q5931+$C$6*Q5932+$D$6*Q5933+$F$6*N5935+$G$6*N5936))/$E$6))+((1-$L$3)*N5934)</f>
        <v>0.25318940397175793</v>
      </c>
      <c r="S5934" s="129">
        <f t="shared" si="10451"/>
        <v>1.0271902285386375E-3</v>
      </c>
    </row>
    <row r="5935" spans="1:22" x14ac:dyDescent="0.2">
      <c r="N5935" s="125">
        <f t="shared" si="10405"/>
        <v>-1.0171275852963997E-4</v>
      </c>
      <c r="P5935" s="127" t="str">
        <f t="shared" ref="P5935" si="10458">CONCATENATE("X5","(m",K5931,")")</f>
        <v>X5(m742)</v>
      </c>
      <c r="Q5935" s="59">
        <f t="shared" ref="Q5935" si="10459">(($L$3*($I$7-($B$7*Q5931+$C$7*Q5932+$D$7*Q5933+$E$7*Q5934+$G$7*N5936))/$F$7))+((1-$L$3)*N5935)</f>
        <v>-1.0171381241120734E-4</v>
      </c>
      <c r="S5935" s="129">
        <f t="shared" si="10451"/>
        <v>1.0361243398370168E-3</v>
      </c>
    </row>
    <row r="5936" spans="1:22" ht="15.75" x14ac:dyDescent="0.25">
      <c r="K5936" s="1"/>
      <c r="N5936" s="126">
        <f t="shared" si="10405"/>
        <v>-9.899889744142919E-4</v>
      </c>
      <c r="P5936" s="127" t="str">
        <f t="shared" ref="P5936" si="10460">CONCATENATE("X6","(m",K5931,")")</f>
        <v>X6(m742)</v>
      </c>
      <c r="Q5936" s="59">
        <f t="shared" ref="Q5936" si="10461">(($L$3*($I$8-($B$8*Q5931+$C$8*Q5932+$D$8*Q5933+$E$8*Q5934+$F$8*Q5935))/$G$8))+((1-$L$3)*N5936)</f>
        <v>-9.8999913106193613E-4</v>
      </c>
      <c r="R5936" s="1"/>
      <c r="S5936" s="129">
        <f t="shared" si="10451"/>
        <v>1.0259249049378184E-3</v>
      </c>
      <c r="T5936" s="1"/>
      <c r="U5936" s="1"/>
    </row>
    <row r="5937" spans="1:22" x14ac:dyDescent="0.2">
      <c r="A5937" s="131"/>
      <c r="B5937" s="131"/>
      <c r="C5937" s="131"/>
      <c r="D5937" s="131"/>
      <c r="E5937" s="131"/>
      <c r="F5937" s="131"/>
      <c r="G5937" s="131"/>
      <c r="H5937" s="131"/>
      <c r="I5937" s="131"/>
      <c r="J5937" s="131"/>
      <c r="K5937" s="131"/>
      <c r="L5937" s="131"/>
      <c r="M5937" s="131"/>
      <c r="N5937" s="131"/>
      <c r="O5937" s="131"/>
      <c r="P5937" s="131"/>
      <c r="Q5937" s="131"/>
      <c r="R5937" s="131"/>
      <c r="S5937" s="131"/>
      <c r="T5937" s="131"/>
      <c r="U5937" s="131"/>
      <c r="V5937" s="131"/>
    </row>
    <row r="5938" spans="1:22" ht="15.75" x14ac:dyDescent="0.25">
      <c r="K5938" s="127" t="s">
        <v>226</v>
      </c>
      <c r="N5938" s="117" t="s">
        <v>970</v>
      </c>
      <c r="S5938" s="112" t="s">
        <v>210</v>
      </c>
      <c r="T5938" s="112" t="s">
        <v>228</v>
      </c>
    </row>
    <row r="5939" spans="1:22" x14ac:dyDescent="0.2">
      <c r="K5939" s="127">
        <v>743</v>
      </c>
      <c r="N5939" s="124">
        <f t="shared" ref="N5939" si="10462">Q5931</f>
        <v>0.25201903118524999</v>
      </c>
      <c r="P5939" s="127" t="str">
        <f t="shared" ref="P5939" si="10463">CONCATENATE("X1","(m",K5939,")")</f>
        <v>X1(m743)</v>
      </c>
      <c r="Q5939" s="59">
        <f t="shared" ref="Q5939" si="10464">(($L$3*($I$3-($C$3*N5940+$D$3*N5941+$E$3*N5942+$F$3*N5943+$G$3*N5944))/$B$3))+((1-$L$3)*N5939)</f>
        <v>0.2520216200335646</v>
      </c>
      <c r="S5939" s="129">
        <f t="shared" ref="S5939:S5944" si="10465">ABS((Q5939-N5939)/Q5939)*100</f>
        <v>1.0272326295918692E-3</v>
      </c>
      <c r="T5939" s="133">
        <f t="shared" si="10423"/>
        <v>1.0313826958472895E-3</v>
      </c>
      <c r="U5939" s="127" t="s">
        <v>229</v>
      </c>
    </row>
    <row r="5940" spans="1:22" x14ac:dyDescent="0.2">
      <c r="N5940" s="125">
        <f t="shared" si="10405"/>
        <v>1.0171328667756002E-4</v>
      </c>
      <c r="P5940" s="127" t="str">
        <f t="shared" ref="P5940" si="10466">CONCATENATE("X2","(m",K5939,")")</f>
        <v>X2(m743)</v>
      </c>
      <c r="Q5940" s="59">
        <f t="shared" ref="Q5940" si="10467">(($L$3*($I$4-($B$4*Q5939+$D$4*N5941+$E$4*N5942+$F$4*N5943+$G$4*N5944))/$C$4))+((1-$L$3)*N5940)</f>
        <v>1.0171433574161806E-4</v>
      </c>
      <c r="S5940" s="129">
        <f t="shared" si="10465"/>
        <v>1.0313826958472895E-3</v>
      </c>
    </row>
    <row r="5941" spans="1:22" x14ac:dyDescent="0.2">
      <c r="N5941" s="125">
        <f t="shared" si="10405"/>
        <v>-9.8404240780501835E-4</v>
      </c>
      <c r="P5941" s="127" t="str">
        <f t="shared" ref="P5941" si="10468">CONCATENATE("X3","(m",K5939,")")</f>
        <v>X3(m743)</v>
      </c>
      <c r="Q5941" s="59">
        <f t="shared" ref="Q5941" si="10469">(($L$3*($I$5-($B$5*Q5939+$C$5*Q5940+$E$5*N5942+$F$5*N5943+$G$5*N5944))/$D$5))+((1-$L$3)*N5941)</f>
        <v>-9.8405251802453821E-4</v>
      </c>
      <c r="S5941" s="129">
        <f t="shared" si="10465"/>
        <v>1.0274064986046196E-3</v>
      </c>
    </row>
    <row r="5942" spans="1:22" x14ac:dyDescent="0.2">
      <c r="N5942" s="125">
        <f t="shared" si="10405"/>
        <v>0.25318940397175793</v>
      </c>
      <c r="P5942" s="127" t="str">
        <f t="shared" ref="P5942" si="10470">CONCATENATE("X4","(m",K5939,")")</f>
        <v>X4(m743)</v>
      </c>
      <c r="Q5942" s="59">
        <f t="shared" ref="Q5942" si="10471">(($L$3*($I$6-($B$6*Q5939+$C$6*Q5940+$D$6*Q5941+$F$6*N5943+$G$6*N5944))/$E$6))+((1-$L$3)*N5942)</f>
        <v>0.25319198098591461</v>
      </c>
      <c r="S5942" s="129">
        <f t="shared" si="10465"/>
        <v>1.0178103376910655E-3</v>
      </c>
    </row>
    <row r="5943" spans="1:22" x14ac:dyDescent="0.2">
      <c r="N5943" s="125">
        <f t="shared" si="10405"/>
        <v>-1.0171381241120734E-4</v>
      </c>
      <c r="P5943" s="127" t="str">
        <f t="shared" ref="P5943" si="10472">CONCATENATE("X5","(m",K5939,")")</f>
        <v>X5(m743)</v>
      </c>
      <c r="Q5943" s="59">
        <f t="shared" ref="Q5943" si="10473">(($L$3*($I$7-($B$7*Q5939+$C$7*Q5940+$D$7*Q5941+$E$7*Q5942+$G$7*N5944))/$F$7))+((1-$L$3)*N5943)</f>
        <v>-1.0171485667977787E-4</v>
      </c>
      <c r="S5943" s="129">
        <f t="shared" si="10465"/>
        <v>1.0266627753462614E-3</v>
      </c>
    </row>
    <row r="5944" spans="1:22" ht="15.75" x14ac:dyDescent="0.25">
      <c r="K5944" s="1"/>
      <c r="N5944" s="126">
        <f t="shared" si="10405"/>
        <v>-9.8999913106193613E-4</v>
      </c>
      <c r="P5944" s="127" t="str">
        <f t="shared" ref="P5944" si="10474">CONCATENATE("X6","(m",K5939,")")</f>
        <v>X6(m743)</v>
      </c>
      <c r="Q5944" s="59">
        <f t="shared" ref="Q5944" si="10475">(($L$3*($I$8-($B$8*Q5939+$C$8*Q5940+$D$8*Q5941+$E$8*Q5942+$F$8*Q5943))/$G$8))+((1-$L$3)*N5944)</f>
        <v>-9.9000919506556377E-4</v>
      </c>
      <c r="R5944" s="1"/>
      <c r="S5944" s="129">
        <f t="shared" si="10465"/>
        <v>1.0165565812725304E-3</v>
      </c>
      <c r="T5944" s="1"/>
      <c r="U5944" s="1"/>
    </row>
    <row r="5945" spans="1:22" x14ac:dyDescent="0.2">
      <c r="A5945" s="131"/>
      <c r="B5945" s="131"/>
      <c r="C5945" s="131"/>
      <c r="D5945" s="131"/>
      <c r="E5945" s="131"/>
      <c r="F5945" s="131"/>
      <c r="G5945" s="131"/>
      <c r="H5945" s="131"/>
      <c r="I5945" s="131"/>
      <c r="J5945" s="131"/>
      <c r="K5945" s="131"/>
      <c r="L5945" s="131"/>
      <c r="M5945" s="131"/>
      <c r="N5945" s="131"/>
      <c r="O5945" s="131"/>
      <c r="P5945" s="131"/>
      <c r="Q5945" s="131"/>
      <c r="R5945" s="131"/>
      <c r="S5945" s="131"/>
      <c r="T5945" s="131"/>
      <c r="U5945" s="131"/>
      <c r="V5945" s="131"/>
    </row>
    <row r="5946" spans="1:22" ht="15.75" x14ac:dyDescent="0.25">
      <c r="K5946" s="127" t="s">
        <v>226</v>
      </c>
      <c r="N5946" s="117" t="s">
        <v>971</v>
      </c>
      <c r="S5946" s="112" t="s">
        <v>210</v>
      </c>
      <c r="T5946" s="112" t="s">
        <v>228</v>
      </c>
    </row>
    <row r="5947" spans="1:22" x14ac:dyDescent="0.2">
      <c r="K5947" s="127">
        <v>744</v>
      </c>
      <c r="N5947" s="124">
        <f t="shared" ref="N5947" si="10476">Q5939</f>
        <v>0.2520216200335646</v>
      </c>
      <c r="P5947" s="127" t="str">
        <f t="shared" ref="P5947" si="10477">CONCATENATE("X1","(m",K5947,")")</f>
        <v>X1(m744)</v>
      </c>
      <c r="Q5947" s="59">
        <f t="shared" ref="Q5947" si="10478">(($L$3*($I$3-($C$3*N5948+$D$3*N5949+$E$3*N5950+$F$3*N5951+$G$3*N5952))/$B$3))+((1-$L$3)*N5947)</f>
        <v>0.25202418526765968</v>
      </c>
      <c r="S5947" s="129">
        <f t="shared" ref="S5947:S5952" si="10479">ABS((Q5947-N5947)/Q5947)*100</f>
        <v>1.0178523510996362E-3</v>
      </c>
      <c r="T5947" s="133">
        <f t="shared" si="10423"/>
        <v>1.0219644786001311E-3</v>
      </c>
      <c r="U5947" s="127" t="s">
        <v>229</v>
      </c>
    </row>
    <row r="5948" spans="1:22" x14ac:dyDescent="0.2">
      <c r="N5948" s="125">
        <f t="shared" si="10405"/>
        <v>1.0171433574161806E-4</v>
      </c>
      <c r="P5948" s="127" t="str">
        <f t="shared" ref="P5948" si="10480">CONCATENATE("X2","(m",K5947,")")</f>
        <v>X2(m744)</v>
      </c>
      <c r="Q5948" s="59">
        <f t="shared" ref="Q5948" si="10481">(($L$3*($I$4-($B$4*Q5947+$D$4*N5949+$E$4*N5950+$F$4*N5951+$G$4*N5952))/$C$4))+((1-$L$3)*N5948)</f>
        <v>1.0171537523662225E-4</v>
      </c>
      <c r="S5948" s="129">
        <f t="shared" si="10479"/>
        <v>1.0219644786001311E-3</v>
      </c>
    </row>
    <row r="5949" spans="1:22" x14ac:dyDescent="0.2">
      <c r="N5949" s="125">
        <f t="shared" si="10405"/>
        <v>-9.8405251802453821E-4</v>
      </c>
      <c r="P5949" s="127" t="str">
        <f t="shared" ref="P5949" si="10482">CONCATENATE("X3","(m",K5947,")")</f>
        <v>X3(m744)</v>
      </c>
      <c r="Q5949" s="59">
        <f t="shared" ref="Q5949" si="10483">(($L$3*($I$5-($B$5*Q5947+$C$5*Q5948+$E$5*N5950+$F$5*N5951+$G$5*N5952))/$D$5))+((1-$L$3)*N5949)</f>
        <v>-9.8406253602353585E-4</v>
      </c>
      <c r="S5949" s="129">
        <f t="shared" si="10479"/>
        <v>1.0180246306412176E-3</v>
      </c>
    </row>
    <row r="5950" spans="1:22" x14ac:dyDescent="0.2">
      <c r="N5950" s="125">
        <f t="shared" si="10405"/>
        <v>0.25319198098591461</v>
      </c>
      <c r="P5950" s="127" t="str">
        <f t="shared" ref="P5950" si="10484">CONCATENATE("X4","(m",K5947,")")</f>
        <v>X4(m744)</v>
      </c>
      <c r="Q5950" s="59">
        <f t="shared" ref="Q5950" si="10485">(($L$3*($I$6-($B$6*Q5947+$C$6*Q5948+$D$6*Q5949+$F$6*N5951+$G$6*N5952))/$E$6))+((1-$L$3)*N5950)</f>
        <v>0.25319453449379731</v>
      </c>
      <c r="S5950" s="129">
        <f t="shared" si="10479"/>
        <v>1.0085161940014736E-3</v>
      </c>
    </row>
    <row r="5951" spans="1:22" x14ac:dyDescent="0.2">
      <c r="N5951" s="125">
        <f t="shared" si="10405"/>
        <v>-1.0171485667977787E-4</v>
      </c>
      <c r="P5951" s="127" t="str">
        <f t="shared" ref="P5951" si="10486">CONCATENATE("X5","(m",K5947,")")</f>
        <v>X5(m744)</v>
      </c>
      <c r="Q5951" s="59">
        <f t="shared" ref="Q5951" si="10487">(($L$3*($I$7-($B$7*Q5947+$C$7*Q5948+$D$7*Q5949+$E$7*Q5950+$G$7*N5952))/$F$7))+((1-$L$3)*N5951)</f>
        <v>-1.0171589142303669E-4</v>
      </c>
      <c r="S5951" s="129">
        <f t="shared" si="10479"/>
        <v>1.0172877063223862E-3</v>
      </c>
    </row>
    <row r="5952" spans="1:22" ht="15.75" x14ac:dyDescent="0.25">
      <c r="K5952" s="1"/>
      <c r="N5952" s="126">
        <f t="shared" si="10405"/>
        <v>-9.9000919506556377E-4</v>
      </c>
      <c r="P5952" s="127" t="str">
        <f t="shared" ref="P5952" si="10488">CONCATENATE("X6","(m",K5947,")")</f>
        <v>X6(m744)</v>
      </c>
      <c r="Q5952" s="59">
        <f t="shared" ref="Q5952" si="10489">(($L$3*($I$8-($B$8*Q5947+$C$8*Q5948+$D$8*Q5949+$E$8*Q5950+$F$8*Q5951))/$G$8))+((1-$L$3)*N5952)</f>
        <v>-9.9001916727022867E-4</v>
      </c>
      <c r="R5952" s="1"/>
      <c r="S5952" s="129">
        <f t="shared" si="10479"/>
        <v>1.0072738987865122E-3</v>
      </c>
      <c r="T5952" s="1"/>
      <c r="U5952" s="1"/>
    </row>
    <row r="5953" spans="1:22" x14ac:dyDescent="0.2">
      <c r="A5953" s="131"/>
      <c r="B5953" s="131"/>
      <c r="C5953" s="131"/>
      <c r="D5953" s="131"/>
      <c r="E5953" s="131"/>
      <c r="F5953" s="131"/>
      <c r="G5953" s="131"/>
      <c r="H5953" s="131"/>
      <c r="I5953" s="131"/>
      <c r="J5953" s="131"/>
      <c r="K5953" s="131"/>
      <c r="L5953" s="131"/>
      <c r="M5953" s="131"/>
      <c r="N5953" s="131"/>
      <c r="O5953" s="131"/>
      <c r="P5953" s="131"/>
      <c r="Q5953" s="131"/>
      <c r="R5953" s="131"/>
      <c r="S5953" s="131"/>
      <c r="T5953" s="131"/>
      <c r="U5953" s="131"/>
      <c r="V5953" s="131"/>
    </row>
    <row r="5954" spans="1:22" ht="15.75" x14ac:dyDescent="0.25">
      <c r="K5954" s="127" t="s">
        <v>226</v>
      </c>
      <c r="N5954" s="117" t="s">
        <v>972</v>
      </c>
      <c r="S5954" s="112" t="s">
        <v>210</v>
      </c>
      <c r="T5954" s="112" t="s">
        <v>228</v>
      </c>
    </row>
    <row r="5955" spans="1:22" x14ac:dyDescent="0.2">
      <c r="K5955" s="127">
        <v>745</v>
      </c>
      <c r="N5955" s="124">
        <f t="shared" ref="N5955" si="10490">Q5947</f>
        <v>0.25202418526765968</v>
      </c>
      <c r="P5955" s="127" t="str">
        <f t="shared" ref="P5955" si="10491">CONCATENATE("X1","(m",K5955,")")</f>
        <v>X1(m745)</v>
      </c>
      <c r="Q5955" s="59">
        <f t="shared" ref="Q5955" si="10492">(($L$3*($I$3-($C$3*N5956+$D$3*N5957+$E$3*N5958+$F$3*N5959+$G$3*N5960))/$B$3))+((1-$L$3)*N5955)</f>
        <v>0.25202672710293289</v>
      </c>
      <c r="S5955" s="129">
        <f t="shared" ref="S5955:S5960" si="10493">ABS((Q5955-N5955)/Q5955)*100</f>
        <v>1.0085578233805209E-3</v>
      </c>
      <c r="T5955" s="133">
        <f t="shared" si="10423"/>
        <v>1.0126323596470858E-3</v>
      </c>
      <c r="U5955" s="127" t="s">
        <v>229</v>
      </c>
    </row>
    <row r="5956" spans="1:22" x14ac:dyDescent="0.2">
      <c r="N5956" s="125">
        <f t="shared" si="10405"/>
        <v>1.0171537523662225E-4</v>
      </c>
      <c r="P5956" s="127" t="str">
        <f t="shared" ref="P5956" si="10494">CONCATENATE("X2","(m",K5955,")")</f>
        <v>X2(m745)</v>
      </c>
      <c r="Q5956" s="59">
        <f t="shared" ref="Q5956" si="10495">(($L$3*($I$4-($B$4*Q5955+$D$4*N5957+$E$4*N5958+$F$4*N5959+$G$4*N5960))/$C$4))+((1-$L$3)*N5956)</f>
        <v>1.0171640524985688E-4</v>
      </c>
      <c r="S5956" s="129">
        <f t="shared" si="10493"/>
        <v>1.0126323596470858E-3</v>
      </c>
    </row>
    <row r="5957" spans="1:22" x14ac:dyDescent="0.2">
      <c r="N5957" s="125">
        <f t="shared" si="10405"/>
        <v>-9.8406253602353585E-4</v>
      </c>
      <c r="P5957" s="127" t="str">
        <f t="shared" ref="P5957" si="10496">CONCATENATE("X3","(m",K5955,")")</f>
        <v>X3(m745)</v>
      </c>
      <c r="Q5957" s="59">
        <f t="shared" ref="Q5957" si="10497">(($L$3*($I$5-($B$5*Q5955+$C$5*Q5956+$E$5*N5958+$F$5*N5959+$G$5*N5960))/$D$5))+((1-$L$3)*N5957)</f>
        <v>-9.8407246264320294E-4</v>
      </c>
      <c r="S5957" s="129">
        <f t="shared" si="10493"/>
        <v>1.0087285280227013E-3</v>
      </c>
    </row>
    <row r="5958" spans="1:22" x14ac:dyDescent="0.2">
      <c r="N5958" s="125">
        <f t="shared" si="10405"/>
        <v>0.25319453449379731</v>
      </c>
      <c r="P5958" s="127" t="str">
        <f t="shared" ref="P5958" si="10498">CONCATENATE("X4","(m",K5955,")")</f>
        <v>X4(m745)</v>
      </c>
      <c r="Q5958" s="59">
        <f t="shared" ref="Q5958" si="10499">(($L$3*($I$6-($B$6*Q5955+$C$6*Q5956+$D$6*Q5957+$F$6*N5959+$G$6*N5960))/$E$6))+((1-$L$3)*N5958)</f>
        <v>0.25319706470981884</v>
      </c>
      <c r="S5958" s="129">
        <f t="shared" si="10493"/>
        <v>9.993070118859324E-4</v>
      </c>
    </row>
    <row r="5959" spans="1:22" x14ac:dyDescent="0.2">
      <c r="N5959" s="125">
        <f t="shared" si="10405"/>
        <v>-1.0171589142303669E-4</v>
      </c>
      <c r="P5959" s="127" t="str">
        <f t="shared" ref="P5959" si="10500">CONCATENATE("X5","(m",K5955,")")</f>
        <v>X5(m745)</v>
      </c>
      <c r="Q5959" s="59">
        <f t="shared" ref="Q5959" si="10501">(($L$3*($I$7-($B$7*Q5955+$C$7*Q5956+$D$7*Q5957+$E$7*Q5958+$G$7*N5960))/$F$7))+((1-$L$3)*N5959)</f>
        <v>-1.0171691672786906E-4</v>
      </c>
      <c r="S5959" s="129">
        <f t="shared" si="10493"/>
        <v>1.0079983402487027E-3</v>
      </c>
    </row>
    <row r="5960" spans="1:22" ht="15.75" x14ac:dyDescent="0.25">
      <c r="K5960" s="1"/>
      <c r="N5960" s="126">
        <f t="shared" si="10405"/>
        <v>-9.9001916727022867E-4</v>
      </c>
      <c r="P5960" s="127" t="str">
        <f t="shared" ref="P5960" si="10502">CONCATENATE("X6","(m",K5955,")")</f>
        <v>X6(m745)</v>
      </c>
      <c r="Q5960" s="59">
        <f t="shared" ref="Q5960" si="10503">(($L$3*($I$8-($B$8*Q5955+$C$8*Q5956+$D$8*Q5957+$E$8*Q5958+$F$8*Q5959))/$G$8))+((1-$L$3)*N5960)</f>
        <v>-9.9002904851327642E-4</v>
      </c>
      <c r="R5960" s="1"/>
      <c r="S5960" s="129">
        <f t="shared" si="10493"/>
        <v>9.9807607287790952E-4</v>
      </c>
      <c r="T5960" s="1"/>
      <c r="U5960" s="1"/>
    </row>
    <row r="5961" spans="1:22" x14ac:dyDescent="0.2">
      <c r="A5961" s="131"/>
      <c r="B5961" s="131"/>
      <c r="C5961" s="131"/>
      <c r="D5961" s="131"/>
      <c r="E5961" s="131"/>
      <c r="F5961" s="131"/>
      <c r="G5961" s="131"/>
      <c r="H5961" s="131"/>
      <c r="I5961" s="131"/>
      <c r="J5961" s="131"/>
      <c r="K5961" s="131"/>
      <c r="L5961" s="131"/>
      <c r="M5961" s="131"/>
      <c r="N5961" s="131"/>
      <c r="O5961" s="131"/>
      <c r="P5961" s="131"/>
      <c r="Q5961" s="131"/>
      <c r="R5961" s="131"/>
      <c r="S5961" s="131"/>
      <c r="T5961" s="131"/>
      <c r="U5961" s="131"/>
      <c r="V5961" s="131"/>
    </row>
    <row r="5962" spans="1:22" ht="15.75" x14ac:dyDescent="0.25">
      <c r="K5962" s="127" t="s">
        <v>226</v>
      </c>
      <c r="N5962" s="117" t="s">
        <v>973</v>
      </c>
      <c r="S5962" s="112" t="s">
        <v>210</v>
      </c>
      <c r="T5962" s="112" t="s">
        <v>228</v>
      </c>
    </row>
    <row r="5963" spans="1:22" x14ac:dyDescent="0.2">
      <c r="K5963" s="127">
        <v>746</v>
      </c>
      <c r="N5963" s="124">
        <f t="shared" ref="N5963" si="10504">Q5955</f>
        <v>0.25202672710293289</v>
      </c>
      <c r="P5963" s="127" t="str">
        <f t="shared" ref="P5963" si="10505">CONCATENATE("X1","(m",K5963,")")</f>
        <v>X1(m746)</v>
      </c>
      <c r="Q5963" s="59">
        <f t="shared" ref="Q5963" si="10506">(($L$3*($I$3-($C$3*N5964+$D$3*N5965+$E$3*N5966+$F$3*N5967+$G$3*N5968))/$B$3))+((1-$L$3)*N5963)</f>
        <v>0.25202924575281677</v>
      </c>
      <c r="S5963" s="129">
        <f t="shared" ref="S5963:S5968" si="10507">ABS((Q5963-N5963)/Q5963)*100</f>
        <v>9.9934826069592985E-4</v>
      </c>
      <c r="T5963" s="133">
        <f t="shared" si="10423"/>
        <v>1.003385550195491E-3</v>
      </c>
      <c r="U5963" s="127" t="s">
        <v>229</v>
      </c>
    </row>
    <row r="5964" spans="1:22" x14ac:dyDescent="0.2">
      <c r="N5964" s="125">
        <f t="shared" si="10405"/>
        <v>1.0171640524985688E-4</v>
      </c>
      <c r="P5964" s="127" t="str">
        <f t="shared" ref="P5964" si="10508">CONCATENATE("X2","(m",K5963,")")</f>
        <v>X2(m746)</v>
      </c>
      <c r="Q5964" s="59">
        <f t="shared" ref="Q5964" si="10509">(($L$3*($I$4-($B$4*Q5963+$D$4*N5965+$E$4*N5966+$F$4*N5967+$G$4*N5968))/$C$4))+((1-$L$3)*N5964)</f>
        <v>1.0171742586781007E-4</v>
      </c>
      <c r="S5964" s="129">
        <f t="shared" si="10507"/>
        <v>1.003385550195491E-3</v>
      </c>
    </row>
    <row r="5965" spans="1:22" x14ac:dyDescent="0.2">
      <c r="N5965" s="125">
        <f t="shared" si="10405"/>
        <v>-9.8407246264320294E-4</v>
      </c>
      <c r="P5965" s="127" t="str">
        <f t="shared" ref="P5965" si="10510">CONCATENATE("X3","(m",K5963,")")</f>
        <v>X3(m746)</v>
      </c>
      <c r="Q5965" s="59">
        <f t="shared" ref="Q5965" si="10511">(($L$3*($I$5-($B$5*Q5963+$C$5*Q5964+$E$5*N5966+$F$5*N5967+$G$5*N5968))/$D$5))+((1-$L$3)*N5965)</f>
        <v>-9.8408229871705722E-4</v>
      </c>
      <c r="S5965" s="129">
        <f t="shared" si="10507"/>
        <v>9.9951740490635248E-4</v>
      </c>
    </row>
    <row r="5966" spans="1:22" x14ac:dyDescent="0.2">
      <c r="N5966" s="125">
        <f t="shared" si="10405"/>
        <v>0.25319706470981884</v>
      </c>
      <c r="P5966" s="127" t="str">
        <f t="shared" ref="P5966" si="10512">CONCATENATE("X4","(m",K5963,")")</f>
        <v>X4(m746)</v>
      </c>
      <c r="Q5966" s="59">
        <f t="shared" ref="Q5966" si="10513">(($L$3*($I$6-($B$6*Q5963+$C$6*Q5964+$D$6*Q5965+$F$6*N5967+$G$6*N5968))/$E$6))+((1-$L$3)*N5966)</f>
        <v>0.25319957184643627</v>
      </c>
      <c r="S5966" s="129">
        <f t="shared" si="10507"/>
        <v>9.9018201300319795E-4</v>
      </c>
    </row>
    <row r="5967" spans="1:22" x14ac:dyDescent="0.2">
      <c r="N5967" s="125">
        <f t="shared" si="10405"/>
        <v>-1.0171691672786906E-4</v>
      </c>
      <c r="P5967" s="127" t="str">
        <f t="shared" ref="P5967" si="10514">CONCATENATE("X5","(m",K5963,")")</f>
        <v>X5(m746)</v>
      </c>
      <c r="Q5967" s="59">
        <f t="shared" ref="Q5967" si="10515">(($L$3*($I$7-($B$7*Q5963+$C$7*Q5964+$D$7*Q5965+$E$7*Q5966+$G$7*N5968))/$F$7))+((1-$L$3)*N5967)</f>
        <v>-1.0171793268036774E-4</v>
      </c>
      <c r="S5967" s="129">
        <f t="shared" si="10507"/>
        <v>9.9879389200271214E-4</v>
      </c>
    </row>
    <row r="5968" spans="1:22" ht="15.75" x14ac:dyDescent="0.25">
      <c r="K5968" s="1"/>
      <c r="N5968" s="126">
        <f t="shared" si="10405"/>
        <v>-9.9002904851327642E-4</v>
      </c>
      <c r="P5968" s="127" t="str">
        <f t="shared" ref="P5968" si="10516">CONCATENATE("X6","(m",K5963,")")</f>
        <v>X6(m746)</v>
      </c>
      <c r="Q5968" s="59">
        <f t="shared" ref="Q5968" si="10517">(($L$3*($I$8-($B$8*Q5963+$C$8*Q5964+$D$8*Q5965+$E$8*Q5966+$F$8*Q5967))/$G$8))+((1-$L$3)*N5968)</f>
        <v>-9.9003883962441464E-4</v>
      </c>
      <c r="R5968" s="1"/>
      <c r="S5968" s="129">
        <f t="shared" si="10507"/>
        <v>9.8896232615832184E-4</v>
      </c>
      <c r="T5968" s="1"/>
      <c r="U5968" s="1"/>
    </row>
    <row r="5969" spans="1:22" x14ac:dyDescent="0.2">
      <c r="A5969" s="131"/>
      <c r="B5969" s="131"/>
      <c r="C5969" s="131"/>
      <c r="D5969" s="131"/>
      <c r="E5969" s="131"/>
      <c r="F5969" s="131"/>
      <c r="G5969" s="131"/>
      <c r="H5969" s="131"/>
      <c r="I5969" s="131"/>
      <c r="J5969" s="131"/>
      <c r="K5969" s="131"/>
      <c r="L5969" s="131"/>
      <c r="M5969" s="131"/>
      <c r="N5969" s="131"/>
      <c r="O5969" s="131"/>
      <c r="P5969" s="131"/>
      <c r="Q5969" s="131"/>
      <c r="R5969" s="131"/>
      <c r="S5969" s="131"/>
      <c r="T5969" s="131"/>
      <c r="U5969" s="131"/>
      <c r="V5969" s="131"/>
    </row>
    <row r="5970" spans="1:22" ht="15.75" x14ac:dyDescent="0.25">
      <c r="K5970" s="127" t="s">
        <v>226</v>
      </c>
      <c r="N5970" s="117" t="s">
        <v>974</v>
      </c>
      <c r="S5970" s="112" t="s">
        <v>210</v>
      </c>
      <c r="T5970" s="112" t="s">
        <v>228</v>
      </c>
    </row>
    <row r="5971" spans="1:22" x14ac:dyDescent="0.2">
      <c r="K5971" s="127">
        <v>747</v>
      </c>
      <c r="N5971" s="124">
        <f t="shared" ref="N5971:N6000" si="10518">Q5963</f>
        <v>0.25202924575281677</v>
      </c>
      <c r="P5971" s="127" t="str">
        <f t="shared" ref="P5971" si="10519">CONCATENATE("X1","(m",K5971,")")</f>
        <v>X1(m747)</v>
      </c>
      <c r="Q5971" s="59">
        <f t="shared" ref="Q5971" si="10520">(($L$3*($I$3-($C$3*N5972+$D$3*N5973+$E$3*N5974+$F$3*N5975+$G$3*N5976))/$B$3))+((1-$L$3)*N5971)</f>
        <v>0.25203174142879725</v>
      </c>
      <c r="S5971" s="129">
        <f t="shared" ref="S5971:S5976" si="10521">ABS((Q5971-N5971)/Q5971)*100</f>
        <v>9.9022288475918933E-4</v>
      </c>
      <c r="T5971" s="133">
        <f t="shared" si="10423"/>
        <v>9.9422326867253585E-4</v>
      </c>
      <c r="U5971" s="127" t="s">
        <v>229</v>
      </c>
    </row>
    <row r="5972" spans="1:22" x14ac:dyDescent="0.2">
      <c r="N5972" s="125">
        <f t="shared" si="10518"/>
        <v>1.0171742586781007E-4</v>
      </c>
      <c r="P5972" s="127" t="str">
        <f t="shared" ref="P5972" si="10522">CONCATENATE("X2","(m",K5971,")")</f>
        <v>X2(m747)</v>
      </c>
      <c r="Q5972" s="59">
        <f t="shared" ref="Q5972" si="10523">(($L$3*($I$4-($B$4*Q5971+$D$4*N5973+$E$4*N5974+$F$4*N5975+$G$4*N5976))/$C$4))+((1-$L$3)*N5972)</f>
        <v>1.01718437176181E-4</v>
      </c>
      <c r="S5972" s="129">
        <f t="shared" si="10521"/>
        <v>9.9422326867253585E-4</v>
      </c>
    </row>
    <row r="5973" spans="1:22" x14ac:dyDescent="0.2">
      <c r="N5973" s="125">
        <f t="shared" si="10518"/>
        <v>-9.8408229871705722E-4</v>
      </c>
      <c r="P5973" s="127" t="str">
        <f t="shared" ref="P5973" si="10524">CONCATENATE("X3","(m",K5971,")")</f>
        <v>X3(m747)</v>
      </c>
      <c r="Q5973" s="59">
        <f t="shared" ref="Q5973" si="10525">(($L$3*($I$5-($B$5*Q5971+$C$5*Q5972+$E$5*N5974+$F$5*N5975+$G$5*N5976))/$D$5))+((1-$L$3)*N5973)</f>
        <v>-9.8409204507101332E-4</v>
      </c>
      <c r="S5973" s="129">
        <f t="shared" si="10521"/>
        <v>9.9039048277223696E-4</v>
      </c>
    </row>
    <row r="5974" spans="1:22" x14ac:dyDescent="0.2">
      <c r="N5974" s="125">
        <f t="shared" si="10518"/>
        <v>0.25319957184643627</v>
      </c>
      <c r="P5974" s="127" t="str">
        <f t="shared" ref="P5974" si="10526">CONCATENATE("X4","(m",K5971,")")</f>
        <v>X4(m747)</v>
      </c>
      <c r="Q5974" s="59">
        <f t="shared" ref="Q5974" si="10527">(($L$3*($I$6-($B$6*Q5971+$C$6*Q5972+$D$6*Q5973+$F$6*N5975+$G$6*N5976))/$E$6))+((1-$L$3)*N5974)</f>
        <v>0.25320205611416874</v>
      </c>
      <c r="S5974" s="129">
        <f t="shared" si="10521"/>
        <v>9.8114042618673188E-4</v>
      </c>
    </row>
    <row r="5975" spans="1:22" x14ac:dyDescent="0.2">
      <c r="N5975" s="125">
        <f t="shared" si="10518"/>
        <v>-1.0171793268036774E-4</v>
      </c>
      <c r="P5975" s="127" t="str">
        <f t="shared" ref="P5975" si="10528">CONCATENATE("X5","(m",K5971,")")</f>
        <v>X5(m747)</v>
      </c>
      <c r="Q5975" s="59">
        <f t="shared" ref="Q5975" si="10529">(($L$3*($I$7-($B$7*Q5971+$C$7*Q5972+$D$7*Q5973+$E$7*Q5974+$G$7*N5976))/$F$7))+((1-$L$3)*N5975)</f>
        <v>-1.0171893936584018E-4</v>
      </c>
      <c r="S5975" s="129">
        <f t="shared" si="10521"/>
        <v>9.8967358361403031E-4</v>
      </c>
    </row>
    <row r="5976" spans="1:22" ht="15.75" x14ac:dyDescent="0.25">
      <c r="K5976" s="1"/>
      <c r="N5976" s="126">
        <f t="shared" si="10518"/>
        <v>-9.9003883962441464E-4</v>
      </c>
      <c r="P5976" s="127" t="str">
        <f t="shared" ref="P5976" si="10530">CONCATENATE("X6","(m",K5971,")")</f>
        <v>X6(m747)</v>
      </c>
      <c r="Q5976" s="59">
        <f t="shared" ref="Q5976" si="10531">(($L$3*($I$8-($B$8*Q5971+$C$8*Q5972+$D$8*Q5973+$E$8*Q5974+$F$8*Q5975))/$G$8))+((1-$L$3)*N5976)</f>
        <v>-9.90048541425783E-4</v>
      </c>
      <c r="R5976" s="1"/>
      <c r="S5976" s="129">
        <f t="shared" si="10521"/>
        <v>9.7993188842869917E-4</v>
      </c>
      <c r="T5976" s="1"/>
      <c r="U5976" s="1"/>
    </row>
    <row r="5977" spans="1:22" x14ac:dyDescent="0.2">
      <c r="A5977" s="131"/>
      <c r="B5977" s="131"/>
      <c r="C5977" s="131"/>
      <c r="D5977" s="131"/>
      <c r="E5977" s="131"/>
      <c r="F5977" s="131"/>
      <c r="G5977" s="131"/>
      <c r="H5977" s="131"/>
      <c r="I5977" s="131"/>
      <c r="J5977" s="131"/>
      <c r="K5977" s="131"/>
      <c r="L5977" s="131"/>
      <c r="M5977" s="131"/>
      <c r="N5977" s="131"/>
      <c r="O5977" s="131"/>
      <c r="P5977" s="131"/>
      <c r="Q5977" s="131"/>
      <c r="R5977" s="131"/>
      <c r="S5977" s="131"/>
      <c r="T5977" s="131"/>
      <c r="U5977" s="131"/>
      <c r="V5977" s="131"/>
    </row>
    <row r="5978" spans="1:22" ht="15.75" x14ac:dyDescent="0.25">
      <c r="K5978" s="127" t="s">
        <v>226</v>
      </c>
      <c r="N5978" s="117" t="s">
        <v>975</v>
      </c>
      <c r="S5978" s="112" t="s">
        <v>210</v>
      </c>
      <c r="T5978" s="112" t="s">
        <v>228</v>
      </c>
    </row>
    <row r="5979" spans="1:22" x14ac:dyDescent="0.2">
      <c r="K5979" s="127">
        <v>748</v>
      </c>
      <c r="N5979" s="124">
        <f t="shared" ref="N5979" si="10532">Q5971</f>
        <v>0.25203174142879725</v>
      </c>
      <c r="P5979" s="127" t="str">
        <f t="shared" ref="P5979" si="10533">CONCATENATE("X1","(m",K5979,")")</f>
        <v>X1(m748)</v>
      </c>
      <c r="Q5979" s="59">
        <f t="shared" ref="Q5979" si="10534">(($L$3*($I$3-($C$3*N5980+$D$3*N5981+$E$3*N5982+$F$3*N5983+$G$3*N5984))/$B$3))+((1-$L$3)*N5979)</f>
        <v>0.25203421434043111</v>
      </c>
      <c r="S5979" s="129">
        <f t="shared" ref="S5979:S5984" si="10535">ABS((Q5979-N5979)/Q5979)*100</f>
        <v>9.811809243148457E-4</v>
      </c>
      <c r="T5979" s="133">
        <f t="shared" ref="T5979" si="10536">MAX(S5979:S5982)</f>
        <v>9.8514474073635883E-4</v>
      </c>
      <c r="U5979" s="127" t="s">
        <v>229</v>
      </c>
    </row>
    <row r="5980" spans="1:22" x14ac:dyDescent="0.2">
      <c r="N5980" s="125">
        <f t="shared" si="10518"/>
        <v>1.01718437176181E-4</v>
      </c>
      <c r="P5980" s="127" t="str">
        <f t="shared" ref="P5980" si="10537">CONCATENATE("X2","(m",K5979,")")</f>
        <v>X2(m748)</v>
      </c>
      <c r="Q5980" s="59">
        <f t="shared" ref="Q5980" si="10538">(($L$3*($I$4-($B$4*Q5979+$D$4*N5981+$E$4*N5982+$F$4*N5983+$G$4*N5984))/$C$4))+((1-$L$3)*N5980)</f>
        <v>1.0171943925988718E-4</v>
      </c>
      <c r="S5980" s="129">
        <f t="shared" si="10535"/>
        <v>9.8514474073635883E-4</v>
      </c>
    </row>
    <row r="5981" spans="1:22" x14ac:dyDescent="0.2">
      <c r="N5981" s="125">
        <f t="shared" si="10518"/>
        <v>-9.8409204507101332E-4</v>
      </c>
      <c r="P5981" s="127" t="str">
        <f t="shared" ref="P5981" si="10539">CONCATENATE("X3","(m",K5979,")")</f>
        <v>X3(m748)</v>
      </c>
      <c r="Q5981" s="59">
        <f t="shared" ref="Q5981" si="10540">(($L$3*($I$5-($B$5*Q5979+$C$5*Q5980+$E$5*N5982+$F$5*N5983+$G$5*N5984))/$D$5))+((1-$L$3)*N5981)</f>
        <v>-9.8410170252345264E-4</v>
      </c>
      <c r="S5981" s="129">
        <f t="shared" si="10535"/>
        <v>9.8134699031081915E-4</v>
      </c>
    </row>
    <row r="5982" spans="1:22" x14ac:dyDescent="0.2">
      <c r="N5982" s="125">
        <f t="shared" si="10518"/>
        <v>0.25320205611416874</v>
      </c>
      <c r="P5982" s="127" t="str">
        <f t="shared" ref="P5982" si="10541">CONCATENATE("X4","(m",K5979,")")</f>
        <v>X4(m748)</v>
      </c>
      <c r="Q5982" s="59">
        <f t="shared" ref="Q5982" si="10542">(($L$3*($I$6-($B$6*Q5979+$C$6*Q5980+$D$6*Q5981+$F$6*N5983+$G$6*N5984))/$E$6))+((1-$L$3)*N5982)</f>
        <v>0.25320451772161506</v>
      </c>
      <c r="S5982" s="129">
        <f t="shared" si="10535"/>
        <v>9.721814873109916E-4</v>
      </c>
    </row>
    <row r="5983" spans="1:22" x14ac:dyDescent="0.2">
      <c r="N5983" s="125">
        <f t="shared" si="10518"/>
        <v>-1.0171893936584018E-4</v>
      </c>
      <c r="P5983" s="127" t="str">
        <f t="shared" ref="P5983" si="10543">CONCATENATE("X5","(m",K5979,")")</f>
        <v>X5(m748)</v>
      </c>
      <c r="Q5983" s="59">
        <f t="shared" ref="Q5983" si="10544">(($L$3*($I$7-($B$7*Q5979+$C$7*Q5980+$D$7*Q5981+$E$7*Q5982+$G$7*N5984))/$F$7))+((1-$L$3)*N5983)</f>
        <v>-1.0171993686881569E-4</v>
      </c>
      <c r="S5983" s="129">
        <f t="shared" si="10535"/>
        <v>9.8063664431547793E-4</v>
      </c>
    </row>
    <row r="5984" spans="1:22" ht="15.75" x14ac:dyDescent="0.25">
      <c r="K5984" s="1"/>
      <c r="N5984" s="126">
        <f t="shared" si="10518"/>
        <v>-9.90048541425783E-4</v>
      </c>
      <c r="P5984" s="127" t="str">
        <f t="shared" ref="P5984" si="10545">CONCATENATE("X6","(m",K5979,")")</f>
        <v>X6(m748)</v>
      </c>
      <c r="Q5984" s="59">
        <f t="shared" ref="Q5984" si="10546">(($L$3*($I$8-($B$8*Q5979+$C$8*Q5980+$D$8*Q5981+$E$8*Q5982+$F$8*Q5983))/$G$8))+((1-$L$3)*N5984)</f>
        <v>-9.9005815473202172E-4</v>
      </c>
      <c r="R5984" s="1"/>
      <c r="S5984" s="129">
        <f t="shared" si="10535"/>
        <v>9.7098399652386497E-4</v>
      </c>
      <c r="T5984" s="1"/>
      <c r="U5984" s="1"/>
    </row>
    <row r="5985" spans="1:22" x14ac:dyDescent="0.2">
      <c r="A5985" s="131"/>
      <c r="B5985" s="131"/>
      <c r="C5985" s="131"/>
      <c r="D5985" s="131"/>
      <c r="E5985" s="131"/>
      <c r="F5985" s="131"/>
      <c r="G5985" s="131"/>
      <c r="H5985" s="131"/>
      <c r="I5985" s="131"/>
      <c r="J5985" s="131"/>
      <c r="K5985" s="131"/>
      <c r="L5985" s="131"/>
      <c r="M5985" s="131"/>
      <c r="N5985" s="131"/>
      <c r="O5985" s="131"/>
      <c r="P5985" s="131"/>
      <c r="Q5985" s="131"/>
      <c r="R5985" s="131"/>
      <c r="S5985" s="131"/>
      <c r="T5985" s="131"/>
      <c r="U5985" s="131"/>
      <c r="V5985" s="131"/>
    </row>
    <row r="5986" spans="1:22" ht="15.75" x14ac:dyDescent="0.25">
      <c r="K5986" s="127" t="s">
        <v>226</v>
      </c>
      <c r="N5986" s="117" t="s">
        <v>976</v>
      </c>
      <c r="S5986" s="112" t="s">
        <v>210</v>
      </c>
      <c r="T5986" s="112" t="s">
        <v>228</v>
      </c>
    </row>
    <row r="5987" spans="1:22" x14ac:dyDescent="0.2">
      <c r="K5987" s="127">
        <v>749</v>
      </c>
      <c r="N5987" s="124">
        <f t="shared" ref="N5987" si="10547">Q5979</f>
        <v>0.25203421434043111</v>
      </c>
      <c r="P5987" s="127" t="str">
        <f t="shared" ref="P5987" si="10548">CONCATENATE("X1","(m",K5987,")")</f>
        <v>X1(m749)</v>
      </c>
      <c r="Q5987" s="59">
        <f t="shared" ref="Q5987" si="10549">(($L$3*($I$3-($C$3*N5988+$D$3*N5989+$E$3*N5990+$F$3*N5991+$G$3*N5992))/$B$3))+((1-$L$3)*N5987)</f>
        <v>0.25203666469536373</v>
      </c>
      <c r="S5987" s="129">
        <f t="shared" ref="S5987:S5992" si="10550">ABS((Q5987-N5987)/Q5987)*100</f>
        <v>9.7222161529067984E-4</v>
      </c>
      <c r="T5987" s="133">
        <f t="shared" ref="T5987:T5995" si="10551">MAX(S5987:S5990)</f>
        <v>9.7614919912730497E-4</v>
      </c>
      <c r="U5987" s="127" t="s">
        <v>229</v>
      </c>
    </row>
    <row r="5988" spans="1:22" x14ac:dyDescent="0.2">
      <c r="N5988" s="125">
        <f t="shared" si="10518"/>
        <v>1.0171943925988718E-4</v>
      </c>
      <c r="P5988" s="127" t="str">
        <f t="shared" ref="P5988" si="10552">CONCATENATE("X2","(m",K5987,")")</f>
        <v>X2(m749)</v>
      </c>
      <c r="Q5988" s="59">
        <f t="shared" ref="Q5988" si="10553">(($L$3*($I$4-($B$4*Q5987+$D$4*N5989+$E$4*N5990+$F$4*N5991+$G$4*N5992))/$C$4))+((1-$L$3)*N5988)</f>
        <v>1.0172043220307148E-4</v>
      </c>
      <c r="S5988" s="129">
        <f t="shared" si="10550"/>
        <v>9.7614919912730497E-4</v>
      </c>
    </row>
    <row r="5989" spans="1:22" x14ac:dyDescent="0.2">
      <c r="N5989" s="125">
        <f t="shared" si="10518"/>
        <v>-9.8410170252345264E-4</v>
      </c>
      <c r="P5989" s="127" t="str">
        <f t="shared" ref="P5989" si="10554">CONCATENATE("X3","(m",K5987,")")</f>
        <v>X3(m749)</v>
      </c>
      <c r="Q5989" s="59">
        <f t="shared" ref="Q5989" si="10555">(($L$3*($I$5-($B$5*Q5987+$C$5*Q5988+$E$5*N5990+$F$5*N5991+$G$5*N5992))/$D$5))+((1-$L$3)*N5989)</f>
        <v>-9.8411127188529246E-4</v>
      </c>
      <c r="S5989" s="129">
        <f t="shared" si="10550"/>
        <v>9.7238616335468633E-4</v>
      </c>
    </row>
    <row r="5990" spans="1:22" x14ac:dyDescent="0.2">
      <c r="N5990" s="125">
        <f t="shared" si="10518"/>
        <v>0.25320451772161506</v>
      </c>
      <c r="P5990" s="127" t="str">
        <f t="shared" ref="P5990" si="10556">CONCATENATE("X4","(m",K5987,")")</f>
        <v>X4(m749)</v>
      </c>
      <c r="Q5990" s="59">
        <f t="shared" ref="Q5990" si="10557">(($L$3*($I$6-($B$6*Q5987+$C$6*Q5988+$D$6*Q5989+$F$6*N5991+$G$6*N5992))/$E$6))+((1-$L$3)*N5990)</f>
        <v>0.25320695687547151</v>
      </c>
      <c r="S5990" s="129">
        <f t="shared" si="10550"/>
        <v>9.633044393989209E-4</v>
      </c>
    </row>
    <row r="5991" spans="1:22" x14ac:dyDescent="0.2">
      <c r="N5991" s="125">
        <f t="shared" si="10518"/>
        <v>-1.0171993686881569E-4</v>
      </c>
      <c r="P5991" s="127" t="str">
        <f t="shared" ref="P5991" si="10558">CONCATENATE("X5","(m",K5987,")")</f>
        <v>X5(m749)</v>
      </c>
      <c r="Q5991" s="59">
        <f t="shared" ref="Q5991" si="10559">(($L$3*($I$7-($B$7*Q5987+$C$7*Q5988+$D$7*Q5989+$E$7*Q5990+$G$7*N5992))/$F$7))+((1-$L$3)*N5991)</f>
        <v>-1.0172092527305259E-4</v>
      </c>
      <c r="S5991" s="129">
        <f t="shared" si="10550"/>
        <v>9.716823104476502E-4</v>
      </c>
    </row>
    <row r="5992" spans="1:22" ht="15.75" x14ac:dyDescent="0.25">
      <c r="K5992" s="1"/>
      <c r="N5992" s="126">
        <f t="shared" si="10518"/>
        <v>-9.9005815473202172E-4</v>
      </c>
      <c r="P5992" s="127" t="str">
        <f t="shared" ref="P5992" si="10560">CONCATENATE("X6","(m",K5987,")")</f>
        <v>X6(m749)</v>
      </c>
      <c r="Q5992" s="59">
        <f t="shared" ref="Q5992" si="10561">(($L$3*($I$8-($B$8*Q5987+$C$8*Q5988+$D$8*Q5989+$E$8*Q5990+$F$8*Q5991))/$G$8))+((1-$L$3)*N5992)</f>
        <v>-9.9006768035034103E-4</v>
      </c>
      <c r="R5992" s="1"/>
      <c r="S5992" s="129">
        <f t="shared" si="10550"/>
        <v>9.6211789439799985E-4</v>
      </c>
      <c r="T5992" s="1"/>
      <c r="U5992" s="1"/>
    </row>
    <row r="5993" spans="1:22" x14ac:dyDescent="0.2">
      <c r="A5993" s="131"/>
      <c r="B5993" s="131"/>
      <c r="C5993" s="131"/>
      <c r="D5993" s="131"/>
      <c r="E5993" s="131"/>
      <c r="F5993" s="131"/>
      <c r="G5993" s="131"/>
      <c r="H5993" s="131"/>
      <c r="I5993" s="131"/>
      <c r="J5993" s="131"/>
      <c r="K5993" s="131"/>
      <c r="L5993" s="131"/>
      <c r="M5993" s="131"/>
      <c r="N5993" s="131"/>
      <c r="O5993" s="131"/>
      <c r="P5993" s="131"/>
      <c r="Q5993" s="131"/>
      <c r="R5993" s="131"/>
      <c r="S5993" s="131"/>
      <c r="T5993" s="131"/>
      <c r="U5993" s="131"/>
      <c r="V5993" s="131"/>
    </row>
    <row r="5994" spans="1:22" ht="15.75" x14ac:dyDescent="0.25">
      <c r="K5994" s="127" t="s">
        <v>226</v>
      </c>
      <c r="N5994" s="117" t="s">
        <v>977</v>
      </c>
      <c r="S5994" s="112" t="s">
        <v>210</v>
      </c>
      <c r="T5994" s="112" t="s">
        <v>228</v>
      </c>
    </row>
    <row r="5995" spans="1:22" x14ac:dyDescent="0.2">
      <c r="K5995" s="127">
        <v>750</v>
      </c>
      <c r="N5995" s="124">
        <f t="shared" ref="N5995" si="10562">Q5987</f>
        <v>0.25203666469536373</v>
      </c>
      <c r="P5995" s="127" t="str">
        <f t="shared" ref="P5995" si="10563">CONCATENATE("X1","(m",K5995,")")</f>
        <v>X1(m750)</v>
      </c>
      <c r="Q5995" s="59">
        <f t="shared" ref="Q5995" si="10564">(($L$3*($I$3-($C$3*N5996+$D$3*N5997+$E$3*N5998+$F$3*N5999+$G$3*N6000))/$B$3))+((1-$L$3)*N5995)</f>
        <v>0.25203909269934643</v>
      </c>
      <c r="S5995" s="129">
        <f t="shared" ref="S5995:S6000" si="10565">ABS((Q5995-N5995)/Q5995)*100</f>
        <v>9.6334420057532478E-4</v>
      </c>
      <c r="T5995" s="133">
        <f t="shared" si="10551"/>
        <v>9.6723588381233472E-4</v>
      </c>
      <c r="U5995" s="127" t="s">
        <v>229</v>
      </c>
    </row>
    <row r="5996" spans="1:22" x14ac:dyDescent="0.2">
      <c r="N5996" s="125">
        <f t="shared" si="10518"/>
        <v>1.0172043220307148E-4</v>
      </c>
      <c r="P5996" s="127" t="str">
        <f t="shared" ref="P5996" si="10566">CONCATENATE("X2","(m",K5995,")")</f>
        <v>X2(m750)</v>
      </c>
      <c r="Q5996" s="59">
        <f t="shared" ref="Q5996" si="10567">(($L$3*($I$4-($B$4*Q5995+$D$4*N5997+$E$4*N5998+$F$4*N5999+$G$4*N6000))/$C$4))+((1-$L$3)*N5996)</f>
        <v>1.0172141608910941E-4</v>
      </c>
      <c r="S5996" s="129">
        <f t="shared" si="10565"/>
        <v>9.6723588381233472E-4</v>
      </c>
    </row>
    <row r="5997" spans="1:22" x14ac:dyDescent="0.2">
      <c r="N5997" s="125">
        <f t="shared" si="10518"/>
        <v>-9.8411127188529246E-4</v>
      </c>
      <c r="P5997" s="127" t="str">
        <f t="shared" ref="P5997" si="10568">CONCATENATE("X3","(m",K5995,")")</f>
        <v>X3(m750)</v>
      </c>
      <c r="Q5997" s="59">
        <f t="shared" ref="Q5997" si="10569">(($L$3*($I$5-($B$5*Q5995+$C$5*Q5996+$E$5*N5998+$F$5*N5999+$G$5*N6000))/$D$5))+((1-$L$3)*N5997)</f>
        <v>-9.8412075396005195E-4</v>
      </c>
      <c r="S5997" s="129">
        <f t="shared" si="10565"/>
        <v>9.6350724454591233E-4</v>
      </c>
    </row>
    <row r="5998" spans="1:22" x14ac:dyDescent="0.2">
      <c r="N5998" s="125">
        <f t="shared" si="10518"/>
        <v>0.25320695687547151</v>
      </c>
      <c r="P5998" s="127" t="str">
        <f t="shared" ref="P5998" si="10570">CONCATENATE("X4","(m",K5995,")")</f>
        <v>X4(m750)</v>
      </c>
      <c r="Q5998" s="59">
        <f t="shared" ref="Q5998" si="10571">(($L$3*($I$6-($B$6*Q5995+$C$6*Q5996+$D$6*Q5997+$F$6*N5999+$G$6*N6000))/$E$6))+((1-$L$3)*N5998)</f>
        <v>0.25320937378054886</v>
      </c>
      <c r="S5998" s="129">
        <f t="shared" si="10565"/>
        <v>9.5450853231293209E-4</v>
      </c>
    </row>
    <row r="5999" spans="1:22" x14ac:dyDescent="0.2">
      <c r="N5999" s="125">
        <f t="shared" si="10518"/>
        <v>-1.0172092527305259E-4</v>
      </c>
      <c r="P5999" s="127" t="str">
        <f t="shared" ref="P5999" si="10572">CONCATENATE("X5","(m",K5995,")")</f>
        <v>X5(m750)</v>
      </c>
      <c r="Q5999" s="59">
        <f t="shared" ref="Q5999" si="10573">(($L$3*($I$7-($B$7*Q5995+$C$7*Q5996+$D$7*Q5997+$E$7*Q5998+$G$7*N6000))/$F$7))+((1-$L$3)*N5999)</f>
        <v>-1.0172190466154512E-4</v>
      </c>
      <c r="S5999" s="129">
        <f t="shared" si="10565"/>
        <v>9.628098252702662E-4</v>
      </c>
    </row>
    <row r="6000" spans="1:22" ht="15.75" x14ac:dyDescent="0.25">
      <c r="K6000" s="1"/>
      <c r="N6000" s="126">
        <f t="shared" si="10518"/>
        <v>-9.9006768035034103E-4</v>
      </c>
      <c r="P6000" s="127" t="str">
        <f t="shared" ref="P6000" si="10574">CONCATENATE("X6","(m",K5995,")")</f>
        <v>X6(m750)</v>
      </c>
      <c r="Q6000" s="59">
        <f t="shared" ref="Q6000" si="10575">(($L$3*($I$8-($B$8*Q5995+$C$8*Q5996+$D$8*Q5997+$E$8*Q5998+$F$8*Q5999))/$G$8))+((1-$L$3)*N6000)</f>
        <v>-9.9007711908058764E-4</v>
      </c>
      <c r="R6000" s="1"/>
      <c r="S6000" s="129">
        <f t="shared" si="10565"/>
        <v>9.5333283283783709E-4</v>
      </c>
      <c r="T6000" s="1"/>
      <c r="U6000" s="1"/>
    </row>
    <row r="6001" spans="1:22" x14ac:dyDescent="0.2">
      <c r="A6001" s="131"/>
      <c r="B6001" s="131"/>
      <c r="C6001" s="131"/>
      <c r="D6001" s="131"/>
      <c r="E6001" s="131"/>
      <c r="F6001" s="131"/>
      <c r="G6001" s="131"/>
      <c r="H6001" s="131"/>
      <c r="I6001" s="131"/>
      <c r="J6001" s="131"/>
      <c r="K6001" s="131"/>
      <c r="L6001" s="131"/>
      <c r="M6001" s="131"/>
      <c r="N6001" s="131"/>
      <c r="O6001" s="131"/>
      <c r="P6001" s="131"/>
      <c r="Q6001" s="131"/>
      <c r="R6001" s="131"/>
      <c r="S6001" s="131"/>
      <c r="T6001" s="131"/>
      <c r="U6001" s="131"/>
      <c r="V6001" s="131"/>
    </row>
  </sheetData>
  <mergeCells count="2">
    <mergeCell ref="B2:G2"/>
    <mergeCell ref="B1:G1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F1B59-86E3-460B-ACF8-91D0CB0638E9}">
  <dimension ref="B1:AH40"/>
  <sheetViews>
    <sheetView topLeftCell="E1" zoomScale="85" zoomScaleNormal="85" workbookViewId="0">
      <selection activeCell="I7" sqref="I7"/>
    </sheetView>
  </sheetViews>
  <sheetFormatPr defaultRowHeight="15" x14ac:dyDescent="0.2"/>
  <cols>
    <col min="1" max="1" width="9.140625" style="7"/>
    <col min="2" max="2" width="10.28515625" style="7" bestFit="1" customWidth="1"/>
    <col min="3" max="3" width="10.85546875" style="7" bestFit="1" customWidth="1"/>
    <col min="4" max="4" width="13.5703125" style="7" bestFit="1" customWidth="1"/>
    <col min="5" max="5" width="10.7109375" style="7" bestFit="1" customWidth="1"/>
    <col min="6" max="6" width="10.85546875" style="7" bestFit="1" customWidth="1"/>
    <col min="7" max="7" width="13.5703125" style="7" bestFit="1" customWidth="1"/>
    <col min="8" max="8" width="3" style="7" customWidth="1"/>
    <col min="9" max="9" width="8.85546875" style="7" bestFit="1" customWidth="1"/>
    <col min="10" max="10" width="4.28515625" style="7" customWidth="1"/>
    <col min="11" max="11" width="11.7109375" style="7" bestFit="1" customWidth="1"/>
    <col min="12" max="12" width="7.140625" style="7" bestFit="1" customWidth="1"/>
    <col min="13" max="13" width="7.140625" style="7" customWidth="1"/>
    <col min="14" max="14" width="11.42578125" style="7" bestFit="1" customWidth="1"/>
    <col min="15" max="15" width="11.85546875" style="7" bestFit="1" customWidth="1"/>
    <col min="16" max="16" width="7.140625" style="7" customWidth="1"/>
    <col min="17" max="17" width="8.42578125" style="7" bestFit="1" customWidth="1"/>
    <col min="18" max="18" width="15.5703125" style="7" bestFit="1" customWidth="1"/>
    <col min="19" max="19" width="9.7109375" style="7" bestFit="1" customWidth="1"/>
    <col min="20" max="20" width="11.42578125" style="7" bestFit="1" customWidth="1"/>
    <col min="21" max="21" width="12.85546875" style="7" bestFit="1" customWidth="1"/>
    <col min="22" max="23" width="12.85546875" style="7" customWidth="1"/>
    <col min="24" max="24" width="9" style="7" bestFit="1" customWidth="1"/>
    <col min="25" max="25" width="11.7109375" style="7" bestFit="1" customWidth="1"/>
    <col min="26" max="26" width="12.85546875" style="7" bestFit="1" customWidth="1"/>
    <col min="27" max="27" width="11" style="7" bestFit="1" customWidth="1"/>
    <col min="28" max="28" width="4.85546875" style="7" customWidth="1"/>
    <col min="29" max="29" width="13.140625" style="7" bestFit="1" customWidth="1"/>
    <col min="30" max="30" width="9.140625" style="7"/>
    <col min="31" max="31" width="10.85546875" style="7" bestFit="1" customWidth="1"/>
    <col min="32" max="33" width="9.140625" style="7"/>
    <col min="34" max="34" width="13.140625" style="7" bestFit="1" customWidth="1"/>
    <col min="35" max="16384" width="9.140625" style="7"/>
  </cols>
  <sheetData>
    <row r="1" spans="2:32" s="107" customFormat="1" x14ac:dyDescent="0.2">
      <c r="B1" s="186" t="s">
        <v>123</v>
      </c>
      <c r="C1" s="186"/>
      <c r="D1" s="186"/>
      <c r="E1" s="186"/>
      <c r="F1" s="186"/>
      <c r="G1" s="186"/>
      <c r="I1" s="69" t="s">
        <v>110</v>
      </c>
    </row>
    <row r="2" spans="2:32" ht="15.75" x14ac:dyDescent="0.25">
      <c r="B2" s="185" t="s">
        <v>0</v>
      </c>
      <c r="C2" s="185"/>
      <c r="D2" s="185"/>
      <c r="E2" s="185"/>
      <c r="F2" s="185"/>
      <c r="G2" s="185"/>
      <c r="I2" s="76" t="s">
        <v>20</v>
      </c>
      <c r="K2" s="117" t="s">
        <v>208</v>
      </c>
      <c r="L2" s="117" t="s">
        <v>209</v>
      </c>
      <c r="M2" s="76"/>
      <c r="N2" s="76"/>
      <c r="O2" s="117" t="str">
        <f>CONCATENATE("s",AF3)</f>
        <v>s1</v>
      </c>
      <c r="Q2" s="104" t="str">
        <f>CONCATENATE("s",AF3,"T")</f>
        <v>s1T</v>
      </c>
      <c r="R2" s="104">
        <f t="array" ref="R2:W2">TRANSPOSE(O3:O8)</f>
        <v>0</v>
      </c>
      <c r="S2" s="105">
        <v>0</v>
      </c>
      <c r="T2" s="105">
        <v>0</v>
      </c>
      <c r="U2" s="105">
        <v>1</v>
      </c>
      <c r="V2" s="105">
        <v>0</v>
      </c>
      <c r="W2" s="105">
        <v>0</v>
      </c>
      <c r="X2" s="10" t="str">
        <f>CONCATENATE("r",AF3)</f>
        <v>r1</v>
      </c>
      <c r="Y2" s="10" t="str">
        <f>CONCATENATE("αs",AF3)</f>
        <v>αs1</v>
      </c>
      <c r="Z2" s="10" t="s">
        <v>220</v>
      </c>
      <c r="AA2" s="10" t="s">
        <v>221</v>
      </c>
      <c r="AC2" s="10" t="str">
        <f>CONCATENATE("U",AF3)</f>
        <v>U1</v>
      </c>
      <c r="AD2" s="112" t="s">
        <v>210</v>
      </c>
      <c r="AE2" s="76" t="s">
        <v>211</v>
      </c>
      <c r="AF2" s="76" t="s">
        <v>218</v>
      </c>
    </row>
    <row r="3" spans="2:32" x14ac:dyDescent="0.2">
      <c r="B3" s="42">
        <v>430.85055140571427</v>
      </c>
      <c r="C3" s="42">
        <v>0</v>
      </c>
      <c r="D3" s="42">
        <v>483.10464000000002</v>
      </c>
      <c r="E3" s="42">
        <v>-426.98571428571427</v>
      </c>
      <c r="F3" s="42">
        <v>0</v>
      </c>
      <c r="G3" s="42">
        <v>0</v>
      </c>
      <c r="I3" s="76">
        <v>0</v>
      </c>
      <c r="K3" s="117">
        <v>0</v>
      </c>
      <c r="L3" s="117">
        <f>I3</f>
        <v>0</v>
      </c>
      <c r="O3" s="117">
        <f>L3</f>
        <v>0</v>
      </c>
      <c r="Q3" s="104" t="s">
        <v>219</v>
      </c>
      <c r="R3" s="104">
        <f t="array" ref="R3:W3">MMULT(R2:W2,$B$3:$G$8)</f>
        <v>-426.98571428571427</v>
      </c>
      <c r="S3" s="105">
        <v>0</v>
      </c>
      <c r="T3" s="105">
        <v>0</v>
      </c>
      <c r="U3" s="105">
        <v>430.85055140571427</v>
      </c>
      <c r="V3" s="105">
        <v>0</v>
      </c>
      <c r="W3" s="105">
        <v>483.10464000000002</v>
      </c>
      <c r="X3" s="108">
        <f>L3-AA3</f>
        <v>0.99102975008993166</v>
      </c>
      <c r="Y3" s="121">
        <f t="array" ref="Y3:Y8">MMULT(O3:O8,R5)</f>
        <v>0</v>
      </c>
      <c r="Z3" s="108">
        <f t="array" ref="Z3:Z8">TRANSPOSE(R3:W3)</f>
        <v>-426.98571428571427</v>
      </c>
      <c r="AA3" s="108">
        <f t="array" ref="AA3:AA8">MMULT(Z3:Z8,R5)</f>
        <v>-0.99102975008993166</v>
      </c>
      <c r="AC3" s="121">
        <f>SUM(K3+Y3)</f>
        <v>0</v>
      </c>
      <c r="AD3" s="76">
        <f t="array" ref="AD3">(((SQRT(MMULT(R4:W4,X3:X8)))))</f>
        <v>1.4964663651265944</v>
      </c>
      <c r="AE3" s="60">
        <v>1E-3</v>
      </c>
      <c r="AF3" s="76">
        <v>1</v>
      </c>
    </row>
    <row r="4" spans="2:32" x14ac:dyDescent="0.2">
      <c r="B4" s="42">
        <v>0</v>
      </c>
      <c r="C4" s="42">
        <v>1195.7360585422739</v>
      </c>
      <c r="D4" s="42">
        <v>61.620489795918367</v>
      </c>
      <c r="E4" s="42">
        <v>0</v>
      </c>
      <c r="F4" s="42">
        <v>-0.17605854227405249</v>
      </c>
      <c r="G4" s="42">
        <v>61.620489795918367</v>
      </c>
      <c r="I4" s="76">
        <v>0</v>
      </c>
      <c r="K4" s="118">
        <v>0</v>
      </c>
      <c r="L4" s="118">
        <f>I4</f>
        <v>0</v>
      </c>
      <c r="O4" s="118">
        <f t="shared" ref="O4:O8" si="0">L4</f>
        <v>0</v>
      </c>
      <c r="Q4" s="104" t="str">
        <f>CONCATENATE("r",AF3,"T")</f>
        <v>r1T</v>
      </c>
      <c r="R4" s="104">
        <f t="array" ref="R4:W4">TRANSPOSE(X3:X8)</f>
        <v>0.99102975008993166</v>
      </c>
      <c r="S4" s="105">
        <v>0</v>
      </c>
      <c r="T4" s="105">
        <v>0</v>
      </c>
      <c r="U4" s="105">
        <v>0</v>
      </c>
      <c r="V4" s="105">
        <v>0</v>
      </c>
      <c r="W4" s="105">
        <v>-1.1212812387585416</v>
      </c>
      <c r="X4" s="109">
        <f>L4-AA4</f>
        <v>0</v>
      </c>
      <c r="Y4" s="122">
        <v>0</v>
      </c>
      <c r="Z4" s="109">
        <v>0</v>
      </c>
      <c r="AA4" s="109">
        <v>0</v>
      </c>
      <c r="AC4" s="122">
        <f>SUM(K4+Y4)</f>
        <v>0</v>
      </c>
    </row>
    <row r="5" spans="2:32" x14ac:dyDescent="0.2">
      <c r="B5" s="42">
        <v>483.10464000000002</v>
      </c>
      <c r="C5" s="42">
        <v>61.620489795918367</v>
      </c>
      <c r="D5" s="42">
        <v>109273.66857142857</v>
      </c>
      <c r="E5" s="42">
        <v>0</v>
      </c>
      <c r="F5" s="42">
        <v>-61.620489795918367</v>
      </c>
      <c r="G5" s="42">
        <v>14378.114285714286</v>
      </c>
      <c r="I5" s="76">
        <v>0</v>
      </c>
      <c r="K5" s="118">
        <v>0</v>
      </c>
      <c r="L5" s="118">
        <f>I5</f>
        <v>0</v>
      </c>
      <c r="O5" s="118">
        <f t="shared" si="0"/>
        <v>0</v>
      </c>
      <c r="Q5" s="8" t="s">
        <v>222</v>
      </c>
      <c r="R5" s="120">
        <f>(MMULT(R2:W2,L3:L8))/(MMULT(R3:W3,O3:O8))</f>
        <v>2.3209904147443948E-3</v>
      </c>
      <c r="U5" s="96"/>
      <c r="V5" s="96"/>
      <c r="W5" s="96"/>
      <c r="X5" s="109">
        <f>L5-AA5</f>
        <v>0</v>
      </c>
      <c r="Y5" s="122">
        <v>0</v>
      </c>
      <c r="Z5" s="109">
        <v>0</v>
      </c>
      <c r="AA5" s="109">
        <v>0</v>
      </c>
      <c r="AC5" s="122">
        <f>SUM(K5+Y5)</f>
        <v>0</v>
      </c>
    </row>
    <row r="6" spans="2:32" x14ac:dyDescent="0.2">
      <c r="B6" s="42">
        <v>-426.98571428571427</v>
      </c>
      <c r="C6" s="42">
        <v>0</v>
      </c>
      <c r="D6" s="42">
        <v>0</v>
      </c>
      <c r="E6" s="42">
        <v>430.85055140571427</v>
      </c>
      <c r="F6" s="42">
        <v>0</v>
      </c>
      <c r="G6" s="42">
        <v>483.10464000000002</v>
      </c>
      <c r="I6" s="76">
        <v>1</v>
      </c>
      <c r="K6" s="118">
        <v>0</v>
      </c>
      <c r="L6" s="118">
        <f>I6</f>
        <v>1</v>
      </c>
      <c r="O6" s="118">
        <f t="shared" si="0"/>
        <v>1</v>
      </c>
      <c r="X6" s="109">
        <f>L6-AA6</f>
        <v>0</v>
      </c>
      <c r="Y6" s="122">
        <v>2.3209904147443948E-3</v>
      </c>
      <c r="Z6" s="109">
        <v>430.85055140571427</v>
      </c>
      <c r="AA6" s="109">
        <v>1</v>
      </c>
      <c r="AC6" s="122">
        <f>SUM(K6+Y6)</f>
        <v>2.3209904147443948E-3</v>
      </c>
    </row>
    <row r="7" spans="2:32" x14ac:dyDescent="0.2">
      <c r="B7" s="42">
        <v>0</v>
      </c>
      <c r="C7" s="42">
        <v>-0.17605854227405249</v>
      </c>
      <c r="D7" s="42">
        <v>-61.620489795918367</v>
      </c>
      <c r="E7" s="42">
        <v>0</v>
      </c>
      <c r="F7" s="42">
        <v>1195.7360585422739</v>
      </c>
      <c r="G7" s="42">
        <v>-61.620489795918367</v>
      </c>
      <c r="I7" s="76">
        <v>0</v>
      </c>
      <c r="K7" s="118">
        <v>0</v>
      </c>
      <c r="L7" s="118">
        <f t="shared" ref="L7:L8" si="1">I7</f>
        <v>0</v>
      </c>
      <c r="O7" s="118">
        <f t="shared" si="0"/>
        <v>0</v>
      </c>
      <c r="X7" s="109">
        <f t="shared" ref="X7:X8" si="2">L7-AA7</f>
        <v>0</v>
      </c>
      <c r="Y7" s="122">
        <v>0</v>
      </c>
      <c r="Z7" s="109">
        <v>0</v>
      </c>
      <c r="AA7" s="109">
        <v>0</v>
      </c>
      <c r="AC7" s="122">
        <f t="shared" ref="AC7:AC8" si="3">SUM(K7+Y7)</f>
        <v>0</v>
      </c>
    </row>
    <row r="8" spans="2:32" x14ac:dyDescent="0.2">
      <c r="B8" s="42">
        <v>0</v>
      </c>
      <c r="C8" s="42">
        <v>61.620489795918367</v>
      </c>
      <c r="D8" s="42">
        <v>14378.114285714286</v>
      </c>
      <c r="E8" s="42">
        <v>483.10464000000002</v>
      </c>
      <c r="F8" s="42">
        <v>-61.620489795918367</v>
      </c>
      <c r="G8" s="42">
        <v>109273.66857142857</v>
      </c>
      <c r="I8" s="76">
        <v>0</v>
      </c>
      <c r="K8" s="119">
        <v>0</v>
      </c>
      <c r="L8" s="119">
        <f t="shared" si="1"/>
        <v>0</v>
      </c>
      <c r="O8" s="119">
        <f t="shared" si="0"/>
        <v>0</v>
      </c>
      <c r="X8" s="110">
        <f t="shared" si="2"/>
        <v>-1.1212812387585416</v>
      </c>
      <c r="Y8" s="123">
        <v>0</v>
      </c>
      <c r="Z8" s="110">
        <v>483.10464000000002</v>
      </c>
      <c r="AA8" s="110">
        <v>1.1212812387585416</v>
      </c>
      <c r="AC8" s="123">
        <f t="shared" si="3"/>
        <v>0</v>
      </c>
    </row>
    <row r="9" spans="2:32" s="107" customFormat="1" x14ac:dyDescent="0.2"/>
    <row r="10" spans="2:32" ht="15.75" x14ac:dyDescent="0.25">
      <c r="B10" s="167"/>
      <c r="C10" s="167"/>
      <c r="D10" s="167"/>
      <c r="E10" s="167"/>
      <c r="F10" s="76"/>
      <c r="G10" s="76"/>
      <c r="K10" s="10" t="str">
        <f>AC2</f>
        <v>U1</v>
      </c>
      <c r="L10" s="10" t="str">
        <f>X2</f>
        <v>r1</v>
      </c>
      <c r="M10" s="111" t="s">
        <v>224</v>
      </c>
      <c r="N10" s="10" t="str">
        <f>CONCATENATE(M10,O2)</f>
        <v>auxs1</v>
      </c>
      <c r="O10" s="10" t="s">
        <v>212</v>
      </c>
      <c r="Q10" s="104" t="str">
        <f>CONCATENATE("s",AF11,"T")</f>
        <v>s2T</v>
      </c>
      <c r="R10" s="104">
        <f t="array" ref="R10:W10">TRANSPOSE(O11:O16)</f>
        <v>0.99102975008993166</v>
      </c>
      <c r="S10" s="105">
        <v>0</v>
      </c>
      <c r="T10" s="105">
        <v>0</v>
      </c>
      <c r="U10" s="105">
        <v>2.2394115819552018</v>
      </c>
      <c r="V10" s="105">
        <v>0</v>
      </c>
      <c r="W10" s="105">
        <v>-1.1212812387585416</v>
      </c>
      <c r="X10" s="10" t="str">
        <f>CONCATENATE("r",AF11)</f>
        <v>r2</v>
      </c>
      <c r="Y10" s="10" t="str">
        <f>CONCATENATE("αs",AF11)</f>
        <v>αs2</v>
      </c>
      <c r="Z10" s="10" t="s">
        <v>220</v>
      </c>
      <c r="AA10" s="10" t="s">
        <v>221</v>
      </c>
      <c r="AC10" s="10" t="str">
        <f>CONCATENATE("U",AF11)</f>
        <v>U2</v>
      </c>
      <c r="AD10" s="112" t="s">
        <v>210</v>
      </c>
      <c r="AE10" s="76" t="s">
        <v>211</v>
      </c>
      <c r="AF10" s="76" t="s">
        <v>218</v>
      </c>
    </row>
    <row r="11" spans="2:32" x14ac:dyDescent="0.2">
      <c r="K11" s="121">
        <f>AC3</f>
        <v>0</v>
      </c>
      <c r="L11" s="117">
        <f>X3</f>
        <v>0.99102975008993166</v>
      </c>
      <c r="M11" s="104">
        <f t="array" ref="M11">(MMULT(R3:W3,X3:X8))/(MMULT(R3:W3,O3:O8))</f>
        <v>-2.2394115819552018</v>
      </c>
      <c r="N11" s="117">
        <f t="array" ref="N11:N16">MMULT(O3:O8,(MMULT(R3:W3,X3:X8))/(MMULT(R3:W3,O3:O8)))</f>
        <v>0</v>
      </c>
      <c r="O11" s="121">
        <f t="shared" ref="O11:O16" si="4">X3-N11</f>
        <v>0.99102975008993166</v>
      </c>
      <c r="Q11" s="104" t="s">
        <v>219</v>
      </c>
      <c r="R11" s="104">
        <f t="array" ref="R11:W11">MMULT(R10:W10,$B$3:$G$8)</f>
        <v>-529.21103961512893</v>
      </c>
      <c r="S11" s="105">
        <v>-69.093899131275421</v>
      </c>
      <c r="T11" s="105">
        <v>-15643.138726651112</v>
      </c>
      <c r="U11" s="105">
        <v>0</v>
      </c>
      <c r="V11" s="105">
        <v>69.093899131275421</v>
      </c>
      <c r="W11" s="105">
        <v>-121444.64433334945</v>
      </c>
      <c r="X11" s="108">
        <f>L11-AA11</f>
        <v>0.99976641701260294</v>
      </c>
      <c r="Y11" s="121">
        <f t="array" ref="Y11:Y16">MMULT(O11:O16,R13)</f>
        <v>1.6360763833064862E-5</v>
      </c>
      <c r="Z11" s="108">
        <f t="array" ref="Z11:Z16">TRANSPOSE(R11:W11)</f>
        <v>-529.21103961512893</v>
      </c>
      <c r="AA11" s="108">
        <f t="array" ref="AA11:AA16">MMULT(Z11:Z16,R13)</f>
        <v>-8.7366669226712455E-3</v>
      </c>
      <c r="AC11" s="121">
        <f>SUM(K11+Y11)</f>
        <v>1.6360763833064862E-5</v>
      </c>
      <c r="AD11" s="76">
        <f t="array" ref="AD11">(((SQRT(MMULT(R12:W12,X11:X16)))))</f>
        <v>1.3590553668904302</v>
      </c>
      <c r="AE11" s="60">
        <v>1E-3</v>
      </c>
      <c r="AF11" s="76">
        <v>2</v>
      </c>
    </row>
    <row r="12" spans="2:32" x14ac:dyDescent="0.2">
      <c r="K12" s="122">
        <f>AC4</f>
        <v>0</v>
      </c>
      <c r="L12" s="118">
        <f>X4</f>
        <v>0</v>
      </c>
      <c r="N12" s="118">
        <v>0</v>
      </c>
      <c r="O12" s="122">
        <f t="shared" si="4"/>
        <v>0</v>
      </c>
      <c r="Q12" s="104" t="str">
        <f>CONCATENATE("r",AF11,"T")</f>
        <v>r2T</v>
      </c>
      <c r="R12" s="104">
        <f t="array" ref="R12:W12">TRANSPOSE(X11:X16)</f>
        <v>0.99976641701260294</v>
      </c>
      <c r="S12" s="105">
        <v>1.1406609800460794E-3</v>
      </c>
      <c r="T12" s="105">
        <v>0.25825026775572069</v>
      </c>
      <c r="U12" s="105">
        <v>0</v>
      </c>
      <c r="V12" s="105">
        <v>-1.1406609800460794E-3</v>
      </c>
      <c r="W12" s="105">
        <v>0.88363046500028508</v>
      </c>
      <c r="X12" s="109">
        <f>L12-AA12</f>
        <v>1.1406609800460794E-3</v>
      </c>
      <c r="Y12" s="122">
        <v>0</v>
      </c>
      <c r="Z12" s="109">
        <v>-69.093899131275421</v>
      </c>
      <c r="AA12" s="109">
        <v>-1.1406609800460794E-3</v>
      </c>
      <c r="AC12" s="122">
        <f>SUM(K12+Y12)</f>
        <v>0</v>
      </c>
    </row>
    <row r="13" spans="2:32" x14ac:dyDescent="0.2">
      <c r="K13" s="122">
        <f>AC5</f>
        <v>0</v>
      </c>
      <c r="L13" s="118">
        <f>X5</f>
        <v>0</v>
      </c>
      <c r="N13" s="118">
        <v>0</v>
      </c>
      <c r="O13" s="122">
        <f t="shared" si="4"/>
        <v>0</v>
      </c>
      <c r="Q13" s="8" t="s">
        <v>222</v>
      </c>
      <c r="R13" s="120">
        <f>(MMULT(R10:W10,L11:L16))/(MMULT(R11:W11,O11:O16))</f>
        <v>1.6508852364502874E-5</v>
      </c>
      <c r="U13" s="96"/>
      <c r="V13" s="96"/>
      <c r="W13" s="96"/>
      <c r="X13" s="109">
        <f>L13-AA13</f>
        <v>0.25825026775572069</v>
      </c>
      <c r="Y13" s="122">
        <v>0</v>
      </c>
      <c r="Z13" s="109">
        <v>-15643.138726651112</v>
      </c>
      <c r="AA13" s="109">
        <v>-0.25825026775572069</v>
      </c>
      <c r="AC13" s="122">
        <f>SUM(K13+Y13)</f>
        <v>0</v>
      </c>
    </row>
    <row r="14" spans="2:32" x14ac:dyDescent="0.2">
      <c r="K14" s="122">
        <f>AC6</f>
        <v>2.3209904147443948E-3</v>
      </c>
      <c r="L14" s="118">
        <f>X6</f>
        <v>0</v>
      </c>
      <c r="N14" s="72">
        <v>-2.2394115819552018</v>
      </c>
      <c r="O14" s="122">
        <f t="shared" si="4"/>
        <v>2.2394115819552018</v>
      </c>
      <c r="X14" s="109">
        <f>L14-AA14</f>
        <v>0</v>
      </c>
      <c r="Y14" s="122">
        <v>3.6970115189856257E-5</v>
      </c>
      <c r="Z14" s="109">
        <v>0</v>
      </c>
      <c r="AA14" s="109">
        <v>0</v>
      </c>
      <c r="AC14" s="122">
        <f>SUM(K14+Y14)</f>
        <v>2.3579605299342511E-3</v>
      </c>
    </row>
    <row r="15" spans="2:32" x14ac:dyDescent="0.2">
      <c r="K15" s="122">
        <f t="shared" ref="K15:K16" si="5">AC7</f>
        <v>0</v>
      </c>
      <c r="L15" s="118">
        <f t="shared" ref="L15:L16" si="6">X7</f>
        <v>0</v>
      </c>
      <c r="N15" s="118">
        <v>0</v>
      </c>
      <c r="O15" s="122">
        <f t="shared" si="4"/>
        <v>0</v>
      </c>
      <c r="X15" s="109">
        <f t="shared" ref="X15:X16" si="7">L15-AA15</f>
        <v>-1.1406609800460794E-3</v>
      </c>
      <c r="Y15" s="122">
        <v>0</v>
      </c>
      <c r="Z15" s="109">
        <v>69.093899131275421</v>
      </c>
      <c r="AA15" s="109">
        <v>1.1406609800460794E-3</v>
      </c>
      <c r="AC15" s="122">
        <f t="shared" ref="AC15:AC16" si="8">SUM(K15+Y15)</f>
        <v>0</v>
      </c>
    </row>
    <row r="16" spans="2:32" x14ac:dyDescent="0.2">
      <c r="K16" s="123">
        <f t="shared" si="5"/>
        <v>0</v>
      </c>
      <c r="L16" s="119">
        <f t="shared" si="6"/>
        <v>-1.1212812387585416</v>
      </c>
      <c r="N16" s="119">
        <v>0</v>
      </c>
      <c r="O16" s="123">
        <f t="shared" si="4"/>
        <v>-1.1212812387585416</v>
      </c>
      <c r="X16" s="110">
        <f t="shared" si="7"/>
        <v>0.88363046500028508</v>
      </c>
      <c r="Y16" s="123">
        <v>-1.8511066429751659E-5</v>
      </c>
      <c r="Z16" s="110">
        <v>-121444.64433334945</v>
      </c>
      <c r="AA16" s="110">
        <v>-2.0049117037588267</v>
      </c>
      <c r="AC16" s="123">
        <f t="shared" si="8"/>
        <v>-1.8511066429751659E-5</v>
      </c>
    </row>
    <row r="17" spans="2:32" s="107" customFormat="1" x14ac:dyDescent="0.2"/>
    <row r="18" spans="2:32" ht="15.75" x14ac:dyDescent="0.25">
      <c r="B18" s="167"/>
      <c r="C18" s="167"/>
      <c r="D18" s="167"/>
      <c r="E18" s="167"/>
      <c r="F18" s="76"/>
      <c r="G18" s="76"/>
      <c r="K18" s="10" t="str">
        <f t="shared" ref="K18:K24" si="9">AC10</f>
        <v>U2</v>
      </c>
      <c r="L18" s="10" t="str">
        <f t="shared" ref="L18:L24" si="10">X10</f>
        <v>r2</v>
      </c>
      <c r="M18" s="111" t="s">
        <v>224</v>
      </c>
      <c r="N18" s="10" t="str">
        <f>CONCATENATE(M18,O10)</f>
        <v>auxs2</v>
      </c>
      <c r="O18" s="10" t="s">
        <v>216</v>
      </c>
      <c r="Q18" s="104" t="str">
        <f t="shared" ref="Q18" si="11">CONCATENATE("s",AF19,"T")</f>
        <v>s3T</v>
      </c>
      <c r="R18" s="104">
        <f t="array" ref="R18:W18">TRANSPOSE(O19:O24)</f>
        <v>1.817152185204445</v>
      </c>
      <c r="S18" s="105">
        <v>1.1406609800460794E-3</v>
      </c>
      <c r="T18" s="105">
        <v>0.25825026775572069</v>
      </c>
      <c r="U18" s="105">
        <v>1.847031490273682</v>
      </c>
      <c r="V18" s="105">
        <v>-1.1406609800460794E-3</v>
      </c>
      <c r="W18" s="105">
        <v>-4.118468471502934E-2</v>
      </c>
      <c r="X18" s="10" t="str">
        <f t="shared" ref="X18" si="12">CONCATENATE("r",AF19)</f>
        <v>r3</v>
      </c>
      <c r="Y18" s="10" t="str">
        <f t="shared" ref="Y18" si="13">CONCATENATE("αs",AF19)</f>
        <v>αs3</v>
      </c>
      <c r="Z18" s="10" t="s">
        <v>220</v>
      </c>
      <c r="AA18" s="10" t="s">
        <v>221</v>
      </c>
      <c r="AC18" s="10" t="str">
        <f t="shared" ref="AC18" si="14">CONCATENATE("U",AF19)</f>
        <v>U3</v>
      </c>
      <c r="AD18" s="112" t="s">
        <v>210</v>
      </c>
      <c r="AE18" s="76" t="s">
        <v>211</v>
      </c>
      <c r="AF18" s="76" t="s">
        <v>218</v>
      </c>
    </row>
    <row r="19" spans="2:32" x14ac:dyDescent="0.2">
      <c r="K19" s="121">
        <f t="shared" si="9"/>
        <v>1.6360763833064862E-5</v>
      </c>
      <c r="L19" s="117">
        <f t="shared" si="10"/>
        <v>0.99976641701260294</v>
      </c>
      <c r="M19" s="104">
        <f t="array" ref="M19">(MMULT(R11:W11,X11:X16))/(MMULT(R11:W11,O11:O16))</f>
        <v>-0.82478428938956461</v>
      </c>
      <c r="N19" s="117">
        <f t="array" ref="N19:N24">MMULT(O11:O16,(MMULT(R11:W11,X11:X16))/(MMULT(R11:W11,O11:O16)))</f>
        <v>-0.81738576819184205</v>
      </c>
      <c r="O19" s="121">
        <f t="shared" ref="O19:O24" si="15">X11-N19</f>
        <v>1.817152185204445</v>
      </c>
      <c r="Q19" s="104" t="s">
        <v>219</v>
      </c>
      <c r="R19" s="104">
        <f t="array" ref="R19:W19">MMULT(R18:W18,$B$3:$G$8)</f>
        <v>119.02686343474954</v>
      </c>
      <c r="S19" s="105">
        <v>14.739817832326635</v>
      </c>
      <c r="T19" s="105">
        <v>28505.81129200248</v>
      </c>
      <c r="U19" s="105">
        <v>-1.3500311979441904E-13</v>
      </c>
      <c r="V19" s="105">
        <v>-14.739817832326635</v>
      </c>
      <c r="W19" s="105">
        <v>105.20033569306452</v>
      </c>
      <c r="X19" s="108">
        <f t="shared" ref="X19:X24" si="16">L19-AA19</f>
        <v>0.97073852283266693</v>
      </c>
      <c r="Y19" s="121">
        <f t="array" ref="Y19:Y24">MMULT(O19:O24,R21)</f>
        <v>4.4316131517546501E-4</v>
      </c>
      <c r="Z19" s="108">
        <f t="array" ref="Z19:Z24">TRANSPOSE(R19:W19)</f>
        <v>119.02686343474954</v>
      </c>
      <c r="AA19" s="108">
        <f t="array" ref="AA19:AA24">MMULT(Z19:Z24,R21)</f>
        <v>2.9027894179935988E-2</v>
      </c>
      <c r="AC19" s="121">
        <f t="shared" ref="AC19:AC24" si="17">SUM(K19+Y19)</f>
        <v>4.5952207900852988E-4</v>
      </c>
      <c r="AD19" s="76">
        <f t="array" ref="AD19">(((SQRT(MMULT(R20:W20,X19:X24)))))</f>
        <v>6.8178812547040364</v>
      </c>
      <c r="AE19" s="60">
        <v>1E-3</v>
      </c>
      <c r="AF19" s="76">
        <v>3</v>
      </c>
    </row>
    <row r="20" spans="2:32" x14ac:dyDescent="0.2">
      <c r="K20" s="122">
        <f t="shared" si="9"/>
        <v>0</v>
      </c>
      <c r="L20" s="118">
        <f t="shared" si="10"/>
        <v>1.1406609800460794E-3</v>
      </c>
      <c r="N20" s="118">
        <v>0</v>
      </c>
      <c r="O20" s="122">
        <f t="shared" si="15"/>
        <v>1.1406609800460794E-3</v>
      </c>
      <c r="Q20" s="104" t="str">
        <f t="shared" ref="Q20" si="18">CONCATENATE("r",AF19,"T")</f>
        <v>r3T</v>
      </c>
      <c r="R20" s="104">
        <f t="array" ref="R20:W20">TRANSPOSE(X19:X24)</f>
        <v>0.97073852283266693</v>
      </c>
      <c r="S20" s="105">
        <v>-2.4540390727102201E-3</v>
      </c>
      <c r="T20" s="105">
        <v>-6.6936566364456782</v>
      </c>
      <c r="U20" s="105">
        <v>3.2924132941652556E-17</v>
      </c>
      <c r="V20" s="105">
        <v>2.4540390727102201E-3</v>
      </c>
      <c r="W20" s="105">
        <v>0.85797454058061762</v>
      </c>
      <c r="X20" s="109">
        <f t="shared" si="16"/>
        <v>-2.4540390727102201E-3</v>
      </c>
      <c r="Y20" s="122">
        <v>2.7818078430766254E-7</v>
      </c>
      <c r="Z20" s="109">
        <v>14.739817832326635</v>
      </c>
      <c r="AA20" s="109">
        <v>3.5947000527562995E-3</v>
      </c>
      <c r="AC20" s="122">
        <f t="shared" si="17"/>
        <v>2.7818078430766254E-7</v>
      </c>
    </row>
    <row r="21" spans="2:32" x14ac:dyDescent="0.2">
      <c r="K21" s="122">
        <f t="shared" si="9"/>
        <v>0</v>
      </c>
      <c r="L21" s="118">
        <f t="shared" si="10"/>
        <v>0.25825026775572069</v>
      </c>
      <c r="N21" s="118">
        <v>0</v>
      </c>
      <c r="O21" s="122">
        <f t="shared" si="15"/>
        <v>0.25825026775572069</v>
      </c>
      <c r="Q21" s="8" t="s">
        <v>222</v>
      </c>
      <c r="R21" s="120">
        <f t="shared" ref="R21" si="19">(MMULT(R18:W18,L19:L24))/(MMULT(R19:W19,O19:O24))</f>
        <v>2.4387683034132092E-4</v>
      </c>
      <c r="U21" s="96"/>
      <c r="V21" s="96"/>
      <c r="W21" s="96"/>
      <c r="X21" s="109">
        <f t="shared" si="16"/>
        <v>-6.6936566364456782</v>
      </c>
      <c r="Y21" s="122">
        <v>6.2981256735062597E-5</v>
      </c>
      <c r="Z21" s="109">
        <v>28505.81129200248</v>
      </c>
      <c r="AA21" s="109">
        <v>6.9519069042013992</v>
      </c>
      <c r="AC21" s="122">
        <f t="shared" si="17"/>
        <v>6.2981256735062597E-5</v>
      </c>
    </row>
    <row r="22" spans="2:32" x14ac:dyDescent="0.2">
      <c r="K22" s="122">
        <f t="shared" si="9"/>
        <v>2.3579605299342511E-3</v>
      </c>
      <c r="L22" s="118">
        <f t="shared" si="10"/>
        <v>0</v>
      </c>
      <c r="N22" s="72">
        <v>-1.847031490273682</v>
      </c>
      <c r="O22" s="122">
        <f t="shared" si="15"/>
        <v>1.847031490273682</v>
      </c>
      <c r="X22" s="109">
        <f t="shared" si="16"/>
        <v>3.2924132941652556E-17</v>
      </c>
      <c r="Y22" s="122">
        <v>4.5044818538855189E-4</v>
      </c>
      <c r="Z22" s="109">
        <v>-1.3500311979441904E-13</v>
      </c>
      <c r="AA22" s="109">
        <v>-3.2924132941652556E-17</v>
      </c>
      <c r="AC22" s="122">
        <f t="shared" si="17"/>
        <v>2.8084087153228028E-3</v>
      </c>
    </row>
    <row r="23" spans="2:32" x14ac:dyDescent="0.2">
      <c r="K23" s="122">
        <f t="shared" si="9"/>
        <v>0</v>
      </c>
      <c r="L23" s="118">
        <f t="shared" si="10"/>
        <v>-1.1406609800460794E-3</v>
      </c>
      <c r="N23" s="118">
        <v>0</v>
      </c>
      <c r="O23" s="122">
        <f t="shared" si="15"/>
        <v>-1.1406609800460794E-3</v>
      </c>
      <c r="X23" s="109">
        <f t="shared" si="16"/>
        <v>2.4540390727102201E-3</v>
      </c>
      <c r="Y23" s="122">
        <v>-2.7818078430766254E-7</v>
      </c>
      <c r="Z23" s="109">
        <v>-14.739817832326635</v>
      </c>
      <c r="AA23" s="109">
        <v>-3.5947000527562995E-3</v>
      </c>
      <c r="AC23" s="122">
        <f t="shared" si="17"/>
        <v>-2.7818078430766254E-7</v>
      </c>
    </row>
    <row r="24" spans="2:32" x14ac:dyDescent="0.2">
      <c r="K24" s="123">
        <f t="shared" si="9"/>
        <v>-1.8511066429751659E-5</v>
      </c>
      <c r="L24" s="119">
        <f t="shared" si="10"/>
        <v>0.88363046500028508</v>
      </c>
      <c r="N24" s="119">
        <v>0.92481514971531442</v>
      </c>
      <c r="O24" s="123">
        <f t="shared" si="15"/>
        <v>-4.118468471502934E-2</v>
      </c>
      <c r="X24" s="110">
        <f t="shared" si="16"/>
        <v>0.85797454058061762</v>
      </c>
      <c r="Y24" s="123">
        <v>-1.0043990366908003E-5</v>
      </c>
      <c r="Z24" s="110">
        <v>105.20033569306452</v>
      </c>
      <c r="AA24" s="110">
        <v>2.5655924419667502E-2</v>
      </c>
      <c r="AC24" s="123">
        <f t="shared" si="17"/>
        <v>-2.8555056796659661E-5</v>
      </c>
    </row>
    <row r="25" spans="2:32" s="107" customFormat="1" x14ac:dyDescent="0.2"/>
    <row r="26" spans="2:32" ht="15.75" x14ac:dyDescent="0.25">
      <c r="B26" s="167"/>
      <c r="C26" s="167"/>
      <c r="D26" s="167"/>
      <c r="E26" s="167"/>
      <c r="F26" s="76"/>
      <c r="G26" s="76"/>
      <c r="K26" s="10" t="str">
        <f t="shared" ref="K26:K32" si="20">AC18</f>
        <v>U3</v>
      </c>
      <c r="L26" s="10" t="str">
        <f t="shared" ref="L26:L32" si="21">X18</f>
        <v>r3</v>
      </c>
      <c r="M26" s="111" t="s">
        <v>224</v>
      </c>
      <c r="N26" s="10" t="str">
        <f>CONCATENATE(M26,O18)</f>
        <v>auxs3</v>
      </c>
      <c r="O26" s="10" t="s">
        <v>217</v>
      </c>
      <c r="Q26" s="104" t="str">
        <f t="shared" ref="Q26" si="22">CONCATENATE("s",AF27,"T")</f>
        <v>s4T</v>
      </c>
      <c r="R26" s="104">
        <f t="array" ref="R26:W26">TRANSPOSE(O27:O32)</f>
        <v>46.702282773148333</v>
      </c>
      <c r="S26" s="105">
        <v>2.6252520844678755E-2</v>
      </c>
      <c r="T26" s="105">
        <v>-0.19437515430726116</v>
      </c>
      <c r="U26" s="105">
        <v>46.483504803244671</v>
      </c>
      <c r="V26" s="105">
        <v>-2.6252520844678755E-2</v>
      </c>
      <c r="W26" s="105">
        <v>-0.17850399259670158</v>
      </c>
      <c r="X26" s="10" t="str">
        <f t="shared" ref="X26" si="23">CONCATENATE("r",AF27)</f>
        <v>r4</v>
      </c>
      <c r="Y26" s="10" t="str">
        <f t="shared" ref="Y26" si="24">CONCATENATE("αs",AF27)</f>
        <v>αs4</v>
      </c>
      <c r="Z26" s="10" t="s">
        <v>220</v>
      </c>
      <c r="AA26" s="10" t="s">
        <v>221</v>
      </c>
      <c r="AC26" s="10" t="str">
        <f t="shared" ref="AC26" si="25">CONCATENATE("U",AF27)</f>
        <v>U4</v>
      </c>
      <c r="AD26" s="112" t="s">
        <v>210</v>
      </c>
      <c r="AE26" s="76" t="s">
        <v>211</v>
      </c>
      <c r="AF26" s="76" t="s">
        <v>218</v>
      </c>
    </row>
    <row r="27" spans="2:32" x14ac:dyDescent="0.2">
      <c r="K27" s="121">
        <f t="shared" si="20"/>
        <v>4.5952207900852988E-4</v>
      </c>
      <c r="L27" s="117">
        <f t="shared" si="21"/>
        <v>0.97073852283266693</v>
      </c>
      <c r="M27" s="104">
        <f t="array" ref="M27">(MMULT(R19:W19,X19:X24))/(MMULT(R19:W19,O19:O24))</f>
        <v>-25.16660113702611</v>
      </c>
      <c r="N27" s="117">
        <f t="array" ref="N27:N32">MMULT(O19:O24,(MMULT(R19:W19,X19:X24))/(MMULT(R19:W19,O19:O24)))</f>
        <v>-45.731544250315665</v>
      </c>
      <c r="O27" s="121">
        <f t="shared" ref="O27:O32" si="26">X19-N27</f>
        <v>46.702282773148333</v>
      </c>
      <c r="Q27" s="104" t="s">
        <v>219</v>
      </c>
      <c r="R27" s="104">
        <f t="array" ref="R27:W27">MMULT(R26:W26,$B$3:$G$8)</f>
        <v>180.00824485314297</v>
      </c>
      <c r="S27" s="105">
        <v>8.4187121152596127</v>
      </c>
      <c r="T27" s="105">
        <v>-1241.3121036179323</v>
      </c>
      <c r="U27" s="105">
        <v>-6.0680349633912556E-12</v>
      </c>
      <c r="V27" s="105">
        <v>-8.4187121152596163</v>
      </c>
      <c r="W27" s="105">
        <v>159.09793167358293</v>
      </c>
      <c r="X27" s="108">
        <f t="shared" ref="X27:X32" si="27">L27-AA27</f>
        <v>5.4184344943974949E-5</v>
      </c>
      <c r="Y27" s="121">
        <f t="array" ref="Y27:Y32">MMULT(O27:O32,R29)</f>
        <v>0.25183943377984969</v>
      </c>
      <c r="Z27" s="108">
        <f t="array" ref="Z27:Z32">TRANSPOSE(R27:W27)</f>
        <v>180.00824485314297</v>
      </c>
      <c r="AA27" s="108">
        <f t="array" ref="AA27:AA32">MMULT(Z27:Z32,R29)</f>
        <v>0.97068433848772295</v>
      </c>
      <c r="AC27" s="121">
        <f t="shared" ref="AC27:AC32" si="28">SUM(K27+Y27)</f>
        <v>0.2522989558588582</v>
      </c>
      <c r="AD27" s="76">
        <f t="array" ref="AD27">(((SQRT(MMULT(R28:W28,X27:X32)))))</f>
        <v>6.7672255379236185E-2</v>
      </c>
      <c r="AE27" s="60">
        <v>1E-3</v>
      </c>
      <c r="AF27" s="76">
        <v>4</v>
      </c>
    </row>
    <row r="28" spans="2:32" x14ac:dyDescent="0.2">
      <c r="K28" s="122">
        <f t="shared" si="20"/>
        <v>2.7818078430766254E-7</v>
      </c>
      <c r="L28" s="118">
        <f t="shared" si="21"/>
        <v>-2.4540390727102201E-3</v>
      </c>
      <c r="N28" s="118">
        <v>-2.8706559917388977E-2</v>
      </c>
      <c r="O28" s="122">
        <f t="shared" si="26"/>
        <v>2.6252520844678755E-2</v>
      </c>
      <c r="Q28" s="104" t="str">
        <f t="shared" ref="Q28" si="29">CONCATENATE("r",AF27,"T")</f>
        <v>r4T</v>
      </c>
      <c r="R28" s="104">
        <f t="array" ref="R28:W28">TRANSPOSE(X27:X32)</f>
        <v>5.4184344943974949E-5</v>
      </c>
      <c r="S28" s="105">
        <v>-4.7851470769165502E-2</v>
      </c>
      <c r="T28" s="105">
        <v>4.9083201742128324E-5</v>
      </c>
      <c r="U28" s="105">
        <v>3.2754461466774347E-14</v>
      </c>
      <c r="V28" s="105">
        <v>4.7851470769165516E-2</v>
      </c>
      <c r="W28" s="105">
        <v>4.7890124526772659E-5</v>
      </c>
      <c r="X28" s="109">
        <f t="shared" si="27"/>
        <v>-4.7851470769165502E-2</v>
      </c>
      <c r="Y28" s="122">
        <v>1.4156524247287676E-4</v>
      </c>
      <c r="Z28" s="109">
        <v>8.4187121152596127</v>
      </c>
      <c r="AA28" s="109">
        <v>4.5397431696455284E-2</v>
      </c>
      <c r="AC28" s="122">
        <f t="shared" si="28"/>
        <v>1.418434232571844E-4</v>
      </c>
    </row>
    <row r="29" spans="2:32" x14ac:dyDescent="0.2">
      <c r="K29" s="122">
        <f t="shared" si="20"/>
        <v>6.2981256735062597E-5</v>
      </c>
      <c r="L29" s="118">
        <f t="shared" si="21"/>
        <v>-6.6936566364456782</v>
      </c>
      <c r="N29" s="118">
        <v>-6.4992814821384171</v>
      </c>
      <c r="O29" s="122">
        <f t="shared" si="26"/>
        <v>-0.19437515430726116</v>
      </c>
      <c r="Q29" s="8" t="s">
        <v>222</v>
      </c>
      <c r="R29" s="120">
        <f t="shared" ref="R29" si="30">(MMULT(R26:W26,L27:L32))/(MMULT(R27:W27,O27:O32))</f>
        <v>5.3924437698931026E-3</v>
      </c>
      <c r="U29" s="96"/>
      <c r="V29" s="96"/>
      <c r="W29" s="96"/>
      <c r="X29" s="109">
        <f t="shared" si="27"/>
        <v>4.9083201742128324E-5</v>
      </c>
      <c r="Y29" s="122">
        <v>-1.0481570898662009E-3</v>
      </c>
      <c r="Z29" s="109">
        <v>-1241.3121036179323</v>
      </c>
      <c r="AA29" s="109">
        <v>-6.6937057196474203</v>
      </c>
      <c r="AC29" s="122">
        <f t="shared" si="28"/>
        <v>-9.8517583313113832E-4</v>
      </c>
    </row>
    <row r="30" spans="2:32" x14ac:dyDescent="0.2">
      <c r="K30" s="122">
        <f t="shared" si="20"/>
        <v>2.8084087153228028E-3</v>
      </c>
      <c r="L30" s="118">
        <f t="shared" si="21"/>
        <v>3.2924132941652556E-17</v>
      </c>
      <c r="N30" s="72">
        <v>-46.483504803244671</v>
      </c>
      <c r="O30" s="122">
        <f t="shared" si="26"/>
        <v>46.483504803244671</v>
      </c>
      <c r="X30" s="109">
        <f t="shared" si="27"/>
        <v>3.2754461466774347E-14</v>
      </c>
      <c r="Y30" s="122">
        <v>0.25065968587905285</v>
      </c>
      <c r="Z30" s="109">
        <v>-6.0680349633912556E-12</v>
      </c>
      <c r="AA30" s="109">
        <v>-3.2721537333832694E-14</v>
      </c>
      <c r="AC30" s="122">
        <f t="shared" si="28"/>
        <v>0.25346809459437564</v>
      </c>
    </row>
    <row r="31" spans="2:32" x14ac:dyDescent="0.2">
      <c r="K31" s="122">
        <f t="shared" si="20"/>
        <v>-2.7818078430766254E-7</v>
      </c>
      <c r="L31" s="118">
        <f t="shared" si="21"/>
        <v>2.4540390727102201E-3</v>
      </c>
      <c r="N31" s="118">
        <v>2.8706559917388977E-2</v>
      </c>
      <c r="O31" s="122">
        <f t="shared" si="26"/>
        <v>-2.6252520844678755E-2</v>
      </c>
      <c r="X31" s="109">
        <f t="shared" si="27"/>
        <v>4.7851470769165516E-2</v>
      </c>
      <c r="Y31" s="122">
        <v>-1.4156524247287676E-4</v>
      </c>
      <c r="Z31" s="109">
        <v>-8.4187121152596163</v>
      </c>
      <c r="AA31" s="109">
        <v>-4.5397431696455298E-2</v>
      </c>
      <c r="AC31" s="122">
        <f t="shared" si="28"/>
        <v>-1.418434232571844E-4</v>
      </c>
    </row>
    <row r="32" spans="2:32" x14ac:dyDescent="0.2">
      <c r="K32" s="123">
        <f t="shared" si="20"/>
        <v>-2.8555056796659661E-5</v>
      </c>
      <c r="L32" s="119">
        <f t="shared" si="21"/>
        <v>0.85797454058061762</v>
      </c>
      <c r="N32" s="119">
        <v>1.0364785331773192</v>
      </c>
      <c r="O32" s="123">
        <f t="shared" si="26"/>
        <v>-0.17850399259670158</v>
      </c>
      <c r="X32" s="110">
        <f t="shared" si="27"/>
        <v>4.7890124526772659E-5</v>
      </c>
      <c r="Y32" s="123">
        <v>-9.6257274277912789E-4</v>
      </c>
      <c r="Z32" s="110">
        <v>159.09793167358293</v>
      </c>
      <c r="AA32" s="110">
        <v>0.85792665045609084</v>
      </c>
      <c r="AC32" s="123">
        <f t="shared" si="28"/>
        <v>-9.9112779957578759E-4</v>
      </c>
    </row>
    <row r="33" spans="2:34" s="107" customFormat="1" x14ac:dyDescent="0.2"/>
    <row r="34" spans="2:34" ht="15.75" x14ac:dyDescent="0.25">
      <c r="B34" s="167"/>
      <c r="C34" s="167"/>
      <c r="D34" s="167"/>
      <c r="E34" s="167"/>
      <c r="F34" s="76"/>
      <c r="G34" s="76"/>
      <c r="K34" s="10" t="str">
        <f t="shared" ref="K34:K40" si="31">AC26</f>
        <v>U4</v>
      </c>
      <c r="L34" s="10" t="str">
        <f t="shared" ref="L34:L40" si="32">X26</f>
        <v>r4</v>
      </c>
      <c r="M34" s="111" t="s">
        <v>224</v>
      </c>
      <c r="N34" s="10" t="str">
        <f>CONCATENATE(M34,O26)</f>
        <v>auxs4</v>
      </c>
      <c r="O34" s="10" t="s">
        <v>223</v>
      </c>
      <c r="Q34" s="104" t="str">
        <f t="shared" ref="Q34" si="33">CONCATENATE("s",AF35,"T")</f>
        <v>s5T</v>
      </c>
      <c r="R34" s="104">
        <f t="array" ref="R34:W34">TRANSPOSE(O35:O40)</f>
        <v>4.6552724036354578E-3</v>
      </c>
      <c r="S34" s="105">
        <v>-4.7848884382526637E-2</v>
      </c>
      <c r="T34" s="105">
        <v>2.9933448276465691E-5</v>
      </c>
      <c r="U34" s="105">
        <v>4.5795341507553679E-3</v>
      </c>
      <c r="V34" s="105">
        <v>4.784888438252665E-2</v>
      </c>
      <c r="W34" s="105">
        <v>3.0303990830591678E-5</v>
      </c>
      <c r="X34" s="10" t="str">
        <f t="shared" ref="X34" si="34">CONCATENATE("r",AF35)</f>
        <v>r5</v>
      </c>
      <c r="Y34" s="10" t="str">
        <f t="shared" ref="Y34" si="35">CONCATENATE("αs",AF35)</f>
        <v>αs5</v>
      </c>
      <c r="Z34" s="10" t="s">
        <v>220</v>
      </c>
      <c r="AA34" s="10" t="s">
        <v>221</v>
      </c>
      <c r="AC34" s="10" t="str">
        <f t="shared" ref="AC34" si="36">CONCATENATE("U",AF35)</f>
        <v>U5</v>
      </c>
      <c r="AD34" s="112" t="s">
        <v>210</v>
      </c>
      <c r="AE34" s="76" t="s">
        <v>211</v>
      </c>
      <c r="AF34" s="76" t="s">
        <v>218</v>
      </c>
    </row>
    <row r="35" spans="2:34" x14ac:dyDescent="0.2">
      <c r="K35" s="121">
        <f t="shared" si="31"/>
        <v>0.2522989558588582</v>
      </c>
      <c r="L35" s="117">
        <f t="shared" si="32"/>
        <v>5.4184344943974949E-5</v>
      </c>
      <c r="M35" s="104">
        <f t="array" ref="M35">(MMULT(R27:W27,X27:X32))/(MMULT(R27:W27,O27:O32))</f>
        <v>-9.8519553766585833E-5</v>
      </c>
      <c r="N35" s="117">
        <f t="array" ref="N35:N40">MMULT(O27:O32,(MMULT(R27:W27,X27:X32))/(MMULT(R27:W27,O27:O32)))</f>
        <v>-4.6010880586914828E-3</v>
      </c>
      <c r="O35" s="121">
        <f t="shared" ref="O35:O40" si="37">X27-N35</f>
        <v>4.6552724036354578E-3</v>
      </c>
      <c r="Q35" s="104" t="s">
        <v>219</v>
      </c>
      <c r="R35" s="104">
        <f t="array" ref="R35:W35">MMULT(R34:W34,$B$3:$G$8)</f>
        <v>6.4792009347599544E-2</v>
      </c>
      <c r="S35" s="105">
        <v>-57.219348761539372</v>
      </c>
      <c r="T35" s="105">
        <v>5.8692264619117362E-2</v>
      </c>
      <c r="U35" s="105">
        <v>1.541661711484954E-10</v>
      </c>
      <c r="V35" s="105">
        <v>57.219348761539379</v>
      </c>
      <c r="W35" s="105">
        <v>5.7265604287482841E-2</v>
      </c>
      <c r="X35" s="108">
        <f t="shared" ref="X35:X40" si="38">L35-AA35</f>
        <v>-1.8533934695134924E-13</v>
      </c>
      <c r="Y35" s="121">
        <f t="array" ref="Y35:Y40">MMULT(O35:O40,R37)</f>
        <v>3.8931172088877564E-6</v>
      </c>
      <c r="Z35" s="108">
        <f t="array" ref="Z35:Z40">TRANSPOSE(R35:W35)</f>
        <v>6.4792009347599544E-2</v>
      </c>
      <c r="AA35" s="108">
        <f t="array" ref="AA35:AA40">MMULT(Z35:Z40,R37)</f>
        <v>5.4184345129314296E-5</v>
      </c>
      <c r="AC35" s="124">
        <f t="shared" ref="AC35:AC40" si="39">SUM(K35+Y35)</f>
        <v>0.25230284897606708</v>
      </c>
      <c r="AD35" s="76">
        <f t="array" ref="AD35">(((SQRT(MMULT(R36:W36,X35:X40)))))</f>
        <v>5.0146694948130245E-11</v>
      </c>
      <c r="AE35" s="60">
        <v>1E-3</v>
      </c>
      <c r="AF35" s="76">
        <v>5</v>
      </c>
      <c r="AG35" s="27" t="s">
        <v>47</v>
      </c>
      <c r="AH35" s="18">
        <v>-0.25230284897607319</v>
      </c>
    </row>
    <row r="36" spans="2:34" x14ac:dyDescent="0.2">
      <c r="K36" s="122">
        <f t="shared" si="31"/>
        <v>1.418434232571844E-4</v>
      </c>
      <c r="L36" s="118">
        <f t="shared" si="32"/>
        <v>-4.7851470769165502E-2</v>
      </c>
      <c r="N36" s="118">
        <v>-2.5863866388657438E-6</v>
      </c>
      <c r="O36" s="122">
        <f t="shared" si="37"/>
        <v>-4.7848884382526637E-2</v>
      </c>
      <c r="Q36" s="104" t="str">
        <f t="shared" ref="Q36" si="40">CONCATENATE("r",AF35,"T")</f>
        <v>r5T</v>
      </c>
      <c r="R36" s="104">
        <f t="array" ref="R36:W36">TRANSPOSE(X35:X40)</f>
        <v>-1.8533934695134924E-13</v>
      </c>
      <c r="S36" s="105">
        <v>-3.5582647939236267E-14</v>
      </c>
      <c r="T36" s="105">
        <v>-4.0999765743370518E-11</v>
      </c>
      <c r="U36" s="105">
        <v>-9.6171822945247729E-14</v>
      </c>
      <c r="V36" s="105">
        <v>3.5596525727044082E-14</v>
      </c>
      <c r="W36" s="105">
        <v>-2.8873241769483346E-11</v>
      </c>
      <c r="X36" s="109">
        <f t="shared" si="38"/>
        <v>-3.5582647939236267E-14</v>
      </c>
      <c r="Y36" s="122">
        <v>-4.001512673462927E-5</v>
      </c>
      <c r="Z36" s="109">
        <v>-57.219348761539372</v>
      </c>
      <c r="AA36" s="109">
        <v>-4.785147076912992E-2</v>
      </c>
      <c r="AC36" s="125">
        <f t="shared" si="39"/>
        <v>1.0182829652255514E-4</v>
      </c>
      <c r="AG36" s="27" t="s">
        <v>48</v>
      </c>
      <c r="AH36" s="18">
        <v>-1.0182829652255693E-4</v>
      </c>
    </row>
    <row r="37" spans="2:34" x14ac:dyDescent="0.2">
      <c r="K37" s="122">
        <f t="shared" si="31"/>
        <v>-9.8517583313113832E-4</v>
      </c>
      <c r="L37" s="118">
        <f t="shared" si="32"/>
        <v>4.9083201742128324E-5</v>
      </c>
      <c r="N37" s="118">
        <v>1.9149753465662633E-5</v>
      </c>
      <c r="O37" s="122">
        <f t="shared" si="37"/>
        <v>2.9933448276465691E-5</v>
      </c>
      <c r="Q37" s="8" t="s">
        <v>222</v>
      </c>
      <c r="R37" s="120">
        <f t="shared" ref="R37" si="41">(MMULT(R34:W34,L35:L40))/(MMULT(R35:W35,O35:O40))</f>
        <v>8.36281289543334E-4</v>
      </c>
      <c r="U37" s="96"/>
      <c r="V37" s="96"/>
      <c r="W37" s="96"/>
      <c r="X37" s="109">
        <f t="shared" si="38"/>
        <v>-4.0999765743370518E-11</v>
      </c>
      <c r="Y37" s="122">
        <v>2.5032782725121417E-8</v>
      </c>
      <c r="Z37" s="109">
        <v>5.8692264619117362E-2</v>
      </c>
      <c r="AA37" s="109">
        <v>4.9083242741894067E-5</v>
      </c>
      <c r="AC37" s="125">
        <f t="shared" si="39"/>
        <v>-9.8515080034841315E-4</v>
      </c>
      <c r="AG37" s="27" t="s">
        <v>30</v>
      </c>
      <c r="AH37" s="18">
        <v>9.8515080034878308E-4</v>
      </c>
    </row>
    <row r="38" spans="2:34" x14ac:dyDescent="0.2">
      <c r="K38" s="122">
        <f t="shared" si="31"/>
        <v>0.25346809459437564</v>
      </c>
      <c r="L38" s="118">
        <f t="shared" si="32"/>
        <v>3.2754461466774347E-14</v>
      </c>
      <c r="N38" s="72">
        <v>-4.5795341507226138E-3</v>
      </c>
      <c r="O38" s="122">
        <f t="shared" si="37"/>
        <v>4.5795341507553679E-3</v>
      </c>
      <c r="X38" s="109">
        <f t="shared" si="38"/>
        <v>-9.6171822945247729E-14</v>
      </c>
      <c r="Y38" s="122">
        <v>3.8297787251014364E-6</v>
      </c>
      <c r="Z38" s="109">
        <v>1.541661711484954E-10</v>
      </c>
      <c r="AA38" s="109">
        <v>1.2892628441202208E-13</v>
      </c>
      <c r="AC38" s="125">
        <f t="shared" si="39"/>
        <v>0.25347192437310073</v>
      </c>
      <c r="AG38" s="27" t="s">
        <v>56</v>
      </c>
      <c r="AH38" s="18">
        <v>-0.25347192437310673</v>
      </c>
    </row>
    <row r="39" spans="2:34" x14ac:dyDescent="0.2">
      <c r="K39" s="122">
        <f t="shared" si="31"/>
        <v>-1.418434232571844E-4</v>
      </c>
      <c r="L39" s="118">
        <f t="shared" si="32"/>
        <v>4.7851470769165516E-2</v>
      </c>
      <c r="N39" s="118">
        <v>2.5863866388657438E-6</v>
      </c>
      <c r="O39" s="122">
        <f t="shared" si="37"/>
        <v>4.784888438252665E-2</v>
      </c>
      <c r="X39" s="109">
        <f t="shared" si="38"/>
        <v>3.5596525727044082E-14</v>
      </c>
      <c r="Y39" s="122">
        <v>4.0015126734629283E-5</v>
      </c>
      <c r="Z39" s="109">
        <v>57.219348761539379</v>
      </c>
      <c r="AA39" s="109">
        <v>4.785147076912992E-2</v>
      </c>
      <c r="AC39" s="125">
        <f t="shared" si="39"/>
        <v>-1.0182829652255511E-4</v>
      </c>
      <c r="AG39" s="27" t="s">
        <v>57</v>
      </c>
      <c r="AH39" s="18">
        <v>1.0182829652255693E-4</v>
      </c>
    </row>
    <row r="40" spans="2:34" x14ac:dyDescent="0.2">
      <c r="K40" s="123">
        <f t="shared" si="31"/>
        <v>-9.9112779957578759E-4</v>
      </c>
      <c r="L40" s="119">
        <f t="shared" si="32"/>
        <v>4.7890124526772659E-5</v>
      </c>
      <c r="N40" s="119">
        <v>1.7586133696180982E-5</v>
      </c>
      <c r="O40" s="123">
        <f t="shared" si="37"/>
        <v>3.0303990830591678E-5</v>
      </c>
      <c r="X40" s="110">
        <f t="shared" si="38"/>
        <v>-2.8873241769483346E-11</v>
      </c>
      <c r="Y40" s="123">
        <v>2.5342660530116577E-8</v>
      </c>
      <c r="Z40" s="110">
        <v>5.7265604287482841E-2</v>
      </c>
      <c r="AA40" s="110">
        <v>4.7890153400014429E-5</v>
      </c>
      <c r="AC40" s="126">
        <f t="shared" si="39"/>
        <v>-9.9110245691525758E-4</v>
      </c>
      <c r="AG40" s="27" t="s">
        <v>39</v>
      </c>
      <c r="AH40" s="18">
        <v>9.9110245691549958E-4</v>
      </c>
    </row>
  </sheetData>
  <mergeCells count="6">
    <mergeCell ref="B1:G1"/>
    <mergeCell ref="B18:E18"/>
    <mergeCell ref="B26:E26"/>
    <mergeCell ref="B34:E34"/>
    <mergeCell ref="B10:E10"/>
    <mergeCell ref="B2:G2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706E7-E76F-4167-AEB0-87A16527D9FE}">
  <dimension ref="A1:R157"/>
  <sheetViews>
    <sheetView zoomScale="70" zoomScaleNormal="70" workbookViewId="0">
      <selection activeCell="V48" sqref="V48"/>
    </sheetView>
  </sheetViews>
  <sheetFormatPr defaultRowHeight="15" x14ac:dyDescent="0.2"/>
  <cols>
    <col min="1" max="5" width="9.140625" style="90"/>
    <col min="6" max="6" width="7.42578125" style="90" customWidth="1"/>
    <col min="7" max="7" width="7.140625" style="90" customWidth="1"/>
    <col min="8" max="17" width="9.140625" style="90"/>
    <col min="18" max="18" width="4.140625" style="90" customWidth="1"/>
    <col min="19" max="16384" width="9.140625" style="90"/>
  </cols>
  <sheetData>
    <row r="1" spans="1:18" s="131" customFormat="1" x14ac:dyDescent="0.2"/>
    <row r="2" spans="1:18" ht="15.75" x14ac:dyDescent="0.25">
      <c r="B2" s="167" t="s">
        <v>1</v>
      </c>
      <c r="C2" s="167"/>
      <c r="D2" s="167"/>
      <c r="E2" s="167"/>
      <c r="G2" s="90" t="s">
        <v>207</v>
      </c>
      <c r="H2" s="90" t="s">
        <v>226</v>
      </c>
      <c r="I2" s="90" t="s">
        <v>225</v>
      </c>
      <c r="K2" s="10" t="s">
        <v>227</v>
      </c>
      <c r="P2" s="112" t="s">
        <v>210</v>
      </c>
      <c r="Q2" s="112" t="s">
        <v>228</v>
      </c>
    </row>
    <row r="3" spans="1:18" x14ac:dyDescent="0.2">
      <c r="B3" s="90">
        <v>100</v>
      </c>
      <c r="C3" s="90">
        <v>30</v>
      </c>
      <c r="D3" s="90">
        <v>20</v>
      </c>
      <c r="E3" s="90">
        <v>10</v>
      </c>
      <c r="G3" s="90">
        <v>490</v>
      </c>
      <c r="H3" s="90">
        <v>1</v>
      </c>
      <c r="I3" s="90">
        <v>1.2</v>
      </c>
      <c r="K3" s="118">
        <v>0</v>
      </c>
      <c r="M3" s="90" t="str">
        <f>CONCATENATE("X1","(m",H3,")")</f>
        <v>X1(m1)</v>
      </c>
      <c r="N3" s="129">
        <f>(($I$3*($G$3-($C$3*K4+$D$3*K5+$E$3*K6))/$B$3))+((1-$I$3)*K3)</f>
        <v>5.88</v>
      </c>
      <c r="P3" s="130">
        <f>ABS((N3-K3)/N3)*100</f>
        <v>100</v>
      </c>
      <c r="Q3" s="130">
        <f>MAX(P3:P6)</f>
        <v>100</v>
      </c>
      <c r="R3" s="90" t="s">
        <v>229</v>
      </c>
    </row>
    <row r="4" spans="1:18" x14ac:dyDescent="0.2">
      <c r="B4" s="90">
        <v>30</v>
      </c>
      <c r="C4" s="90">
        <v>178</v>
      </c>
      <c r="D4" s="90">
        <v>201</v>
      </c>
      <c r="E4" s="90">
        <v>-36</v>
      </c>
      <c r="G4" s="90">
        <v>-347</v>
      </c>
      <c r="K4" s="118">
        <v>0</v>
      </c>
      <c r="M4" s="90" t="str">
        <f>CONCATENATE("X2","(m",H3,")")</f>
        <v>X2(m1)</v>
      </c>
      <c r="N4" s="129">
        <f>(($I$3*($G$4-($B$4*N3+$D$4*K5+$E$4*K6))/$C$4))+((1-$I$3)*K4)</f>
        <v>-3.5285393258426963</v>
      </c>
      <c r="P4" s="130">
        <f t="shared" ref="P4:P6" si="0">ABS((N4-K4)/N4)*100</f>
        <v>100</v>
      </c>
    </row>
    <row r="5" spans="1:18" x14ac:dyDescent="0.2">
      <c r="B5" s="90">
        <v>20</v>
      </c>
      <c r="C5" s="90">
        <v>201</v>
      </c>
      <c r="D5" s="90">
        <v>485</v>
      </c>
      <c r="E5" s="90">
        <v>21</v>
      </c>
      <c r="G5" s="90">
        <v>-1112</v>
      </c>
      <c r="K5" s="118">
        <v>0</v>
      </c>
      <c r="M5" s="90" t="str">
        <f>CONCATENATE("X3","(m",H3,")")</f>
        <v>X3(m1)</v>
      </c>
      <c r="N5" s="129">
        <f>(($I$3*($G$5-($B$5*N3+$C$5*N4+$E$5*K6))/$D$5))+((1-$I$3)*K5)</f>
        <v>-1.2874975558901889</v>
      </c>
      <c r="P5" s="130">
        <f t="shared" si="0"/>
        <v>100</v>
      </c>
    </row>
    <row r="6" spans="1:18" x14ac:dyDescent="0.2">
      <c r="B6" s="90">
        <v>10</v>
      </c>
      <c r="C6" s="90">
        <v>-36</v>
      </c>
      <c r="D6" s="90">
        <v>21</v>
      </c>
      <c r="E6" s="90">
        <v>350</v>
      </c>
      <c r="G6" s="90">
        <v>651</v>
      </c>
      <c r="K6" s="119">
        <v>0</v>
      </c>
      <c r="M6" s="90" t="str">
        <f>CONCATENATE("X4","(m",H3,")")</f>
        <v>X4(m1)</v>
      </c>
      <c r="N6" s="129">
        <f>(($I$3*($G$6-($B$6*N3+$C$6*N4+$D$6*N5))/$E$6))+((1-$I$3)*K6)</f>
        <v>1.6875772558057951</v>
      </c>
      <c r="P6" s="130">
        <f t="shared" si="0"/>
        <v>100</v>
      </c>
    </row>
    <row r="7" spans="1:18" s="131" customFormat="1" x14ac:dyDescent="0.2"/>
    <row r="8" spans="1:18" ht="15.75" x14ac:dyDescent="0.25">
      <c r="H8" s="127" t="s">
        <v>226</v>
      </c>
      <c r="K8" s="10" t="s">
        <v>230</v>
      </c>
      <c r="P8" s="112" t="s">
        <v>210</v>
      </c>
      <c r="Q8" s="112" t="s">
        <v>228</v>
      </c>
    </row>
    <row r="9" spans="1:18" x14ac:dyDescent="0.2">
      <c r="H9" s="127">
        <v>2</v>
      </c>
      <c r="K9" s="72">
        <f>N3</f>
        <v>5.88</v>
      </c>
      <c r="M9" s="90" t="str">
        <f>CONCATENATE("X1","(m",H9,")")</f>
        <v>X1(m2)</v>
      </c>
      <c r="N9" s="129">
        <f>(($I$3*($G$3-($C$3*K10+$D$3*K11+$E$3*K12))/$B$3))+((1-$I$3)*K9)</f>
        <v>6.08076430002032</v>
      </c>
      <c r="P9" s="130">
        <f>ABS((N9-K9)/N9)*100</f>
        <v>3.3016293695127965</v>
      </c>
      <c r="Q9" s="130">
        <f>MAX(P9:P12)</f>
        <v>397.51367182405903</v>
      </c>
      <c r="R9" s="90" t="s">
        <v>229</v>
      </c>
    </row>
    <row r="10" spans="1:18" x14ac:dyDescent="0.2">
      <c r="H10" s="127"/>
      <c r="K10" s="72">
        <f t="shared" ref="K10:K12" si="1">N4</f>
        <v>-3.5285393258426963</v>
      </c>
      <c r="M10" s="90" t="str">
        <f>CONCATENATE("X2","(m",H9,")")</f>
        <v>X2(m2)</v>
      </c>
      <c r="N10" s="129">
        <f>(($I$3*($G$4-($B$4*N9+$D$4*K11+$E$4*K12))/$C$4))+((1-$I$3)*K10)</f>
        <v>-0.70923464533262726</v>
      </c>
      <c r="P10" s="130">
        <f t="shared" ref="P10:P12" si="2">ABS((N10-K10)/N10)*100</f>
        <v>397.51367182405903</v>
      </c>
      <c r="Q10" s="127"/>
    </row>
    <row r="11" spans="1:18" x14ac:dyDescent="0.2">
      <c r="H11" s="127"/>
      <c r="K11" s="72">
        <f t="shared" si="1"/>
        <v>-1.2874975558901889</v>
      </c>
      <c r="M11" s="90" t="str">
        <f>CONCATENATE("X3","(m",H9,")")</f>
        <v>X3(m2)</v>
      </c>
      <c r="N11" s="129">
        <f>(($I$3*($G$5-($B$5*N9+$C$5*N10+$E$5*K12))/$D$5))+((1-$I$3)*K11)</f>
        <v>-2.5297126405592074</v>
      </c>
      <c r="P11" s="130">
        <f t="shared" si="2"/>
        <v>49.104987845355424</v>
      </c>
      <c r="Q11" s="127"/>
    </row>
    <row r="12" spans="1:18" x14ac:dyDescent="0.2">
      <c r="H12" s="127"/>
      <c r="K12" s="119">
        <f t="shared" si="1"/>
        <v>1.6875772558057951</v>
      </c>
      <c r="M12" s="90" t="str">
        <f>CONCATENATE("X4","(m",H9,")")</f>
        <v>X4(m2)</v>
      </c>
      <c r="N12" s="129">
        <f>(($I$3*($G$6-($B$6*N9+$C$6*N10+$D$6*N11))/$E$6))+((1-$I$3)*K12)</f>
        <v>1.7806006924487803</v>
      </c>
      <c r="P12" s="130">
        <f t="shared" si="2"/>
        <v>5.2242727433209195</v>
      </c>
      <c r="Q12" s="127"/>
    </row>
    <row r="13" spans="1:18" x14ac:dyDescent="0.2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1"/>
      <c r="M13" s="131"/>
      <c r="N13" s="131"/>
      <c r="O13" s="131"/>
      <c r="P13" s="131"/>
      <c r="Q13" s="131"/>
      <c r="R13" s="131"/>
    </row>
    <row r="14" spans="1:18" ht="15.75" x14ac:dyDescent="0.25">
      <c r="A14" s="127"/>
      <c r="B14" s="127"/>
      <c r="C14" s="127"/>
      <c r="D14" s="127"/>
      <c r="E14" s="127"/>
      <c r="F14" s="127"/>
      <c r="G14" s="127"/>
      <c r="H14" s="127" t="s">
        <v>226</v>
      </c>
      <c r="I14" s="127"/>
      <c r="J14" s="127"/>
      <c r="K14" s="10" t="s">
        <v>231</v>
      </c>
      <c r="L14" s="127"/>
      <c r="M14" s="127"/>
      <c r="N14" s="127"/>
      <c r="O14" s="127"/>
      <c r="P14" s="112" t="s">
        <v>210</v>
      </c>
      <c r="Q14" s="112" t="s">
        <v>228</v>
      </c>
      <c r="R14" s="127"/>
    </row>
    <row r="15" spans="1:18" x14ac:dyDescent="0.2">
      <c r="A15" s="127"/>
      <c r="B15" s="127"/>
      <c r="C15" s="127"/>
      <c r="D15" s="127"/>
      <c r="E15" s="127"/>
      <c r="F15" s="127"/>
      <c r="G15" s="127"/>
      <c r="H15" s="127">
        <v>3</v>
      </c>
      <c r="I15" s="127"/>
      <c r="J15" s="127"/>
      <c r="K15" s="72">
        <f t="shared" ref="K15:K18" si="3">N9</f>
        <v>6.08076430002032</v>
      </c>
      <c r="L15" s="127"/>
      <c r="M15" s="127" t="str">
        <f t="shared" ref="M15" si="4">CONCATENATE("X1","(m",H15,")")</f>
        <v>X1(m3)</v>
      </c>
      <c r="N15" s="129">
        <f t="shared" ref="N15" si="5">(($I$3*($G$3-($C$3*K16+$D$3*K17+$E$3*K18))/$B$3))+((1-$I$3)*K15)</f>
        <v>5.3126305629560377</v>
      </c>
      <c r="O15" s="127"/>
      <c r="P15" s="130">
        <f t="shared" ref="P15:P18" si="6">ABS((N15-K15)/N15)*100</f>
        <v>14.45863264839706</v>
      </c>
      <c r="Q15" s="130">
        <f t="shared" ref="Q15" si="7">MAX(P15:P18)</f>
        <v>220.59659963726364</v>
      </c>
      <c r="R15" s="127" t="s">
        <v>229</v>
      </c>
    </row>
    <row r="16" spans="1:18" x14ac:dyDescent="0.2">
      <c r="A16" s="127"/>
      <c r="B16" s="127"/>
      <c r="C16" s="127"/>
      <c r="D16" s="127"/>
      <c r="E16" s="127"/>
      <c r="F16" s="127"/>
      <c r="G16" s="127"/>
      <c r="H16" s="127"/>
      <c r="I16" s="127"/>
      <c r="J16" s="127"/>
      <c r="K16" s="72">
        <f t="shared" si="3"/>
        <v>-0.70923464533262726</v>
      </c>
      <c r="L16" s="127"/>
      <c r="M16" s="127" t="str">
        <f t="shared" ref="M16" si="8">CONCATENATE("X2","(m",H15,")")</f>
        <v>X2(m3)</v>
      </c>
      <c r="N16" s="129">
        <f t="shared" ref="N16" si="9">(($I$3*($G$4-($B$4*N15+$D$4*K17+$E$4*K18))/$C$4))+((1-$I$3)*K16)</f>
        <v>0.58810501080950717</v>
      </c>
      <c r="O16" s="127"/>
      <c r="P16" s="130">
        <f t="shared" si="6"/>
        <v>220.59659963726364</v>
      </c>
      <c r="Q16" s="127"/>
      <c r="R16" s="127"/>
    </row>
    <row r="17" spans="1:18" x14ac:dyDescent="0.2">
      <c r="A17" s="127"/>
      <c r="B17" s="127"/>
      <c r="C17" s="127"/>
      <c r="D17" s="127"/>
      <c r="E17" s="127"/>
      <c r="F17" s="127"/>
      <c r="G17" s="127"/>
      <c r="H17" s="127"/>
      <c r="I17" s="127"/>
      <c r="J17" s="127"/>
      <c r="K17" s="72">
        <f t="shared" si="3"/>
        <v>-2.5297126405592074</v>
      </c>
      <c r="L17" s="127"/>
      <c r="M17" s="127" t="str">
        <f t="shared" ref="M17" si="10">CONCATENATE("X3","(m",H15,")")</f>
        <v>X3(m3)</v>
      </c>
      <c r="N17" s="129">
        <f t="shared" ref="N17" si="11">(($I$3*($G$5-($B$5*N15+$C$5*N16+$E$5*K18))/$D$5))+((1-$I$3)*K17)</f>
        <v>-2.8932846874920908</v>
      </c>
      <c r="O17" s="127"/>
      <c r="P17" s="130">
        <f t="shared" si="6"/>
        <v>12.566065430914399</v>
      </c>
      <c r="Q17" s="127"/>
      <c r="R17" s="127"/>
    </row>
    <row r="18" spans="1:18" x14ac:dyDescent="0.2">
      <c r="A18" s="127"/>
      <c r="B18" s="127"/>
      <c r="C18" s="127"/>
      <c r="D18" s="127"/>
      <c r="E18" s="127"/>
      <c r="F18" s="127"/>
      <c r="G18" s="127"/>
      <c r="H18" s="127"/>
      <c r="I18" s="127"/>
      <c r="J18" s="127"/>
      <c r="K18" s="119">
        <f t="shared" si="3"/>
        <v>1.7806006924487803</v>
      </c>
      <c r="L18" s="127"/>
      <c r="M18" s="127" t="str">
        <f t="shared" ref="M18" si="12">CONCATENATE("X4","(m",H15,")")</f>
        <v>X4(m3)</v>
      </c>
      <c r="N18" s="129">
        <f t="shared" ref="N18" si="13">(($I$3*($G$6-($B$6*N15+$C$6*N16+$D$6*N17))/$E$6))+((1-$I$3)*K18)</f>
        <v>1.9746379867568127</v>
      </c>
      <c r="O18" s="127"/>
      <c r="P18" s="130">
        <f t="shared" si="6"/>
        <v>9.8264743010805429</v>
      </c>
      <c r="Q18" s="127"/>
      <c r="R18" s="127"/>
    </row>
    <row r="19" spans="1:18" x14ac:dyDescent="0.2">
      <c r="A19" s="131"/>
      <c r="B19" s="131"/>
      <c r="C19" s="131"/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</row>
    <row r="20" spans="1:18" ht="15.75" x14ac:dyDescent="0.25">
      <c r="A20" s="127"/>
      <c r="B20" s="127"/>
      <c r="C20" s="127"/>
      <c r="D20" s="127"/>
      <c r="E20" s="127"/>
      <c r="F20" s="127"/>
      <c r="G20" s="127"/>
      <c r="H20" s="127" t="s">
        <v>226</v>
      </c>
      <c r="I20" s="127"/>
      <c r="J20" s="127"/>
      <c r="K20" s="10" t="s">
        <v>232</v>
      </c>
      <c r="L20" s="127"/>
      <c r="M20" s="127"/>
      <c r="N20" s="127"/>
      <c r="O20" s="127"/>
      <c r="P20" s="112" t="s">
        <v>210</v>
      </c>
      <c r="Q20" s="112" t="s">
        <v>228</v>
      </c>
      <c r="R20" s="127"/>
    </row>
    <row r="21" spans="1:18" x14ac:dyDescent="0.2">
      <c r="A21" s="127"/>
      <c r="B21" s="127"/>
      <c r="C21" s="127"/>
      <c r="D21" s="127"/>
      <c r="E21" s="127"/>
      <c r="F21" s="127"/>
      <c r="G21" s="127"/>
      <c r="H21" s="127">
        <v>4</v>
      </c>
      <c r="I21" s="127"/>
      <c r="J21" s="127"/>
      <c r="K21" s="72">
        <f t="shared" ref="K21:K24" si="14">N15</f>
        <v>5.3126305629560377</v>
      </c>
      <c r="L21" s="127"/>
      <c r="M21" s="127" t="str">
        <f t="shared" ref="M21" si="15">CONCATENATE("X1","(m",H21,")")</f>
        <v>X1(m4)</v>
      </c>
      <c r="N21" s="129">
        <f t="shared" ref="N21" si="16">(($I$3*($G$3-($C$3*K22+$D$3*K23+$E$3*K24))/$B$3))+((1-$I$3)*K21)</f>
        <v>5.0631878501046534</v>
      </c>
      <c r="O21" s="127"/>
      <c r="P21" s="130">
        <f t="shared" ref="P21:P24" si="17">ABS((N21-K21)/N21)*100</f>
        <v>4.9265940793847589</v>
      </c>
      <c r="Q21" s="130">
        <f t="shared" ref="Q21" si="18">MAX(P21:P24)</f>
        <v>35.99476448426293</v>
      </c>
      <c r="R21" s="127" t="s">
        <v>229</v>
      </c>
    </row>
    <row r="22" spans="1:18" x14ac:dyDescent="0.2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72">
        <f t="shared" si="14"/>
        <v>0.58810501080950717</v>
      </c>
      <c r="L22" s="127"/>
      <c r="M22" s="127" t="str">
        <f t="shared" ref="M22" si="19">CONCATENATE("X2","(m",H21,")")</f>
        <v>X2(m4)</v>
      </c>
      <c r="N22" s="129">
        <f t="shared" ref="N22" si="20">(($I$3*($G$4-($B$4*N21+$D$4*K23+$E$4*K24))/$C$4))+((1-$I$3)*K22)</f>
        <v>0.91883891383371108</v>
      </c>
      <c r="O22" s="127"/>
      <c r="P22" s="130">
        <f t="shared" si="17"/>
        <v>35.99476448426293</v>
      </c>
      <c r="Q22" s="127"/>
      <c r="R22" s="127"/>
    </row>
    <row r="23" spans="1:18" x14ac:dyDescent="0.2">
      <c r="A23" s="127"/>
      <c r="B23" s="127"/>
      <c r="C23" s="127"/>
      <c r="D23" s="127"/>
      <c r="E23" s="127"/>
      <c r="F23" s="127"/>
      <c r="G23" s="127"/>
      <c r="H23" s="127"/>
      <c r="I23" s="127"/>
      <c r="J23" s="127"/>
      <c r="K23" s="72">
        <f t="shared" si="14"/>
        <v>-2.8932846874920908</v>
      </c>
      <c r="L23" s="127"/>
      <c r="M23" s="127" t="str">
        <f t="shared" ref="M23" si="21">CONCATENATE("X3","(m",H21,")")</f>
        <v>X3(m4)</v>
      </c>
      <c r="N23" s="129">
        <f t="shared" ref="N23" si="22">(($I$3*($G$5-($B$5*N21+$C$5*N22+$E$5*K24))/$D$5))+((1-$I$3)*K23)</f>
        <v>-2.9827891072139003</v>
      </c>
      <c r="O23" s="127"/>
      <c r="P23" s="130">
        <f t="shared" si="17"/>
        <v>3.000695540470574</v>
      </c>
      <c r="Q23" s="127"/>
      <c r="R23" s="127"/>
    </row>
    <row r="24" spans="1:18" x14ac:dyDescent="0.2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19">
        <f t="shared" si="14"/>
        <v>1.9746379867568127</v>
      </c>
      <c r="L24" s="127"/>
      <c r="M24" s="127" t="str">
        <f t="shared" ref="M24" si="23">CONCATENATE("X4","(m",H21,")")</f>
        <v>X4(m4)</v>
      </c>
      <c r="N24" s="129">
        <f t="shared" ref="N24" si="24">(($I$3*($G$6-($B$6*N21+$C$6*N22+$D$6*N23))/$E$6))+((1-$I$3)*K24)</f>
        <v>1.9916491808719254</v>
      </c>
      <c r="O24" s="127"/>
      <c r="P24" s="130">
        <f t="shared" si="17"/>
        <v>0.85412603175753155</v>
      </c>
      <c r="Q24" s="127"/>
      <c r="R24" s="127"/>
    </row>
    <row r="25" spans="1:18" x14ac:dyDescent="0.2">
      <c r="A25" s="131"/>
      <c r="B25" s="131"/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</row>
    <row r="26" spans="1:18" ht="15.75" x14ac:dyDescent="0.25">
      <c r="A26" s="127"/>
      <c r="B26" s="127"/>
      <c r="C26" s="127"/>
      <c r="D26" s="127"/>
      <c r="E26" s="127"/>
      <c r="F26" s="127"/>
      <c r="G26" s="127"/>
      <c r="H26" s="127" t="s">
        <v>226</v>
      </c>
      <c r="I26" s="127"/>
      <c r="J26" s="127"/>
      <c r="K26" s="10" t="s">
        <v>233</v>
      </c>
      <c r="L26" s="127"/>
      <c r="M26" s="127"/>
      <c r="N26" s="127"/>
      <c r="O26" s="127"/>
      <c r="P26" s="112" t="s">
        <v>210</v>
      </c>
      <c r="Q26" s="112" t="s">
        <v>228</v>
      </c>
      <c r="R26" s="127"/>
    </row>
    <row r="27" spans="1:18" x14ac:dyDescent="0.2">
      <c r="A27" s="127"/>
      <c r="B27" s="127"/>
      <c r="C27" s="127"/>
      <c r="D27" s="127"/>
      <c r="E27" s="127"/>
      <c r="F27" s="127"/>
      <c r="G27" s="127"/>
      <c r="H27" s="127">
        <v>5</v>
      </c>
      <c r="I27" s="127"/>
      <c r="J27" s="127"/>
      <c r="K27" s="72">
        <f t="shared" ref="K27:K30" si="25">N21</f>
        <v>5.0631878501046534</v>
      </c>
      <c r="L27" s="127"/>
      <c r="M27" s="127" t="str">
        <f t="shared" ref="M27" si="26">CONCATENATE("X1","(m",H27,")")</f>
        <v>X1(m5)</v>
      </c>
      <c r="N27" s="129">
        <f t="shared" ref="N27" si="27">(($I$3*($G$3-($C$3*K28+$D$3*K29+$E$3*K30))/$B$3))+((1-$I$3)*K27)</f>
        <v>5.0134519050256374</v>
      </c>
      <c r="O27" s="127"/>
      <c r="P27" s="130">
        <f t="shared" ref="P27:P30" si="28">ABS((N27-K27)/N27)*100</f>
        <v>0.99204990934807191</v>
      </c>
      <c r="Q27" s="130">
        <f t="shared" ref="Q27" si="29">MAX(P27:P30)</f>
        <v>7.0154660253291468</v>
      </c>
      <c r="R27" s="127" t="s">
        <v>229</v>
      </c>
    </row>
    <row r="28" spans="1:18" x14ac:dyDescent="0.2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72">
        <f t="shared" si="25"/>
        <v>0.91883891383371108</v>
      </c>
      <c r="L28" s="127"/>
      <c r="M28" s="127" t="str">
        <f t="shared" ref="M28" si="30">CONCATENATE("X2","(m",H27,")")</f>
        <v>X2(m5)</v>
      </c>
      <c r="N28" s="129">
        <f t="shared" ref="N28" si="31">(($I$3*($G$4-($B$4*N27+$D$4*K29+$E$4*K30))/$C$4))+((1-$I$3)*K28)</f>
        <v>0.98816316494526324</v>
      </c>
      <c r="O28" s="127"/>
      <c r="P28" s="130">
        <f t="shared" si="28"/>
        <v>7.0154660253291468</v>
      </c>
      <c r="Q28" s="127"/>
      <c r="R28" s="127"/>
    </row>
    <row r="29" spans="1:18" x14ac:dyDescent="0.2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72">
        <f t="shared" si="25"/>
        <v>-2.9827891072139003</v>
      </c>
      <c r="L29" s="127"/>
      <c r="M29" s="127" t="str">
        <f t="shared" ref="M29" si="32">CONCATENATE("X3","(m",H27,")")</f>
        <v>X3(m5)</v>
      </c>
      <c r="N29" s="129">
        <f t="shared" ref="N29" si="33">(($I$3*($G$5-($B$5*N27+$C$5*N28+$E$5*K30))/$D$5))+((1-$I$3)*K29)</f>
        <v>-2.9977872516776021</v>
      </c>
      <c r="O29" s="127"/>
      <c r="P29" s="130">
        <f t="shared" si="28"/>
        <v>0.50030716673801889</v>
      </c>
      <c r="Q29" s="127"/>
      <c r="R29" s="127"/>
    </row>
    <row r="30" spans="1:18" x14ac:dyDescent="0.2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19">
        <f t="shared" si="25"/>
        <v>1.9916491808719254</v>
      </c>
      <c r="L30" s="127"/>
      <c r="M30" s="127" t="str">
        <f t="shared" ref="M30" si="34">CONCATENATE("X4","(m",H27,")")</f>
        <v>X4(m5)</v>
      </c>
      <c r="N30" s="129">
        <f t="shared" ref="N30" si="35">(($I$3*($G$6-($B$6*N27+$C$6*N28+$D$6*N29))/$E$6))+((1-$I$3)*K30)</f>
        <v>1.9995886341330527</v>
      </c>
      <c r="O30" s="127"/>
      <c r="P30" s="130">
        <f t="shared" si="28"/>
        <v>0.39705433035577681</v>
      </c>
      <c r="Q30" s="127"/>
      <c r="R30" s="127"/>
    </row>
    <row r="31" spans="1:18" x14ac:dyDescent="0.2">
      <c r="A31" s="131"/>
      <c r="B31" s="131"/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</row>
    <row r="32" spans="1:18" ht="15.75" x14ac:dyDescent="0.25">
      <c r="A32" s="127"/>
      <c r="B32" s="127"/>
      <c r="C32" s="127"/>
      <c r="D32" s="127"/>
      <c r="E32" s="127"/>
      <c r="F32" s="127"/>
      <c r="G32" s="127"/>
      <c r="H32" s="127" t="s">
        <v>226</v>
      </c>
      <c r="I32" s="127"/>
      <c r="J32" s="127"/>
      <c r="K32" s="10" t="s">
        <v>234</v>
      </c>
      <c r="L32" s="127"/>
      <c r="M32" s="127"/>
      <c r="N32" s="127"/>
      <c r="O32" s="127"/>
      <c r="P32" s="112" t="s">
        <v>210</v>
      </c>
      <c r="Q32" s="112" t="s">
        <v>228</v>
      </c>
      <c r="R32" s="127"/>
    </row>
    <row r="33" spans="1:18" x14ac:dyDescent="0.2">
      <c r="A33" s="127"/>
      <c r="B33" s="127"/>
      <c r="C33" s="127"/>
      <c r="D33" s="127"/>
      <c r="E33" s="127"/>
      <c r="F33" s="127"/>
      <c r="G33" s="127"/>
      <c r="H33" s="127">
        <v>6</v>
      </c>
      <c r="I33" s="127"/>
      <c r="J33" s="127"/>
      <c r="K33" s="72">
        <f t="shared" ref="K33:K36" si="36">N27</f>
        <v>5.0134519050256374</v>
      </c>
      <c r="L33" s="127"/>
      <c r="M33" s="127" t="str">
        <f t="shared" ref="M33" si="37">CONCATENATE("X1","(m",H33,")")</f>
        <v>X1(m6)</v>
      </c>
      <c r="N33" s="129">
        <f t="shared" ref="N33" si="38">(($I$3*($G$3-($C$3*K34+$D$3*K35+$E$3*K36))/$B$3))+((1-$I$3)*K33)</f>
        <v>5.0010891839212368</v>
      </c>
      <c r="O33" s="127"/>
      <c r="P33" s="130">
        <f t="shared" ref="P33:P36" si="39">ABS((N33-K33)/N33)*100</f>
        <v>0.24720057271018911</v>
      </c>
      <c r="Q33" s="130">
        <f t="shared" ref="Q33" si="40">MAX(P33:P36)</f>
        <v>1.089604608375879</v>
      </c>
      <c r="R33" s="127" t="s">
        <v>229</v>
      </c>
    </row>
    <row r="34" spans="1:18" x14ac:dyDescent="0.2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72">
        <f t="shared" si="36"/>
        <v>0.98816316494526324</v>
      </c>
      <c r="L34" s="127"/>
      <c r="M34" s="127" t="str">
        <f t="shared" ref="M34" si="41">CONCATENATE("X2","(m",H33,")")</f>
        <v>X2(m6)</v>
      </c>
      <c r="N34" s="129">
        <f t="shared" ref="N34" si="42">(($I$3*($G$4-($B$4*N33+$D$4*K35+$E$4*K36))/$C$4))+((1-$I$3)*K34)</f>
        <v>0.99904884722454801</v>
      </c>
      <c r="O34" s="127"/>
      <c r="P34" s="130">
        <f t="shared" si="39"/>
        <v>1.089604608375879</v>
      </c>
      <c r="Q34" s="127"/>
      <c r="R34" s="127"/>
    </row>
    <row r="35" spans="1:18" x14ac:dyDescent="0.2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72">
        <f t="shared" si="36"/>
        <v>-2.9977872516776021</v>
      </c>
      <c r="L35" s="127"/>
      <c r="M35" s="127" t="str">
        <f t="shared" ref="M35" si="43">CONCATENATE("X3","(m",H33,")")</f>
        <v>X3(m6)</v>
      </c>
      <c r="N35" s="129">
        <f t="shared" ref="N35" si="44">(($I$3*($G$5-($B$5*N33+$C$5*N34+$E$5*K36))/$D$5))+((1-$I$3)*K35)</f>
        <v>-3.0000020464579302</v>
      </c>
      <c r="O35" s="127"/>
      <c r="P35" s="130">
        <f t="shared" si="39"/>
        <v>7.3826442316702393E-2</v>
      </c>
      <c r="Q35" s="127"/>
      <c r="R35" s="127"/>
    </row>
    <row r="36" spans="1:18" x14ac:dyDescent="0.2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19">
        <f t="shared" si="36"/>
        <v>1.9995886341330527</v>
      </c>
      <c r="L36" s="127"/>
      <c r="M36" s="127" t="str">
        <f t="shared" ref="M36" si="45">CONCATENATE("X4","(m",H33,")")</f>
        <v>X4(m6)</v>
      </c>
      <c r="N36" s="129">
        <f t="shared" ref="N36" si="46">(($I$3*($G$6-($B$6*N33+$C$6*N34+$D$6*N35))/$E$6))+((1-$I$3)*K36)</f>
        <v>1.9999276776413479</v>
      </c>
      <c r="O36" s="127"/>
      <c r="P36" s="130">
        <f t="shared" si="39"/>
        <v>1.6952788447587033E-2</v>
      </c>
      <c r="Q36" s="127"/>
      <c r="R36" s="127"/>
    </row>
    <row r="37" spans="1:18" x14ac:dyDescent="0.2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</row>
    <row r="38" spans="1:18" ht="15.75" x14ac:dyDescent="0.25">
      <c r="A38" s="127"/>
      <c r="B38" s="127"/>
      <c r="C38" s="127"/>
      <c r="D38" s="127"/>
      <c r="E38" s="127"/>
      <c r="F38" s="127"/>
      <c r="G38" s="127"/>
      <c r="H38" s="127" t="s">
        <v>226</v>
      </c>
      <c r="I38" s="127"/>
      <c r="J38" s="127"/>
      <c r="K38" s="10" t="s">
        <v>235</v>
      </c>
      <c r="L38" s="127"/>
      <c r="M38" s="127"/>
      <c r="N38" s="127"/>
      <c r="O38" s="127"/>
      <c r="P38" s="112" t="s">
        <v>210</v>
      </c>
      <c r="Q38" s="112" t="s">
        <v>228</v>
      </c>
      <c r="R38" s="127"/>
    </row>
    <row r="39" spans="1:18" x14ac:dyDescent="0.2">
      <c r="A39" s="127"/>
      <c r="B39" s="127"/>
      <c r="C39" s="127"/>
      <c r="D39" s="127"/>
      <c r="E39" s="127"/>
      <c r="F39" s="127"/>
      <c r="G39" s="127"/>
      <c r="H39" s="127">
        <v>7</v>
      </c>
      <c r="I39" s="127"/>
      <c r="J39" s="127"/>
      <c r="K39" s="72">
        <f t="shared" ref="K39:K42" si="47">N33</f>
        <v>5.0010891839212368</v>
      </c>
      <c r="L39" s="127"/>
      <c r="M39" s="127" t="str">
        <f t="shared" ref="M39" si="48">CONCATENATE("X1","(m",H39,")")</f>
        <v>X1(m7)</v>
      </c>
      <c r="N39" s="129">
        <f t="shared" ref="N39" si="49">(($I$3*($G$3-($C$3*K40+$D$3*K41+$E$3*K42))/$B$3))+((1-$I$3)*K39)</f>
        <v>5.0001337480478565</v>
      </c>
      <c r="O39" s="127"/>
      <c r="P39" s="130">
        <f t="shared" ref="P39:P42" si="50">ABS((N39-K39)/N39)*100</f>
        <v>1.9108206330547391E-2</v>
      </c>
      <c r="Q39" s="130">
        <f t="shared" ref="Q39" si="51">MAX(P39:P42)</f>
        <v>0.10993906856190745</v>
      </c>
      <c r="R39" s="127" t="s">
        <v>229</v>
      </c>
    </row>
    <row r="40" spans="1:18" x14ac:dyDescent="0.2">
      <c r="A40" s="127"/>
      <c r="B40" s="127"/>
      <c r="C40" s="127"/>
      <c r="D40" s="127"/>
      <c r="E40" s="127"/>
      <c r="F40" s="127"/>
      <c r="G40" s="127"/>
      <c r="H40" s="127"/>
      <c r="I40" s="127"/>
      <c r="J40" s="127"/>
      <c r="K40" s="72">
        <f t="shared" si="47"/>
        <v>0.99904884722454801</v>
      </c>
      <c r="L40" s="127"/>
      <c r="M40" s="127" t="str">
        <f t="shared" ref="M40" si="52">CONCATENATE("X2","(m",H39,")")</f>
        <v>X2(m7)</v>
      </c>
      <c r="N40" s="129">
        <f t="shared" ref="N40" si="53">(($I$3*($G$4-($B$4*N39+$D$4*K41+$E$4*K42))/$C$4))+((1-$I$3)*K40)</f>
        <v>1.0001484010609112</v>
      </c>
      <c r="O40" s="127"/>
      <c r="P40" s="130">
        <f t="shared" si="50"/>
        <v>0.10993906856190745</v>
      </c>
      <c r="Q40" s="127"/>
      <c r="R40" s="127"/>
    </row>
    <row r="41" spans="1:18" x14ac:dyDescent="0.2">
      <c r="A41" s="127"/>
      <c r="B41" s="127"/>
      <c r="C41" s="127"/>
      <c r="D41" s="127"/>
      <c r="E41" s="127"/>
      <c r="F41" s="127"/>
      <c r="G41" s="127"/>
      <c r="H41" s="127"/>
      <c r="I41" s="127"/>
      <c r="J41" s="127"/>
      <c r="K41" s="72">
        <f t="shared" si="47"/>
        <v>-3.0000020464579302</v>
      </c>
      <c r="L41" s="127"/>
      <c r="M41" s="127" t="str">
        <f t="shared" ref="M41" si="54">CONCATENATE("X3","(m",H39,")")</f>
        <v>X3(m7)</v>
      </c>
      <c r="N41" s="129">
        <f t="shared" ref="N41" si="55">(($I$3*($G$5-($B$5*N39+$C$5*N40+$E$5*K42))/$D$5))+((1-$I$3)*K41)</f>
        <v>-3.0000762541426456</v>
      </c>
      <c r="O41" s="127"/>
      <c r="P41" s="130">
        <f t="shared" si="50"/>
        <v>2.4735266182938967E-3</v>
      </c>
      <c r="Q41" s="127"/>
      <c r="R41" s="127"/>
    </row>
    <row r="42" spans="1:18" x14ac:dyDescent="0.2">
      <c r="A42" s="127"/>
      <c r="B42" s="127"/>
      <c r="C42" s="127"/>
      <c r="D42" s="127"/>
      <c r="E42" s="127"/>
      <c r="F42" s="127"/>
      <c r="G42" s="127"/>
      <c r="H42" s="127"/>
      <c r="I42" s="127"/>
      <c r="J42" s="127"/>
      <c r="K42" s="119">
        <f t="shared" si="47"/>
        <v>1.9999276776413479</v>
      </c>
      <c r="L42" s="127"/>
      <c r="M42" s="127" t="str">
        <f t="shared" ref="M42" si="56">CONCATENATE("X4","(m",H39,")")</f>
        <v>X4(m7)</v>
      </c>
      <c r="N42" s="129">
        <f t="shared" ref="N42" si="57">(($I$3*($G$6-($B$6*N39+$C$6*N40+$D$6*N41))/$E$6))+((1-$I$3)*K42)</f>
        <v>2.0000336860535928</v>
      </c>
      <c r="O42" s="127"/>
      <c r="P42" s="130">
        <f t="shared" si="50"/>
        <v>5.3003313386192413E-3</v>
      </c>
      <c r="Q42" s="127"/>
      <c r="R42" s="127"/>
    </row>
    <row r="43" spans="1:18" x14ac:dyDescent="0.2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</row>
    <row r="44" spans="1:18" ht="15.75" x14ac:dyDescent="0.25">
      <c r="A44" s="127"/>
      <c r="B44" s="127"/>
      <c r="C44" s="127"/>
      <c r="D44" s="127"/>
      <c r="E44" s="127"/>
      <c r="F44" s="127"/>
      <c r="G44" s="127"/>
      <c r="H44" s="127" t="s">
        <v>226</v>
      </c>
      <c r="I44" s="127"/>
      <c r="J44" s="127"/>
      <c r="K44" s="10" t="s">
        <v>236</v>
      </c>
      <c r="L44" s="127"/>
      <c r="M44" s="127"/>
      <c r="N44" s="127"/>
      <c r="O44" s="127"/>
      <c r="P44" s="112" t="s">
        <v>210</v>
      </c>
      <c r="Q44" s="112" t="s">
        <v>228</v>
      </c>
      <c r="R44" s="127"/>
    </row>
    <row r="45" spans="1:18" x14ac:dyDescent="0.2">
      <c r="A45" s="127"/>
      <c r="B45" s="127"/>
      <c r="C45" s="127"/>
      <c r="D45" s="127"/>
      <c r="E45" s="127"/>
      <c r="F45" s="127"/>
      <c r="G45" s="127"/>
      <c r="H45" s="127">
        <v>8</v>
      </c>
      <c r="I45" s="127"/>
      <c r="J45" s="127"/>
      <c r="K45" s="72">
        <f t="shared" ref="K45:K48" si="58">N39</f>
        <v>5.0001337480478565</v>
      </c>
      <c r="L45" s="127"/>
      <c r="M45" s="127" t="str">
        <f t="shared" ref="M45" si="59">CONCATENATE("X1","(m",H45,")")</f>
        <v>X1(m8)</v>
      </c>
      <c r="N45" s="129">
        <f t="shared" ref="N45" si="60">(($I$3*($G$3-($C$3*K46+$D$3*K47+$E$3*K48))/$B$3))+((1-$I$3)*K45)</f>
        <v>4.9999340846763047</v>
      </c>
      <c r="O45" s="127"/>
      <c r="P45" s="130">
        <f t="shared" ref="P45:P48" si="61">ABS((N45-K45)/N45)*100</f>
        <v>3.9933200752320834E-3</v>
      </c>
      <c r="Q45" s="130">
        <f t="shared" ref="Q45" si="62">MAX(P45:P48)</f>
        <v>5.3240879005212694E-3</v>
      </c>
      <c r="R45" s="127" t="s">
        <v>229</v>
      </c>
    </row>
    <row r="46" spans="1:18" x14ac:dyDescent="0.2">
      <c r="A46" s="127"/>
      <c r="B46" s="127"/>
      <c r="C46" s="127"/>
      <c r="D46" s="127"/>
      <c r="E46" s="127"/>
      <c r="F46" s="127"/>
      <c r="G46" s="127"/>
      <c r="H46" s="127"/>
      <c r="I46" s="127"/>
      <c r="J46" s="127"/>
      <c r="K46" s="72">
        <f t="shared" si="58"/>
        <v>1.0001484010609112</v>
      </c>
      <c r="L46" s="127"/>
      <c r="M46" s="127" t="str">
        <f t="shared" ref="M46" si="63">CONCATENATE("X2","(m",H45,")")</f>
        <v>X2(m8)</v>
      </c>
      <c r="N46" s="129">
        <f t="shared" ref="N46" si="64">(($I$3*($G$4-($B$4*N45+$D$4*K47+$E$4*K48))/$C$4))+((1-$I$3)*K46)</f>
        <v>1.000095155115764</v>
      </c>
      <c r="O46" s="127"/>
      <c r="P46" s="130">
        <f t="shared" si="61"/>
        <v>5.3240879005212694E-3</v>
      </c>
      <c r="Q46" s="127"/>
      <c r="R46" s="127"/>
    </row>
    <row r="47" spans="1:18" x14ac:dyDescent="0.2">
      <c r="A47" s="127"/>
      <c r="B47" s="127"/>
      <c r="C47" s="127"/>
      <c r="D47" s="127"/>
      <c r="E47" s="127"/>
      <c r="F47" s="127"/>
      <c r="G47" s="127"/>
      <c r="H47" s="127"/>
      <c r="I47" s="127"/>
      <c r="J47" s="127"/>
      <c r="K47" s="72">
        <f t="shared" si="58"/>
        <v>-3.0000762541426456</v>
      </c>
      <c r="L47" s="127"/>
      <c r="M47" s="127" t="str">
        <f t="shared" ref="M47" si="65">CONCATENATE("X3","(m",H45,")")</f>
        <v>X3(m8)</v>
      </c>
      <c r="N47" s="129">
        <f t="shared" ref="N47" si="66">(($I$3*($G$5-($B$5*N45+$C$5*N46+$E$5*K48))/$D$5))+((1-$I$3)*K47)</f>
        <v>-3.0000305601708606</v>
      </c>
      <c r="O47" s="127"/>
      <c r="P47" s="130">
        <f t="shared" si="61"/>
        <v>1.523116877262634E-3</v>
      </c>
      <c r="Q47" s="127"/>
      <c r="R47" s="127"/>
    </row>
    <row r="48" spans="1:18" x14ac:dyDescent="0.2">
      <c r="A48" s="127"/>
      <c r="B48" s="127"/>
      <c r="C48" s="127"/>
      <c r="D48" s="127"/>
      <c r="E48" s="127"/>
      <c r="F48" s="127"/>
      <c r="G48" s="127"/>
      <c r="H48" s="127"/>
      <c r="I48" s="127"/>
      <c r="J48" s="127"/>
      <c r="K48" s="119">
        <f t="shared" si="58"/>
        <v>2.0000336860535928</v>
      </c>
      <c r="L48" s="127"/>
      <c r="M48" s="127" t="str">
        <f t="shared" ref="M48" si="67">CONCATENATE("X4","(m",H45,")")</f>
        <v>X4(m8)</v>
      </c>
      <c r="N48" s="129">
        <f t="shared" ref="N48" si="68">(($I$3*($G$6-($B$6*N45+$C$6*N46+$D$6*N47))/$E$6))+((1-$I$3)*K48)</f>
        <v>2.0000094679355418</v>
      </c>
      <c r="O48" s="127"/>
      <c r="P48" s="130">
        <f t="shared" si="61"/>
        <v>1.2109001701865294E-3</v>
      </c>
      <c r="Q48" s="127"/>
      <c r="R48" s="127"/>
    </row>
    <row r="49" spans="1:18" x14ac:dyDescent="0.2">
      <c r="A49" s="131"/>
      <c r="B49" s="131"/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</row>
    <row r="50" spans="1:18" ht="15.75" x14ac:dyDescent="0.25">
      <c r="A50" s="127"/>
      <c r="B50" s="127"/>
      <c r="C50" s="127"/>
      <c r="D50" s="127"/>
      <c r="E50" s="127"/>
      <c r="F50" s="127"/>
      <c r="G50" s="127"/>
      <c r="H50" s="127" t="s">
        <v>226</v>
      </c>
      <c r="I50" s="127"/>
      <c r="J50" s="127"/>
      <c r="K50" s="10" t="s">
        <v>237</v>
      </c>
      <c r="L50" s="127"/>
      <c r="M50" s="127"/>
      <c r="N50" s="127"/>
      <c r="O50" s="127"/>
      <c r="P50" s="112" t="s">
        <v>210</v>
      </c>
      <c r="Q50" s="112" t="s">
        <v>228</v>
      </c>
      <c r="R50" s="127"/>
    </row>
    <row r="51" spans="1:18" x14ac:dyDescent="0.2">
      <c r="A51" s="127"/>
      <c r="B51" s="127"/>
      <c r="C51" s="127"/>
      <c r="D51" s="127"/>
      <c r="E51" s="127"/>
      <c r="F51" s="127"/>
      <c r="G51" s="127"/>
      <c r="H51" s="127">
        <v>9</v>
      </c>
      <c r="I51" s="127"/>
      <c r="J51" s="127"/>
      <c r="K51" s="72">
        <f t="shared" ref="K51:K54" si="69">N45</f>
        <v>4.9999340846763047</v>
      </c>
      <c r="L51" s="127"/>
      <c r="M51" s="127" t="str">
        <f t="shared" ref="M51" si="70">CONCATENATE("X1","(m",H51,")")</f>
        <v>X1(m9)</v>
      </c>
      <c r="N51" s="129">
        <f t="shared" ref="N51" si="71">(($I$3*($G$3-($C$3*K52+$D$3*K53+$E$3*K54))/$B$3))+((1-$I$3)*K51)</f>
        <v>4.999985125511806</v>
      </c>
      <c r="O51" s="127"/>
      <c r="P51" s="130">
        <f t="shared" ref="P51:P54" si="72">ABS((N51-K51)/N51)*100</f>
        <v>1.0208197468587737E-3</v>
      </c>
      <c r="Q51" s="130">
        <f t="shared" ref="Q51" si="73">MAX(P51:P54)</f>
        <v>6.7467363146868041E-3</v>
      </c>
      <c r="R51" s="127" t="s">
        <v>229</v>
      </c>
    </row>
    <row r="52" spans="1:18" x14ac:dyDescent="0.2">
      <c r="A52" s="127"/>
      <c r="B52" s="127"/>
      <c r="C52" s="127"/>
      <c r="D52" s="127"/>
      <c r="E52" s="127"/>
      <c r="F52" s="127"/>
      <c r="G52" s="127"/>
      <c r="H52" s="127"/>
      <c r="I52" s="127"/>
      <c r="J52" s="127"/>
      <c r="K52" s="72">
        <f t="shared" si="69"/>
        <v>1.000095155115764</v>
      </c>
      <c r="L52" s="127"/>
      <c r="M52" s="127" t="str">
        <f t="shared" ref="M52" si="74">CONCATENATE("X2","(m",H51,")")</f>
        <v>X2(m9)</v>
      </c>
      <c r="N52" s="129">
        <f t="shared" ref="N52" si="75">(($I$3*($G$4-($B$4*N51+$D$4*K53+$E$4*K54))/$C$4))+((1-$I$3)*K52)</f>
        <v>1.0000276858847235</v>
      </c>
      <c r="O52" s="127"/>
      <c r="P52" s="130">
        <f t="shared" si="72"/>
        <v>6.7467363146868041E-3</v>
      </c>
      <c r="Q52" s="127"/>
      <c r="R52" s="127"/>
    </row>
    <row r="53" spans="1:18" x14ac:dyDescent="0.2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72">
        <f t="shared" si="69"/>
        <v>-3.0000305601708606</v>
      </c>
      <c r="L53" s="127"/>
      <c r="M53" s="127" t="str">
        <f t="shared" ref="M53" si="76">CONCATENATE("X3","(m",H51,")")</f>
        <v>X3(m9)</v>
      </c>
      <c r="N53" s="129">
        <f t="shared" ref="N53" si="77">(($I$3*($G$5-($B$5*N51+$C$5*N52+$E$5*K54))/$D$5))+((1-$I$3)*K53)</f>
        <v>-3.0000074125836713</v>
      </c>
      <c r="O53" s="127"/>
      <c r="P53" s="130">
        <f t="shared" si="72"/>
        <v>7.7158433316361743E-4</v>
      </c>
      <c r="Q53" s="127"/>
      <c r="R53" s="127"/>
    </row>
    <row r="54" spans="1:18" x14ac:dyDescent="0.2">
      <c r="A54" s="127"/>
      <c r="B54" s="127"/>
      <c r="C54" s="127"/>
      <c r="D54" s="127"/>
      <c r="E54" s="127"/>
      <c r="F54" s="127"/>
      <c r="G54" s="127"/>
      <c r="H54" s="127"/>
      <c r="I54" s="127"/>
      <c r="J54" s="127"/>
      <c r="K54" s="119">
        <f t="shared" si="69"/>
        <v>2.0000094679355418</v>
      </c>
      <c r="L54" s="127"/>
      <c r="M54" s="127" t="str">
        <f t="shared" ref="M54" si="78">CONCATENATE("X4","(m",H51,")")</f>
        <v>X4(m9)</v>
      </c>
      <c r="N54" s="129">
        <f t="shared" ref="N54" si="79">(($I$3*($G$6-($B$6*N51+$C$6*N52+$D$6*N53))/$E$6))+((1-$I$3)*K54)</f>
        <v>2.0000025673305681</v>
      </c>
      <c r="O54" s="127"/>
      <c r="P54" s="130">
        <f t="shared" si="72"/>
        <v>3.4502980578014791E-4</v>
      </c>
      <c r="Q54" s="127"/>
      <c r="R54" s="127"/>
    </row>
    <row r="55" spans="1:18" x14ac:dyDescent="0.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</row>
    <row r="56" spans="1:18" ht="15.75" x14ac:dyDescent="0.25">
      <c r="A56" s="127"/>
      <c r="B56" s="127"/>
      <c r="C56" s="127"/>
      <c r="D56" s="127"/>
      <c r="E56" s="127"/>
      <c r="F56" s="127"/>
      <c r="G56" s="127"/>
      <c r="H56" s="127" t="s">
        <v>226</v>
      </c>
      <c r="I56" s="127"/>
      <c r="J56" s="127"/>
      <c r="K56" s="10" t="s">
        <v>238</v>
      </c>
      <c r="L56" s="127"/>
      <c r="M56" s="127"/>
      <c r="N56" s="127"/>
      <c r="O56" s="127"/>
      <c r="P56" s="112" t="s">
        <v>210</v>
      </c>
      <c r="Q56" s="112" t="s">
        <v>228</v>
      </c>
      <c r="R56" s="127"/>
    </row>
    <row r="57" spans="1:18" x14ac:dyDescent="0.2">
      <c r="A57" s="127"/>
      <c r="B57" s="127"/>
      <c r="C57" s="127"/>
      <c r="D57" s="127"/>
      <c r="E57" s="127"/>
      <c r="F57" s="127"/>
      <c r="G57" s="127"/>
      <c r="H57" s="127">
        <v>10</v>
      </c>
      <c r="I57" s="127"/>
      <c r="J57" s="127"/>
      <c r="K57" s="72">
        <f t="shared" ref="K57:K60" si="80">N51</f>
        <v>4.999985125511806</v>
      </c>
      <c r="L57" s="127"/>
      <c r="M57" s="127" t="str">
        <f t="shared" ref="M57" si="81">CONCATENATE("X1","(m",H57,")")</f>
        <v>X1(m10)</v>
      </c>
      <c r="N57" s="129">
        <f t="shared" ref="N57" si="82">(($I$3*($G$3-($C$3*K58+$D$3*K59+$E$3*K60))/$B$3))+((1-$I$3)*K57)</f>
        <v>4.9999944789195521</v>
      </c>
      <c r="O57" s="127"/>
      <c r="P57" s="130">
        <f t="shared" ref="P57:P60" si="83">ABS((N57-K57)/N57)*100</f>
        <v>1.8706836148598224E-4</v>
      </c>
      <c r="Q57" s="130">
        <f t="shared" ref="Q57" si="84">MAX(P57:P60)</f>
        <v>2.1438754941705048E-3</v>
      </c>
      <c r="R57" s="127" t="s">
        <v>229</v>
      </c>
    </row>
    <row r="58" spans="1:18" x14ac:dyDescent="0.2">
      <c r="A58" s="127"/>
      <c r="B58" s="127"/>
      <c r="C58" s="127"/>
      <c r="D58" s="127"/>
      <c r="E58" s="127"/>
      <c r="F58" s="127"/>
      <c r="G58" s="127"/>
      <c r="H58" s="127"/>
      <c r="I58" s="127"/>
      <c r="J58" s="127"/>
      <c r="K58" s="72">
        <f t="shared" si="80"/>
        <v>1.0000276858847235</v>
      </c>
      <c r="L58" s="127"/>
      <c r="M58" s="127" t="str">
        <f t="shared" ref="M58" si="85">CONCATENATE("X2","(m",H57,")")</f>
        <v>X2(m10)</v>
      </c>
      <c r="N58" s="129">
        <f t="shared" ref="N58" si="86">(($I$3*($G$4-($B$4*N57+$D$4*K59+$E$4*K60))/$C$4))+((1-$I$3)*K58)</f>
        <v>1.0000062469958539</v>
      </c>
      <c r="O58" s="127"/>
      <c r="P58" s="130">
        <f t="shared" si="83"/>
        <v>2.1438754941705048E-3</v>
      </c>
      <c r="Q58" s="127"/>
      <c r="R58" s="127"/>
    </row>
    <row r="59" spans="1:18" x14ac:dyDescent="0.2">
      <c r="A59" s="127"/>
      <c r="B59" s="127"/>
      <c r="C59" s="127"/>
      <c r="D59" s="127"/>
      <c r="E59" s="127"/>
      <c r="F59" s="127"/>
      <c r="G59" s="127"/>
      <c r="H59" s="127"/>
      <c r="I59" s="127"/>
      <c r="J59" s="127"/>
      <c r="K59" s="72">
        <f t="shared" si="80"/>
        <v>-3.0000074125836713</v>
      </c>
      <c r="L59" s="127"/>
      <c r="M59" s="127" t="str">
        <f t="shared" ref="M59" si="87">CONCATENATE("X3","(m",H57,")")</f>
        <v>X3(m10)</v>
      </c>
      <c r="N59" s="129">
        <f t="shared" ref="N59" si="88">(($I$3*($G$5-($B$5*N57+$C$5*N58+$E$5*K60))/$D$5))+((1-$I$3)*K59)</f>
        <v>-3.0000014844238834</v>
      </c>
      <c r="O59" s="127"/>
      <c r="P59" s="130">
        <f t="shared" si="83"/>
        <v>1.9760522848832738E-4</v>
      </c>
      <c r="Q59" s="127"/>
      <c r="R59" s="127"/>
    </row>
    <row r="60" spans="1:18" x14ac:dyDescent="0.2">
      <c r="A60" s="127"/>
      <c r="B60" s="127"/>
      <c r="C60" s="127"/>
      <c r="D60" s="127"/>
      <c r="E60" s="127"/>
      <c r="F60" s="127"/>
      <c r="G60" s="127"/>
      <c r="H60" s="127"/>
      <c r="I60" s="127"/>
      <c r="J60" s="127"/>
      <c r="K60" s="119">
        <f t="shared" si="80"/>
        <v>2.0000025673305681</v>
      </c>
      <c r="L60" s="127"/>
      <c r="M60" s="127" t="str">
        <f t="shared" ref="M60" si="89">CONCATENATE("X4","(m",H57,")")</f>
        <v>X4(m10)</v>
      </c>
      <c r="N60" s="129">
        <f t="shared" ref="N60" si="90">(($I$3*($G$6-($B$6*N57+$C$6*N58+$D$6*N59))/$E$6))+((1-$I$3)*K60)</f>
        <v>2.0000005537643668</v>
      </c>
      <c r="O60" s="127"/>
      <c r="P60" s="130">
        <f t="shared" si="83"/>
        <v>1.006782821905261E-4</v>
      </c>
      <c r="Q60" s="127"/>
      <c r="R60" s="127"/>
    </row>
    <row r="61" spans="1:18" x14ac:dyDescent="0.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</row>
    <row r="62" spans="1:18" ht="15.75" x14ac:dyDescent="0.25">
      <c r="A62" s="127"/>
      <c r="B62" s="127"/>
      <c r="C62" s="127"/>
      <c r="D62" s="127"/>
      <c r="E62" s="127"/>
      <c r="F62" s="127"/>
      <c r="G62" s="127"/>
      <c r="H62" s="127" t="s">
        <v>226</v>
      </c>
      <c r="I62" s="127"/>
      <c r="J62" s="127"/>
      <c r="K62" s="10" t="s">
        <v>239</v>
      </c>
      <c r="L62" s="127"/>
      <c r="M62" s="127"/>
      <c r="N62" s="127"/>
      <c r="O62" s="127"/>
      <c r="P62" s="112" t="s">
        <v>210</v>
      </c>
      <c r="Q62" s="112" t="s">
        <v>228</v>
      </c>
      <c r="R62" s="127"/>
    </row>
    <row r="63" spans="1:18" x14ac:dyDescent="0.2">
      <c r="A63" s="127"/>
      <c r="B63" s="127"/>
      <c r="C63" s="127"/>
      <c r="D63" s="127"/>
      <c r="E63" s="127"/>
      <c r="F63" s="127"/>
      <c r="G63" s="127"/>
      <c r="H63" s="127">
        <v>11</v>
      </c>
      <c r="I63" s="127"/>
      <c r="J63" s="127"/>
      <c r="K63" s="72">
        <f t="shared" ref="K63:K66" si="91">N57</f>
        <v>4.9999944789195521</v>
      </c>
      <c r="L63" s="127"/>
      <c r="M63" s="127" t="str">
        <f t="shared" ref="M63" si="92">CONCATENATE("X1","(m",H63,")")</f>
        <v>X1(m11)</v>
      </c>
      <c r="N63" s="129">
        <f t="shared" ref="N63" si="93">(($I$3*($G$3-($C$3*K64+$D$3*K65+$E$3*K66))/$B$3))+((1-$I$3)*K63)</f>
        <v>4.9999991451075898</v>
      </c>
      <c r="O63" s="127"/>
      <c r="P63" s="130">
        <f t="shared" ref="P63:P66" si="94">ABS((N63-K63)/N63)*100</f>
        <v>9.3323776711128683E-5</v>
      </c>
      <c r="Q63" s="130">
        <f t="shared" ref="Q63" si="95">MAX(P63:P66)</f>
        <v>5.1776153974037592E-4</v>
      </c>
      <c r="R63" s="127" t="s">
        <v>229</v>
      </c>
    </row>
    <row r="64" spans="1:18" x14ac:dyDescent="0.2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72">
        <f t="shared" si="91"/>
        <v>1.0000062469958539</v>
      </c>
      <c r="L64" s="127"/>
      <c r="M64" s="127" t="str">
        <f t="shared" ref="M64" si="96">CONCATENATE("X2","(m",H63,")")</f>
        <v>X2(m11)</v>
      </c>
      <c r="N64" s="129">
        <f t="shared" ref="N64" si="97">(($I$3*($G$4-($B$4*N63+$D$4*K65+$E$4*K66))/$C$4))+((1-$I$3)*K64)</f>
        <v>1.0000010693749197</v>
      </c>
      <c r="O64" s="127"/>
      <c r="P64" s="130">
        <f t="shared" si="94"/>
        <v>5.1776153974037592E-4</v>
      </c>
      <c r="Q64" s="127"/>
      <c r="R64" s="127"/>
    </row>
    <row r="65" spans="1:18" x14ac:dyDescent="0.2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72">
        <f t="shared" si="91"/>
        <v>-3.0000014844238834</v>
      </c>
      <c r="L65" s="127"/>
      <c r="M65" s="127" t="str">
        <f t="shared" ref="M65" si="98">CONCATENATE("X3","(m",H63,")")</f>
        <v>X3(m11)</v>
      </c>
      <c r="N65" s="129">
        <f t="shared" ref="N65" si="99">(($I$3*($G$5-($B$5*N63+$C$5*N64+$E$5*K66))/$D$5))+((1-$I$3)*K65)</f>
        <v>-3.0000002214052746</v>
      </c>
      <c r="O65" s="127"/>
      <c r="P65" s="130">
        <f t="shared" si="94"/>
        <v>4.2100617186576586E-5</v>
      </c>
      <c r="Q65" s="127"/>
      <c r="R65" s="127"/>
    </row>
    <row r="66" spans="1:18" x14ac:dyDescent="0.2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19">
        <f t="shared" si="91"/>
        <v>2.0000005537643668</v>
      </c>
      <c r="L66" s="127"/>
      <c r="M66" s="127" t="str">
        <f t="shared" ref="M66" si="100">CONCATENATE("X4","(m",H63,")")</f>
        <v>X4(m11)</v>
      </c>
      <c r="N66" s="129">
        <f t="shared" ref="N66" si="101">(($I$3*($G$6-($B$6*N63+$C$6*N64+$D$6*N65))/$E$6))+((1-$I$3)*K66)</f>
        <v>2.0000000664903217</v>
      </c>
      <c r="O66" s="127"/>
      <c r="P66" s="130">
        <f t="shared" si="94"/>
        <v>2.4363701445694579E-5</v>
      </c>
      <c r="Q66" s="127"/>
      <c r="R66" s="127"/>
    </row>
    <row r="67" spans="1:18" x14ac:dyDescent="0.2">
      <c r="A67" s="131"/>
      <c r="B67" s="131"/>
      <c r="C67" s="131"/>
      <c r="D67" s="131"/>
      <c r="E67" s="131"/>
      <c r="F67" s="131"/>
      <c r="G67" s="131"/>
      <c r="H67" s="131"/>
      <c r="I67" s="131"/>
      <c r="J67" s="131"/>
      <c r="K67" s="131"/>
      <c r="L67" s="131"/>
      <c r="M67" s="131"/>
      <c r="N67" s="131"/>
      <c r="O67" s="131"/>
      <c r="P67" s="131"/>
      <c r="Q67" s="131"/>
      <c r="R67" s="131"/>
    </row>
    <row r="68" spans="1:18" ht="15.75" x14ac:dyDescent="0.25">
      <c r="A68" s="127"/>
      <c r="B68" s="127"/>
      <c r="C68" s="127"/>
      <c r="D68" s="127"/>
      <c r="E68" s="127"/>
      <c r="F68" s="127"/>
      <c r="G68" s="127"/>
      <c r="H68" s="127" t="s">
        <v>226</v>
      </c>
      <c r="I68" s="127"/>
      <c r="J68" s="127"/>
      <c r="K68" s="10" t="s">
        <v>240</v>
      </c>
      <c r="L68" s="127"/>
      <c r="M68" s="127"/>
      <c r="N68" s="127"/>
      <c r="O68" s="127"/>
      <c r="P68" s="112" t="s">
        <v>210</v>
      </c>
      <c r="Q68" s="112" t="s">
        <v>228</v>
      </c>
      <c r="R68" s="127"/>
    </row>
    <row r="69" spans="1:18" x14ac:dyDescent="0.2">
      <c r="A69" s="127"/>
      <c r="B69" s="127"/>
      <c r="C69" s="127"/>
      <c r="D69" s="127"/>
      <c r="E69" s="127"/>
      <c r="F69" s="127"/>
      <c r="G69" s="127"/>
      <c r="H69" s="127">
        <v>12</v>
      </c>
      <c r="I69" s="127"/>
      <c r="J69" s="127"/>
      <c r="K69" s="72">
        <f t="shared" ref="K69:K72" si="102">N63</f>
        <v>4.9999991451075898</v>
      </c>
      <c r="L69" s="127"/>
      <c r="M69" s="127" t="str">
        <f t="shared" ref="M69" si="103">CONCATENATE("X1","(m",H69,")")</f>
        <v>X1(m12)</v>
      </c>
      <c r="N69" s="129">
        <f t="shared" ref="N69" si="104">(($I$3*($G$3-($C$3*K70+$D$3*K71+$E$3*K72))/$B$3))+((1-$I$3)*K69)</f>
        <v>4.9999998311619382</v>
      </c>
      <c r="O69" s="127"/>
      <c r="P69" s="130">
        <f t="shared" ref="P69:P72" si="105">ABS((N69-K69)/N69)*100</f>
        <v>1.3721087432171472E-5</v>
      </c>
      <c r="Q69" s="130">
        <f t="shared" ref="Q69" si="106">MAX(P69:P72)</f>
        <v>9.3294918963374626E-5</v>
      </c>
      <c r="R69" s="127" t="s">
        <v>229</v>
      </c>
    </row>
    <row r="70" spans="1:18" x14ac:dyDescent="0.2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72">
        <f t="shared" si="102"/>
        <v>1.0000010693749197</v>
      </c>
      <c r="L70" s="127"/>
      <c r="M70" s="127" t="str">
        <f t="shared" ref="M70" si="107">CONCATENATE("X2","(m",H69,")")</f>
        <v>X2(m12)</v>
      </c>
      <c r="N70" s="129">
        <f t="shared" ref="N70" si="108">(($I$3*($G$4-($B$4*N69+$D$4*K71+$E$4*K72))/$C$4))+((1-$I$3)*K70)</f>
        <v>1.0000001364256028</v>
      </c>
      <c r="O70" s="127"/>
      <c r="P70" s="130">
        <f t="shared" si="105"/>
        <v>9.3294918963374626E-5</v>
      </c>
      <c r="Q70" s="127"/>
      <c r="R70" s="127"/>
    </row>
    <row r="71" spans="1:18" x14ac:dyDescent="0.2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72">
        <f t="shared" si="102"/>
        <v>-3.0000002214052746</v>
      </c>
      <c r="L71" s="127"/>
      <c r="M71" s="127" t="str">
        <f t="shared" ref="M71" si="109">CONCATENATE("X3","(m",H69,")")</f>
        <v>X3(m12)</v>
      </c>
      <c r="N71" s="129">
        <f t="shared" ref="N71" si="110">(($I$3*($G$5-($B$5*N69+$C$5*N70+$E$5*K72))/$D$5))+((1-$I$3)*K71)</f>
        <v>-3.000000018665951</v>
      </c>
      <c r="O71" s="127"/>
      <c r="P71" s="130">
        <f t="shared" si="105"/>
        <v>6.7579774096695169E-6</v>
      </c>
      <c r="Q71" s="127"/>
      <c r="R71" s="127"/>
    </row>
    <row r="72" spans="1:18" x14ac:dyDescent="0.2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19">
        <f t="shared" si="102"/>
        <v>2.0000000664903217</v>
      </c>
      <c r="L72" s="127"/>
      <c r="M72" s="127" t="str">
        <f t="shared" ref="M72" si="111">CONCATENATE("X4","(m",H69,")")</f>
        <v>X4(m12)</v>
      </c>
      <c r="N72" s="129">
        <f t="shared" ref="N72" si="112">(($I$3*($G$6-($B$6*N69+$C$6*N70+$D$6*N71))/$E$6))+((1-$I$3)*K72)</f>
        <v>2.000000010673435</v>
      </c>
      <c r="O72" s="127"/>
      <c r="P72" s="130">
        <f t="shared" si="105"/>
        <v>2.7908443185173098E-6</v>
      </c>
      <c r="Q72" s="127"/>
      <c r="R72" s="127"/>
    </row>
    <row r="73" spans="1:18" x14ac:dyDescent="0.2">
      <c r="A73" s="131"/>
      <c r="B73" s="131"/>
      <c r="C73" s="131"/>
      <c r="D73" s="131"/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P73" s="131"/>
      <c r="Q73" s="131"/>
      <c r="R73" s="131"/>
    </row>
    <row r="74" spans="1:18" ht="15.75" x14ac:dyDescent="0.25">
      <c r="A74" s="127"/>
      <c r="B74" s="127"/>
      <c r="C74" s="127"/>
      <c r="D74" s="127"/>
      <c r="E74" s="127"/>
      <c r="F74" s="127"/>
      <c r="G74" s="127"/>
      <c r="H74" s="127" t="s">
        <v>226</v>
      </c>
      <c r="I74" s="127"/>
      <c r="J74" s="127"/>
      <c r="K74" s="10" t="s">
        <v>241</v>
      </c>
      <c r="L74" s="127"/>
      <c r="M74" s="127"/>
      <c r="N74" s="127"/>
      <c r="O74" s="127"/>
      <c r="P74" s="112" t="s">
        <v>210</v>
      </c>
      <c r="Q74" s="112" t="s">
        <v>228</v>
      </c>
      <c r="R74" s="127"/>
    </row>
    <row r="75" spans="1:18" x14ac:dyDescent="0.2">
      <c r="A75" s="127"/>
      <c r="B75" s="127"/>
      <c r="C75" s="127"/>
      <c r="D75" s="127"/>
      <c r="E75" s="127"/>
      <c r="F75" s="127"/>
      <c r="G75" s="127"/>
      <c r="H75" s="127">
        <v>13</v>
      </c>
      <c r="I75" s="127"/>
      <c r="J75" s="127"/>
      <c r="K75" s="72">
        <f t="shared" ref="K75:K78" si="113">N69</f>
        <v>4.9999998311619382</v>
      </c>
      <c r="L75" s="127"/>
      <c r="M75" s="127" t="str">
        <f t="shared" ref="M75" si="114">CONCATENATE("X1","(m",H75,")")</f>
        <v>X1(m13)</v>
      </c>
      <c r="N75" s="129">
        <f t="shared" ref="N75" si="115">(($I$3*($G$3-($C$3*K76+$D$3*K77+$E$3*K78))/$B$3))+((1-$I$3)*K75)</f>
        <v>4.9999999878534123</v>
      </c>
      <c r="O75" s="127"/>
      <c r="P75" s="130">
        <f t="shared" ref="P75:P78" si="116">ABS((N75-K75)/N75)*100</f>
        <v>3.1338294879748497E-6</v>
      </c>
      <c r="Q75" s="130">
        <f t="shared" ref="Q75" si="117">MAX(P75:P78)</f>
        <v>1.333702908478869E-5</v>
      </c>
      <c r="R75" s="127" t="s">
        <v>229</v>
      </c>
    </row>
    <row r="76" spans="1:18" x14ac:dyDescent="0.2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72">
        <f t="shared" si="113"/>
        <v>1.0000001364256028</v>
      </c>
      <c r="L76" s="127"/>
      <c r="M76" s="127" t="str">
        <f t="shared" ref="M76" si="118">CONCATENATE("X2","(m",H75,")")</f>
        <v>X2(m13)</v>
      </c>
      <c r="N76" s="129">
        <f t="shared" ref="N76" si="119">(($I$3*($G$4-($B$4*N75+$D$4*K77+$E$4*K78))/$C$4))+((1-$I$3)*K76)</f>
        <v>1.0000000030553116</v>
      </c>
      <c r="O76" s="127"/>
      <c r="P76" s="130">
        <f t="shared" si="116"/>
        <v>1.333702908478869E-5</v>
      </c>
      <c r="Q76" s="127"/>
      <c r="R76" s="127"/>
    </row>
    <row r="77" spans="1:18" x14ac:dyDescent="0.2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72">
        <f t="shared" si="113"/>
        <v>-3.000000018665951</v>
      </c>
      <c r="L77" s="127"/>
      <c r="M77" s="127" t="str">
        <f t="shared" ref="M77" si="120">CONCATENATE("X3","(m",H75,")")</f>
        <v>X3(m13)</v>
      </c>
      <c r="N77" s="129">
        <f t="shared" ref="N77" si="121">(($I$3*($G$5-($B$5*N75+$C$5*N76+$E$5*K78))/$D$5))+((1-$I$3)*K77)</f>
        <v>-2.9999999977397867</v>
      </c>
      <c r="O77" s="127"/>
      <c r="P77" s="130">
        <f t="shared" si="116"/>
        <v>6.9753881242198384E-7</v>
      </c>
      <c r="Q77" s="127"/>
      <c r="R77" s="127"/>
    </row>
    <row r="78" spans="1:18" x14ac:dyDescent="0.2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19">
        <f t="shared" si="113"/>
        <v>2.000000010673435</v>
      </c>
      <c r="L78" s="127"/>
      <c r="M78" s="127" t="str">
        <f t="shared" ref="M78" si="122">CONCATENATE("X4","(m",H75,")")</f>
        <v>X4(m13)</v>
      </c>
      <c r="N78" s="129">
        <f t="shared" ref="N78" si="123">(($I$3*($G$6-($B$6*N75+$C$6*N76+$D$6*N77))/$E$6))+((1-$I$3)*K78)</f>
        <v>1.9999999984961447</v>
      </c>
      <c r="O78" s="127"/>
      <c r="P78" s="130">
        <f t="shared" si="116"/>
        <v>6.0886451481986175E-7</v>
      </c>
      <c r="Q78" s="127"/>
      <c r="R78" s="127"/>
    </row>
    <row r="79" spans="1:18" x14ac:dyDescent="0.2">
      <c r="A79" s="131"/>
      <c r="B79" s="131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</row>
    <row r="80" spans="1:18" ht="15.75" x14ac:dyDescent="0.25">
      <c r="A80" s="127"/>
      <c r="B80" s="127"/>
      <c r="C80" s="127"/>
      <c r="D80" s="127"/>
      <c r="E80" s="127"/>
      <c r="F80" s="127"/>
      <c r="G80" s="127"/>
      <c r="H80" s="127" t="s">
        <v>226</v>
      </c>
      <c r="I80" s="127"/>
      <c r="J80" s="127"/>
      <c r="K80" s="10" t="s">
        <v>242</v>
      </c>
      <c r="L80" s="127"/>
      <c r="M80" s="127"/>
      <c r="N80" s="127"/>
      <c r="O80" s="127"/>
      <c r="P80" s="112" t="s">
        <v>210</v>
      </c>
      <c r="Q80" s="112" t="s">
        <v>228</v>
      </c>
      <c r="R80" s="127"/>
    </row>
    <row r="81" spans="1:18" x14ac:dyDescent="0.2">
      <c r="A81" s="127"/>
      <c r="B81" s="127"/>
      <c r="C81" s="127"/>
      <c r="D81" s="127"/>
      <c r="E81" s="127"/>
      <c r="F81" s="127"/>
      <c r="G81" s="127"/>
      <c r="H81" s="127">
        <v>14</v>
      </c>
      <c r="I81" s="127"/>
      <c r="J81" s="127"/>
      <c r="K81" s="72">
        <f t="shared" ref="K81:K84" si="124">N75</f>
        <v>4.9999999878534123</v>
      </c>
      <c r="L81" s="127"/>
      <c r="M81" s="127" t="str">
        <f t="shared" ref="M81" si="125">CONCATENATE("X1","(m",H81,")")</f>
        <v>X1(m14)</v>
      </c>
      <c r="N81" s="129">
        <f t="shared" ref="N81" si="126">(($I$3*($G$3-($C$3*K82+$D$3*K83+$E$3*K84))/$B$3))+((1-$I$3)*K81)</f>
        <v>5.0000000009674164</v>
      </c>
      <c r="O81" s="127"/>
      <c r="P81" s="130">
        <f t="shared" ref="P81:P84" si="127">ABS((N81-K81)/N81)*100</f>
        <v>2.6228008204653024E-7</v>
      </c>
      <c r="Q81" s="130">
        <f t="shared" ref="Q81" si="128">MAX(P81:P84)</f>
        <v>7.2897270750917704E-7</v>
      </c>
      <c r="R81" s="127" t="s">
        <v>229</v>
      </c>
    </row>
    <row r="82" spans="1:18" x14ac:dyDescent="0.2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72">
        <f t="shared" si="124"/>
        <v>1.0000000030553116</v>
      </c>
      <c r="L82" s="127"/>
      <c r="M82" s="127" t="str">
        <f t="shared" ref="M82" si="129">CONCATENATE("X2","(m",H81,")")</f>
        <v>X2(m14)</v>
      </c>
      <c r="N82" s="129">
        <f t="shared" ref="N82" si="130">(($I$3*($G$4-($B$4*N81+$D$4*K83+$E$4*K84))/$C$4))+((1-$I$3)*K82)</f>
        <v>0.99999999576558452</v>
      </c>
      <c r="O82" s="127"/>
      <c r="P82" s="130">
        <f t="shared" si="127"/>
        <v>7.2897270750917704E-7</v>
      </c>
      <c r="Q82" s="127"/>
      <c r="R82" s="127"/>
    </row>
    <row r="83" spans="1:18" x14ac:dyDescent="0.2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72">
        <f t="shared" si="124"/>
        <v>-2.9999999977397867</v>
      </c>
      <c r="L83" s="127"/>
      <c r="M83" s="127" t="str">
        <f t="shared" ref="M83" si="131">CONCATENATE("X3","(m",H81,")")</f>
        <v>X3(m14)</v>
      </c>
      <c r="N83" s="129">
        <f t="shared" ref="N83" si="132">(($I$3*($G$5-($B$5*N81+$C$5*N82+$E$5*K84))/$D$5))+((1-$I$3)*K83)</f>
        <v>-2.9999999983159187</v>
      </c>
      <c r="O83" s="127"/>
      <c r="P83" s="130">
        <f t="shared" si="127"/>
        <v>1.9204401043167962E-8</v>
      </c>
      <c r="Q83" s="127"/>
      <c r="R83" s="127"/>
    </row>
    <row r="84" spans="1:18" x14ac:dyDescent="0.2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19">
        <f t="shared" si="124"/>
        <v>1.9999999984961447</v>
      </c>
      <c r="L84" s="127"/>
      <c r="M84" s="127" t="str">
        <f t="shared" ref="M84" si="133">CONCATENATE("X4","(m",H81,")")</f>
        <v>X4(m14)</v>
      </c>
      <c r="N84" s="129">
        <f t="shared" ref="N84" si="134">(($I$3*($G$6-($B$6*N81+$C$6*N82+$D$6*N83))/$E$6))+((1-$I$3)*K84)</f>
        <v>1.9999999996237006</v>
      </c>
      <c r="O84" s="127"/>
      <c r="P84" s="130">
        <f t="shared" si="127"/>
        <v>5.6377791334887691E-8</v>
      </c>
      <c r="Q84" s="127"/>
      <c r="R84" s="127"/>
    </row>
    <row r="85" spans="1:18" x14ac:dyDescent="0.2">
      <c r="A85" s="131"/>
      <c r="B85" s="131"/>
      <c r="C85" s="131"/>
      <c r="D85" s="131"/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/>
      <c r="P85" s="131"/>
      <c r="Q85" s="131"/>
      <c r="R85" s="131"/>
    </row>
    <row r="86" spans="1:18" ht="15.75" x14ac:dyDescent="0.25">
      <c r="A86" s="127"/>
      <c r="B86" s="127"/>
      <c r="C86" s="127"/>
      <c r="D86" s="127"/>
      <c r="E86" s="127"/>
      <c r="F86" s="127"/>
      <c r="G86" s="127"/>
      <c r="H86" s="127" t="s">
        <v>226</v>
      </c>
      <c r="I86" s="127"/>
      <c r="J86" s="127"/>
      <c r="K86" s="10" t="s">
        <v>243</v>
      </c>
      <c r="L86" s="127"/>
      <c r="M86" s="127"/>
      <c r="N86" s="127"/>
      <c r="O86" s="127"/>
      <c r="P86" s="112" t="s">
        <v>210</v>
      </c>
      <c r="Q86" s="112" t="s">
        <v>228</v>
      </c>
      <c r="R86" s="127"/>
    </row>
    <row r="87" spans="1:18" x14ac:dyDescent="0.2">
      <c r="A87" s="127"/>
      <c r="B87" s="127"/>
      <c r="C87" s="127"/>
      <c r="D87" s="127"/>
      <c r="E87" s="127"/>
      <c r="F87" s="127"/>
      <c r="G87" s="127"/>
      <c r="H87" s="127">
        <v>15</v>
      </c>
      <c r="I87" s="127"/>
      <c r="J87" s="127"/>
      <c r="K87" s="72">
        <f t="shared" ref="K87:K90" si="135">N81</f>
        <v>5.0000000009674164</v>
      </c>
      <c r="L87" s="127"/>
      <c r="M87" s="127" t="str">
        <f t="shared" ref="M87" si="136">CONCATENATE("X1","(m",H87,")")</f>
        <v>X1(m15)</v>
      </c>
      <c r="N87" s="129">
        <f t="shared" ref="N87" si="137">(($I$3*($G$3-($C$3*K88+$D$3*K89+$E$3*K90))/$B$3))+((1-$I$3)*K87)</f>
        <v>5.0000000009718839</v>
      </c>
      <c r="O87" s="127"/>
      <c r="P87" s="130">
        <f t="shared" ref="P87:P90" si="138">ABS((N87-K87)/N87)*100</f>
        <v>8.9350749004464882E-11</v>
      </c>
      <c r="Q87" s="130">
        <f t="shared" ref="Q87" si="139">MAX(P87:P90)</f>
        <v>2.5113863254517674E-7</v>
      </c>
      <c r="R87" s="127" t="s">
        <v>229</v>
      </c>
    </row>
    <row r="88" spans="1:18" x14ac:dyDescent="0.2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72">
        <f t="shared" si="135"/>
        <v>0.99999999576558452</v>
      </c>
      <c r="L88" s="127"/>
      <c r="M88" s="127" t="str">
        <f t="shared" ref="M88" si="140">CONCATENATE("X2","(m",H87,")")</f>
        <v>X2(m15)</v>
      </c>
      <c r="N88" s="129">
        <f t="shared" ref="N88" si="141">(($I$3*($G$4-($B$4*N87+$D$4*K89+$E$4*K90))/$C$4))+((1-$I$3)*K88)</f>
        <v>0.99999999827697084</v>
      </c>
      <c r="O88" s="127"/>
      <c r="P88" s="130">
        <f t="shared" si="138"/>
        <v>2.5113863254517674E-7</v>
      </c>
      <c r="Q88" s="127"/>
      <c r="R88" s="127"/>
    </row>
    <row r="89" spans="1:18" x14ac:dyDescent="0.2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72">
        <f t="shared" si="135"/>
        <v>-2.9999999983159187</v>
      </c>
      <c r="L89" s="127"/>
      <c r="M89" s="127" t="str">
        <f t="shared" ref="M89" si="142">CONCATENATE("X3","(m",H87,")")</f>
        <v>X3(m15)</v>
      </c>
      <c r="N89" s="129">
        <f t="shared" ref="N89" si="143">(($I$3*($G$5-($B$5*N87+$C$5*N88+$E$5*K90))/$D$5))+((1-$I$3)*K89)</f>
        <v>-2.9999999995084607</v>
      </c>
      <c r="O89" s="127"/>
      <c r="P89" s="130">
        <f t="shared" si="138"/>
        <v>3.9751402176453902E-8</v>
      </c>
      <c r="Q89" s="127"/>
      <c r="R89" s="127"/>
    </row>
    <row r="90" spans="1:18" x14ac:dyDescent="0.2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19">
        <f t="shared" si="135"/>
        <v>1.9999999996237006</v>
      </c>
      <c r="L90" s="127"/>
      <c r="M90" s="127" t="str">
        <f t="shared" ref="M90" si="144">CONCATENATE("X4","(m",H87,")")</f>
        <v>X4(m15)</v>
      </c>
      <c r="N90" s="129">
        <f t="shared" ref="N90" si="145">(($I$3*($G$6-($B$6*N87+$C$6*N88+$D$6*N89))/$E$6))+((1-$I$3)*K90)</f>
        <v>1.999999999793876</v>
      </c>
      <c r="O90" s="127"/>
      <c r="P90" s="130">
        <f t="shared" si="138"/>
        <v>8.5087714660646244E-9</v>
      </c>
      <c r="Q90" s="127"/>
      <c r="R90" s="127"/>
    </row>
    <row r="91" spans="1:18" x14ac:dyDescent="0.2">
      <c r="A91" s="131"/>
      <c r="B91" s="131"/>
      <c r="C91" s="131"/>
      <c r="D91" s="131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1"/>
      <c r="P91" s="131"/>
      <c r="Q91" s="131"/>
      <c r="R91" s="131"/>
    </row>
    <row r="92" spans="1:18" ht="15.75" x14ac:dyDescent="0.25">
      <c r="A92" s="127"/>
      <c r="B92" s="127"/>
      <c r="C92" s="127"/>
      <c r="D92" s="127"/>
      <c r="E92" s="127"/>
      <c r="F92" s="127"/>
      <c r="G92" s="127"/>
      <c r="H92" s="127" t="s">
        <v>226</v>
      </c>
      <c r="I92" s="127"/>
      <c r="J92" s="127"/>
      <c r="K92" s="10" t="s">
        <v>244</v>
      </c>
      <c r="L92" s="127"/>
      <c r="M92" s="127"/>
      <c r="N92" s="127"/>
      <c r="O92" s="127"/>
      <c r="P92" s="112" t="s">
        <v>210</v>
      </c>
      <c r="Q92" s="112" t="s">
        <v>228</v>
      </c>
      <c r="R92" s="127"/>
    </row>
    <row r="93" spans="1:18" x14ac:dyDescent="0.2">
      <c r="A93" s="127"/>
      <c r="B93" s="127"/>
      <c r="C93" s="127"/>
      <c r="D93" s="127"/>
      <c r="E93" s="127"/>
      <c r="F93" s="127"/>
      <c r="G93" s="127"/>
      <c r="H93" s="127">
        <v>16</v>
      </c>
      <c r="I93" s="127"/>
      <c r="J93" s="127"/>
      <c r="K93" s="72">
        <f t="shared" ref="K93:K96" si="146">N87</f>
        <v>5.0000000009718839</v>
      </c>
      <c r="L93" s="127"/>
      <c r="M93" s="127" t="str">
        <f t="shared" ref="M93" si="147">CONCATENATE("X1","(m",H93,")")</f>
        <v>X1(m16)</v>
      </c>
      <c r="N93" s="129">
        <f t="shared" ref="N93" si="148">(($I$3*($G$3-($C$3*K94+$D$3*K95+$E$3*K96))/$B$3))+((1-$I$3)*K93)</f>
        <v>5.0000000003326797</v>
      </c>
      <c r="O93" s="127"/>
      <c r="P93" s="130">
        <f t="shared" ref="P93:P96" si="149">ABS((N93-K93)/N93)*100</f>
        <v>1.2784084900945123E-8</v>
      </c>
      <c r="Q93" s="130">
        <f t="shared" ref="Q93" si="150">MAX(P93:P96)</f>
        <v>1.2842619195957953E-7</v>
      </c>
      <c r="R93" s="127" t="s">
        <v>229</v>
      </c>
    </row>
    <row r="94" spans="1:18" x14ac:dyDescent="0.2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72">
        <f t="shared" si="146"/>
        <v>0.99999999827697084</v>
      </c>
      <c r="L94" s="127"/>
      <c r="M94" s="127" t="str">
        <f t="shared" ref="M94" si="151">CONCATENATE("X2","(m",H93,")")</f>
        <v>X2(m16)</v>
      </c>
      <c r="N94" s="129">
        <f t="shared" ref="N94" si="152">(($I$3*($G$4-($B$4*N93+$D$4*K95+$E$4*K96))/$C$4))+((1-$I$3)*K94)</f>
        <v>0.99999999956123276</v>
      </c>
      <c r="O94" s="127"/>
      <c r="P94" s="130">
        <f t="shared" si="149"/>
        <v>1.2842619195957953E-7</v>
      </c>
      <c r="Q94" s="127"/>
      <c r="R94" s="127"/>
    </row>
    <row r="95" spans="1:18" x14ac:dyDescent="0.2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72">
        <f t="shared" si="146"/>
        <v>-2.9999999995084607</v>
      </c>
      <c r="L95" s="127"/>
      <c r="M95" s="127" t="str">
        <f t="shared" ref="M95" si="153">CONCATENATE("X3","(m",H93,")")</f>
        <v>X3(m16)</v>
      </c>
      <c r="N95" s="129">
        <f t="shared" ref="N95" si="154">(($I$3*($G$5-($B$5*N93+$C$5*N94+$E$5*K96))/$D$5))+((1-$I$3)*K95)</f>
        <v>-2.9999999998858526</v>
      </c>
      <c r="O95" s="127"/>
      <c r="P95" s="130">
        <f t="shared" si="149"/>
        <v>1.2579729850875033E-8</v>
      </c>
      <c r="Q95" s="127"/>
      <c r="R95" s="127"/>
    </row>
    <row r="96" spans="1:18" x14ac:dyDescent="0.2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19">
        <f t="shared" si="146"/>
        <v>1.999999999793876</v>
      </c>
      <c r="L96" s="127"/>
      <c r="M96" s="127" t="str">
        <f t="shared" ref="M96" si="155">CONCATENATE("X4","(m",H93,")")</f>
        <v>X4(m16)</v>
      </c>
      <c r="N96" s="129">
        <f t="shared" ref="N96" si="156">(($I$3*($G$6-($B$6*N93+$C$6*N94+$D$6*N95))/$E$6))+((1-$I$3)*K96)</f>
        <v>1.9999999999674434</v>
      </c>
      <c r="O96" s="127"/>
      <c r="P96" s="130">
        <f t="shared" si="149"/>
        <v>8.6783691345707004E-9</v>
      </c>
      <c r="Q96" s="127"/>
      <c r="R96" s="127"/>
    </row>
    <row r="97" spans="1:18" x14ac:dyDescent="0.2">
      <c r="A97" s="131"/>
      <c r="B97" s="131"/>
      <c r="C97" s="131"/>
      <c r="D97" s="131"/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/>
      <c r="P97" s="131"/>
      <c r="Q97" s="131"/>
      <c r="R97" s="131"/>
    </row>
    <row r="98" spans="1:18" ht="15.75" x14ac:dyDescent="0.25">
      <c r="A98" s="127"/>
      <c r="B98" s="127"/>
      <c r="C98" s="127"/>
      <c r="D98" s="127"/>
      <c r="E98" s="127"/>
      <c r="F98" s="127"/>
      <c r="G98" s="127"/>
      <c r="H98" s="127" t="s">
        <v>226</v>
      </c>
      <c r="I98" s="127"/>
      <c r="J98" s="127"/>
      <c r="K98" s="10" t="s">
        <v>245</v>
      </c>
      <c r="L98" s="127"/>
      <c r="M98" s="127"/>
      <c r="N98" s="127"/>
      <c r="O98" s="127"/>
      <c r="P98" s="112" t="s">
        <v>210</v>
      </c>
      <c r="Q98" s="112" t="s">
        <v>228</v>
      </c>
      <c r="R98" s="127"/>
    </row>
    <row r="99" spans="1:18" x14ac:dyDescent="0.2">
      <c r="A99" s="127"/>
      <c r="B99" s="127"/>
      <c r="C99" s="127"/>
      <c r="D99" s="127"/>
      <c r="E99" s="127"/>
      <c r="F99" s="127"/>
      <c r="G99" s="127"/>
      <c r="H99" s="127">
        <v>17</v>
      </c>
      <c r="I99" s="127"/>
      <c r="J99" s="127"/>
      <c r="K99" s="72">
        <f t="shared" ref="K99:K102" si="157">N93</f>
        <v>5.0000000003326797</v>
      </c>
      <c r="L99" s="127"/>
      <c r="M99" s="127" t="str">
        <f t="shared" ref="M99" si="158">CONCATENATE("X1","(m",H99,")")</f>
        <v>X1(m17)</v>
      </c>
      <c r="N99" s="129">
        <f t="shared" ref="N99" si="159">(($I$3*($G$3-($C$3*K100+$D$3*K101+$E$3*K102))/$B$3))+((1-$I$3)*K99)</f>
        <v>5.0000000000679314</v>
      </c>
      <c r="O99" s="127"/>
      <c r="P99" s="130">
        <f t="shared" ref="P99:P102" si="160">ABS((N99-K99)/N99)*100</f>
        <v>5.2949644668123275E-9</v>
      </c>
      <c r="Q99" s="130">
        <f t="shared" ref="Q99" si="161">MAX(P99:P102)</f>
        <v>3.502046430935833E-8</v>
      </c>
      <c r="R99" s="127" t="s">
        <v>229</v>
      </c>
    </row>
    <row r="100" spans="1:18" x14ac:dyDescent="0.2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72">
        <f t="shared" si="157"/>
        <v>0.99999999956123276</v>
      </c>
      <c r="L100" s="127"/>
      <c r="M100" s="127" t="str">
        <f t="shared" ref="M100" si="162">CONCATENATE("X2","(m",H99,")")</f>
        <v>X2(m17)</v>
      </c>
      <c r="N100" s="129">
        <f t="shared" ref="N100" si="163">(($I$3*($G$4-($B$4*N99+$D$4*K101+$E$4*K102))/$C$4))+((1-$I$3)*K100)</f>
        <v>0.9999999999114374</v>
      </c>
      <c r="O100" s="127"/>
      <c r="P100" s="130">
        <f t="shared" si="160"/>
        <v>3.502046430935833E-8</v>
      </c>
      <c r="Q100" s="127"/>
      <c r="R100" s="127"/>
    </row>
    <row r="101" spans="1:18" x14ac:dyDescent="0.2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72">
        <f t="shared" si="157"/>
        <v>-2.9999999998858526</v>
      </c>
      <c r="L101" s="127"/>
      <c r="M101" s="127" t="str">
        <f t="shared" ref="M101" si="164">CONCATENATE("X3","(m",H99,")")</f>
        <v>X3(m17)</v>
      </c>
      <c r="N101" s="129">
        <f t="shared" ref="N101" si="165">(($I$3*($G$5-($B$5*N99+$C$5*N100+$E$5*K102))/$D$5))+((1-$I$3)*K101)</f>
        <v>-2.9999999999804552</v>
      </c>
      <c r="O101" s="127"/>
      <c r="P101" s="130">
        <f t="shared" si="160"/>
        <v>3.153418267271192E-9</v>
      </c>
      <c r="Q101" s="127"/>
      <c r="R101" s="127"/>
    </row>
    <row r="102" spans="1:18" x14ac:dyDescent="0.2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19">
        <f t="shared" si="157"/>
        <v>1.9999999999674434</v>
      </c>
      <c r="L102" s="127"/>
      <c r="M102" s="127" t="str">
        <f t="shared" ref="M102" si="166">CONCATENATE("X4","(m",H99,")")</f>
        <v>X4(m17)</v>
      </c>
      <c r="N102" s="129">
        <f t="shared" ref="N102" si="167">(($I$3*($G$6-($B$6*N99+$C$6*N100+$D$6*N101))/$E$6))+((1-$I$3)*K102)</f>
        <v>1.9999999999918439</v>
      </c>
      <c r="O102" s="127"/>
      <c r="P102" s="130">
        <f t="shared" si="160"/>
        <v>1.2200240817655598E-9</v>
      </c>
      <c r="Q102" s="127"/>
      <c r="R102" s="127"/>
    </row>
    <row r="103" spans="1:18" x14ac:dyDescent="0.2">
      <c r="A103" s="131"/>
      <c r="B103" s="131"/>
      <c r="C103" s="131"/>
      <c r="D103" s="131"/>
      <c r="E103" s="131"/>
      <c r="F103" s="131"/>
      <c r="G103" s="131"/>
      <c r="H103" s="131"/>
      <c r="I103" s="131"/>
      <c r="J103" s="131"/>
      <c r="K103" s="131"/>
      <c r="L103" s="131"/>
      <c r="M103" s="131"/>
      <c r="N103" s="131"/>
      <c r="O103" s="131"/>
      <c r="P103" s="131"/>
      <c r="Q103" s="131"/>
      <c r="R103" s="131"/>
    </row>
    <row r="104" spans="1:18" ht="15.75" x14ac:dyDescent="0.25">
      <c r="A104" s="127"/>
      <c r="B104" s="127"/>
      <c r="C104" s="127"/>
      <c r="D104" s="127"/>
      <c r="E104" s="127"/>
      <c r="F104" s="127"/>
      <c r="G104" s="127"/>
      <c r="H104" s="127" t="s">
        <v>226</v>
      </c>
      <c r="I104" s="127"/>
      <c r="J104" s="127"/>
      <c r="K104" s="10" t="s">
        <v>246</v>
      </c>
      <c r="L104" s="127"/>
      <c r="M104" s="127"/>
      <c r="N104" s="127"/>
      <c r="O104" s="127"/>
      <c r="P104" s="112" t="s">
        <v>210</v>
      </c>
      <c r="Q104" s="112" t="s">
        <v>228</v>
      </c>
      <c r="R104" s="127"/>
    </row>
    <row r="105" spans="1:18" x14ac:dyDescent="0.2">
      <c r="A105" s="127"/>
      <c r="B105" s="127"/>
      <c r="C105" s="127"/>
      <c r="D105" s="127"/>
      <c r="E105" s="127"/>
      <c r="F105" s="127"/>
      <c r="G105" s="127"/>
      <c r="H105" s="127">
        <v>18</v>
      </c>
      <c r="I105" s="127"/>
      <c r="J105" s="127"/>
      <c r="K105" s="72">
        <f t="shared" ref="K105:K108" si="168">N99</f>
        <v>5.0000000000679314</v>
      </c>
      <c r="L105" s="127"/>
      <c r="M105" s="127" t="str">
        <f t="shared" ref="M105" si="169">CONCATENATE("X1","(m",H105,")")</f>
        <v>X1(m18)</v>
      </c>
      <c r="N105" s="129">
        <f t="shared" ref="N105" si="170">(($I$3*($G$3-($C$3*K106+$D$3*K107+$E$3*K108))/$B$3))+((1-$I$3)*K105)</f>
        <v>5.0000000000145839</v>
      </c>
      <c r="O105" s="127"/>
      <c r="P105" s="130">
        <f t="shared" ref="P105:P108" si="171">ABS((N105-K105)/N105)*100</f>
        <v>1.0669509720142544E-9</v>
      </c>
      <c r="Q105" s="130">
        <f t="shared" ref="Q105" si="172">MAX(P105:P108)</f>
        <v>7.4861561395382739E-9</v>
      </c>
      <c r="R105" s="127" t="s">
        <v>229</v>
      </c>
    </row>
    <row r="106" spans="1:18" x14ac:dyDescent="0.2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72">
        <f t="shared" si="168"/>
        <v>0.9999999999114374</v>
      </c>
      <c r="L106" s="127"/>
      <c r="M106" s="127" t="str">
        <f t="shared" ref="M106" si="173">CONCATENATE("X2","(m",H105,")")</f>
        <v>X2(m18)</v>
      </c>
      <c r="N106" s="129">
        <f t="shared" ref="N106" si="174">(($I$3*($G$4-($B$4*N105+$D$4*K107+$E$4*K108))/$C$4))+((1-$I$3)*K106)</f>
        <v>0.99999999998629896</v>
      </c>
      <c r="O106" s="127"/>
      <c r="P106" s="130">
        <f t="shared" si="171"/>
        <v>7.4861561395382739E-9</v>
      </c>
      <c r="Q106" s="127"/>
      <c r="R106" s="127"/>
    </row>
    <row r="107" spans="1:18" x14ac:dyDescent="0.2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72">
        <f t="shared" si="168"/>
        <v>-2.9999999999804552</v>
      </c>
      <c r="L107" s="127"/>
      <c r="M107" s="127" t="str">
        <f t="shared" ref="M107" si="175">CONCATENATE("X3","(m",H105,")")</f>
        <v>X3(m18)</v>
      </c>
      <c r="N107" s="129">
        <f t="shared" ref="N107" si="176">(($I$3*($G$5-($B$5*N105+$C$5*N106+$E$5*K108))/$D$5))+((1-$I$3)*K107)</f>
        <v>-2.9999999999973932</v>
      </c>
      <c r="O107" s="127"/>
      <c r="P107" s="130">
        <f t="shared" si="171"/>
        <v>5.646002184301986E-10</v>
      </c>
      <c r="Q107" s="127"/>
      <c r="R107" s="127"/>
    </row>
    <row r="108" spans="1:18" x14ac:dyDescent="0.2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19">
        <f t="shared" si="168"/>
        <v>1.9999999999918439</v>
      </c>
      <c r="L108" s="127"/>
      <c r="M108" s="127" t="str">
        <f t="shared" ref="M108" si="177">CONCATENATE("X4","(m",H105,")")</f>
        <v>X4(m18)</v>
      </c>
      <c r="N108" s="129">
        <f t="shared" ref="N108" si="178">(($I$3*($G$6-($B$6*N105+$C$6*N106+$D$6*N107))/$E$6))+((1-$I$3)*K108)</f>
        <v>1.9999999999992522</v>
      </c>
      <c r="O108" s="127"/>
      <c r="P108" s="130">
        <f t="shared" si="171"/>
        <v>3.7041480993607578E-10</v>
      </c>
      <c r="Q108" s="127"/>
      <c r="R108" s="127"/>
    </row>
    <row r="109" spans="1:18" x14ac:dyDescent="0.2">
      <c r="A109" s="131"/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  <c r="L109" s="131"/>
      <c r="M109" s="131"/>
      <c r="N109" s="131"/>
      <c r="O109" s="131"/>
      <c r="P109" s="131"/>
      <c r="Q109" s="131"/>
      <c r="R109" s="131"/>
    </row>
    <row r="110" spans="1:18" ht="15.75" x14ac:dyDescent="0.25">
      <c r="A110" s="127"/>
      <c r="B110" s="127"/>
      <c r="C110" s="127"/>
      <c r="D110" s="127"/>
      <c r="E110" s="127"/>
      <c r="F110" s="127"/>
      <c r="G110" s="127"/>
      <c r="H110" s="127" t="s">
        <v>226</v>
      </c>
      <c r="I110" s="127"/>
      <c r="J110" s="127"/>
      <c r="K110" s="10" t="s">
        <v>247</v>
      </c>
      <c r="L110" s="127"/>
      <c r="M110" s="127"/>
      <c r="N110" s="127"/>
      <c r="O110" s="127"/>
      <c r="P110" s="112" t="s">
        <v>210</v>
      </c>
      <c r="Q110" s="112" t="s">
        <v>228</v>
      </c>
      <c r="R110" s="127"/>
    </row>
    <row r="111" spans="1:18" x14ac:dyDescent="0.2">
      <c r="A111" s="127"/>
      <c r="B111" s="127"/>
      <c r="C111" s="127"/>
      <c r="D111" s="127"/>
      <c r="E111" s="127"/>
      <c r="F111" s="127"/>
      <c r="G111" s="127"/>
      <c r="H111" s="127">
        <v>19</v>
      </c>
      <c r="I111" s="127"/>
      <c r="J111" s="127"/>
      <c r="K111" s="72">
        <f t="shared" ref="K111:K114" si="179">N105</f>
        <v>5.0000000000145839</v>
      </c>
      <c r="L111" s="127"/>
      <c r="M111" s="127" t="str">
        <f t="shared" ref="M111" si="180">CONCATENATE("X1","(m",H111,")")</f>
        <v>X1(m19)</v>
      </c>
      <c r="N111" s="129">
        <f t="shared" ref="N111" si="181">(($I$3*($G$3-($C$3*K112+$D$3*K113+$E$3*K114))/$B$3))+((1-$I$3)*K111)</f>
        <v>5.0000000000014797</v>
      </c>
      <c r="O111" s="127"/>
      <c r="P111" s="130">
        <f t="shared" ref="P111:P114" si="182">ABS((N111-K111)/N111)*100</f>
        <v>2.6208368808503541E-10</v>
      </c>
      <c r="Q111" s="130">
        <f t="shared" ref="Q111" si="183">MAX(P111:P114)</f>
        <v>1.242828062687967E-9</v>
      </c>
      <c r="R111" s="127" t="s">
        <v>229</v>
      </c>
    </row>
    <row r="112" spans="1:18" x14ac:dyDescent="0.2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72">
        <f t="shared" si="179"/>
        <v>0.99999999998629896</v>
      </c>
      <c r="L112" s="127"/>
      <c r="M112" s="127" t="str">
        <f t="shared" ref="M112" si="184">CONCATENATE("X2","(m",H111,")")</f>
        <v>X2(m19)</v>
      </c>
      <c r="N112" s="129">
        <f t="shared" ref="N112" si="185">(($I$3*($G$4-($B$4*N111+$D$4*K113+$E$4*K114))/$C$4))+((1-$I$3)*K112)</f>
        <v>0.99999999999872724</v>
      </c>
      <c r="O112" s="127"/>
      <c r="P112" s="130">
        <f t="shared" si="182"/>
        <v>1.242828062687967E-9</v>
      </c>
      <c r="Q112" s="127"/>
      <c r="R112" s="127"/>
    </row>
    <row r="113" spans="1:18" x14ac:dyDescent="0.2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72">
        <f t="shared" si="179"/>
        <v>-2.9999999999973932</v>
      </c>
      <c r="L113" s="127"/>
      <c r="M113" s="127" t="str">
        <f t="shared" ref="M113" si="186">CONCATENATE("X3","(m",H111,")")</f>
        <v>X3(m19)</v>
      </c>
      <c r="N113" s="129">
        <f t="shared" ref="N113" si="187">(($I$3*($G$5-($B$5*N111+$C$5*N112+$E$5*K114))/$D$5))+((1-$I$3)*K113)</f>
        <v>-2.9999999999999227</v>
      </c>
      <c r="O113" s="127"/>
      <c r="P113" s="130">
        <f t="shared" si="182"/>
        <v>8.4317737976867402E-11</v>
      </c>
      <c r="Q113" s="127"/>
      <c r="R113" s="127"/>
    </row>
    <row r="114" spans="1:18" x14ac:dyDescent="0.2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19">
        <f t="shared" si="179"/>
        <v>1.9999999999992522</v>
      </c>
      <c r="L114" s="127"/>
      <c r="M114" s="127" t="str">
        <f t="shared" ref="M114" si="188">CONCATENATE("X4","(m",H111,")")</f>
        <v>X4(m19)</v>
      </c>
      <c r="N114" s="129">
        <f t="shared" ref="N114" si="189">(($I$3*($G$6-($B$6*N111+$C$6*N112+$D$6*N113))/$E$6))+((1-$I$3)*K114)</f>
        <v>1.9999999999999365</v>
      </c>
      <c r="O114" s="127"/>
      <c r="P114" s="130">
        <f t="shared" si="182"/>
        <v>3.421707361894841E-11</v>
      </c>
      <c r="Q114" s="127"/>
      <c r="R114" s="127"/>
    </row>
    <row r="115" spans="1:18" x14ac:dyDescent="0.2">
      <c r="A115" s="131"/>
      <c r="B115" s="131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</row>
    <row r="116" spans="1:18" ht="15.75" x14ac:dyDescent="0.25">
      <c r="A116" s="127"/>
      <c r="B116" s="127"/>
      <c r="C116" s="127"/>
      <c r="D116" s="127"/>
      <c r="E116" s="127"/>
      <c r="F116" s="127"/>
      <c r="G116" s="127"/>
      <c r="H116" s="127" t="s">
        <v>226</v>
      </c>
      <c r="I116" s="127"/>
      <c r="J116" s="127"/>
      <c r="K116" s="10" t="s">
        <v>248</v>
      </c>
      <c r="L116" s="127"/>
      <c r="M116" s="127"/>
      <c r="N116" s="127"/>
      <c r="O116" s="127"/>
      <c r="P116" s="112" t="s">
        <v>210</v>
      </c>
      <c r="Q116" s="112" t="s">
        <v>228</v>
      </c>
      <c r="R116" s="127"/>
    </row>
    <row r="117" spans="1:18" x14ac:dyDescent="0.2">
      <c r="A117" s="127"/>
      <c r="B117" s="127"/>
      <c r="C117" s="127"/>
      <c r="D117" s="127"/>
      <c r="E117" s="127"/>
      <c r="F117" s="127"/>
      <c r="G117" s="127"/>
      <c r="H117" s="127">
        <v>20</v>
      </c>
      <c r="I117" s="127"/>
      <c r="J117" s="127"/>
      <c r="K117" s="72">
        <f t="shared" ref="K117:K120" si="190">N111</f>
        <v>5.0000000000014797</v>
      </c>
      <c r="L117" s="127"/>
      <c r="M117" s="127" t="str">
        <f t="shared" ref="M117" si="191">CONCATENATE("X1","(m",H117,")")</f>
        <v>X1(m20)</v>
      </c>
      <c r="N117" s="129">
        <f t="shared" ref="N117" si="192">(($I$3*($G$3-($C$3*K118+$D$3*K119+$E$3*K120))/$B$3))+((1-$I$3)*K117)</f>
        <v>5.000000000000151</v>
      </c>
      <c r="O117" s="127"/>
      <c r="P117" s="130">
        <f t="shared" ref="P117:P120" si="193">ABS((N117-K117)/N117)*100</f>
        <v>2.6574298317426942E-11</v>
      </c>
      <c r="Q117" s="130">
        <f t="shared" ref="Q117" si="194">MAX(P117:P120)</f>
        <v>1.3762324613252016E-10</v>
      </c>
      <c r="R117" s="127" t="s">
        <v>229</v>
      </c>
    </row>
    <row r="118" spans="1:18" x14ac:dyDescent="0.2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72">
        <f t="shared" si="190"/>
        <v>0.99999999999872724</v>
      </c>
      <c r="L118" s="127"/>
      <c r="M118" s="127" t="str">
        <f t="shared" ref="M118" si="195">CONCATENATE("X2","(m",H117,")")</f>
        <v>X2(m20)</v>
      </c>
      <c r="N118" s="129">
        <f t="shared" ref="N118" si="196">(($I$3*($G$4-($B$4*N117+$D$4*K119+$E$4*K120))/$C$4))+((1-$I$3)*K118)</f>
        <v>1.0000000000001035</v>
      </c>
      <c r="O118" s="127"/>
      <c r="P118" s="130">
        <f t="shared" si="193"/>
        <v>1.3762324613252016E-10</v>
      </c>
      <c r="Q118" s="127"/>
      <c r="R118" s="127"/>
    </row>
    <row r="119" spans="1:18" x14ac:dyDescent="0.2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72">
        <f t="shared" si="190"/>
        <v>-2.9999999999999227</v>
      </c>
      <c r="L119" s="127"/>
      <c r="M119" s="127" t="str">
        <f t="shared" ref="M119" si="197">CONCATENATE("X3","(m",H117,")")</f>
        <v>X3(m20)</v>
      </c>
      <c r="N119" s="129">
        <f t="shared" ref="N119" si="198">(($I$3*($G$5-($B$5*N117+$C$5*N118+$E$5*K120))/$D$5))+((1-$I$3)*K119)</f>
        <v>-3.0000000000000711</v>
      </c>
      <c r="O119" s="127"/>
      <c r="P119" s="130">
        <f t="shared" si="193"/>
        <v>4.9441932029972469E-12</v>
      </c>
      <c r="Q119" s="127"/>
      <c r="R119" s="127"/>
    </row>
    <row r="120" spans="1:18" x14ac:dyDescent="0.2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19">
        <f t="shared" si="190"/>
        <v>1.9999999999999365</v>
      </c>
      <c r="L120" s="127"/>
      <c r="M120" s="127" t="str">
        <f t="shared" ref="M120" si="199">CONCATENATE("X4","(m",H117,")")</f>
        <v>X4(m20)</v>
      </c>
      <c r="N120" s="129">
        <f t="shared" ref="N120" si="200">(($I$3*($G$6-($B$6*N117+$C$6*N118+$D$6*N119))/$E$6))+((1-$I$3)*K120)</f>
        <v>2.0000000000000258</v>
      </c>
      <c r="O120" s="127"/>
      <c r="P120" s="130">
        <f t="shared" si="193"/>
        <v>4.4630965589930719E-12</v>
      </c>
      <c r="Q120" s="127"/>
      <c r="R120" s="127"/>
    </row>
    <row r="121" spans="1:18" x14ac:dyDescent="0.2">
      <c r="A121" s="131"/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  <c r="L121" s="131"/>
      <c r="M121" s="131"/>
      <c r="N121" s="131"/>
      <c r="O121" s="131"/>
      <c r="P121" s="131"/>
      <c r="Q121" s="131"/>
      <c r="R121" s="131"/>
    </row>
    <row r="122" spans="1:18" ht="15.75" x14ac:dyDescent="0.25">
      <c r="A122" s="127"/>
      <c r="B122" s="127"/>
      <c r="C122" s="127"/>
      <c r="D122" s="127"/>
      <c r="E122" s="127"/>
      <c r="F122" s="127"/>
      <c r="G122" s="127"/>
      <c r="H122" s="127" t="s">
        <v>226</v>
      </c>
      <c r="I122" s="127"/>
      <c r="J122" s="127"/>
      <c r="K122" s="10" t="s">
        <v>249</v>
      </c>
      <c r="L122" s="127"/>
      <c r="M122" s="127"/>
      <c r="N122" s="127"/>
      <c r="O122" s="127"/>
      <c r="P122" s="112" t="s">
        <v>210</v>
      </c>
      <c r="Q122" s="112" t="s">
        <v>228</v>
      </c>
      <c r="R122" s="127"/>
    </row>
    <row r="123" spans="1:18" x14ac:dyDescent="0.2">
      <c r="A123" s="127"/>
      <c r="B123" s="127"/>
      <c r="C123" s="127"/>
      <c r="D123" s="127"/>
      <c r="E123" s="127"/>
      <c r="F123" s="127"/>
      <c r="G123" s="127"/>
      <c r="H123" s="127">
        <v>21</v>
      </c>
      <c r="I123" s="127"/>
      <c r="J123" s="127"/>
      <c r="K123" s="72">
        <f t="shared" ref="K123:K126" si="201">N117</f>
        <v>5.000000000000151</v>
      </c>
      <c r="L123" s="127"/>
      <c r="M123" s="127" t="str">
        <f t="shared" ref="M123" si="202">CONCATENATE("X1","(m",H123,")")</f>
        <v>X1(m21)</v>
      </c>
      <c r="N123" s="129">
        <f t="shared" ref="N123" si="203">(($I$3*($G$3-($C$3*K124+$D$3*K125+$E$3*K126))/$B$3))+((1-$I$3)*K123)</f>
        <v>4.9999999999999458</v>
      </c>
      <c r="O123" s="127"/>
      <c r="P123" s="130">
        <f t="shared" ref="P123:P126" si="204">ABS((N123-K123)/N123)*100</f>
        <v>4.103384299014623E-12</v>
      </c>
      <c r="Q123" s="130">
        <f t="shared" ref="Q123" si="205">MAX(P123:P126)</f>
        <v>4.103384299014623E-12</v>
      </c>
      <c r="R123" s="127" t="s">
        <v>229</v>
      </c>
    </row>
    <row r="124" spans="1:18" x14ac:dyDescent="0.2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72">
        <f t="shared" si="201"/>
        <v>1.0000000000001035</v>
      </c>
      <c r="L124" s="127"/>
      <c r="M124" s="127" t="str">
        <f t="shared" ref="M124" si="206">CONCATENATE("X2","(m",H123,")")</f>
        <v>X2(m21)</v>
      </c>
      <c r="N124" s="129">
        <f t="shared" ref="N124" si="207">(($I$3*($G$4-($B$4*N123+$D$4*K125+$E$4*K126))/$C$4))+((1-$I$3)*K124)</f>
        <v>1.0000000000000928</v>
      </c>
      <c r="O124" s="127"/>
      <c r="P124" s="130">
        <f t="shared" si="204"/>
        <v>1.0658141036400513E-12</v>
      </c>
      <c r="Q124" s="127"/>
      <c r="R124" s="127"/>
    </row>
    <row r="125" spans="1:18" x14ac:dyDescent="0.2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72">
        <f t="shared" si="201"/>
        <v>-3.0000000000000711</v>
      </c>
      <c r="L125" s="127"/>
      <c r="M125" s="127" t="str">
        <f t="shared" ref="M125" si="208">CONCATENATE("X3","(m",H123,")")</f>
        <v>X3(m21)</v>
      </c>
      <c r="N125" s="129">
        <f t="shared" ref="N125" si="209">(($I$3*($G$5-($B$5*N123+$C$5*N124+$E$5*K126))/$D$5))+((1-$I$3)*K125)</f>
        <v>-3.0000000000000311</v>
      </c>
      <c r="O125" s="127"/>
      <c r="P125" s="130">
        <f t="shared" si="204"/>
        <v>1.3322676295501741E-12</v>
      </c>
      <c r="Q125" s="127"/>
      <c r="R125" s="127"/>
    </row>
    <row r="126" spans="1:18" x14ac:dyDescent="0.2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19">
        <f t="shared" si="201"/>
        <v>2.0000000000000258</v>
      </c>
      <c r="L126" s="127"/>
      <c r="M126" s="127" t="str">
        <f t="shared" ref="M126" si="210">CONCATENATE("X4","(m",H123,")")</f>
        <v>X4(m21)</v>
      </c>
      <c r="N126" s="129">
        <f t="shared" ref="N126" si="211">(($I$3*($G$6-($B$6*N123+$C$6*N124+$D$6*N125))/$E$6))+((1-$I$3)*K126)</f>
        <v>2.0000000000000102</v>
      </c>
      <c r="O126" s="127"/>
      <c r="P126" s="130">
        <f t="shared" si="204"/>
        <v>7.7715611723760564E-13</v>
      </c>
      <c r="Q126" s="127"/>
      <c r="R126" s="127"/>
    </row>
    <row r="127" spans="1:18" x14ac:dyDescent="0.2">
      <c r="A127" s="131"/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  <c r="L127" s="131"/>
      <c r="M127" s="131"/>
      <c r="N127" s="131"/>
      <c r="O127" s="131"/>
      <c r="P127" s="131"/>
      <c r="Q127" s="131"/>
      <c r="R127" s="131"/>
    </row>
    <row r="128" spans="1:18" ht="15.75" x14ac:dyDescent="0.25">
      <c r="A128" s="127"/>
      <c r="B128" s="127"/>
      <c r="C128" s="127"/>
      <c r="D128" s="127"/>
      <c r="E128" s="127"/>
      <c r="F128" s="127"/>
      <c r="G128" s="127"/>
      <c r="H128" s="127" t="s">
        <v>226</v>
      </c>
      <c r="I128" s="127"/>
      <c r="J128" s="127"/>
      <c r="K128" s="10" t="s">
        <v>250</v>
      </c>
      <c r="L128" s="127"/>
      <c r="M128" s="127"/>
      <c r="N128" s="127"/>
      <c r="O128" s="127"/>
      <c r="P128" s="112" t="s">
        <v>210</v>
      </c>
      <c r="Q128" s="112" t="s">
        <v>228</v>
      </c>
      <c r="R128" s="127"/>
    </row>
    <row r="129" spans="1:18" x14ac:dyDescent="0.2">
      <c r="A129" s="127"/>
      <c r="B129" s="127"/>
      <c r="C129" s="127"/>
      <c r="D129" s="127"/>
      <c r="E129" s="127"/>
      <c r="F129" s="127"/>
      <c r="G129" s="127"/>
      <c r="H129" s="127">
        <v>22</v>
      </c>
      <c r="I129" s="127"/>
      <c r="J129" s="127"/>
      <c r="K129" s="72">
        <f t="shared" ref="K129:K132" si="212">N123</f>
        <v>4.9999999999999458</v>
      </c>
      <c r="L129" s="127"/>
      <c r="M129" s="127" t="str">
        <f t="shared" ref="M129" si="213">CONCATENATE("X1","(m",H129,")")</f>
        <v>X1(m22)</v>
      </c>
      <c r="N129" s="129">
        <f t="shared" ref="N129" si="214">(($I$3*($G$3-($C$3*K130+$D$3*K131+$E$3*K132))/$B$3))+((1-$I$3)*K129)</f>
        <v>4.999999999999984</v>
      </c>
      <c r="O129" s="127"/>
      <c r="P129" s="130">
        <f t="shared" ref="P129:P132" si="215">ABS((N129-K129)/N129)*100</f>
        <v>7.6383344094211022E-13</v>
      </c>
      <c r="Q129" s="130">
        <f t="shared" ref="Q129" si="216">MAX(P129:P132)</f>
        <v>6.3948846218407175E-12</v>
      </c>
      <c r="R129" s="127" t="s">
        <v>229</v>
      </c>
    </row>
    <row r="130" spans="1:18" x14ac:dyDescent="0.2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72">
        <f t="shared" si="212"/>
        <v>1.0000000000000928</v>
      </c>
      <c r="L130" s="127"/>
      <c r="M130" s="127" t="str">
        <f t="shared" ref="M130" si="217">CONCATENATE("X2","(m",H129,")")</f>
        <v>X2(m22)</v>
      </c>
      <c r="N130" s="129">
        <f t="shared" ref="N130" si="218">(($I$3*($G$4-($B$4*N129+$D$4*K131+$E$4*K132))/$C$4))+((1-$I$3)*K130)</f>
        <v>1.0000000000000289</v>
      </c>
      <c r="O130" s="127"/>
      <c r="P130" s="130">
        <f t="shared" si="215"/>
        <v>6.3948846218407175E-12</v>
      </c>
      <c r="Q130" s="127"/>
      <c r="R130" s="127"/>
    </row>
    <row r="131" spans="1:18" x14ac:dyDescent="0.2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72">
        <f t="shared" si="212"/>
        <v>-3.0000000000000311</v>
      </c>
      <c r="L131" s="127"/>
      <c r="M131" s="127" t="str">
        <f t="shared" ref="M131" si="219">CONCATENATE("X3","(m",H129,")")</f>
        <v>X3(m22)</v>
      </c>
      <c r="N131" s="129">
        <f t="shared" ref="N131" si="220">(($I$3*($G$5-($B$5*N129+$C$5*N130+$E$5*K132))/$D$5))+((1-$I$3)*K131)</f>
        <v>-3.000000000000008</v>
      </c>
      <c r="O131" s="127"/>
      <c r="P131" s="130">
        <f t="shared" si="215"/>
        <v>7.6975463040677305E-13</v>
      </c>
      <c r="Q131" s="127"/>
      <c r="R131" s="127"/>
    </row>
    <row r="132" spans="1:18" x14ac:dyDescent="0.2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19">
        <f t="shared" si="212"/>
        <v>2.0000000000000102</v>
      </c>
      <c r="L132" s="127"/>
      <c r="M132" s="127" t="str">
        <f t="shared" ref="M132" si="221">CONCATENATE("X4","(m",H129,")")</f>
        <v>X4(m22)</v>
      </c>
      <c r="N132" s="129">
        <f t="shared" ref="N132" si="222">(($I$3*($G$6-($B$6*N129+$C$6*N130+$D$6*N131))/$E$6))+((1-$I$3)*K132)</f>
        <v>2.0000000000000022</v>
      </c>
      <c r="O132" s="127"/>
      <c r="P132" s="130">
        <f t="shared" si="215"/>
        <v>3.996802888650559E-13</v>
      </c>
      <c r="Q132" s="127"/>
      <c r="R132" s="127"/>
    </row>
    <row r="133" spans="1:18" x14ac:dyDescent="0.2">
      <c r="A133" s="131"/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  <c r="L133" s="131"/>
      <c r="M133" s="131"/>
      <c r="N133" s="131"/>
      <c r="O133" s="131"/>
      <c r="P133" s="131"/>
      <c r="Q133" s="131"/>
      <c r="R133" s="131"/>
    </row>
    <row r="134" spans="1:18" ht="15.75" x14ac:dyDescent="0.25">
      <c r="A134" s="127"/>
      <c r="B134" s="127"/>
      <c r="C134" s="127"/>
      <c r="D134" s="127"/>
      <c r="E134" s="127"/>
      <c r="F134" s="127"/>
      <c r="G134" s="127"/>
      <c r="H134" s="127" t="s">
        <v>226</v>
      </c>
      <c r="I134" s="127"/>
      <c r="J134" s="127"/>
      <c r="K134" s="10" t="s">
        <v>251</v>
      </c>
      <c r="L134" s="127"/>
      <c r="M134" s="127"/>
      <c r="N134" s="127"/>
      <c r="O134" s="127"/>
      <c r="P134" s="112" t="s">
        <v>210</v>
      </c>
      <c r="Q134" s="112" t="s">
        <v>228</v>
      </c>
      <c r="R134" s="127"/>
    </row>
    <row r="135" spans="1:18" x14ac:dyDescent="0.2">
      <c r="A135" s="127"/>
      <c r="B135" s="127"/>
      <c r="C135" s="127"/>
      <c r="D135" s="127"/>
      <c r="E135" s="127"/>
      <c r="F135" s="127"/>
      <c r="G135" s="127"/>
      <c r="H135" s="127">
        <v>23</v>
      </c>
      <c r="I135" s="127"/>
      <c r="J135" s="127"/>
      <c r="K135" s="72">
        <f t="shared" ref="K135:K138" si="223">N129</f>
        <v>4.999999999999984</v>
      </c>
      <c r="L135" s="127"/>
      <c r="M135" s="127" t="str">
        <f t="shared" ref="M135" si="224">CONCATENATE("X1","(m",H135,")")</f>
        <v>X1(m23)</v>
      </c>
      <c r="N135" s="129">
        <f t="shared" ref="N135" si="225">(($I$3*($G$3-($C$3*K136+$D$3*K137+$E$3*K138))/$B$3))+((1-$I$3)*K135)</f>
        <v>4.9999999999999947</v>
      </c>
      <c r="O135" s="127"/>
      <c r="P135" s="130">
        <f t="shared" ref="P135:P138" si="226">ABS((N135-K135)/N135)*100</f>
        <v>2.1316282072803028E-13</v>
      </c>
      <c r="Q135" s="130">
        <f t="shared" ref="Q135" si="227">MAX(P135:P138)</f>
        <v>2.2426505097428017E-12</v>
      </c>
      <c r="R135" s="127" t="s">
        <v>229</v>
      </c>
    </row>
    <row r="136" spans="1:18" x14ac:dyDescent="0.2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72">
        <f t="shared" si="223"/>
        <v>1.0000000000000289</v>
      </c>
      <c r="L136" s="127"/>
      <c r="M136" s="127" t="str">
        <f t="shared" ref="M136" si="228">CONCATENATE("X2","(m",H135,")")</f>
        <v>X2(m23)</v>
      </c>
      <c r="N136" s="129">
        <f t="shared" ref="N136" si="229">(($I$3*($G$4-($B$4*N135+$D$4*K137+$E$4*K138))/$C$4))+((1-$I$3)*K136)</f>
        <v>1.0000000000000064</v>
      </c>
      <c r="O136" s="127"/>
      <c r="P136" s="130">
        <f t="shared" si="226"/>
        <v>2.2426505097428017E-12</v>
      </c>
      <c r="Q136" s="127"/>
      <c r="R136" s="127"/>
    </row>
    <row r="137" spans="1:18" x14ac:dyDescent="0.2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72">
        <f t="shared" si="223"/>
        <v>-3.000000000000008</v>
      </c>
      <c r="L137" s="127"/>
      <c r="M137" s="127" t="str">
        <f t="shared" ref="M137" si="230">CONCATENATE("X3","(m",H135,")")</f>
        <v>X3(m23)</v>
      </c>
      <c r="N137" s="129">
        <f t="shared" ref="N137" si="231">(($I$3*($G$5-($B$5*N135+$C$5*N136+$E$5*K138))/$D$5))+((1-$I$3)*K137)</f>
        <v>-3.0000000000000018</v>
      </c>
      <c r="O137" s="127"/>
      <c r="P137" s="130">
        <f t="shared" si="226"/>
        <v>2.0724163126336244E-13</v>
      </c>
      <c r="Q137" s="127"/>
      <c r="R137" s="127"/>
    </row>
    <row r="138" spans="1:18" x14ac:dyDescent="0.2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19">
        <f t="shared" si="223"/>
        <v>2.0000000000000022</v>
      </c>
      <c r="L138" s="127"/>
      <c r="M138" s="127" t="str">
        <f t="shared" ref="M138" si="232">CONCATENATE("X4","(m",H135,")")</f>
        <v>X4(m23)</v>
      </c>
      <c r="N138" s="129">
        <f t="shared" ref="N138" si="233">(($I$3*($G$6-($B$6*N135+$C$6*N136+$D$6*N137))/$E$6))+((1-$I$3)*K138)</f>
        <v>2.0000000000000004</v>
      </c>
      <c r="O138" s="127"/>
      <c r="P138" s="130">
        <f t="shared" si="226"/>
        <v>8.8817841970012498E-14</v>
      </c>
      <c r="Q138" s="127"/>
      <c r="R138" s="127"/>
    </row>
    <row r="139" spans="1:18" x14ac:dyDescent="0.2">
      <c r="A139" s="131"/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  <c r="L139" s="131"/>
      <c r="M139" s="131"/>
      <c r="N139" s="131"/>
      <c r="O139" s="131"/>
      <c r="P139" s="131"/>
      <c r="Q139" s="131"/>
      <c r="R139" s="131"/>
    </row>
    <row r="140" spans="1:18" ht="15.75" x14ac:dyDescent="0.25">
      <c r="A140" s="127"/>
      <c r="B140" s="127"/>
      <c r="C140" s="127"/>
      <c r="D140" s="127"/>
      <c r="E140" s="127"/>
      <c r="F140" s="127"/>
      <c r="G140" s="127"/>
      <c r="H140" s="127" t="s">
        <v>226</v>
      </c>
      <c r="I140" s="127"/>
      <c r="J140" s="127"/>
      <c r="K140" s="10" t="s">
        <v>252</v>
      </c>
      <c r="L140" s="127"/>
      <c r="M140" s="127"/>
      <c r="N140" s="127"/>
      <c r="O140" s="127"/>
      <c r="P140" s="112" t="s">
        <v>210</v>
      </c>
      <c r="Q140" s="112" t="s">
        <v>228</v>
      </c>
      <c r="R140" s="127"/>
    </row>
    <row r="141" spans="1:18" x14ac:dyDescent="0.2">
      <c r="A141" s="127"/>
      <c r="B141" s="127"/>
      <c r="C141" s="127"/>
      <c r="D141" s="127"/>
      <c r="E141" s="127"/>
      <c r="F141" s="127"/>
      <c r="G141" s="127"/>
      <c r="H141" s="127">
        <v>24</v>
      </c>
      <c r="I141" s="127"/>
      <c r="J141" s="127"/>
      <c r="K141" s="72">
        <f t="shared" ref="K141:K144" si="234">N135</f>
        <v>4.9999999999999947</v>
      </c>
      <c r="L141" s="127"/>
      <c r="M141" s="127" t="str">
        <f t="shared" ref="M141" si="235">CONCATENATE("X1","(m",H141,")")</f>
        <v>X1(m24)</v>
      </c>
      <c r="N141" s="129">
        <f t="shared" ref="N141" si="236">(($I$3*($G$3-($C$3*K142+$D$3*K143+$E$3*K144))/$B$3))+((1-$I$3)*K141)</f>
        <v>4.9999999999999982</v>
      </c>
      <c r="O141" s="127"/>
      <c r="P141" s="130">
        <f t="shared" ref="P141:P144" si="237">ABS((N141-K141)/N141)*100</f>
        <v>7.1054273576010044E-14</v>
      </c>
      <c r="Q141" s="130">
        <f t="shared" ref="Q141" si="238">MAX(P141:P144)</f>
        <v>4.6629367034256494E-13</v>
      </c>
      <c r="R141" s="127" t="s">
        <v>229</v>
      </c>
    </row>
    <row r="142" spans="1:18" x14ac:dyDescent="0.2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72">
        <f t="shared" si="234"/>
        <v>1.0000000000000064</v>
      </c>
      <c r="L142" s="127"/>
      <c r="M142" s="127" t="str">
        <f t="shared" ref="M142" si="239">CONCATENATE("X2","(m",H141,")")</f>
        <v>X2(m24)</v>
      </c>
      <c r="N142" s="129">
        <f t="shared" ref="N142" si="240">(($I$3*($G$4-($B$4*N141+$D$4*K143+$E$4*K144))/$C$4))+((1-$I$3)*K142)</f>
        <v>1.0000000000000018</v>
      </c>
      <c r="O142" s="127"/>
      <c r="P142" s="130">
        <f t="shared" si="237"/>
        <v>4.6629367034256494E-13</v>
      </c>
      <c r="Q142" s="127"/>
      <c r="R142" s="127"/>
    </row>
    <row r="143" spans="1:18" x14ac:dyDescent="0.2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72">
        <f t="shared" si="234"/>
        <v>-3.0000000000000018</v>
      </c>
      <c r="L143" s="127"/>
      <c r="M143" s="127" t="str">
        <f t="shared" ref="M143" si="241">CONCATENATE("X3","(m",H141,")")</f>
        <v>X3(m24)</v>
      </c>
      <c r="N143" s="129">
        <f t="shared" ref="N143" si="242">(($I$3*($G$5-($B$5*N141+$C$5*N142+$E$5*K144))/$D$5))+((1-$I$3)*K143)</f>
        <v>-3.0000000000000009</v>
      </c>
      <c r="O143" s="127"/>
      <c r="P143" s="130">
        <f t="shared" si="237"/>
        <v>2.9605947323337504E-14</v>
      </c>
      <c r="Q143" s="127"/>
      <c r="R143" s="127"/>
    </row>
    <row r="144" spans="1:18" x14ac:dyDescent="0.2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19">
        <f t="shared" si="234"/>
        <v>2.0000000000000004</v>
      </c>
      <c r="L144" s="127"/>
      <c r="M144" s="127" t="str">
        <f t="shared" ref="M144" si="243">CONCATENATE("X4","(m",H141,")")</f>
        <v>X4(m24)</v>
      </c>
      <c r="N144" s="129">
        <f t="shared" ref="N144" si="244">(($I$3*($G$6-($B$6*N141+$C$6*N142+$D$6*N143))/$E$6))+((1-$I$3)*K144)</f>
        <v>2.0000000000000004</v>
      </c>
      <c r="O144" s="127"/>
      <c r="P144" s="130">
        <f t="shared" si="237"/>
        <v>0</v>
      </c>
      <c r="Q144" s="127"/>
      <c r="R144" s="127"/>
    </row>
    <row r="145" spans="1:18" x14ac:dyDescent="0.2">
      <c r="A145" s="131"/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  <c r="L145" s="131"/>
      <c r="M145" s="131"/>
      <c r="N145" s="131"/>
      <c r="O145" s="131"/>
      <c r="P145" s="131"/>
      <c r="Q145" s="131"/>
      <c r="R145" s="131"/>
    </row>
    <row r="146" spans="1:18" ht="15.75" x14ac:dyDescent="0.25">
      <c r="A146" s="127"/>
      <c r="B146" s="127"/>
      <c r="C146" s="127"/>
      <c r="D146" s="127"/>
      <c r="E146" s="127"/>
      <c r="F146" s="127"/>
      <c r="G146" s="127"/>
      <c r="H146" s="127" t="s">
        <v>226</v>
      </c>
      <c r="I146" s="127"/>
      <c r="J146" s="127"/>
      <c r="K146" s="10" t="s">
        <v>253</v>
      </c>
      <c r="L146" s="127"/>
      <c r="M146" s="127"/>
      <c r="N146" s="127"/>
      <c r="O146" s="127"/>
      <c r="P146" s="112" t="s">
        <v>210</v>
      </c>
      <c r="Q146" s="112" t="s">
        <v>228</v>
      </c>
      <c r="R146" s="127"/>
    </row>
    <row r="147" spans="1:18" x14ac:dyDescent="0.2">
      <c r="A147" s="127"/>
      <c r="B147" s="127"/>
      <c r="C147" s="127"/>
      <c r="D147" s="127"/>
      <c r="E147" s="127"/>
      <c r="F147" s="127"/>
      <c r="G147" s="127"/>
      <c r="H147" s="127">
        <v>25</v>
      </c>
      <c r="I147" s="127"/>
      <c r="J147" s="127"/>
      <c r="K147" s="72">
        <f t="shared" ref="K147:K150" si="245">N141</f>
        <v>4.9999999999999982</v>
      </c>
      <c r="L147" s="127"/>
      <c r="M147" s="127" t="str">
        <f t="shared" ref="M147" si="246">CONCATENATE("X1","(m",H147,")")</f>
        <v>X1(m25)</v>
      </c>
      <c r="N147" s="129">
        <f t="shared" ref="N147" si="247">(($I$3*($G$3-($C$3*K148+$D$3*K149+$E$3*K150))/$B$3))+((1-$I$3)*K147)</f>
        <v>5</v>
      </c>
      <c r="O147" s="127"/>
      <c r="P147" s="130">
        <f t="shared" ref="P147:P150" si="248">ABS((N147-K147)/N147)*100</f>
        <v>3.5527136788005009E-14</v>
      </c>
      <c r="Q147" s="130">
        <f t="shared" ref="Q147" si="249">MAX(P147:P150)</f>
        <v>6.6613381477509329E-14</v>
      </c>
      <c r="R147" s="127" t="s">
        <v>229</v>
      </c>
    </row>
    <row r="148" spans="1:18" x14ac:dyDescent="0.2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72">
        <f t="shared" si="245"/>
        <v>1.0000000000000018</v>
      </c>
      <c r="L148" s="127"/>
      <c r="M148" s="127" t="str">
        <f t="shared" ref="M148" si="250">CONCATENATE("X2","(m",H147,")")</f>
        <v>X2(m25)</v>
      </c>
      <c r="N148" s="129">
        <f t="shared" ref="N148" si="251">(($I$3*($G$4-($B$4*N147+$D$4*K149+$E$4*K150))/$C$4))+((1-$I$3)*K148)</f>
        <v>1.0000000000000011</v>
      </c>
      <c r="O148" s="127"/>
      <c r="P148" s="130">
        <f t="shared" si="248"/>
        <v>6.6613381477509329E-14</v>
      </c>
      <c r="Q148" s="127"/>
      <c r="R148" s="127"/>
    </row>
    <row r="149" spans="1:18" x14ac:dyDescent="0.2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72">
        <f t="shared" si="245"/>
        <v>-3.0000000000000009</v>
      </c>
      <c r="L149" s="127"/>
      <c r="M149" s="127" t="str">
        <f t="shared" ref="M149" si="252">CONCATENATE("X3","(m",H147,")")</f>
        <v>X3(m25)</v>
      </c>
      <c r="N149" s="129">
        <f t="shared" ref="N149" si="253">(($I$3*($G$5-($B$5*N147+$C$5*N148+$E$5*K150))/$D$5))+((1-$I$3)*K149)</f>
        <v>-3.0000000000000004</v>
      </c>
      <c r="O149" s="127"/>
      <c r="P149" s="130">
        <f t="shared" si="248"/>
        <v>1.4802973661668752E-14</v>
      </c>
      <c r="Q149" s="127"/>
      <c r="R149" s="127"/>
    </row>
    <row r="150" spans="1:18" x14ac:dyDescent="0.2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19">
        <f t="shared" si="245"/>
        <v>2.0000000000000004</v>
      </c>
      <c r="L150" s="127"/>
      <c r="M150" s="127" t="str">
        <f t="shared" ref="M150" si="254">CONCATENATE("X4","(m",H147,")")</f>
        <v>X4(m25)</v>
      </c>
      <c r="N150" s="129">
        <f t="shared" ref="N150" si="255">(($I$3*($G$6-($B$6*N147+$C$6*N148+$D$6*N149))/$E$6))+((1-$I$3)*K150)</f>
        <v>2</v>
      </c>
      <c r="O150" s="127"/>
      <c r="P150" s="130">
        <f t="shared" si="248"/>
        <v>2.2204460492503131E-14</v>
      </c>
      <c r="Q150" s="127"/>
      <c r="R150" s="127"/>
    </row>
    <row r="151" spans="1:18" x14ac:dyDescent="0.2">
      <c r="A151" s="131"/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  <c r="L151" s="131"/>
      <c r="M151" s="131"/>
      <c r="N151" s="131"/>
      <c r="O151" s="131"/>
      <c r="P151" s="131"/>
      <c r="Q151" s="131"/>
      <c r="R151" s="131"/>
    </row>
    <row r="152" spans="1:18" ht="15.75" x14ac:dyDescent="0.25">
      <c r="A152" s="127"/>
      <c r="B152" s="127"/>
      <c r="C152" s="127"/>
      <c r="D152" s="127"/>
      <c r="E152" s="127"/>
      <c r="F152" s="127"/>
      <c r="G152" s="127"/>
      <c r="H152" s="127" t="s">
        <v>226</v>
      </c>
      <c r="I152" s="127"/>
      <c r="J152" s="127"/>
      <c r="K152" s="10" t="s">
        <v>254</v>
      </c>
      <c r="L152" s="127"/>
      <c r="M152" s="127"/>
      <c r="N152" s="127"/>
      <c r="O152" s="127"/>
      <c r="P152" s="112" t="s">
        <v>210</v>
      </c>
      <c r="Q152" s="112" t="s">
        <v>228</v>
      </c>
      <c r="R152" s="127"/>
    </row>
    <row r="153" spans="1:18" x14ac:dyDescent="0.2">
      <c r="A153" s="127"/>
      <c r="B153" s="127"/>
      <c r="C153" s="127"/>
      <c r="D153" s="127"/>
      <c r="E153" s="127"/>
      <c r="F153" s="127"/>
      <c r="G153" s="127"/>
      <c r="H153" s="127">
        <v>26</v>
      </c>
      <c r="I153" s="127"/>
      <c r="J153" s="127"/>
      <c r="K153" s="72">
        <f t="shared" ref="K153:K156" si="256">N147</f>
        <v>5</v>
      </c>
      <c r="L153" s="127"/>
      <c r="M153" s="127" t="str">
        <f t="shared" ref="M153" si="257">CONCATENATE("X1","(m",H153,")")</f>
        <v>X1(m26)</v>
      </c>
      <c r="N153" s="129">
        <f t="shared" ref="N153" si="258">(($I$3*($G$3-($C$3*K154+$D$3*K155+$E$3*K156))/$B$3))+((1-$I$3)*K153)</f>
        <v>5</v>
      </c>
      <c r="O153" s="127"/>
      <c r="P153" s="130">
        <f t="shared" ref="P153:P156" si="259">ABS((N153-K153)/N153)*100</f>
        <v>0</v>
      </c>
      <c r="Q153" s="130">
        <f t="shared" ref="Q153" si="260">MAX(P153:P156)</f>
        <v>4.440892098500623E-14</v>
      </c>
      <c r="R153" s="127" t="s">
        <v>229</v>
      </c>
    </row>
    <row r="154" spans="1:18" x14ac:dyDescent="0.2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72">
        <f t="shared" si="256"/>
        <v>1.0000000000000011</v>
      </c>
      <c r="L154" s="127"/>
      <c r="M154" s="127" t="str">
        <f t="shared" ref="M154" si="261">CONCATENATE("X2","(m",H153,")")</f>
        <v>X2(m26)</v>
      </c>
      <c r="N154" s="129">
        <f t="shared" ref="N154" si="262">(($I$3*($G$4-($B$4*N153+$D$4*K155+$E$4*K156))/$C$4))+((1-$I$3)*K154)</f>
        <v>1.0000000000000007</v>
      </c>
      <c r="O154" s="127"/>
      <c r="P154" s="130">
        <f t="shared" si="259"/>
        <v>4.440892098500623E-14</v>
      </c>
      <c r="Q154" s="127"/>
      <c r="R154" s="127"/>
    </row>
    <row r="155" spans="1:18" x14ac:dyDescent="0.2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72">
        <f t="shared" si="256"/>
        <v>-3.0000000000000004</v>
      </c>
      <c r="L155" s="127"/>
      <c r="M155" s="127" t="str">
        <f t="shared" ref="M155" si="263">CONCATENATE("X3","(m",H153,")")</f>
        <v>X3(m26)</v>
      </c>
      <c r="N155" s="129">
        <f t="shared" ref="N155" si="264">(($I$3*($G$5-($B$5*N153+$C$5*N154+$E$5*K156))/$D$5))+((1-$I$3)*K155)</f>
        <v>-3</v>
      </c>
      <c r="O155" s="127"/>
      <c r="P155" s="130">
        <f t="shared" si="259"/>
        <v>1.4802973661668752E-14</v>
      </c>
      <c r="Q155" s="127"/>
      <c r="R155" s="127"/>
    </row>
    <row r="156" spans="1:18" x14ac:dyDescent="0.2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19">
        <f t="shared" si="256"/>
        <v>2</v>
      </c>
      <c r="L156" s="127"/>
      <c r="M156" s="127" t="str">
        <f t="shared" ref="M156" si="265">CONCATENATE("X4","(m",H153,")")</f>
        <v>X4(m26)</v>
      </c>
      <c r="N156" s="129">
        <f t="shared" ref="N156" si="266">(($I$3*($G$6-($B$6*N153+$C$6*N154+$D$6*N155))/$E$6))+((1-$I$3)*K156)</f>
        <v>2</v>
      </c>
      <c r="O156" s="127"/>
      <c r="P156" s="130">
        <f t="shared" si="259"/>
        <v>0</v>
      </c>
      <c r="Q156" s="127"/>
      <c r="R156" s="127"/>
    </row>
    <row r="157" spans="1:18" x14ac:dyDescent="0.2">
      <c r="A157" s="131"/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  <c r="L157" s="131"/>
      <c r="M157" s="131"/>
      <c r="N157" s="131"/>
      <c r="O157" s="131"/>
      <c r="P157" s="131"/>
      <c r="Q157" s="131"/>
      <c r="R157" s="131"/>
    </row>
  </sheetData>
  <mergeCells count="1">
    <mergeCell ref="B2:E2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54AC8-C3FD-4B67-A459-8D68165F61BD}">
  <dimension ref="B1:AB24"/>
  <sheetViews>
    <sheetView zoomScaleNormal="100" workbookViewId="0">
      <selection activeCell="I2" sqref="I2:I6"/>
    </sheetView>
  </sheetViews>
  <sheetFormatPr defaultRowHeight="15" x14ac:dyDescent="0.2"/>
  <cols>
    <col min="1" max="1" width="9.140625" style="7"/>
    <col min="2" max="5" width="5.140625" style="7" bestFit="1" customWidth="1"/>
    <col min="6" max="6" width="3" style="7" customWidth="1"/>
    <col min="7" max="7" width="7.140625" style="7" bestFit="1" customWidth="1"/>
    <col min="8" max="8" width="4.28515625" style="7" customWidth="1"/>
    <col min="9" max="9" width="6.42578125" style="7" bestFit="1" customWidth="1"/>
    <col min="10" max="10" width="7.140625" style="7" bestFit="1" customWidth="1"/>
    <col min="11" max="11" width="7.140625" style="7" customWidth="1"/>
    <col min="12" max="12" width="11.42578125" style="7" bestFit="1" customWidth="1"/>
    <col min="13" max="13" width="9" style="7" bestFit="1" customWidth="1"/>
    <col min="14" max="14" width="7.140625" style="7" customWidth="1"/>
    <col min="15" max="15" width="8.42578125" style="7" bestFit="1" customWidth="1"/>
    <col min="16" max="16" width="15.5703125" style="7" bestFit="1" customWidth="1"/>
    <col min="17" max="17" width="9.7109375" style="7" bestFit="1" customWidth="1"/>
    <col min="18" max="18" width="11.42578125" style="7" bestFit="1" customWidth="1"/>
    <col min="19" max="19" width="12.85546875" style="7" bestFit="1" customWidth="1"/>
    <col min="20" max="20" width="9" style="7" bestFit="1" customWidth="1"/>
    <col min="21" max="21" width="6.85546875" style="7" bestFit="1" customWidth="1"/>
    <col min="22" max="22" width="12.85546875" style="7" bestFit="1" customWidth="1"/>
    <col min="23" max="23" width="10.28515625" style="7" bestFit="1" customWidth="1"/>
    <col min="24" max="24" width="4.85546875" style="7" customWidth="1"/>
    <col min="25" max="25" width="9" style="7" customWidth="1"/>
    <col min="26" max="16384" width="9.140625" style="7"/>
  </cols>
  <sheetData>
    <row r="1" spans="2:28" s="107" customFormat="1" x14ac:dyDescent="0.2"/>
    <row r="2" spans="2:28" ht="15.75" x14ac:dyDescent="0.25">
      <c r="B2" s="167" t="s">
        <v>1</v>
      </c>
      <c r="C2" s="167"/>
      <c r="D2" s="167"/>
      <c r="E2" s="167"/>
      <c r="G2" s="76" t="s">
        <v>207</v>
      </c>
      <c r="I2" s="10" t="s">
        <v>208</v>
      </c>
      <c r="J2" s="10" t="s">
        <v>209</v>
      </c>
      <c r="K2" s="76"/>
      <c r="L2" s="76"/>
      <c r="M2" s="10" t="str">
        <f>CONCATENATE("s",AB3)</f>
        <v>s1</v>
      </c>
      <c r="O2" s="104" t="str">
        <f>CONCATENATE("s",AB3,"T")</f>
        <v>s1T</v>
      </c>
      <c r="P2" s="104">
        <f t="array" ref="P2:S2">TRANSPOSE(M3:M6)</f>
        <v>490</v>
      </c>
      <c r="Q2" s="105">
        <v>-347</v>
      </c>
      <c r="R2" s="105">
        <v>-1112</v>
      </c>
      <c r="S2" s="106">
        <v>651</v>
      </c>
      <c r="T2" s="10" t="str">
        <f>CONCATENATE("r",AB3)</f>
        <v>r1</v>
      </c>
      <c r="U2" s="10" t="str">
        <f>CONCATENATE("αs",AB3)</f>
        <v>αs1</v>
      </c>
      <c r="V2" s="10" t="s">
        <v>220</v>
      </c>
      <c r="W2" s="10" t="s">
        <v>221</v>
      </c>
      <c r="Y2" s="76" t="str">
        <f>CONCATENATE("X",AB3)</f>
        <v>X1</v>
      </c>
      <c r="Z2" s="112" t="s">
        <v>210</v>
      </c>
      <c r="AA2" s="76" t="s">
        <v>211</v>
      </c>
      <c r="AB2" s="76" t="s">
        <v>218</v>
      </c>
    </row>
    <row r="3" spans="2:28" x14ac:dyDescent="0.2">
      <c r="B3" s="7">
        <v>100</v>
      </c>
      <c r="C3" s="7">
        <v>30</v>
      </c>
      <c r="D3" s="7">
        <v>20</v>
      </c>
      <c r="E3" s="7">
        <v>10</v>
      </c>
      <c r="G3" s="7">
        <v>490</v>
      </c>
      <c r="I3" s="118">
        <v>0</v>
      </c>
      <c r="J3" s="118">
        <f>G3</f>
        <v>490</v>
      </c>
      <c r="M3" s="118">
        <f>J3</f>
        <v>490</v>
      </c>
      <c r="O3" s="104" t="s">
        <v>219</v>
      </c>
      <c r="P3" s="104">
        <f t="array" ref="P3:S3">MMULT(P2:S2,$B$3:$E$6)</f>
        <v>22860</v>
      </c>
      <c r="Q3" s="105">
        <v>-294014</v>
      </c>
      <c r="R3" s="105">
        <v>-585596</v>
      </c>
      <c r="S3" s="105">
        <v>221890</v>
      </c>
      <c r="T3" s="108">
        <f>J3-W3</f>
        <v>439.17054926328376</v>
      </c>
      <c r="U3" s="108">
        <f t="array" ref="U3:U6">MMULT(M3:M6,P5)</f>
        <v>1.0895201601483357</v>
      </c>
      <c r="V3" s="108">
        <f t="array" ref="V3:V6">TRANSPOSE(P3:S3)</f>
        <v>22860</v>
      </c>
      <c r="W3" s="108">
        <f t="array" ref="W3:W6">MMULT(V3:V6,P5)</f>
        <v>50.82945073671624</v>
      </c>
      <c r="Y3" s="102">
        <f>SUM(I3+U3)</f>
        <v>1.0895201601483357</v>
      </c>
      <c r="Z3" s="76">
        <f t="array" ref="Z3">(((SQRT(MMULT(P4:S4,T3:T6)))))</f>
        <v>589.86258940297273</v>
      </c>
      <c r="AA3" s="76">
        <v>1E-3</v>
      </c>
      <c r="AB3" s="76">
        <v>1</v>
      </c>
    </row>
    <row r="4" spans="2:28" x14ac:dyDescent="0.2">
      <c r="B4" s="7">
        <v>30</v>
      </c>
      <c r="C4" s="7">
        <v>178</v>
      </c>
      <c r="D4" s="7">
        <v>201</v>
      </c>
      <c r="E4" s="7">
        <v>-36</v>
      </c>
      <c r="G4" s="7">
        <v>-347</v>
      </c>
      <c r="I4" s="118">
        <v>0</v>
      </c>
      <c r="J4" s="118">
        <f>G4</f>
        <v>-347</v>
      </c>
      <c r="M4" s="118">
        <f t="shared" ref="M4:M6" si="0">J4</f>
        <v>-347</v>
      </c>
      <c r="O4" s="104" t="str">
        <f>CONCATENATE("r",AB3,"T")</f>
        <v>r1T</v>
      </c>
      <c r="P4" s="104">
        <f t="array" ref="P4:S4">TRANSPOSE(T3:T6)</f>
        <v>439.17054926328376</v>
      </c>
      <c r="Q4" s="105">
        <v>306.74322523643423</v>
      </c>
      <c r="R4" s="105">
        <v>190.07887286168329</v>
      </c>
      <c r="S4" s="105">
        <v>157.62524829527706</v>
      </c>
      <c r="T4" s="109">
        <f>J4-W4</f>
        <v>306.74322523643423</v>
      </c>
      <c r="U4" s="109">
        <v>-0.77155815422749496</v>
      </c>
      <c r="V4" s="109">
        <v>-294014</v>
      </c>
      <c r="W4" s="109">
        <v>-653.74322523643423</v>
      </c>
      <c r="Y4" s="102">
        <f>SUM(I4+U4)</f>
        <v>-0.77155815422749496</v>
      </c>
    </row>
    <row r="5" spans="2:28" x14ac:dyDescent="0.2">
      <c r="B5" s="7">
        <v>20</v>
      </c>
      <c r="C5" s="7">
        <v>201</v>
      </c>
      <c r="D5" s="7">
        <v>485</v>
      </c>
      <c r="E5" s="7">
        <v>21</v>
      </c>
      <c r="G5" s="7">
        <v>-1112</v>
      </c>
      <c r="I5" s="118">
        <v>0</v>
      </c>
      <c r="J5" s="118">
        <f>G5</f>
        <v>-1112</v>
      </c>
      <c r="M5" s="118">
        <f t="shared" si="0"/>
        <v>-1112</v>
      </c>
      <c r="O5" s="8" t="s">
        <v>222</v>
      </c>
      <c r="P5" s="103">
        <f>(MMULT(P2:S2,J3:J6))/(MMULT(P3:S3,M3:M6))</f>
        <v>2.223510530914971E-3</v>
      </c>
      <c r="S5" s="96"/>
      <c r="T5" s="109">
        <f>J5-W5</f>
        <v>190.07887286168329</v>
      </c>
      <c r="U5" s="109">
        <v>-2.4725437103774479</v>
      </c>
      <c r="V5" s="109">
        <v>-585596</v>
      </c>
      <c r="W5" s="109">
        <v>-1302.0788728616833</v>
      </c>
      <c r="Y5" s="102">
        <f>SUM(I5+U5)</f>
        <v>-2.4725437103774479</v>
      </c>
    </row>
    <row r="6" spans="2:28" x14ac:dyDescent="0.2">
      <c r="B6" s="7">
        <v>10</v>
      </c>
      <c r="C6" s="7">
        <v>-36</v>
      </c>
      <c r="D6" s="7">
        <v>21</v>
      </c>
      <c r="E6" s="7">
        <v>350</v>
      </c>
      <c r="G6" s="7">
        <v>651</v>
      </c>
      <c r="I6" s="119">
        <v>0</v>
      </c>
      <c r="J6" s="119">
        <f>G6</f>
        <v>651</v>
      </c>
      <c r="M6" s="119">
        <f t="shared" si="0"/>
        <v>651</v>
      </c>
      <c r="T6" s="110">
        <f>J6-W6</f>
        <v>157.62524829527706</v>
      </c>
      <c r="U6" s="110">
        <v>1.4475053556256461</v>
      </c>
      <c r="V6" s="110">
        <v>221890</v>
      </c>
      <c r="W6" s="110">
        <v>493.37475170472294</v>
      </c>
      <c r="Y6" s="102">
        <f>SUM(I6+U6)</f>
        <v>1.4475053556256461</v>
      </c>
    </row>
    <row r="7" spans="2:28" s="107" customFormat="1" x14ac:dyDescent="0.2"/>
    <row r="8" spans="2:28" ht="15.75" x14ac:dyDescent="0.25">
      <c r="B8" s="167"/>
      <c r="C8" s="167"/>
      <c r="D8" s="167"/>
      <c r="E8" s="167"/>
      <c r="I8" s="10" t="str">
        <f>Y2</f>
        <v>X1</v>
      </c>
      <c r="J8" s="10" t="str">
        <f>T2</f>
        <v>r1</v>
      </c>
      <c r="K8" s="104" t="s">
        <v>213</v>
      </c>
      <c r="L8" s="8" t="s">
        <v>214</v>
      </c>
      <c r="M8" s="10" t="s">
        <v>212</v>
      </c>
      <c r="O8" s="104" t="str">
        <f>CONCATENATE("s",AB9,"T")</f>
        <v>s2T</v>
      </c>
      <c r="P8" s="104">
        <f t="array" ref="P8:S8">TRANSPOSE(M9:M12)</f>
        <v>523.53565354336445</v>
      </c>
      <c r="Q8" s="105">
        <v>246.99895751156077</v>
      </c>
      <c r="R8" s="105">
        <v>-1.3782617494385931</v>
      </c>
      <c r="S8" s="106">
        <v>269.71031541024138</v>
      </c>
      <c r="T8" s="10" t="str">
        <f>CONCATENATE("r",AB9)</f>
        <v>r2</v>
      </c>
      <c r="U8" s="10" t="str">
        <f>CONCATENATE("αs",AB9)</f>
        <v>αs2</v>
      </c>
      <c r="V8" s="10" t="s">
        <v>220</v>
      </c>
      <c r="W8" s="10" t="s">
        <v>221</v>
      </c>
      <c r="Y8" s="76" t="str">
        <f>CONCATENATE("X",AB9)</f>
        <v>X2</v>
      </c>
      <c r="Z8" s="112" t="s">
        <v>210</v>
      </c>
      <c r="AA8" s="76" t="s">
        <v>211</v>
      </c>
      <c r="AB8" s="76" t="s">
        <v>218</v>
      </c>
    </row>
    <row r="9" spans="2:28" x14ac:dyDescent="0.2">
      <c r="I9" s="108">
        <f>Y3</f>
        <v>1.0895201601483357</v>
      </c>
      <c r="J9" s="113">
        <f>T3</f>
        <v>439.17054926328376</v>
      </c>
      <c r="K9" s="104">
        <f>(MMULT(P3:S3,T3:T6))/(MMULT(P3:S3,M3:M6))</f>
        <v>-0.17217368220424631</v>
      </c>
      <c r="L9" s="115">
        <f t="array" ref="L9:L12">MMULT(M3:M6,(MMULT(P3:S3,T3:T6))/(MMULT(P3:S3,M3:M6)))</f>
        <v>-84.365104280080686</v>
      </c>
      <c r="M9" s="108">
        <f>T3-L9</f>
        <v>523.53565354336445</v>
      </c>
      <c r="O9" s="104" t="s">
        <v>219</v>
      </c>
      <c r="P9" s="104">
        <f t="array" ref="P9:S9">MMULT(P8:S8,$B$3:$E$6)</f>
        <v>62433.071998796906</v>
      </c>
      <c r="Q9" s="105">
        <v>49685.282076952899</v>
      </c>
      <c r="R9" s="105">
        <v>65112.963205828353</v>
      </c>
      <c r="S9" s="105">
        <v>90713.060961863739</v>
      </c>
      <c r="T9" s="108">
        <f>J9-W9</f>
        <v>125.86648009662167</v>
      </c>
      <c r="U9" s="108">
        <f t="array" ref="U9:U12">MMULT(M9:M12,P11)</f>
        <v>2.6272269705409448</v>
      </c>
      <c r="V9" s="108">
        <f t="array" ref="V9:V12">TRANSPOSE(P9:S9)</f>
        <v>62433.071998796906</v>
      </c>
      <c r="W9" s="108">
        <f t="array" ref="W9:W12">MMULT(V9:V12,P11)</f>
        <v>313.30406916666209</v>
      </c>
      <c r="Y9" s="102">
        <f>SUM(I9+U9)</f>
        <v>3.7167471306892805</v>
      </c>
      <c r="Z9" s="76">
        <f t="array" ref="Z9">(((SQRT(MMULT(P10:S10,T9:T12)))))</f>
        <v>355.50038781171048</v>
      </c>
      <c r="AA9" s="76">
        <v>1E-3</v>
      </c>
      <c r="AB9" s="76">
        <v>2</v>
      </c>
    </row>
    <row r="10" spans="2:28" x14ac:dyDescent="0.2">
      <c r="I10" s="109">
        <f>Y4</f>
        <v>-0.77155815422749496</v>
      </c>
      <c r="J10" s="113">
        <f>T4</f>
        <v>306.74322523643423</v>
      </c>
      <c r="L10" s="115">
        <v>59.744267724873467</v>
      </c>
      <c r="M10" s="109">
        <f>T4-L10</f>
        <v>246.99895751156077</v>
      </c>
      <c r="O10" s="104" t="str">
        <f>CONCATENATE("r",AB9,"T")</f>
        <v>r2T</v>
      </c>
      <c r="P10" s="104">
        <f t="array" ref="P10:S10">TRANSPOSE(T9:T12)</f>
        <v>125.86648009662167</v>
      </c>
      <c r="Q10" s="105">
        <v>57.410611061966932</v>
      </c>
      <c r="R10" s="105">
        <v>-136.6735305484562</v>
      </c>
      <c r="S10" s="105">
        <v>-297.5945609504231</v>
      </c>
      <c r="T10" s="109">
        <f>J10-W10</f>
        <v>57.410611061966932</v>
      </c>
      <c r="U10" s="109">
        <v>1.2394997713677569</v>
      </c>
      <c r="V10" s="109">
        <v>49685.282076952899</v>
      </c>
      <c r="W10" s="109">
        <v>249.3326141744673</v>
      </c>
      <c r="Y10" s="102">
        <f>SUM(I10+U10)</f>
        <v>0.46794161714026195</v>
      </c>
    </row>
    <row r="11" spans="2:28" x14ac:dyDescent="0.2">
      <c r="I11" s="109">
        <f>Y5</f>
        <v>-2.4725437103774479</v>
      </c>
      <c r="J11" s="113">
        <f>T5</f>
        <v>190.07887286168329</v>
      </c>
      <c r="L11" s="115">
        <v>191.45713461112189</v>
      </c>
      <c r="M11" s="109">
        <f>T5-L11</f>
        <v>-1.3782617494385931</v>
      </c>
      <c r="O11" s="8" t="s">
        <v>222</v>
      </c>
      <c r="P11" s="103">
        <f>(MMULT(P8:S8,J9:J12))/(MMULT(P9:S9,M9:M12))</f>
        <v>5.0182388778290373E-3</v>
      </c>
      <c r="S11" s="96"/>
      <c r="T11" s="109">
        <f>J11-W11</f>
        <v>-136.6735305484562</v>
      </c>
      <c r="U11" s="109">
        <v>-6.9164466948574118E-3</v>
      </c>
      <c r="V11" s="109">
        <v>65112.963205828353</v>
      </c>
      <c r="W11" s="109">
        <v>326.75240341013949</v>
      </c>
      <c r="Y11" s="102">
        <f>SUM(I11+U11)</f>
        <v>-2.4794601570723054</v>
      </c>
    </row>
    <row r="12" spans="2:28" x14ac:dyDescent="0.2">
      <c r="I12" s="110">
        <f>Y6</f>
        <v>1.4475053556256461</v>
      </c>
      <c r="J12" s="114">
        <f>T6</f>
        <v>157.62524829527706</v>
      </c>
      <c r="L12" s="116">
        <v>-112.08506711496435</v>
      </c>
      <c r="M12" s="110">
        <f>T6-L12</f>
        <v>269.71031541024138</v>
      </c>
      <c r="T12" s="110">
        <f>J12-W12</f>
        <v>-297.5945609504231</v>
      </c>
      <c r="U12" s="110">
        <v>1.3534707905432053</v>
      </c>
      <c r="V12" s="110">
        <v>90713.060961863739</v>
      </c>
      <c r="W12" s="110">
        <v>455.21980924570016</v>
      </c>
      <c r="Y12" s="102">
        <f>SUM(I12+U12)</f>
        <v>2.8009761461688516</v>
      </c>
    </row>
    <row r="13" spans="2:28" s="107" customFormat="1" x14ac:dyDescent="0.2"/>
    <row r="14" spans="2:28" ht="15.75" x14ac:dyDescent="0.25">
      <c r="B14" s="167"/>
      <c r="C14" s="167"/>
      <c r="D14" s="167"/>
      <c r="E14" s="167"/>
      <c r="I14" s="10" t="str">
        <f>Y8</f>
        <v>X2</v>
      </c>
      <c r="J14" s="10" t="str">
        <f>T8</f>
        <v>r2</v>
      </c>
      <c r="K14" s="104" t="s">
        <v>215</v>
      </c>
      <c r="L14" s="8" t="s">
        <v>214</v>
      </c>
      <c r="M14" s="10" t="s">
        <v>216</v>
      </c>
      <c r="O14" s="104" t="str">
        <f>CONCATENATE("s",AB15,"T")</f>
        <v>s3T</v>
      </c>
      <c r="P14" s="104">
        <f t="array" ref="P14:S14">TRANSPOSE(M15:M18)</f>
        <v>316.02890852981676</v>
      </c>
      <c r="Q14" s="105">
        <v>147.12736915278043</v>
      </c>
      <c r="R14" s="105">
        <v>-137.17415280697085</v>
      </c>
      <c r="S14" s="106">
        <v>-199.62841823451683</v>
      </c>
      <c r="T14" s="10" t="str">
        <f>CONCATENATE("r",AB15)</f>
        <v>r3</v>
      </c>
      <c r="U14" s="10" t="str">
        <f>CONCATENATE("αs",AB15)</f>
        <v>αs3</v>
      </c>
      <c r="V14" s="10" t="s">
        <v>220</v>
      </c>
      <c r="W14" s="10" t="s">
        <v>221</v>
      </c>
      <c r="Y14" s="76" t="str">
        <f>CONCATENATE("X",AB15)</f>
        <v>X3</v>
      </c>
      <c r="Z14" s="112" t="s">
        <v>210</v>
      </c>
      <c r="AA14" s="76" t="s">
        <v>211</v>
      </c>
      <c r="AB14" s="76" t="s">
        <v>218</v>
      </c>
    </row>
    <row r="15" spans="2:28" x14ac:dyDescent="0.2">
      <c r="I15" s="108">
        <f>Y9</f>
        <v>3.7167471306892805</v>
      </c>
      <c r="J15" s="113">
        <f>T9</f>
        <v>125.86648009662167</v>
      </c>
      <c r="K15" s="104">
        <f>(MMULT(P9:S9,T9:T12))/(MMULT(P9:S9,M9:M12))</f>
        <v>-0.36322727429573992</v>
      </c>
      <c r="L15" s="115">
        <f t="array" ref="L15:L18">MMULT(M9:M12,(MMULT(P9:S9,T9:T12))/(MMULT(P9:S9,M9:M12)))</f>
        <v>-190.16242843319509</v>
      </c>
      <c r="M15" s="108">
        <f>T9-L15</f>
        <v>316.02890852981676</v>
      </c>
      <c r="O15" s="104" t="s">
        <v>219</v>
      </c>
      <c r="P15" s="104">
        <f t="array" ref="P15:S15">MMULT(P14:S14,$B$3:$E$6)</f>
        <v>31276.944689080505</v>
      </c>
      <c r="Q15" s="105">
        <v>15284.157307330885</v>
      </c>
      <c r="R15" s="105">
        <v>-34828.481524000512</v>
      </c>
      <c r="S15" s="105">
        <v>-74886.899795229197</v>
      </c>
      <c r="T15" s="108">
        <f>J15-W15</f>
        <v>1.7997887869510123</v>
      </c>
      <c r="U15" s="108">
        <f t="array" ref="U15:U18">MMULT(M15:M18,P17)</f>
        <v>1.2535962648931487</v>
      </c>
      <c r="V15" s="108">
        <f t="array" ref="V15:V18">TRANSPOSE(P15:S15)</f>
        <v>31276.944689080505</v>
      </c>
      <c r="W15" s="108">
        <f t="array" ref="W15:W18">MMULT(V15:V18,P17)</f>
        <v>124.06669130967066</v>
      </c>
      <c r="Y15" s="102">
        <f>SUM(I15+U15)</f>
        <v>4.9703433955824288</v>
      </c>
      <c r="Z15" s="76">
        <f t="array" ref="Z15">(((SQRT(MMULT(P16:S16,T15:T18)))))</f>
        <v>4.0093531612063025</v>
      </c>
      <c r="AA15" s="76">
        <v>1E-3</v>
      </c>
      <c r="AB15" s="76">
        <v>3</v>
      </c>
    </row>
    <row r="16" spans="2:28" x14ac:dyDescent="0.2">
      <c r="I16" s="109">
        <f>Y10</f>
        <v>0.46794161714026195</v>
      </c>
      <c r="J16" s="113">
        <f>T10</f>
        <v>57.410611061966932</v>
      </c>
      <c r="L16" s="115">
        <v>-89.716758090813499</v>
      </c>
      <c r="M16" s="109">
        <f>T10-L16</f>
        <v>147.12736915278043</v>
      </c>
      <c r="O16" s="104" t="str">
        <f>CONCATENATE("r",AB15,"T")</f>
        <v>r3T</v>
      </c>
      <c r="P16" s="104">
        <f t="array" ref="P16:S16">TRANSPOSE(T15:T18)</f>
        <v>1.7997887869510123</v>
      </c>
      <c r="Q16" s="105">
        <v>-3.2172682090890348</v>
      </c>
      <c r="R16" s="105">
        <v>1.4810912976897441</v>
      </c>
      <c r="S16" s="105">
        <v>-0.53965445641921406</v>
      </c>
      <c r="T16" s="109">
        <f>J16-W16</f>
        <v>-3.2172682090890348</v>
      </c>
      <c r="U16" s="109">
        <v>0.58361218058024456</v>
      </c>
      <c r="V16" s="109">
        <v>15284.157307330885</v>
      </c>
      <c r="W16" s="109">
        <v>60.627879271055967</v>
      </c>
      <c r="Y16" s="102">
        <f>SUM(I16+U16)</f>
        <v>1.0515537977205065</v>
      </c>
    </row>
    <row r="17" spans="2:28" x14ac:dyDescent="0.2">
      <c r="I17" s="109">
        <f>Y11</f>
        <v>-2.4794601570723054</v>
      </c>
      <c r="J17" s="113">
        <f>T11</f>
        <v>-136.6735305484562</v>
      </c>
      <c r="L17" s="115">
        <v>0.50062225851465825</v>
      </c>
      <c r="M17" s="109">
        <f>T11-L17</f>
        <v>-137.17415280697085</v>
      </c>
      <c r="O17" s="8" t="s">
        <v>222</v>
      </c>
      <c r="P17" s="103">
        <f>(MMULT(P14:S14,J15:J18))/(MMULT(P15:S15,M15:M18))</f>
        <v>3.9667139019811349E-3</v>
      </c>
      <c r="S17" s="96"/>
      <c r="T17" s="109">
        <f>J17-W17</f>
        <v>1.4810912976897441</v>
      </c>
      <c r="U17" s="109">
        <v>-0.54413061893189585</v>
      </c>
      <c r="V17" s="109">
        <v>-34828.481524000512</v>
      </c>
      <c r="W17" s="109">
        <v>-138.15462184614594</v>
      </c>
      <c r="Y17" s="102">
        <f>SUM(I17+U17)</f>
        <v>-3.0235907760042013</v>
      </c>
    </row>
    <row r="18" spans="2:28" x14ac:dyDescent="0.2">
      <c r="I18" s="110">
        <f>Y12</f>
        <v>2.8009761461688516</v>
      </c>
      <c r="J18" s="114">
        <f>T12</f>
        <v>-297.5945609504231</v>
      </c>
      <c r="L18" s="116">
        <v>-97.966142715906273</v>
      </c>
      <c r="M18" s="110">
        <f>T12-L18</f>
        <v>-199.62841823451683</v>
      </c>
      <c r="T18" s="110">
        <f>J18-W18</f>
        <v>-0.53965445641921406</v>
      </c>
      <c r="U18" s="110">
        <v>-0.7918688218413622</v>
      </c>
      <c r="V18" s="110">
        <v>-74886.899795229197</v>
      </c>
      <c r="W18" s="110">
        <v>-297.05490649400389</v>
      </c>
      <c r="Y18" s="102">
        <f>SUM(I18+U18)</f>
        <v>2.0091073243274895</v>
      </c>
    </row>
    <row r="19" spans="2:28" s="107" customFormat="1" x14ac:dyDescent="0.2"/>
    <row r="20" spans="2:28" ht="15.75" x14ac:dyDescent="0.25">
      <c r="B20" s="167"/>
      <c r="C20" s="167"/>
      <c r="D20" s="167"/>
      <c r="E20" s="167"/>
      <c r="I20" s="10" t="str">
        <f>Y14</f>
        <v>X3</v>
      </c>
      <c r="J20" s="10" t="str">
        <f>T14</f>
        <v>r3</v>
      </c>
      <c r="K20" s="104" t="s">
        <v>215</v>
      </c>
      <c r="L20" s="8" t="s">
        <v>214</v>
      </c>
      <c r="M20" s="10" t="s">
        <v>216</v>
      </c>
      <c r="O20" s="104" t="str">
        <f>CONCATENATE("s",AB21,"T")</f>
        <v>s4T</v>
      </c>
      <c r="P20" s="104">
        <f t="array" ref="P20:S20">TRANSPOSE(M21:M24)</f>
        <v>1.8399859384369526</v>
      </c>
      <c r="Q20" s="105">
        <v>-3.1985544111232889</v>
      </c>
      <c r="R20" s="105">
        <v>1.4636434944935466</v>
      </c>
      <c r="S20" s="106">
        <v>-0.56504610114564713</v>
      </c>
      <c r="T20" s="10" t="str">
        <f>CONCATENATE("r",AB21)</f>
        <v>r4</v>
      </c>
      <c r="U20" s="10" t="str">
        <f>CONCATENATE("αs",AB21)</f>
        <v>αs4</v>
      </c>
      <c r="V20" s="10" t="s">
        <v>220</v>
      </c>
      <c r="W20" s="10" t="s">
        <v>221</v>
      </c>
      <c r="Y20" s="76" t="str">
        <f>CONCATENATE("X",AB21)</f>
        <v>X4</v>
      </c>
      <c r="Z20" s="112" t="s">
        <v>210</v>
      </c>
      <c r="AA20" s="76" t="s">
        <v>211</v>
      </c>
      <c r="AB20" s="76" t="s">
        <v>218</v>
      </c>
    </row>
    <row r="21" spans="2:28" x14ac:dyDescent="0.2">
      <c r="I21" s="108">
        <f>Y15</f>
        <v>4.9703433955824288</v>
      </c>
      <c r="J21" s="113">
        <f>T15</f>
        <v>1.7997887869510123</v>
      </c>
      <c r="K21" s="104">
        <f>(MMULT(P15:S15,T15:T18))/(MMULT(P15:S15,M15:M18))</f>
        <v>-1.2719453948988293E-4</v>
      </c>
      <c r="L21" s="115">
        <f t="array" ref="L21:L24">MMULT(M15:M18,(MMULT(P15:S15,T15:T18))/(MMULT(P15:S15,M15:M18)))</f>
        <v>-4.0197151485940379E-2</v>
      </c>
      <c r="M21" s="108">
        <f>T15-L21</f>
        <v>1.8399859384369526</v>
      </c>
      <c r="O21" s="104" t="s">
        <v>219</v>
      </c>
      <c r="P21" s="104">
        <f t="array" ref="P21:S21">MMULT(P20:S20,$B$3:$E$6)</f>
        <v>111.66437038841106</v>
      </c>
      <c r="Q21" s="105">
        <v>-199.60910499239063</v>
      </c>
      <c r="R21" s="105">
        <v>91.891408838269484</v>
      </c>
      <c r="S21" s="105">
        <v>-33.481803831804086</v>
      </c>
      <c r="T21" s="108">
        <f>J21-W21</f>
        <v>1.4011014570769476E-13</v>
      </c>
      <c r="U21" s="108">
        <f t="array" ref="U21:U24">MMULT(M21:M24,P23)</f>
        <v>2.9656604417569829E-2</v>
      </c>
      <c r="V21" s="108">
        <f t="array" ref="V21:V24">TRANSPOSE(P21:S21)</f>
        <v>111.66437038841106</v>
      </c>
      <c r="W21" s="108">
        <f t="array" ref="W21:W24">MMULT(V21:V24,P23)</f>
        <v>1.7997887869508722</v>
      </c>
      <c r="Y21" s="102">
        <f>SUM(I21+U21)</f>
        <v>4.9999999999999982</v>
      </c>
      <c r="Z21" s="76">
        <f t="array" ref="Z21">(((SQRT(MMULT(P22:S22,T21:T24)))))</f>
        <v>5.0756614981306115E-13</v>
      </c>
      <c r="AA21" s="76">
        <v>1E-3</v>
      </c>
      <c r="AB21" s="76">
        <v>4</v>
      </c>
    </row>
    <row r="22" spans="2:28" x14ac:dyDescent="0.2">
      <c r="I22" s="109">
        <f>Y16</f>
        <v>1.0515537977205065</v>
      </c>
      <c r="J22" s="113">
        <f>T16</f>
        <v>-3.2172682090890348</v>
      </c>
      <c r="L22" s="115">
        <v>-1.8713797965745915E-2</v>
      </c>
      <c r="M22" s="109">
        <f>T16-L22</f>
        <v>-3.1985544111232889</v>
      </c>
      <c r="O22" s="104" t="str">
        <f>CONCATENATE("r",AB21,"T")</f>
        <v>r4T</v>
      </c>
      <c r="P22" s="104">
        <f t="array" ref="P22:S22">TRANSPOSE(T21:T24)</f>
        <v>1.4011014570769476E-13</v>
      </c>
      <c r="Q22" s="105">
        <v>2.34035013590983E-13</v>
      </c>
      <c r="R22" s="105">
        <v>3.9657166439610592E-13</v>
      </c>
      <c r="S22" s="105">
        <v>1.6109336087311021E-13</v>
      </c>
      <c r="T22" s="109">
        <f>J22-W22</f>
        <v>2.34035013590983E-13</v>
      </c>
      <c r="U22" s="109">
        <v>-5.155379772050727E-2</v>
      </c>
      <c r="V22" s="109">
        <v>-199.60910499239063</v>
      </c>
      <c r="W22" s="109">
        <v>-3.2172682090892688</v>
      </c>
      <c r="Y22" s="102">
        <f>SUM(I22+U22)</f>
        <v>0.99999999999999922</v>
      </c>
    </row>
    <row r="23" spans="2:28" x14ac:dyDescent="0.2">
      <c r="I23" s="109">
        <f>Y17</f>
        <v>-3.0235907760042013</v>
      </c>
      <c r="J23" s="113">
        <f>T17</f>
        <v>1.4810912976897441</v>
      </c>
      <c r="L23" s="115">
        <v>1.744780319619749E-2</v>
      </c>
      <c r="M23" s="109">
        <f>T17-L23</f>
        <v>1.4636434944935466</v>
      </c>
      <c r="O23" s="8" t="s">
        <v>222</v>
      </c>
      <c r="P23" s="103">
        <f>(MMULT(P20:S20,J21:J24))/(MMULT(P21:S21,M21:M24))</f>
        <v>1.6117842967192882E-2</v>
      </c>
      <c r="S23" s="96"/>
      <c r="T23" s="109">
        <f>J23-W23</f>
        <v>3.9657166439610592E-13</v>
      </c>
      <c r="U23" s="109">
        <v>2.3590776004200422E-2</v>
      </c>
      <c r="V23" s="109">
        <v>91.891408838269484</v>
      </c>
      <c r="W23" s="109">
        <v>1.4810912976893476</v>
      </c>
      <c r="Y23" s="102">
        <f>SUM(I23+U23)</f>
        <v>-3.0000000000000009</v>
      </c>
    </row>
    <row r="24" spans="2:28" x14ac:dyDescent="0.2">
      <c r="I24" s="110">
        <f>Y18</f>
        <v>2.0091073243274895</v>
      </c>
      <c r="J24" s="114">
        <f>T18</f>
        <v>-0.53965445641921406</v>
      </c>
      <c r="L24" s="116">
        <v>2.5391644726433116E-2</v>
      </c>
      <c r="M24" s="110">
        <f>T18-L24</f>
        <v>-0.56504610114564713</v>
      </c>
      <c r="T24" s="110">
        <f>J24-W24</f>
        <v>1.6109336087311021E-13</v>
      </c>
      <c r="U24" s="110">
        <v>-9.107324327490127E-3</v>
      </c>
      <c r="V24" s="110">
        <v>-33.481803831804086</v>
      </c>
      <c r="W24" s="110">
        <v>-0.53965445641937515</v>
      </c>
      <c r="Y24" s="102">
        <f>SUM(I24+U24)</f>
        <v>1.9999999999999993</v>
      </c>
    </row>
  </sheetData>
  <mergeCells count="4">
    <mergeCell ref="B2:E2"/>
    <mergeCell ref="B8:E8"/>
    <mergeCell ref="B14:E14"/>
    <mergeCell ref="B20:E20"/>
  </mergeCells>
  <phoneticPr fontId="10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Matriz de Rigidez</vt:lpstr>
      <vt:lpstr>Matriz de Rigidez (2)</vt:lpstr>
      <vt:lpstr>Eliniação de Gauss</vt:lpstr>
      <vt:lpstr>Cholesky</vt:lpstr>
      <vt:lpstr>Gauss-Cholesky</vt:lpstr>
      <vt:lpstr>Banakievicz-Crout</vt:lpstr>
      <vt:lpstr>Gauss-Seidel</vt:lpstr>
      <vt:lpstr>Gradientes Conjugados</vt:lpstr>
      <vt:lpstr>Gauss-Seidel ex. Livro</vt:lpstr>
      <vt:lpstr>Gradientes Conjugados ex. Livro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2020-09-16T04:24:20Z</dcterms:modified>
</cp:coreProperties>
</file>