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lumbusglobal-my.sharepoint.com/personal/voev_columbusglobal_com/Documents/av_doc/python_scripts/optimize/nts/data/"/>
    </mc:Choice>
  </mc:AlternateContent>
  <xr:revisionPtr revIDLastSave="2" documentId="13_ncr:1_{93704FB8-C7D3-4D03-8D7B-713D6CFEE91E}" xr6:coauthVersionLast="45" xr6:coauthVersionMax="45" xr10:uidLastSave="{547367F9-D6D4-4AB8-B87C-08DF75ED804D}"/>
  <bookViews>
    <workbookView xWindow="1056" yWindow="24" windowWidth="21732" windowHeight="11700" tabRatio="696" activeTab="4" xr2:uid="{00000000-000D-0000-FFFF-FFFF00000000}"/>
  </bookViews>
  <sheets>
    <sheet name="Содержание" sheetId="8" r:id="rId1"/>
    <sheet name="Parametres" sheetId="7" r:id="rId2"/>
    <sheet name="Cities" sheetId="2" r:id="rId3"/>
    <sheet name="Cars" sheetId="4" r:id="rId4"/>
    <sheet name="OrdersBase" sheetId="3" r:id="rId5"/>
    <sheet name="OrdersSimple" sheetId="14" r:id="rId6"/>
    <sheet name="Routes" sheetId="6" r:id="rId7"/>
    <sheet name="ordersMade" sheetId="9" r:id="rId8"/>
    <sheet name="runsMade" sheetId="12" r:id="rId9"/>
    <sheet name="capacityMade" sheetId="11" r:id="rId10"/>
    <sheet name="OrdersLeft" sheetId="10" r:id="rId11"/>
  </sheets>
  <definedNames>
    <definedName name="Cars">Таблица3[]</definedName>
    <definedName name="Cities">Таблица2[]</definedName>
    <definedName name="maxPeriod">Parametres!$B$4</definedName>
    <definedName name="minPeriod">Parametres!$B$3</definedName>
    <definedName name="OrdersBase">Таблица5[]</definedName>
    <definedName name="OrdersLeft">Таблица52[]</definedName>
    <definedName name="Routes">Таблица6[]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0" l="1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5" i="6"/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D2" i="3"/>
  <c r="D3" i="3"/>
  <c r="D8" i="3"/>
  <c r="D9" i="3"/>
  <c r="D14" i="3"/>
  <c r="D15" i="3"/>
  <c r="D20" i="3"/>
  <c r="D21" i="3"/>
  <c r="D26" i="3"/>
  <c r="D27" i="3"/>
  <c r="D4" i="3"/>
  <c r="D5" i="3"/>
  <c r="D10" i="3"/>
  <c r="D11" i="3"/>
  <c r="D16" i="3"/>
  <c r="D17" i="3"/>
  <c r="D22" i="3"/>
  <c r="D23" i="3"/>
  <c r="D28" i="3"/>
  <c r="D29" i="3"/>
  <c r="D6" i="3"/>
  <c r="D7" i="3"/>
  <c r="D12" i="3"/>
  <c r="D13" i="3"/>
  <c r="D18" i="3"/>
  <c r="D19" i="3"/>
  <c r="D24" i="3"/>
  <c r="D25" i="3"/>
  <c r="D30" i="3"/>
  <c r="D31" i="3"/>
</calcChain>
</file>

<file path=xl/sharedStrings.xml><?xml version="1.0" encoding="utf-8"?>
<sst xmlns="http://schemas.openxmlformats.org/spreadsheetml/2006/main" count="259" uniqueCount="65">
  <si>
    <t>ID</t>
  </si>
  <si>
    <t>Name</t>
  </si>
  <si>
    <t>База</t>
  </si>
  <si>
    <t>Район 1</t>
  </si>
  <si>
    <t>Район 2</t>
  </si>
  <si>
    <t>Район 3</t>
  </si>
  <si>
    <t>Район 4</t>
  </si>
  <si>
    <t>Район 5</t>
  </si>
  <si>
    <t>Price_per_km</t>
  </si>
  <si>
    <t>Customer</t>
  </si>
  <si>
    <t>Quantity</t>
  </si>
  <si>
    <t>Price_per_unit</t>
  </si>
  <si>
    <t>Deliver_From</t>
  </si>
  <si>
    <t>Deliver_To</t>
  </si>
  <si>
    <t>minPeriod</t>
  </si>
  <si>
    <t>maxPeriod</t>
  </si>
  <si>
    <t>Parametres</t>
  </si>
  <si>
    <t>Cities</t>
  </si>
  <si>
    <t>Cars</t>
  </si>
  <si>
    <t>Orders</t>
  </si>
  <si>
    <t>Routes</t>
  </si>
  <si>
    <t>City</t>
  </si>
  <si>
    <t>Покупатель 1</t>
  </si>
  <si>
    <t>Покупатель 2</t>
  </si>
  <si>
    <t>Покупатель 3</t>
  </si>
  <si>
    <t>Покупатель 4</t>
  </si>
  <si>
    <t>Покупатель 5</t>
  </si>
  <si>
    <t>Покупатель 6</t>
  </si>
  <si>
    <t>Покупатель 7</t>
  </si>
  <si>
    <t>Покупатель 8</t>
  </si>
  <si>
    <t>Покупатель 9</t>
  </si>
  <si>
    <t>Покупатель 10</t>
  </si>
  <si>
    <t>Route_Id</t>
  </si>
  <si>
    <t>Time</t>
  </si>
  <si>
    <t>Distance</t>
  </si>
  <si>
    <t>car_ID</t>
  </si>
  <si>
    <t>Capacity_Max</t>
  </si>
  <si>
    <t>city_ID</t>
  </si>
  <si>
    <t>from_Name</t>
  </si>
  <si>
    <t>to_Name</t>
  </si>
  <si>
    <t>from_ID</t>
  </si>
  <si>
    <t>to_ID</t>
  </si>
  <si>
    <t>order_ID</t>
  </si>
  <si>
    <t>period</t>
  </si>
  <si>
    <t>quantity</t>
  </si>
  <si>
    <t>periods</t>
  </si>
  <si>
    <t>capacity</t>
  </si>
  <si>
    <t>route_ID</t>
  </si>
  <si>
    <t>city_from</t>
  </si>
  <si>
    <t>city_to</t>
  </si>
  <si>
    <t>ordersMade</t>
  </si>
  <si>
    <t>capacityMade</t>
  </si>
  <si>
    <t>выполнение заявок</t>
  </si>
  <si>
    <t>runsMade</t>
  </si>
  <si>
    <t>выполненные движения</t>
  </si>
  <si>
    <t>загрузка машины по периодам</t>
  </si>
  <si>
    <t>заявки</t>
  </si>
  <si>
    <t>справочник машин</t>
  </si>
  <si>
    <t>справочник городов</t>
  </si>
  <si>
    <t>параметры</t>
  </si>
  <si>
    <t>доступные маршруты движения</t>
  </si>
  <si>
    <t>input</t>
  </si>
  <si>
    <t>result</t>
  </si>
  <si>
    <t>OrdersLeft</t>
  </si>
  <si>
    <t>остаток по невыполненным заявкам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</si>
</sst>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0" fontId="0" fillId="2" borderId="2" xfId="0" applyNumberFormat="1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5" xfId="0" applyNumberFormat="1" applyFont="1" applyBorder="1"/>
    <xf numFmtId="0" fontId="0" fillId="2" borderId="5" xfId="0" applyFont="1" applyFill="1" applyBorder="1"/>
    <xf numFmtId="0" fontId="0" fillId="2" borderId="6" xfId="0" applyFont="1" applyFill="1" applyBorder="1"/>
    <xf numFmtId="0" fontId="1" fillId="3" borderId="3" xfId="0" applyFont="1" applyFill="1" applyBorder="1"/>
    <xf numFmtId="0" fontId="1" fillId="3" borderId="2" xfId="0" applyFont="1" applyFill="1" applyBorder="1"/>
    <xf numFmtId="0" fontId="0" fillId="0" borderId="0" xfId="0" applyNumberFormat="1"/>
    <xf numFmtId="0" fontId="0" fillId="2" borderId="0" xfId="0" applyFont="1" applyFill="1" applyBorder="1"/>
    <xf numFmtId="0" fontId="0" fillId="0" borderId="1" xfId="0" applyBorder="1"/>
    <xf numFmtId="0" fontId="0" fillId="0" borderId="0" xfId="0" applyFont="1" applyBorder="1"/>
    <xf numFmtId="0" fontId="0" fillId="0" borderId="2" xfId="0" applyBorder="1"/>
    <xf numFmtId="0" fontId="0" fillId="2" borderId="0" xfId="0" applyNumberFormat="1" applyFont="1" applyFill="1" applyBorder="1"/>
    <xf numFmtId="0" fontId="0" fillId="0" borderId="0" xfId="0" applyNumberFormat="1" applyFont="1" applyBorder="1"/>
    <xf numFmtId="0" fontId="0" fillId="0" borderId="3" xfId="0" applyBorder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4:B10" totalsRowShown="0">
  <autoFilter ref="A4:B10" xr:uid="{00000000-0009-0000-0100-000002000000}"/>
  <tableColumns count="2">
    <tableColumn id="1" xr3:uid="{00000000-0010-0000-0000-000001000000}" name="ID"/>
    <tableColumn id="2" xr3:uid="{00000000-0010-0000-0000-000002000000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Таблица3" displayName="Таблица3" ref="A4:C7" totalsRowShown="0">
  <autoFilter ref="A4:C7" xr:uid="{00000000-0009-0000-0100-000003000000}"/>
  <tableColumns count="3">
    <tableColumn id="1" xr3:uid="{00000000-0010-0000-0100-000001000000}" name="car_ID"/>
    <tableColumn id="2" xr3:uid="{00000000-0010-0000-0100-000002000000}" name="Capacity_Max"/>
    <tableColumn id="3" xr3:uid="{00000000-0010-0000-0100-000003000000}" name="Price_per_k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Таблица5" displayName="Таблица5" ref="A1:H31" totalsRowShown="0">
  <autoFilter ref="A1:H31" xr:uid="{00000000-0009-0000-0100-000005000000}"/>
  <sortState xmlns:xlrd2="http://schemas.microsoft.com/office/spreadsheetml/2017/richdata2" ref="A2:H31">
    <sortCondition ref="C1:C31"/>
  </sortState>
  <tableColumns count="8">
    <tableColumn id="1" xr3:uid="{00000000-0010-0000-0200-000001000000}" name="ID"/>
    <tableColumn id="2" xr3:uid="{00000000-0010-0000-0200-000002000000}" name="Customer"/>
    <tableColumn id="7" xr3:uid="{00000000-0010-0000-0200-000007000000}" name="City"/>
    <tableColumn id="8" xr3:uid="{00000000-0010-0000-0200-000008000000}" name="city_ID" dataDxfId="10">
      <calculatedColumnFormula>INDEX(Таблица2[ID],MATCH(Таблица5[[#This Row],[City]],Таблица2[Name],0))</calculatedColumnFormula>
    </tableColumn>
    <tableColumn id="3" xr3:uid="{00000000-0010-0000-0200-000003000000}" name="Quantity"/>
    <tableColumn id="4" xr3:uid="{00000000-0010-0000-0200-000004000000}" name="Price_per_unit"/>
    <tableColumn id="5" xr3:uid="{00000000-0010-0000-0200-000005000000}" name="Deliver_From"/>
    <tableColumn id="6" xr3:uid="{00000000-0010-0000-0200-000006000000}" name="Deliver_T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Таблица6" displayName="Таблица6" ref="A4:G34" totalsRowShown="0" dataDxfId="9">
  <autoFilter ref="A4:G34" xr:uid="{00000000-0009-0000-0100-000006000000}"/>
  <tableColumns count="7">
    <tableColumn id="1" xr3:uid="{00000000-0010-0000-0300-000001000000}" name="Route_Id" dataDxfId="8"/>
    <tableColumn id="2" xr3:uid="{00000000-0010-0000-0300-000002000000}" name="from_Name" dataDxfId="7"/>
    <tableColumn id="6" xr3:uid="{00000000-0010-0000-0300-000006000000}" name="from_ID" dataDxfId="6">
      <calculatedColumnFormula>INDEX(Таблица2[ID],MATCH(Таблица6[[#This Row],[from_Name]],Таблица2[Name],0))</calculatedColumnFormula>
    </tableColumn>
    <tableColumn id="3" xr3:uid="{00000000-0010-0000-0300-000003000000}" name="to_Name" dataDxfId="5"/>
    <tableColumn id="7" xr3:uid="{00000000-0010-0000-0300-000007000000}" name="to_ID" dataDxfId="4">
      <calculatedColumnFormula>INDEX(Таблица2[ID],MATCH(Таблица6[[#This Row],[to_Name]],Таблица2[Name],0))</calculatedColumnFormula>
    </tableColumn>
    <tableColumn id="4" xr3:uid="{00000000-0010-0000-0300-000004000000}" name="Time" dataDxfId="3">
      <calculatedColumnFormula>ROUNDUP(Таблица6[[#This Row],[Distance]]/60,0)</calculatedColumnFormula>
    </tableColumn>
    <tableColumn id="5" xr3:uid="{00000000-0010-0000-0300-000005000000}" name="Distance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Таблица4" displayName="Таблица4" ref="A1:D21" totalsRowShown="0">
  <autoFilter ref="A1:D21" xr:uid="{00000000-0009-0000-0100-000004000000}"/>
  <tableColumns count="4">
    <tableColumn id="1" xr3:uid="{00000000-0010-0000-0400-000001000000}" name="order_ID"/>
    <tableColumn id="2" xr3:uid="{00000000-0010-0000-0400-000002000000}" name="car_ID"/>
    <tableColumn id="3" xr3:uid="{00000000-0010-0000-0400-000003000000}" name="period"/>
    <tableColumn id="4" xr3:uid="{00000000-0010-0000-0400-000004000000}" name="quantit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Таблица52" displayName="Таблица52" ref="A4:H34" totalsRowShown="0">
  <autoFilter ref="A4:H34" xr:uid="{00000000-0009-0000-0100-000001000000}"/>
  <tableColumns count="8">
    <tableColumn id="1" xr3:uid="{00000000-0010-0000-0500-000001000000}" name="ID"/>
    <tableColumn id="2" xr3:uid="{00000000-0010-0000-0500-000002000000}" name="Customer"/>
    <tableColumn id="7" xr3:uid="{00000000-0010-0000-0500-000007000000}" name="City"/>
    <tableColumn id="8" xr3:uid="{00000000-0010-0000-0500-000008000000}" name="city_ID" dataDxfId="1">
      <calculatedColumnFormula>INDEX(Таблица2[ID],MATCH(Таблица52[[#This Row],[City]],Таблица2[Name],0))</calculatedColumnFormula>
    </tableColumn>
    <tableColumn id="3" xr3:uid="{00000000-0010-0000-0500-000003000000}" name="Quantity" dataDxfId="0">
      <calculatedColumnFormula>VLOOKUP(Таблица52[[#This Row],[ID]],Таблица5[],5,0)-SUMIF(Таблица4[order_ID],Таблица52[[#This Row],[ID]],Таблица4[quantity])</calculatedColumnFormula>
    </tableColumn>
    <tableColumn id="4" xr3:uid="{00000000-0010-0000-0500-000004000000}" name="Price_per_unit"/>
    <tableColumn id="5" xr3:uid="{00000000-0010-0000-0500-000005000000}" name="Deliver_From"/>
    <tableColumn id="6" xr3:uid="{00000000-0010-0000-0500-000006000000}" name="Deliver_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1"/>
  <sheetViews>
    <sheetView workbookViewId="0">
      <selection activeCell="C12" sqref="C12"/>
    </sheetView>
  </sheetViews>
  <sheetFormatPr defaultRowHeight="14.4" x14ac:dyDescent="0.3"/>
  <cols>
    <col min="1" max="1" width="18.44140625" customWidth="1"/>
    <col min="2" max="2" width="17.88671875" customWidth="1"/>
    <col min="3" max="3" width="31.77734375" customWidth="1"/>
  </cols>
  <sheetData>
    <row r="3" spans="1:3" x14ac:dyDescent="0.3">
      <c r="A3" t="s">
        <v>16</v>
      </c>
      <c r="B3" t="s">
        <v>61</v>
      </c>
      <c r="C3" t="s">
        <v>59</v>
      </c>
    </row>
    <row r="4" spans="1:3" x14ac:dyDescent="0.3">
      <c r="A4" t="s">
        <v>17</v>
      </c>
      <c r="B4" t="s">
        <v>61</v>
      </c>
      <c r="C4" t="s">
        <v>58</v>
      </c>
    </row>
    <row r="5" spans="1:3" x14ac:dyDescent="0.3">
      <c r="A5" t="s">
        <v>18</v>
      </c>
      <c r="B5" t="s">
        <v>61</v>
      </c>
      <c r="C5" t="s">
        <v>57</v>
      </c>
    </row>
    <row r="6" spans="1:3" x14ac:dyDescent="0.3">
      <c r="A6" t="s">
        <v>19</v>
      </c>
      <c r="B6" t="s">
        <v>61</v>
      </c>
      <c r="C6" t="s">
        <v>56</v>
      </c>
    </row>
    <row r="7" spans="1:3" x14ac:dyDescent="0.3">
      <c r="A7" t="s">
        <v>20</v>
      </c>
      <c r="B7" t="s">
        <v>61</v>
      </c>
      <c r="C7" t="s">
        <v>60</v>
      </c>
    </row>
    <row r="8" spans="1:3" x14ac:dyDescent="0.3">
      <c r="A8" t="s">
        <v>50</v>
      </c>
      <c r="B8" t="s">
        <v>62</v>
      </c>
      <c r="C8" t="s">
        <v>52</v>
      </c>
    </row>
    <row r="9" spans="1:3" x14ac:dyDescent="0.3">
      <c r="A9" t="s">
        <v>53</v>
      </c>
      <c r="B9" t="s">
        <v>62</v>
      </c>
      <c r="C9" t="s">
        <v>54</v>
      </c>
    </row>
    <row r="10" spans="1:3" x14ac:dyDescent="0.3">
      <c r="A10" t="s">
        <v>51</v>
      </c>
      <c r="B10" t="s">
        <v>62</v>
      </c>
      <c r="C10" t="s">
        <v>55</v>
      </c>
    </row>
    <row r="11" spans="1:3" x14ac:dyDescent="0.3">
      <c r="A11" t="s">
        <v>63</v>
      </c>
      <c r="C11" t="s">
        <v>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C14"/>
  <sheetViews>
    <sheetView workbookViewId="0">
      <selection activeCell="I29" sqref="I29"/>
    </sheetView>
  </sheetViews>
  <sheetFormatPr defaultRowHeight="14.4" x14ac:dyDescent="0.3"/>
  <sheetData>
    <row r="1" spans="1:3" x14ac:dyDescent="0.3">
      <c r="A1" t="s">
        <v>35</v>
      </c>
      <c r="B1" t="s">
        <v>45</v>
      </c>
      <c r="C1" t="s">
        <v>46</v>
      </c>
    </row>
    <row r="2" spans="1:3" x14ac:dyDescent="0.3">
      <c r="A2">
        <v>3</v>
      </c>
      <c r="B2">
        <v>1</v>
      </c>
      <c r="C2">
        <v>20000</v>
      </c>
    </row>
    <row r="3" spans="1:3" x14ac:dyDescent="0.3">
      <c r="A3">
        <v>3</v>
      </c>
      <c r="B3">
        <v>2</v>
      </c>
      <c r="C3">
        <v>20000</v>
      </c>
    </row>
    <row r="4" spans="1:3" x14ac:dyDescent="0.3">
      <c r="A4">
        <v>3</v>
      </c>
      <c r="B4">
        <v>3</v>
      </c>
      <c r="C4">
        <v>20000</v>
      </c>
    </row>
    <row r="5" spans="1:3" x14ac:dyDescent="0.3">
      <c r="A5">
        <v>3</v>
      </c>
      <c r="B5">
        <v>4</v>
      </c>
      <c r="C5">
        <v>20000</v>
      </c>
    </row>
    <row r="6" spans="1:3" x14ac:dyDescent="0.3">
      <c r="A6">
        <v>3</v>
      </c>
      <c r="B6">
        <v>5</v>
      </c>
      <c r="C6">
        <v>20000</v>
      </c>
    </row>
    <row r="7" spans="1:3" x14ac:dyDescent="0.3">
      <c r="A7">
        <v>3</v>
      </c>
      <c r="B7">
        <v>6</v>
      </c>
      <c r="C7">
        <v>20000</v>
      </c>
    </row>
    <row r="8" spans="1:3" x14ac:dyDescent="0.3">
      <c r="A8">
        <v>3</v>
      </c>
      <c r="B8">
        <v>7</v>
      </c>
      <c r="C8">
        <v>20000</v>
      </c>
    </row>
    <row r="9" spans="1:3" x14ac:dyDescent="0.3">
      <c r="A9">
        <v>3</v>
      </c>
      <c r="B9">
        <v>8</v>
      </c>
      <c r="C9">
        <v>4262</v>
      </c>
    </row>
    <row r="10" spans="1:3" x14ac:dyDescent="0.3">
      <c r="A10">
        <v>3</v>
      </c>
      <c r="B10">
        <v>9</v>
      </c>
      <c r="C10">
        <v>4262</v>
      </c>
    </row>
    <row r="11" spans="1:3" x14ac:dyDescent="0.3">
      <c r="A11">
        <v>3</v>
      </c>
      <c r="B11">
        <v>10</v>
      </c>
      <c r="C11">
        <v>4262</v>
      </c>
    </row>
    <row r="12" spans="1:3" x14ac:dyDescent="0.3">
      <c r="A12">
        <v>3</v>
      </c>
      <c r="B12">
        <v>19</v>
      </c>
      <c r="C12">
        <v>5867</v>
      </c>
    </row>
    <row r="13" spans="1:3" x14ac:dyDescent="0.3">
      <c r="A13">
        <v>3</v>
      </c>
      <c r="B13">
        <v>20</v>
      </c>
      <c r="C13">
        <v>5867</v>
      </c>
    </row>
    <row r="14" spans="1:3" x14ac:dyDescent="0.3">
      <c r="A14">
        <v>3</v>
      </c>
      <c r="B14">
        <v>21</v>
      </c>
      <c r="C14">
        <v>5867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H34"/>
  <sheetViews>
    <sheetView workbookViewId="0">
      <selection activeCell="F23" sqref="F23"/>
    </sheetView>
  </sheetViews>
  <sheetFormatPr defaultRowHeight="14.4" x14ac:dyDescent="0.3"/>
  <cols>
    <col min="1" max="1" width="11.88671875" customWidth="1"/>
    <col min="2" max="4" width="16.6640625" customWidth="1"/>
    <col min="5" max="5" width="14.5546875" customWidth="1"/>
    <col min="6" max="6" width="18.6640625" customWidth="1"/>
    <col min="7" max="7" width="16.6640625" customWidth="1"/>
    <col min="8" max="8" width="18.5546875" customWidth="1"/>
  </cols>
  <sheetData>
    <row r="4" spans="1:8" x14ac:dyDescent="0.3">
      <c r="A4" t="s">
        <v>0</v>
      </c>
      <c r="B4" t="s">
        <v>9</v>
      </c>
      <c r="C4" t="s">
        <v>21</v>
      </c>
      <c r="D4" t="s">
        <v>37</v>
      </c>
      <c r="E4" t="s">
        <v>10</v>
      </c>
      <c r="F4" t="s">
        <v>11</v>
      </c>
      <c r="G4" t="s">
        <v>12</v>
      </c>
      <c r="H4" t="s">
        <v>13</v>
      </c>
    </row>
    <row r="5" spans="1:8" x14ac:dyDescent="0.3">
      <c r="A5">
        <v>1</v>
      </c>
      <c r="B5" t="s">
        <v>22</v>
      </c>
      <c r="C5" t="s">
        <v>3</v>
      </c>
      <c r="D5">
        <f>INDEX(Таблица2[ID],MATCH(Таблица52[[#This Row],[City]],Таблица2[Name],0))</f>
        <v>2</v>
      </c>
      <c r="E5">
        <f>VLOOKUP(Таблица52[[#This Row],[ID]],Таблица5[],5,0)-SUMIF(Таблица4[order_ID],Таблица52[[#This Row],[ID]],Таблица4[quantity])</f>
        <v>5000</v>
      </c>
      <c r="F5">
        <v>100</v>
      </c>
      <c r="G5">
        <v>1</v>
      </c>
      <c r="H5">
        <v>8</v>
      </c>
    </row>
    <row r="6" spans="1:8" x14ac:dyDescent="0.3">
      <c r="A6">
        <v>2</v>
      </c>
      <c r="B6" t="s">
        <v>23</v>
      </c>
      <c r="C6" t="s">
        <v>3</v>
      </c>
      <c r="D6">
        <f>INDEX(Таблица2[ID],MATCH(Таблица52[[#This Row],[City]],Таблица2[Name],0))</f>
        <v>2</v>
      </c>
      <c r="E6">
        <f>VLOOKUP(Таблица52[[#This Row],[ID]],Таблица5[],5,0)-SUMIF(Таблица4[order_ID],Таблица52[[#This Row],[ID]],Таблица4[quantity])</f>
        <v>5046</v>
      </c>
      <c r="F6">
        <v>100</v>
      </c>
      <c r="G6">
        <v>1</v>
      </c>
      <c r="H6">
        <v>8</v>
      </c>
    </row>
    <row r="7" spans="1:8" x14ac:dyDescent="0.3">
      <c r="A7">
        <v>3</v>
      </c>
      <c r="B7" t="s">
        <v>24</v>
      </c>
      <c r="C7" t="s">
        <v>4</v>
      </c>
      <c r="D7">
        <f>INDEX(Таблица2[ID],MATCH(Таблица52[[#This Row],[City]],Таблица2[Name],0))</f>
        <v>3</v>
      </c>
      <c r="E7">
        <f>VLOOKUP(Таблица52[[#This Row],[ID]],Таблица5[],5,0)-SUMIF(Таблица4[order_ID],Таблица52[[#This Row],[ID]],Таблица4[quantity])</f>
        <v>642</v>
      </c>
      <c r="F7">
        <v>100</v>
      </c>
      <c r="G7">
        <v>1</v>
      </c>
      <c r="H7">
        <v>8</v>
      </c>
    </row>
    <row r="8" spans="1:8" x14ac:dyDescent="0.3">
      <c r="A8">
        <v>4</v>
      </c>
      <c r="B8" t="s">
        <v>25</v>
      </c>
      <c r="C8" t="s">
        <v>4</v>
      </c>
      <c r="D8">
        <f>INDEX(Таблица2[ID],MATCH(Таблица52[[#This Row],[City]],Таблица2[Name],0))</f>
        <v>3</v>
      </c>
      <c r="E8">
        <f>VLOOKUP(Таблица52[[#This Row],[ID]],Таблица5[],5,0)-SUMIF(Таблица4[order_ID],Таблица52[[#This Row],[ID]],Таблица4[quantity])</f>
        <v>4865</v>
      </c>
      <c r="F8">
        <v>100</v>
      </c>
      <c r="G8">
        <v>1</v>
      </c>
      <c r="H8">
        <v>8</v>
      </c>
    </row>
    <row r="9" spans="1:8" x14ac:dyDescent="0.3">
      <c r="A9">
        <v>5</v>
      </c>
      <c r="B9" t="s">
        <v>26</v>
      </c>
      <c r="C9" t="s">
        <v>5</v>
      </c>
      <c r="D9">
        <f>INDEX(Таблица2[ID],MATCH(Таблица52[[#This Row],[City]],Таблица2[Name],0))</f>
        <v>4</v>
      </c>
      <c r="E9">
        <f>VLOOKUP(Таблица52[[#This Row],[ID]],Таблица5[],5,0)-SUMIF(Таблица4[order_ID],Таблица52[[#This Row],[ID]],Таблица4[quantity])</f>
        <v>218</v>
      </c>
      <c r="F9">
        <v>100</v>
      </c>
      <c r="G9">
        <v>1</v>
      </c>
      <c r="H9">
        <v>8</v>
      </c>
    </row>
    <row r="10" spans="1:8" x14ac:dyDescent="0.3">
      <c r="A10">
        <v>6</v>
      </c>
      <c r="B10" t="s">
        <v>27</v>
      </c>
      <c r="C10" t="s">
        <v>5</v>
      </c>
      <c r="D10">
        <f>INDEX(Таблица2[ID],MATCH(Таблица52[[#This Row],[City]],Таблица2[Name],0))</f>
        <v>4</v>
      </c>
      <c r="E10">
        <f>VLOOKUP(Таблица52[[#This Row],[ID]],Таблица5[],5,0)-SUMIF(Таблица4[order_ID],Таблица52[[#This Row],[ID]],Таблица4[quantity])</f>
        <v>2186</v>
      </c>
      <c r="F10">
        <v>100</v>
      </c>
      <c r="G10">
        <v>1</v>
      </c>
      <c r="H10">
        <v>8</v>
      </c>
    </row>
    <row r="11" spans="1:8" x14ac:dyDescent="0.3">
      <c r="A11">
        <v>7</v>
      </c>
      <c r="B11" t="s">
        <v>28</v>
      </c>
      <c r="C11" t="s">
        <v>6</v>
      </c>
      <c r="D11">
        <f>INDEX(Таблица2[ID],MATCH(Таблица52[[#This Row],[City]],Таблица2[Name],0))</f>
        <v>5</v>
      </c>
      <c r="E11">
        <f>VLOOKUP(Таблица52[[#This Row],[ID]],Таблица5[],5,0)-SUMIF(Таблица4[order_ID],Таблица52[[#This Row],[ID]],Таблица4[quantity])</f>
        <v>1236</v>
      </c>
      <c r="F11">
        <v>100</v>
      </c>
      <c r="G11">
        <v>1</v>
      </c>
      <c r="H11">
        <v>8</v>
      </c>
    </row>
    <row r="12" spans="1:8" x14ac:dyDescent="0.3">
      <c r="A12">
        <v>8</v>
      </c>
      <c r="B12" t="s">
        <v>29</v>
      </c>
      <c r="C12" t="s">
        <v>6</v>
      </c>
      <c r="D12">
        <f>INDEX(Таблица2[ID],MATCH(Таблица52[[#This Row],[City]],Таблица2[Name],0))</f>
        <v>5</v>
      </c>
      <c r="E12">
        <f>VLOOKUP(Таблица52[[#This Row],[ID]],Таблица5[],5,0)-SUMIF(Таблица4[order_ID],Таблица52[[#This Row],[ID]],Таблица4[quantity])</f>
        <v>10000</v>
      </c>
      <c r="F12">
        <v>100</v>
      </c>
      <c r="G12">
        <v>1</v>
      </c>
      <c r="H12">
        <v>8</v>
      </c>
    </row>
    <row r="13" spans="1:8" x14ac:dyDescent="0.3">
      <c r="A13">
        <v>9</v>
      </c>
      <c r="B13" t="s">
        <v>30</v>
      </c>
      <c r="C13" t="s">
        <v>7</v>
      </c>
      <c r="D13">
        <f>INDEX(Таблица2[ID],MATCH(Таблица52[[#This Row],[City]],Таблица2[Name],0))</f>
        <v>6</v>
      </c>
      <c r="E13">
        <f>VLOOKUP(Таблица52[[#This Row],[ID]],Таблица5[],5,0)-SUMIF(Таблица4[order_ID],Таблица52[[#This Row],[ID]],Таблица4[quantity])</f>
        <v>0</v>
      </c>
      <c r="F13">
        <v>100</v>
      </c>
      <c r="G13">
        <v>1</v>
      </c>
      <c r="H13">
        <v>8</v>
      </c>
    </row>
    <row r="14" spans="1:8" x14ac:dyDescent="0.3">
      <c r="A14">
        <v>10</v>
      </c>
      <c r="B14" t="s">
        <v>31</v>
      </c>
      <c r="C14" t="s">
        <v>7</v>
      </c>
      <c r="D14">
        <f>INDEX(Таблица2[ID],MATCH(Таблица52[[#This Row],[City]],Таблица2[Name],0))</f>
        <v>6</v>
      </c>
      <c r="E14">
        <f>VLOOKUP(Таблица52[[#This Row],[ID]],Таблица5[],5,0)-SUMIF(Таблица4[order_ID],Таблица52[[#This Row],[ID]],Таблица4[quantity])</f>
        <v>0</v>
      </c>
      <c r="F14">
        <v>100</v>
      </c>
      <c r="G14">
        <v>1</v>
      </c>
      <c r="H14">
        <v>8</v>
      </c>
    </row>
    <row r="15" spans="1:8" x14ac:dyDescent="0.3">
      <c r="A15">
        <v>11</v>
      </c>
      <c r="B15" t="s">
        <v>22</v>
      </c>
      <c r="C15" t="s">
        <v>3</v>
      </c>
      <c r="D15">
        <f>INDEX(Таблица2[ID],MATCH(Таблица52[[#This Row],[City]],Таблица2[Name],0))</f>
        <v>2</v>
      </c>
      <c r="E15">
        <f>VLOOKUP(Таблица52[[#This Row],[ID]],Таблица5[],5,0)-SUMIF(Таблица4[order_ID],Таблица52[[#This Row],[ID]],Таблица4[quantity])</f>
        <v>5000</v>
      </c>
      <c r="F15">
        <v>100</v>
      </c>
      <c r="G15">
        <v>9</v>
      </c>
      <c r="H15">
        <v>16</v>
      </c>
    </row>
    <row r="16" spans="1:8" x14ac:dyDescent="0.3">
      <c r="A16">
        <v>12</v>
      </c>
      <c r="B16" t="s">
        <v>23</v>
      </c>
      <c r="C16" t="s">
        <v>3</v>
      </c>
      <c r="D16">
        <f>INDEX(Таблица2[ID],MATCH(Таблица52[[#This Row],[City]],Таблица2[Name],0))</f>
        <v>2</v>
      </c>
      <c r="E16">
        <f>VLOOKUP(Таблица52[[#This Row],[ID]],Таблица5[],5,0)-SUMIF(Таблица4[order_ID],Таблица52[[#This Row],[ID]],Таблица4[quantity])</f>
        <v>1328</v>
      </c>
      <c r="F16">
        <v>100</v>
      </c>
      <c r="G16">
        <v>9</v>
      </c>
      <c r="H16">
        <v>16</v>
      </c>
    </row>
    <row r="17" spans="1:8" x14ac:dyDescent="0.3">
      <c r="A17">
        <v>13</v>
      </c>
      <c r="B17" t="s">
        <v>24</v>
      </c>
      <c r="C17" t="s">
        <v>4</v>
      </c>
      <c r="D17">
        <f>INDEX(Таблица2[ID],MATCH(Таблица52[[#This Row],[City]],Таблица2[Name],0))</f>
        <v>3</v>
      </c>
      <c r="E17">
        <f>VLOOKUP(Таблица52[[#This Row],[ID]],Таблица5[],5,0)-SUMIF(Таблица4[order_ID],Таблица52[[#This Row],[ID]],Таблица4[quantity])</f>
        <v>4896</v>
      </c>
      <c r="F17">
        <v>100</v>
      </c>
      <c r="G17">
        <v>9</v>
      </c>
      <c r="H17">
        <v>16</v>
      </c>
    </row>
    <row r="18" spans="1:8" x14ac:dyDescent="0.3">
      <c r="A18">
        <v>14</v>
      </c>
      <c r="B18" t="s">
        <v>25</v>
      </c>
      <c r="C18" t="s">
        <v>4</v>
      </c>
      <c r="D18">
        <f>INDEX(Таблица2[ID],MATCH(Таблица52[[#This Row],[City]],Таблица2[Name],0))</f>
        <v>3</v>
      </c>
      <c r="E18">
        <f>VLOOKUP(Таблица52[[#This Row],[ID]],Таблица5[],5,0)-SUMIF(Таблица4[order_ID],Таблица52[[#This Row],[ID]],Таблица4[quantity])</f>
        <v>1234</v>
      </c>
      <c r="F18">
        <v>100</v>
      </c>
      <c r="G18">
        <v>9</v>
      </c>
      <c r="H18">
        <v>16</v>
      </c>
    </row>
    <row r="19" spans="1:8" x14ac:dyDescent="0.3">
      <c r="A19">
        <v>15</v>
      </c>
      <c r="B19" t="s">
        <v>26</v>
      </c>
      <c r="C19" t="s">
        <v>5</v>
      </c>
      <c r="D19">
        <f>INDEX(Таблица2[ID],MATCH(Таблица52[[#This Row],[City]],Таблица2[Name],0))</f>
        <v>4</v>
      </c>
      <c r="E19">
        <f>VLOOKUP(Таблица52[[#This Row],[ID]],Таблица5[],5,0)-SUMIF(Таблица4[order_ID],Таблица52[[#This Row],[ID]],Таблица4[quantity])</f>
        <v>369</v>
      </c>
      <c r="F19">
        <v>100</v>
      </c>
      <c r="G19">
        <v>9</v>
      </c>
      <c r="H19">
        <v>16</v>
      </c>
    </row>
    <row r="20" spans="1:8" x14ac:dyDescent="0.3">
      <c r="A20" s="5">
        <v>16</v>
      </c>
      <c r="B20" s="6" t="s">
        <v>27</v>
      </c>
      <c r="C20" s="6" t="s">
        <v>5</v>
      </c>
      <c r="D20" s="7">
        <f>INDEX(Таблица2[ID],MATCH(Таблица52[[#This Row],[City]],Таблица2[Name],0))</f>
        <v>4</v>
      </c>
      <c r="E20">
        <f>VLOOKUP(Таблица52[[#This Row],[ID]],Таблица5[],5,0)-SUMIF(Таблица4[order_ID],Таблица52[[#This Row],[ID]],Таблица4[quantity])</f>
        <v>6741</v>
      </c>
      <c r="F20" s="6">
        <v>100</v>
      </c>
      <c r="G20">
        <v>9</v>
      </c>
      <c r="H20">
        <v>16</v>
      </c>
    </row>
    <row r="21" spans="1:8" x14ac:dyDescent="0.3">
      <c r="A21" s="2">
        <v>17</v>
      </c>
      <c r="B21" s="3" t="s">
        <v>28</v>
      </c>
      <c r="C21" s="3" t="s">
        <v>6</v>
      </c>
      <c r="D21" s="8">
        <f>INDEX(Таблица2[ID],MATCH(Таблица52[[#This Row],[City]],Таблица2[Name],0))</f>
        <v>5</v>
      </c>
      <c r="E21">
        <f>VLOOKUP(Таблица52[[#This Row],[ID]],Таблица5[],5,0)-SUMIF(Таблица4[order_ID],Таблица52[[#This Row],[ID]],Таблица4[quantity])</f>
        <v>2397</v>
      </c>
      <c r="F21" s="3">
        <v>100</v>
      </c>
      <c r="G21">
        <v>9</v>
      </c>
      <c r="H21">
        <v>16</v>
      </c>
    </row>
    <row r="22" spans="1:8" x14ac:dyDescent="0.3">
      <c r="A22" s="5">
        <v>18</v>
      </c>
      <c r="B22" s="6" t="s">
        <v>29</v>
      </c>
      <c r="C22" s="6" t="s">
        <v>6</v>
      </c>
      <c r="D22" s="7">
        <f>INDEX(Таблица2[ID],MATCH(Таблица52[[#This Row],[City]],Таблица2[Name],0))</f>
        <v>5</v>
      </c>
      <c r="E22">
        <f>VLOOKUP(Таблица52[[#This Row],[ID]],Таблица5[],5,0)-SUMIF(Таблица4[order_ID],Таблица52[[#This Row],[ID]],Таблица4[quantity])</f>
        <v>2314</v>
      </c>
      <c r="F22" s="6">
        <v>100</v>
      </c>
      <c r="G22">
        <v>9</v>
      </c>
      <c r="H22">
        <v>16</v>
      </c>
    </row>
    <row r="23" spans="1:8" x14ac:dyDescent="0.3">
      <c r="A23" s="2">
        <v>19</v>
      </c>
      <c r="B23" s="3" t="s">
        <v>30</v>
      </c>
      <c r="C23" s="3" t="s">
        <v>7</v>
      </c>
      <c r="D23" s="8">
        <f>INDEX(Таблица2[ID],MATCH(Таблица52[[#This Row],[City]],Таблица2[Name],0))</f>
        <v>6</v>
      </c>
      <c r="E23">
        <f>VLOOKUP(Таблица52[[#This Row],[ID]],Таблица5[],5,0)-SUMIF(Таблица4[order_ID],Таблица52[[#This Row],[ID]],Таблица4[quantity])</f>
        <v>0</v>
      </c>
      <c r="F23" s="3">
        <v>100</v>
      </c>
      <c r="G23">
        <v>9</v>
      </c>
      <c r="H23">
        <v>16</v>
      </c>
    </row>
    <row r="24" spans="1:8" x14ac:dyDescent="0.3">
      <c r="A24" s="5">
        <v>20</v>
      </c>
      <c r="B24" s="6" t="s">
        <v>31</v>
      </c>
      <c r="C24" s="6" t="s">
        <v>7</v>
      </c>
      <c r="D24" s="7">
        <f>INDEX(Таблица2[ID],MATCH(Таблица52[[#This Row],[City]],Таблица2[Name],0))</f>
        <v>6</v>
      </c>
      <c r="E24">
        <f>VLOOKUP(Таблица52[[#This Row],[ID]],Таблица5[],5,0)-SUMIF(Таблица4[order_ID],Таблица52[[#This Row],[ID]],Таблица4[quantity])</f>
        <v>238</v>
      </c>
      <c r="F24" s="6">
        <v>100</v>
      </c>
      <c r="G24">
        <v>9</v>
      </c>
      <c r="H24">
        <v>16</v>
      </c>
    </row>
    <row r="25" spans="1:8" x14ac:dyDescent="0.3">
      <c r="A25" s="2">
        <v>21</v>
      </c>
      <c r="B25" s="3" t="s">
        <v>22</v>
      </c>
      <c r="C25" s="3" t="s">
        <v>3</v>
      </c>
      <c r="D25" s="8">
        <f>INDEX(Таблица2[ID],MATCH(Таблица52[[#This Row],[City]],Таблица2[Name],0))</f>
        <v>2</v>
      </c>
      <c r="E25">
        <f>VLOOKUP(Таблица52[[#This Row],[ID]],Таблица5[],5,0)-SUMIF(Таблица4[order_ID],Таблица52[[#This Row],[ID]],Таблица4[quantity])</f>
        <v>0</v>
      </c>
      <c r="F25" s="3">
        <v>100</v>
      </c>
      <c r="G25" s="3">
        <v>17</v>
      </c>
      <c r="H25" s="4">
        <v>24</v>
      </c>
    </row>
    <row r="26" spans="1:8" x14ac:dyDescent="0.3">
      <c r="A26" s="5">
        <v>22</v>
      </c>
      <c r="B26" s="6" t="s">
        <v>23</v>
      </c>
      <c r="C26" s="6" t="s">
        <v>3</v>
      </c>
      <c r="D26" s="7">
        <f>INDEX(Таблица2[ID],MATCH(Таблица52[[#This Row],[City]],Таблица2[Name],0))</f>
        <v>2</v>
      </c>
      <c r="E26">
        <f>VLOOKUP(Таблица52[[#This Row],[ID]],Таблица5[],5,0)-SUMIF(Таблица4[order_ID],Таблица52[[#This Row],[ID]],Таблица4[quantity])</f>
        <v>0</v>
      </c>
      <c r="F26" s="6">
        <v>100</v>
      </c>
      <c r="G26" s="3">
        <v>17</v>
      </c>
      <c r="H26" s="4">
        <v>24</v>
      </c>
    </row>
    <row r="27" spans="1:8" x14ac:dyDescent="0.3">
      <c r="A27" s="2">
        <v>23</v>
      </c>
      <c r="B27" s="3" t="s">
        <v>24</v>
      </c>
      <c r="C27" s="3" t="s">
        <v>4</v>
      </c>
      <c r="D27" s="8">
        <f>INDEX(Таблица2[ID],MATCH(Таблица52[[#This Row],[City]],Таблица2[Name],0))</f>
        <v>3</v>
      </c>
      <c r="E27">
        <f>VLOOKUP(Таблица52[[#This Row],[ID]],Таблица5[],5,0)-SUMIF(Таблица4[order_ID],Таблица52[[#This Row],[ID]],Таблица4[quantity])</f>
        <v>21369</v>
      </c>
      <c r="F27" s="3">
        <v>100</v>
      </c>
      <c r="G27" s="3">
        <v>17</v>
      </c>
      <c r="H27" s="4">
        <v>24</v>
      </c>
    </row>
    <row r="28" spans="1:8" x14ac:dyDescent="0.3">
      <c r="A28" s="5">
        <v>24</v>
      </c>
      <c r="B28" s="6" t="s">
        <v>25</v>
      </c>
      <c r="C28" s="6" t="s">
        <v>4</v>
      </c>
      <c r="D28" s="7">
        <f>INDEX(Таблица2[ID],MATCH(Таблица52[[#This Row],[City]],Таблица2[Name],0))</f>
        <v>3</v>
      </c>
      <c r="E28">
        <f>VLOOKUP(Таблица52[[#This Row],[ID]],Таблица5[],5,0)-SUMIF(Таблица4[order_ID],Таблица52[[#This Row],[ID]],Таблица4[quantity])</f>
        <v>1234</v>
      </c>
      <c r="F28" s="6">
        <v>100</v>
      </c>
      <c r="G28" s="3">
        <v>17</v>
      </c>
      <c r="H28" s="4">
        <v>24</v>
      </c>
    </row>
    <row r="29" spans="1:8" x14ac:dyDescent="0.3">
      <c r="A29" s="2">
        <v>25</v>
      </c>
      <c r="B29" s="3" t="s">
        <v>26</v>
      </c>
      <c r="C29" s="3" t="s">
        <v>5</v>
      </c>
      <c r="D29" s="8">
        <f>INDEX(Таблица2[ID],MATCH(Таблица52[[#This Row],[City]],Таблица2[Name],0))</f>
        <v>4</v>
      </c>
      <c r="E29">
        <f>VLOOKUP(Таблица52[[#This Row],[ID]],Таблица5[],5,0)-SUMIF(Таблица4[order_ID],Таблица52[[#This Row],[ID]],Таблица4[quantity])</f>
        <v>2369</v>
      </c>
      <c r="F29" s="3">
        <v>100</v>
      </c>
      <c r="G29" s="3">
        <v>17</v>
      </c>
      <c r="H29" s="4">
        <v>24</v>
      </c>
    </row>
    <row r="30" spans="1:8" x14ac:dyDescent="0.3">
      <c r="A30" s="5">
        <v>26</v>
      </c>
      <c r="B30" s="6" t="s">
        <v>27</v>
      </c>
      <c r="C30" s="6" t="s">
        <v>5</v>
      </c>
      <c r="D30" s="7">
        <f>INDEX(Таблица2[ID],MATCH(Таблица52[[#This Row],[City]],Таблица2[Name],0))</f>
        <v>4</v>
      </c>
      <c r="E30">
        <f>VLOOKUP(Таблица52[[#This Row],[ID]],Таблица5[],5,0)-SUMIF(Таблица4[order_ID],Таблица52[[#This Row],[ID]],Таблица4[quantity])</f>
        <v>1234</v>
      </c>
      <c r="F30" s="6">
        <v>100</v>
      </c>
      <c r="G30" s="3">
        <v>17</v>
      </c>
      <c r="H30" s="4">
        <v>24</v>
      </c>
    </row>
    <row r="31" spans="1:8" x14ac:dyDescent="0.3">
      <c r="A31" s="2">
        <v>27</v>
      </c>
      <c r="B31" s="3" t="s">
        <v>28</v>
      </c>
      <c r="C31" s="3" t="s">
        <v>6</v>
      </c>
      <c r="D31" s="8">
        <f>INDEX(Таблица2[ID],MATCH(Таблица52[[#This Row],[City]],Таблица2[Name],0))</f>
        <v>5</v>
      </c>
      <c r="E31">
        <f>VLOOKUP(Таблица52[[#This Row],[ID]],Таблица5[],5,0)-SUMIF(Таблица4[order_ID],Таблица52[[#This Row],[ID]],Таблица4[quantity])</f>
        <v>3219</v>
      </c>
      <c r="F31" s="3">
        <v>100</v>
      </c>
      <c r="G31" s="3">
        <v>17</v>
      </c>
      <c r="H31" s="4">
        <v>24</v>
      </c>
    </row>
    <row r="32" spans="1:8" x14ac:dyDescent="0.3">
      <c r="A32" s="5">
        <v>28</v>
      </c>
      <c r="B32" s="6" t="s">
        <v>29</v>
      </c>
      <c r="C32" s="6" t="s">
        <v>6</v>
      </c>
      <c r="D32" s="7">
        <f>INDEX(Таблица2[ID],MATCH(Таблица52[[#This Row],[City]],Таблица2[Name],0))</f>
        <v>5</v>
      </c>
      <c r="E32">
        <f>VLOOKUP(Таблица52[[#This Row],[ID]],Таблица5[],5,0)-SUMIF(Таблица4[order_ID],Таблица52[[#This Row],[ID]],Таблица4[quantity])</f>
        <v>5447</v>
      </c>
      <c r="F32" s="6">
        <v>100</v>
      </c>
      <c r="G32" s="3">
        <v>17</v>
      </c>
      <c r="H32" s="4">
        <v>24</v>
      </c>
    </row>
    <row r="33" spans="1:8" x14ac:dyDescent="0.3">
      <c r="A33" s="2">
        <v>29</v>
      </c>
      <c r="B33" s="3" t="s">
        <v>30</v>
      </c>
      <c r="C33" s="3" t="s">
        <v>7</v>
      </c>
      <c r="D33" s="8">
        <f>INDEX(Таблица2[ID],MATCH(Таблица52[[#This Row],[City]],Таблица2[Name],0))</f>
        <v>6</v>
      </c>
      <c r="E33">
        <f>VLOOKUP(Таблица52[[#This Row],[ID]],Таблица5[],5,0)-SUMIF(Таблица4[order_ID],Таблица52[[#This Row],[ID]],Таблица4[quantity])</f>
        <v>2369</v>
      </c>
      <c r="F33" s="3">
        <v>100</v>
      </c>
      <c r="G33" s="3">
        <v>17</v>
      </c>
      <c r="H33" s="4">
        <v>24</v>
      </c>
    </row>
    <row r="34" spans="1:8" x14ac:dyDescent="0.3">
      <c r="A34" s="9">
        <v>30</v>
      </c>
      <c r="B34" s="10" t="s">
        <v>31</v>
      </c>
      <c r="C34" s="10" t="s">
        <v>7</v>
      </c>
      <c r="D34" s="11">
        <f>INDEX(Таблица2[ID],MATCH(Таблица52[[#This Row],[City]],Таблица2[Name],0))</f>
        <v>6</v>
      </c>
      <c r="E34">
        <f>VLOOKUP(Таблица52[[#This Row],[ID]],Таблица5[],5,0)-SUMIF(Таблица4[order_ID],Таблица52[[#This Row],[ID]],Таблица4[quantity])</f>
        <v>2134</v>
      </c>
      <c r="F34" s="10">
        <v>100</v>
      </c>
      <c r="G34" s="12">
        <v>17</v>
      </c>
      <c r="H34" s="13">
        <v>24</v>
      </c>
    </row>
  </sheetData>
  <dataValidations count="4">
    <dataValidation type="decimal" operator="greaterThan" allowBlank="1" showInputMessage="1" showErrorMessage="1" sqref="F5:F34" xr:uid="{00000000-0002-0000-0900-000000000000}">
      <formula1>0</formula1>
    </dataValidation>
    <dataValidation type="whole" operator="greaterThanOrEqual" allowBlank="1" showInputMessage="1" showErrorMessage="1" sqref="E5:E34" xr:uid="{00000000-0002-0000-0900-000001000000}">
      <formula1>0</formula1>
    </dataValidation>
    <dataValidation type="whole" operator="lessThanOrEqual" allowBlank="1" showInputMessage="1" showErrorMessage="1" sqref="H5:H34" xr:uid="{00000000-0002-0000-0900-000002000000}">
      <formula1>maxPeriod</formula1>
    </dataValidation>
    <dataValidation type="whole" operator="greaterThanOrEqual" allowBlank="1" showInputMessage="1" showErrorMessage="1" sqref="G5:G34" xr:uid="{00000000-0002-0000-0900-000003000000}">
      <formula1>minPeriod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4000000}">
          <x14:formula1>
            <xm:f>Cities!$B$6:$B$10</xm:f>
          </x14:formula1>
          <xm:sqref>C5:C34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3:B4"/>
  <sheetViews>
    <sheetView workbookViewId="0">
      <selection activeCell="A3" sqref="A3:B4"/>
    </sheetView>
  </sheetViews>
  <sheetFormatPr defaultRowHeight="14.4" x14ac:dyDescent="0.3"/>
  <cols>
    <col min="1" max="1" width="22.6640625" customWidth="1"/>
    <col min="2" max="2" width="16.88671875" customWidth="1"/>
  </cols>
  <sheetData>
    <row r="3" spans="1:2" x14ac:dyDescent="0.3">
      <c r="A3" t="s">
        <v>14</v>
      </c>
      <c r="B3">
        <v>0</v>
      </c>
    </row>
    <row r="4" spans="1:2" x14ac:dyDescent="0.3">
      <c r="A4" t="s">
        <v>15</v>
      </c>
      <c r="B4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4:B10"/>
  <sheetViews>
    <sheetView workbookViewId="0">
      <selection activeCell="I26" sqref="I26"/>
    </sheetView>
  </sheetViews>
  <sheetFormatPr defaultRowHeight="14.4" x14ac:dyDescent="0.3"/>
  <cols>
    <col min="1" max="1" width="11.88671875" customWidth="1"/>
    <col min="2" max="2" width="14.88671875" customWidth="1"/>
  </cols>
  <sheetData>
    <row r="4" spans="1:2" x14ac:dyDescent="0.3">
      <c r="A4" t="s">
        <v>0</v>
      </c>
      <c r="B4" t="s">
        <v>1</v>
      </c>
    </row>
    <row r="5" spans="1:2" x14ac:dyDescent="0.3">
      <c r="A5">
        <v>1</v>
      </c>
      <c r="B5" t="s">
        <v>2</v>
      </c>
    </row>
    <row r="6" spans="1:2" x14ac:dyDescent="0.3">
      <c r="A6">
        <v>2</v>
      </c>
      <c r="B6" t="s">
        <v>3</v>
      </c>
    </row>
    <row r="7" spans="1:2" x14ac:dyDescent="0.3">
      <c r="A7">
        <v>3</v>
      </c>
      <c r="B7" t="s">
        <v>4</v>
      </c>
    </row>
    <row r="8" spans="1:2" x14ac:dyDescent="0.3">
      <c r="A8">
        <v>4</v>
      </c>
      <c r="B8" t="s">
        <v>5</v>
      </c>
    </row>
    <row r="9" spans="1:2" x14ac:dyDescent="0.3">
      <c r="A9">
        <v>5</v>
      </c>
      <c r="B9" t="s">
        <v>6</v>
      </c>
    </row>
    <row r="10" spans="1:2" x14ac:dyDescent="0.3">
      <c r="A10">
        <v>6</v>
      </c>
      <c r="B10" t="s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4:C10"/>
  <sheetViews>
    <sheetView workbookViewId="0">
      <selection activeCell="B1" sqref="B1:B1048576"/>
    </sheetView>
  </sheetViews>
  <sheetFormatPr defaultRowHeight="14.4" x14ac:dyDescent="0.3"/>
  <cols>
    <col min="1" max="1" width="16.33203125" customWidth="1"/>
    <col min="2" max="2" width="19.44140625" customWidth="1"/>
    <col min="3" max="3" width="24.109375" customWidth="1"/>
  </cols>
  <sheetData>
    <row r="4" spans="1:3" x14ac:dyDescent="0.3">
      <c r="A4" t="s">
        <v>35</v>
      </c>
      <c r="B4" t="s">
        <v>36</v>
      </c>
      <c r="C4" t="s">
        <v>8</v>
      </c>
    </row>
    <row r="5" spans="1:3" x14ac:dyDescent="0.3">
      <c r="A5">
        <v>1</v>
      </c>
      <c r="B5">
        <v>20000</v>
      </c>
      <c r="C5">
        <v>200</v>
      </c>
    </row>
    <row r="6" spans="1:3" x14ac:dyDescent="0.3">
      <c r="A6">
        <v>2</v>
      </c>
      <c r="B6">
        <v>20000</v>
      </c>
      <c r="C6">
        <v>200</v>
      </c>
    </row>
    <row r="7" spans="1:3" x14ac:dyDescent="0.3">
      <c r="A7">
        <v>3</v>
      </c>
      <c r="B7">
        <v>20000</v>
      </c>
      <c r="C7">
        <v>200</v>
      </c>
    </row>
    <row r="8" spans="1:3" x14ac:dyDescent="0.3">
      <c r="A8">
        <v>4</v>
      </c>
      <c r="B8">
        <v>7500</v>
      </c>
      <c r="C8">
        <v>200</v>
      </c>
    </row>
    <row r="9" spans="1:3" x14ac:dyDescent="0.3">
      <c r="A9">
        <v>5</v>
      </c>
      <c r="B9">
        <v>15000</v>
      </c>
      <c r="C9">
        <v>300</v>
      </c>
    </row>
    <row r="10" spans="1:3" x14ac:dyDescent="0.3">
      <c r="A10">
        <v>6</v>
      </c>
      <c r="B10">
        <v>10000</v>
      </c>
      <c r="C10">
        <v>250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H31"/>
  <sheetViews>
    <sheetView tabSelected="1" workbookViewId="0">
      <selection activeCell="M10" sqref="M10"/>
    </sheetView>
  </sheetViews>
  <sheetFormatPr defaultRowHeight="14.4" x14ac:dyDescent="0.3"/>
  <cols>
    <col min="1" max="1" width="11.88671875" customWidth="1"/>
    <col min="2" max="4" width="16.6640625" customWidth="1"/>
    <col min="5" max="5" width="14.5546875" customWidth="1"/>
    <col min="6" max="6" width="18.6640625" customWidth="1"/>
    <col min="7" max="7" width="16.6640625" customWidth="1"/>
    <col min="8" max="8" width="18.5546875" customWidth="1"/>
  </cols>
  <sheetData>
    <row r="1" spans="1:8" x14ac:dyDescent="0.3">
      <c r="A1" t="s">
        <v>0</v>
      </c>
      <c r="B1" t="s">
        <v>9</v>
      </c>
      <c r="C1" t="s">
        <v>21</v>
      </c>
      <c r="D1" t="s">
        <v>37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">
      <c r="A2">
        <v>1</v>
      </c>
      <c r="B2" t="s">
        <v>22</v>
      </c>
      <c r="C2" t="s">
        <v>3</v>
      </c>
      <c r="D2">
        <f>INDEX(Таблица2[ID],MATCH(Таблица5[[#This Row],[City]],Таблица2[Name],0))</f>
        <v>2</v>
      </c>
      <c r="E2">
        <v>5000</v>
      </c>
      <c r="F2">
        <v>100</v>
      </c>
      <c r="G2">
        <v>1</v>
      </c>
      <c r="H2">
        <v>8</v>
      </c>
    </row>
    <row r="3" spans="1:8" x14ac:dyDescent="0.3">
      <c r="A3">
        <v>2</v>
      </c>
      <c r="B3" t="s">
        <v>23</v>
      </c>
      <c r="C3" t="s">
        <v>3</v>
      </c>
      <c r="D3">
        <f>INDEX(Таблица2[ID],MATCH(Таблица5[[#This Row],[City]],Таблица2[Name],0))</f>
        <v>2</v>
      </c>
      <c r="E3">
        <v>5046</v>
      </c>
      <c r="F3">
        <v>100</v>
      </c>
      <c r="G3">
        <v>1</v>
      </c>
      <c r="H3">
        <v>8</v>
      </c>
    </row>
    <row r="4" spans="1:8" x14ac:dyDescent="0.3">
      <c r="A4">
        <v>11</v>
      </c>
      <c r="B4" t="s">
        <v>22</v>
      </c>
      <c r="C4" t="s">
        <v>3</v>
      </c>
      <c r="D4">
        <f>INDEX(Таблица2[ID],MATCH(Таблица5[[#This Row],[City]],Таблица2[Name],0))</f>
        <v>2</v>
      </c>
      <c r="E4">
        <v>5000</v>
      </c>
      <c r="F4">
        <v>100</v>
      </c>
      <c r="G4">
        <v>9</v>
      </c>
      <c r="H4">
        <v>16</v>
      </c>
    </row>
    <row r="5" spans="1:8" x14ac:dyDescent="0.3">
      <c r="A5">
        <v>12</v>
      </c>
      <c r="B5" t="s">
        <v>23</v>
      </c>
      <c r="C5" t="s">
        <v>3</v>
      </c>
      <c r="D5">
        <f>INDEX(Таблица2[ID],MATCH(Таблица5[[#This Row],[City]],Таблица2[Name],0))</f>
        <v>2</v>
      </c>
      <c r="E5">
        <v>1328</v>
      </c>
      <c r="F5">
        <v>100</v>
      </c>
      <c r="G5">
        <v>9</v>
      </c>
      <c r="H5">
        <v>16</v>
      </c>
    </row>
    <row r="6" spans="1:8" x14ac:dyDescent="0.3">
      <c r="A6" s="17">
        <v>21</v>
      </c>
      <c r="B6" s="17" t="s">
        <v>22</v>
      </c>
      <c r="C6" s="17" t="s">
        <v>3</v>
      </c>
      <c r="D6" s="21">
        <f>INDEX(Таблица2[ID],MATCH(Таблица5[[#This Row],[City]],Таблица2[Name],0))</f>
        <v>2</v>
      </c>
      <c r="E6" s="17">
        <v>2319</v>
      </c>
      <c r="F6" s="17">
        <v>100</v>
      </c>
      <c r="G6" s="17">
        <v>17</v>
      </c>
      <c r="H6" s="17">
        <v>24</v>
      </c>
    </row>
    <row r="7" spans="1:8" x14ac:dyDescent="0.3">
      <c r="A7" s="19">
        <v>22</v>
      </c>
      <c r="B7" s="19" t="s">
        <v>23</v>
      </c>
      <c r="C7" s="19" t="s">
        <v>3</v>
      </c>
      <c r="D7" s="22">
        <f>INDEX(Таблица2[ID],MATCH(Таблица5[[#This Row],[City]],Таблица2[Name],0))</f>
        <v>2</v>
      </c>
      <c r="E7" s="19">
        <v>3548</v>
      </c>
      <c r="F7" s="19">
        <v>100</v>
      </c>
      <c r="G7" s="17">
        <v>17</v>
      </c>
      <c r="H7" s="17">
        <v>24</v>
      </c>
    </row>
    <row r="8" spans="1:8" x14ac:dyDescent="0.3">
      <c r="A8">
        <v>3</v>
      </c>
      <c r="B8" t="s">
        <v>24</v>
      </c>
      <c r="C8" t="s">
        <v>4</v>
      </c>
      <c r="D8">
        <f>INDEX(Таблица2[ID],MATCH(Таблица5[[#This Row],[City]],Таблица2[Name],0))</f>
        <v>3</v>
      </c>
      <c r="E8">
        <v>642</v>
      </c>
      <c r="F8">
        <v>100</v>
      </c>
      <c r="G8">
        <v>1</v>
      </c>
      <c r="H8">
        <v>8</v>
      </c>
    </row>
    <row r="9" spans="1:8" x14ac:dyDescent="0.3">
      <c r="A9">
        <v>4</v>
      </c>
      <c r="B9" t="s">
        <v>25</v>
      </c>
      <c r="C9" t="s">
        <v>4</v>
      </c>
      <c r="D9">
        <f>INDEX(Таблица2[ID],MATCH(Таблица5[[#This Row],[City]],Таблица2[Name],0))</f>
        <v>3</v>
      </c>
      <c r="E9">
        <v>4865</v>
      </c>
      <c r="F9">
        <v>100</v>
      </c>
      <c r="G9">
        <v>1</v>
      </c>
      <c r="H9">
        <v>8</v>
      </c>
    </row>
    <row r="10" spans="1:8" x14ac:dyDescent="0.3">
      <c r="A10">
        <v>13</v>
      </c>
      <c r="B10" t="s">
        <v>24</v>
      </c>
      <c r="C10" t="s">
        <v>4</v>
      </c>
      <c r="D10">
        <f>INDEX(Таблица2[ID],MATCH(Таблица5[[#This Row],[City]],Таблица2[Name],0))</f>
        <v>3</v>
      </c>
      <c r="E10">
        <v>4896</v>
      </c>
      <c r="F10">
        <v>100</v>
      </c>
      <c r="G10">
        <v>9</v>
      </c>
      <c r="H10">
        <v>16</v>
      </c>
    </row>
    <row r="11" spans="1:8" x14ac:dyDescent="0.3">
      <c r="A11">
        <v>14</v>
      </c>
      <c r="B11" t="s">
        <v>25</v>
      </c>
      <c r="C11" t="s">
        <v>4</v>
      </c>
      <c r="D11">
        <f>INDEX(Таблица2[ID],MATCH(Таблица5[[#This Row],[City]],Таблица2[Name],0))</f>
        <v>3</v>
      </c>
      <c r="E11">
        <v>1234</v>
      </c>
      <c r="F11">
        <v>100</v>
      </c>
      <c r="G11">
        <v>9</v>
      </c>
      <c r="H11">
        <v>16</v>
      </c>
    </row>
    <row r="12" spans="1:8" x14ac:dyDescent="0.3">
      <c r="A12" s="17">
        <v>23</v>
      </c>
      <c r="B12" s="17" t="s">
        <v>24</v>
      </c>
      <c r="C12" s="17" t="s">
        <v>4</v>
      </c>
      <c r="D12" s="21">
        <f>INDEX(Таблица2[ID],MATCH(Таблица5[[#This Row],[City]],Таблица2[Name],0))</f>
        <v>3</v>
      </c>
      <c r="E12" s="17">
        <v>21369</v>
      </c>
      <c r="F12" s="17">
        <v>100</v>
      </c>
      <c r="G12" s="17">
        <v>17</v>
      </c>
      <c r="H12" s="17">
        <v>24</v>
      </c>
    </row>
    <row r="13" spans="1:8" x14ac:dyDescent="0.3">
      <c r="A13" s="19">
        <v>24</v>
      </c>
      <c r="B13" s="19" t="s">
        <v>25</v>
      </c>
      <c r="C13" s="19" t="s">
        <v>4</v>
      </c>
      <c r="D13" s="22">
        <f>INDEX(Таблица2[ID],MATCH(Таблица5[[#This Row],[City]],Таблица2[Name],0))</f>
        <v>3</v>
      </c>
      <c r="E13" s="19">
        <v>1234</v>
      </c>
      <c r="F13" s="19">
        <v>100</v>
      </c>
      <c r="G13" s="17">
        <v>17</v>
      </c>
      <c r="H13" s="17">
        <v>24</v>
      </c>
    </row>
    <row r="14" spans="1:8" x14ac:dyDescent="0.3">
      <c r="A14">
        <v>5</v>
      </c>
      <c r="B14" t="s">
        <v>26</v>
      </c>
      <c r="C14" t="s">
        <v>5</v>
      </c>
      <c r="D14">
        <f>INDEX(Таблица2[ID],MATCH(Таблица5[[#This Row],[City]],Таблица2[Name],0))</f>
        <v>4</v>
      </c>
      <c r="E14">
        <v>218</v>
      </c>
      <c r="F14">
        <v>100</v>
      </c>
      <c r="G14">
        <v>1</v>
      </c>
      <c r="H14">
        <v>8</v>
      </c>
    </row>
    <row r="15" spans="1:8" x14ac:dyDescent="0.3">
      <c r="A15">
        <v>6</v>
      </c>
      <c r="B15" t="s">
        <v>27</v>
      </c>
      <c r="C15" t="s">
        <v>5</v>
      </c>
      <c r="D15">
        <f>INDEX(Таблица2[ID],MATCH(Таблица5[[#This Row],[City]],Таблица2[Name],0))</f>
        <v>4</v>
      </c>
      <c r="E15">
        <v>2186</v>
      </c>
      <c r="F15">
        <v>100</v>
      </c>
      <c r="G15">
        <v>1</v>
      </c>
      <c r="H15">
        <v>8</v>
      </c>
    </row>
    <row r="16" spans="1:8" x14ac:dyDescent="0.3">
      <c r="A16">
        <v>15</v>
      </c>
      <c r="B16" t="s">
        <v>26</v>
      </c>
      <c r="C16" t="s">
        <v>5</v>
      </c>
      <c r="D16">
        <f>INDEX(Таблица2[ID],MATCH(Таблица5[[#This Row],[City]],Таблица2[Name],0))</f>
        <v>4</v>
      </c>
      <c r="E16">
        <v>369</v>
      </c>
      <c r="F16">
        <v>100</v>
      </c>
      <c r="G16">
        <v>9</v>
      </c>
      <c r="H16">
        <v>16</v>
      </c>
    </row>
    <row r="17" spans="1:8" x14ac:dyDescent="0.3">
      <c r="A17" s="5">
        <v>16</v>
      </c>
      <c r="B17" s="6" t="s">
        <v>27</v>
      </c>
      <c r="C17" s="6" t="s">
        <v>5</v>
      </c>
      <c r="D17" s="7">
        <f>INDEX(Таблица2[ID],MATCH(Таблица5[[#This Row],[City]],Таблица2[Name],0))</f>
        <v>4</v>
      </c>
      <c r="E17" s="6">
        <v>6741</v>
      </c>
      <c r="F17" s="6">
        <v>100</v>
      </c>
      <c r="G17">
        <v>9</v>
      </c>
      <c r="H17">
        <v>16</v>
      </c>
    </row>
    <row r="18" spans="1:8" x14ac:dyDescent="0.3">
      <c r="A18" s="2">
        <v>25</v>
      </c>
      <c r="B18" s="3" t="s">
        <v>26</v>
      </c>
      <c r="C18" s="3" t="s">
        <v>5</v>
      </c>
      <c r="D18" s="8">
        <f>INDEX(Таблица2[ID],MATCH(Таблица5[[#This Row],[City]],Таблица2[Name],0))</f>
        <v>4</v>
      </c>
      <c r="E18" s="3">
        <v>2369</v>
      </c>
      <c r="F18" s="3">
        <v>100</v>
      </c>
      <c r="G18" s="17">
        <v>17</v>
      </c>
      <c r="H18" s="17">
        <v>24</v>
      </c>
    </row>
    <row r="19" spans="1:8" x14ac:dyDescent="0.3">
      <c r="A19" s="5">
        <v>26</v>
      </c>
      <c r="B19" s="6" t="s">
        <v>27</v>
      </c>
      <c r="C19" s="6" t="s">
        <v>5</v>
      </c>
      <c r="D19" s="7">
        <f>INDEX(Таблица2[ID],MATCH(Таблица5[[#This Row],[City]],Таблица2[Name],0))</f>
        <v>4</v>
      </c>
      <c r="E19" s="6">
        <v>1234</v>
      </c>
      <c r="F19" s="6">
        <v>100</v>
      </c>
      <c r="G19" s="17">
        <v>17</v>
      </c>
      <c r="H19" s="17">
        <v>24</v>
      </c>
    </row>
    <row r="20" spans="1:8" x14ac:dyDescent="0.3">
      <c r="A20" s="18">
        <v>7</v>
      </c>
      <c r="B20" s="20" t="s">
        <v>28</v>
      </c>
      <c r="C20" s="20" t="s">
        <v>6</v>
      </c>
      <c r="D20" s="20">
        <f>INDEX(Таблица2[ID],MATCH(Таблица5[[#This Row],[City]],Таблица2[Name],0))</f>
        <v>5</v>
      </c>
      <c r="E20" s="20">
        <v>1236</v>
      </c>
      <c r="F20" s="20">
        <v>100</v>
      </c>
      <c r="G20">
        <v>1</v>
      </c>
      <c r="H20">
        <v>8</v>
      </c>
    </row>
    <row r="21" spans="1:8" x14ac:dyDescent="0.3">
      <c r="A21" s="18">
        <v>8</v>
      </c>
      <c r="B21" s="20" t="s">
        <v>29</v>
      </c>
      <c r="C21" s="20" t="s">
        <v>6</v>
      </c>
      <c r="D21" s="20">
        <f>INDEX(Таблица2[ID],MATCH(Таблица5[[#This Row],[City]],Таблица2[Name],0))</f>
        <v>5</v>
      </c>
      <c r="E21" s="20">
        <v>10000</v>
      </c>
      <c r="F21" s="20">
        <v>100</v>
      </c>
      <c r="G21">
        <v>1</v>
      </c>
      <c r="H21">
        <v>8</v>
      </c>
    </row>
    <row r="22" spans="1:8" x14ac:dyDescent="0.3">
      <c r="A22" s="2">
        <v>17</v>
      </c>
      <c r="B22" s="3" t="s">
        <v>28</v>
      </c>
      <c r="C22" s="3" t="s">
        <v>6</v>
      </c>
      <c r="D22" s="8">
        <f>INDEX(Таблица2[ID],MATCH(Таблица5[[#This Row],[City]],Таблица2[Name],0))</f>
        <v>5</v>
      </c>
      <c r="E22" s="3">
        <v>2397</v>
      </c>
      <c r="F22" s="3">
        <v>100</v>
      </c>
      <c r="G22" s="20">
        <v>9</v>
      </c>
      <c r="H22" s="23">
        <v>16</v>
      </c>
    </row>
    <row r="23" spans="1:8" x14ac:dyDescent="0.3">
      <c r="A23" s="5">
        <v>18</v>
      </c>
      <c r="B23" s="6" t="s">
        <v>29</v>
      </c>
      <c r="C23" s="6" t="s">
        <v>6</v>
      </c>
      <c r="D23" s="7">
        <f>INDEX(Таблица2[ID],MATCH(Таблица5[[#This Row],[City]],Таблица2[Name],0))</f>
        <v>5</v>
      </c>
      <c r="E23" s="6">
        <v>2314</v>
      </c>
      <c r="F23" s="6">
        <v>100</v>
      </c>
      <c r="G23" s="20">
        <v>9</v>
      </c>
      <c r="H23" s="23">
        <v>16</v>
      </c>
    </row>
    <row r="24" spans="1:8" x14ac:dyDescent="0.3">
      <c r="A24" s="2">
        <v>27</v>
      </c>
      <c r="B24" s="3" t="s">
        <v>28</v>
      </c>
      <c r="C24" s="3" t="s">
        <v>6</v>
      </c>
      <c r="D24" s="8">
        <f>INDEX(Таблица2[ID],MATCH(Таблица5[[#This Row],[City]],Таблица2[Name],0))</f>
        <v>5</v>
      </c>
      <c r="E24" s="3">
        <v>3219</v>
      </c>
      <c r="F24" s="3">
        <v>100</v>
      </c>
      <c r="G24" s="3">
        <v>17</v>
      </c>
      <c r="H24" s="4">
        <v>24</v>
      </c>
    </row>
    <row r="25" spans="1:8" x14ac:dyDescent="0.3">
      <c r="A25" s="5">
        <v>28</v>
      </c>
      <c r="B25" s="6" t="s">
        <v>29</v>
      </c>
      <c r="C25" s="6" t="s">
        <v>6</v>
      </c>
      <c r="D25" s="7">
        <f>INDEX(Таблица2[ID],MATCH(Таблица5[[#This Row],[City]],Таблица2[Name],0))</f>
        <v>5</v>
      </c>
      <c r="E25" s="6">
        <v>5447</v>
      </c>
      <c r="F25" s="6">
        <v>100</v>
      </c>
      <c r="G25" s="3">
        <v>17</v>
      </c>
      <c r="H25" s="4">
        <v>24</v>
      </c>
    </row>
    <row r="26" spans="1:8" x14ac:dyDescent="0.3">
      <c r="A26" s="18">
        <v>9</v>
      </c>
      <c r="B26" s="20" t="s">
        <v>30</v>
      </c>
      <c r="C26" s="20" t="s">
        <v>7</v>
      </c>
      <c r="D26" s="20">
        <f>INDEX(Таблица2[ID],MATCH(Таблица5[[#This Row],[City]],Таблица2[Name],0))</f>
        <v>6</v>
      </c>
      <c r="E26" s="20">
        <v>15500</v>
      </c>
      <c r="F26" s="20">
        <v>100</v>
      </c>
      <c r="G26" s="20">
        <v>1</v>
      </c>
      <c r="H26" s="23">
        <v>8</v>
      </c>
    </row>
    <row r="27" spans="1:8" x14ac:dyDescent="0.3">
      <c r="A27" s="18">
        <v>10</v>
      </c>
      <c r="B27" s="20" t="s">
        <v>31</v>
      </c>
      <c r="C27" s="20" t="s">
        <v>7</v>
      </c>
      <c r="D27" s="20">
        <f>INDEX(Таблица2[ID],MATCH(Таблица5[[#This Row],[City]],Таблица2[Name],0))</f>
        <v>6</v>
      </c>
      <c r="E27" s="20">
        <v>238</v>
      </c>
      <c r="F27" s="20">
        <v>100</v>
      </c>
      <c r="G27" s="20">
        <v>1</v>
      </c>
      <c r="H27" s="23">
        <v>8</v>
      </c>
    </row>
    <row r="28" spans="1:8" x14ac:dyDescent="0.3">
      <c r="A28" s="2">
        <v>19</v>
      </c>
      <c r="B28" s="3" t="s">
        <v>30</v>
      </c>
      <c r="C28" s="3" t="s">
        <v>7</v>
      </c>
      <c r="D28" s="8">
        <f>INDEX(Таблица2[ID],MATCH(Таблица5[[#This Row],[City]],Таблица2[Name],0))</f>
        <v>6</v>
      </c>
      <c r="E28" s="3">
        <v>3269</v>
      </c>
      <c r="F28" s="3">
        <v>100</v>
      </c>
      <c r="G28" s="20">
        <v>9</v>
      </c>
      <c r="H28" s="23">
        <v>16</v>
      </c>
    </row>
    <row r="29" spans="1:8" x14ac:dyDescent="0.3">
      <c r="A29" s="5">
        <v>20</v>
      </c>
      <c r="B29" s="6" t="s">
        <v>31</v>
      </c>
      <c r="C29" s="6" t="s">
        <v>7</v>
      </c>
      <c r="D29" s="7">
        <f>INDEX(Таблица2[ID],MATCH(Таблица5[[#This Row],[City]],Таблица2[Name],0))</f>
        <v>6</v>
      </c>
      <c r="E29" s="6">
        <v>1231</v>
      </c>
      <c r="F29" s="6">
        <v>100</v>
      </c>
      <c r="G29" s="20">
        <v>9</v>
      </c>
      <c r="H29" s="23">
        <v>16</v>
      </c>
    </row>
    <row r="30" spans="1:8" x14ac:dyDescent="0.3">
      <c r="A30" s="2">
        <v>29</v>
      </c>
      <c r="B30" s="3" t="s">
        <v>30</v>
      </c>
      <c r="C30" s="3" t="s">
        <v>7</v>
      </c>
      <c r="D30" s="8">
        <f>INDEX(Таблица2[ID],MATCH(Таблица5[[#This Row],[City]],Таблица2[Name],0))</f>
        <v>6</v>
      </c>
      <c r="E30" s="3">
        <v>2369</v>
      </c>
      <c r="F30" s="3">
        <v>100</v>
      </c>
      <c r="G30" s="3">
        <v>17</v>
      </c>
      <c r="H30" s="4">
        <v>24</v>
      </c>
    </row>
    <row r="31" spans="1:8" x14ac:dyDescent="0.3">
      <c r="A31" s="9">
        <v>30</v>
      </c>
      <c r="B31" s="10" t="s">
        <v>31</v>
      </c>
      <c r="C31" s="10" t="s">
        <v>7</v>
      </c>
      <c r="D31" s="11">
        <f>INDEX(Таблица2[ID],MATCH(Таблица5[[#This Row],[City]],Таблица2[Name],0))</f>
        <v>6</v>
      </c>
      <c r="E31" s="10">
        <v>2134</v>
      </c>
      <c r="F31" s="10">
        <v>100</v>
      </c>
      <c r="G31" s="12">
        <v>17</v>
      </c>
      <c r="H31" s="13">
        <v>24</v>
      </c>
    </row>
  </sheetData>
  <dataValidations count="4">
    <dataValidation type="whole" operator="greaterThanOrEqual" allowBlank="1" showInputMessage="1" showErrorMessage="1" sqref="G2:G31" xr:uid="{00000000-0002-0000-0400-000000000000}">
      <formula1>minPeriod</formula1>
    </dataValidation>
    <dataValidation type="whole" operator="lessThanOrEqual" allowBlank="1" showInputMessage="1" showErrorMessage="1" sqref="H2:H31" xr:uid="{00000000-0002-0000-0400-000001000000}">
      <formula1>maxPeriod</formula1>
    </dataValidation>
    <dataValidation type="whole" operator="greaterThan" allowBlank="1" showInputMessage="1" showErrorMessage="1" sqref="E2:E31" xr:uid="{00000000-0002-0000-0400-000002000000}">
      <formula1>0</formula1>
    </dataValidation>
    <dataValidation type="decimal" operator="greaterThan" allowBlank="1" showInputMessage="1" showErrorMessage="1" sqref="F2:F31" xr:uid="{00000000-0002-0000-0400-000003000000}">
      <formula1>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4000000}">
          <x14:formula1>
            <xm:f>Cities!$B$6:$B$10</xm:f>
          </x14:formula1>
          <xm:sqref>C2:C31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DF8B-46D9-41DD-94F1-97CCC277C28C}">
  <sheetPr>
    <tabColor rgb="FF00B050"/>
  </sheetPr>
  <dimension ref="A1:E6"/>
  <sheetViews>
    <sheetView workbookViewId="0">
      <selection activeCell="C8" sqref="C8"/>
    </sheetView>
  </sheetViews>
  <sheetFormatPr defaultRowHeight="14.4" x14ac:dyDescent="0.3"/>
  <cols>
    <col min="1" max="1" width="6.77734375" bestFit="1" customWidth="1"/>
    <col min="2" max="2" width="8.33203125" bestFit="1" customWidth="1"/>
    <col min="3" max="3" width="13.33203125" bestFit="1" customWidth="1"/>
    <col min="4" max="4" width="12.109375" bestFit="1" customWidth="1"/>
    <col min="5" max="5" width="9.88671875" bestFit="1" customWidth="1"/>
  </cols>
  <sheetData>
    <row r="1" spans="1:5" x14ac:dyDescent="0.3">
      <c r="A1" s="15" t="s">
        <v>37</v>
      </c>
      <c r="B1" s="15" t="s">
        <v>10</v>
      </c>
      <c r="C1" s="15" t="s">
        <v>11</v>
      </c>
      <c r="D1" s="15" t="s">
        <v>12</v>
      </c>
      <c r="E1" s="14" t="s">
        <v>13</v>
      </c>
    </row>
    <row r="2" spans="1:5" x14ac:dyDescent="0.3">
      <c r="A2">
        <v>2</v>
      </c>
      <c r="B2" s="16">
        <v>22241</v>
      </c>
      <c r="C2">
        <v>100</v>
      </c>
      <c r="D2">
        <v>1</v>
      </c>
      <c r="E2">
        <v>8</v>
      </c>
    </row>
    <row r="3" spans="1:5" x14ac:dyDescent="0.3">
      <c r="A3">
        <v>3</v>
      </c>
      <c r="B3" s="16">
        <v>34240</v>
      </c>
      <c r="C3">
        <v>100</v>
      </c>
      <c r="D3">
        <v>6</v>
      </c>
      <c r="E3">
        <v>14</v>
      </c>
    </row>
    <row r="4" spans="1:5" x14ac:dyDescent="0.3">
      <c r="A4">
        <v>4</v>
      </c>
      <c r="B4" s="16">
        <v>13117</v>
      </c>
      <c r="C4">
        <v>100</v>
      </c>
      <c r="D4">
        <v>12</v>
      </c>
      <c r="E4">
        <v>20</v>
      </c>
    </row>
    <row r="5" spans="1:5" x14ac:dyDescent="0.3">
      <c r="A5">
        <v>5</v>
      </c>
      <c r="B5" s="16">
        <v>24613</v>
      </c>
      <c r="C5">
        <v>100</v>
      </c>
      <c r="D5">
        <v>14</v>
      </c>
      <c r="E5">
        <v>22</v>
      </c>
    </row>
    <row r="6" spans="1:5" x14ac:dyDescent="0.3">
      <c r="A6">
        <v>6</v>
      </c>
      <c r="B6" s="16">
        <v>24741</v>
      </c>
      <c r="C6">
        <v>100</v>
      </c>
      <c r="D6">
        <v>17</v>
      </c>
      <c r="E6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4:G34"/>
  <sheetViews>
    <sheetView workbookViewId="0">
      <selection activeCell="F15" sqref="F15"/>
    </sheetView>
  </sheetViews>
  <sheetFormatPr defaultRowHeight="14.4" x14ac:dyDescent="0.3"/>
  <cols>
    <col min="1" max="7" width="13.33203125" customWidth="1"/>
  </cols>
  <sheetData>
    <row r="4" spans="1:7" x14ac:dyDescent="0.3">
      <c r="A4" t="s">
        <v>32</v>
      </c>
      <c r="B4" t="s">
        <v>38</v>
      </c>
      <c r="C4" t="s">
        <v>40</v>
      </c>
      <c r="D4" t="s">
        <v>39</v>
      </c>
      <c r="E4" t="s">
        <v>41</v>
      </c>
      <c r="F4" t="s">
        <v>33</v>
      </c>
      <c r="G4" t="s">
        <v>34</v>
      </c>
    </row>
    <row r="5" spans="1:7" x14ac:dyDescent="0.3">
      <c r="A5" s="1">
        <v>1</v>
      </c>
      <c r="B5" s="1" t="s">
        <v>2</v>
      </c>
      <c r="C5" s="1">
        <f>INDEX(Таблица2[ID],MATCH(Таблица6[[#This Row],[from_Name]],Таблица2[Name],0))</f>
        <v>1</v>
      </c>
      <c r="D5" s="1" t="s">
        <v>3</v>
      </c>
      <c r="E5" s="1">
        <f>INDEX(Таблица2[ID],MATCH(Таблица6[[#This Row],[to_Name]],Таблица2[Name],0))</f>
        <v>2</v>
      </c>
      <c r="F5" s="1">
        <f>ROUNDUP(Таблица6[[#This Row],[Distance]]/60,0)</f>
        <v>2</v>
      </c>
      <c r="G5" s="1">
        <v>100</v>
      </c>
    </row>
    <row r="6" spans="1:7" x14ac:dyDescent="0.3">
      <c r="A6" s="1">
        <v>2</v>
      </c>
      <c r="B6" s="1" t="s">
        <v>4</v>
      </c>
      <c r="C6" s="1">
        <f>INDEX(Таблица2[ID],MATCH(Таблица6[[#This Row],[from_Name]],Таблица2[Name],0))</f>
        <v>3</v>
      </c>
      <c r="D6" s="1" t="s">
        <v>3</v>
      </c>
      <c r="E6" s="1">
        <f>INDEX(Таблица2[ID],MATCH(Таблица6[[#This Row],[to_Name]],Таблица2[Name],0))</f>
        <v>2</v>
      </c>
      <c r="F6" s="1">
        <f>ROUNDUP(Таблица6[[#This Row],[Distance]]/60,0)</f>
        <v>2</v>
      </c>
      <c r="G6" s="1">
        <v>100</v>
      </c>
    </row>
    <row r="7" spans="1:7" x14ac:dyDescent="0.3">
      <c r="A7" s="1">
        <v>3</v>
      </c>
      <c r="B7" s="1" t="s">
        <v>5</v>
      </c>
      <c r="C7" s="1">
        <f>INDEX(Таблица2[ID],MATCH(Таблица6[[#This Row],[from_Name]],Таблица2[Name],0))</f>
        <v>4</v>
      </c>
      <c r="D7" s="1" t="s">
        <v>3</v>
      </c>
      <c r="E7" s="1">
        <f>INDEX(Таблица2[ID],MATCH(Таблица6[[#This Row],[to_Name]],Таблица2[Name],0))</f>
        <v>2</v>
      </c>
      <c r="F7" s="1">
        <f>ROUNDUP(Таблица6[[#This Row],[Distance]]/60,0)</f>
        <v>4</v>
      </c>
      <c r="G7" s="1">
        <v>200</v>
      </c>
    </row>
    <row r="8" spans="1:7" x14ac:dyDescent="0.3">
      <c r="A8" s="1">
        <v>4</v>
      </c>
      <c r="B8" s="1" t="s">
        <v>6</v>
      </c>
      <c r="C8" s="1">
        <f>INDEX(Таблица2[ID],MATCH(Таблица6[[#This Row],[from_Name]],Таблица2[Name],0))</f>
        <v>5</v>
      </c>
      <c r="D8" s="1" t="s">
        <v>3</v>
      </c>
      <c r="E8" s="1">
        <f>INDEX(Таблица2[ID],MATCH(Таблица6[[#This Row],[to_Name]],Таблица2[Name],0))</f>
        <v>2</v>
      </c>
      <c r="F8" s="1">
        <f>ROUNDUP(Таблица6[[#This Row],[Distance]]/60,0)</f>
        <v>5</v>
      </c>
      <c r="G8" s="1">
        <v>300</v>
      </c>
    </row>
    <row r="9" spans="1:7" x14ac:dyDescent="0.3">
      <c r="A9" s="1">
        <v>5</v>
      </c>
      <c r="B9" s="1" t="s">
        <v>7</v>
      </c>
      <c r="C9" s="1">
        <f>INDEX(Таблица2[ID],MATCH(Таблица6[[#This Row],[from_Name]],Таблица2[Name],0))</f>
        <v>6</v>
      </c>
      <c r="D9" s="1" t="s">
        <v>3</v>
      </c>
      <c r="E9" s="1">
        <f>INDEX(Таблица2[ID],MATCH(Таблица6[[#This Row],[to_Name]],Таблица2[Name],0))</f>
        <v>2</v>
      </c>
      <c r="F9" s="1">
        <f>ROUNDUP(Таблица6[[#This Row],[Distance]]/60,0)</f>
        <v>5</v>
      </c>
      <c r="G9" s="1">
        <v>300</v>
      </c>
    </row>
    <row r="10" spans="1:7" x14ac:dyDescent="0.3">
      <c r="A10" s="1">
        <v>6</v>
      </c>
      <c r="B10" s="1" t="s">
        <v>2</v>
      </c>
      <c r="C10" s="1">
        <f>INDEX(Таблица2[ID],MATCH(Таблица6[[#This Row],[from_Name]],Таблица2[Name],0))</f>
        <v>1</v>
      </c>
      <c r="D10" s="1" t="s">
        <v>4</v>
      </c>
      <c r="E10" s="1">
        <f>INDEX(Таблица2[ID],MATCH(Таблица6[[#This Row],[to_Name]],Таблица2[Name],0))</f>
        <v>3</v>
      </c>
      <c r="F10" s="1">
        <f>ROUNDUP(Таблица6[[#This Row],[Distance]]/60,0)</f>
        <v>4</v>
      </c>
      <c r="G10" s="1">
        <v>200</v>
      </c>
    </row>
    <row r="11" spans="1:7" x14ac:dyDescent="0.3">
      <c r="A11" s="1">
        <v>7</v>
      </c>
      <c r="B11" s="1" t="s">
        <v>3</v>
      </c>
      <c r="C11" s="1">
        <f>INDEX(Таблица2[ID],MATCH(Таблица6[[#This Row],[from_Name]],Таблица2[Name],0))</f>
        <v>2</v>
      </c>
      <c r="D11" s="1" t="s">
        <v>4</v>
      </c>
      <c r="E11" s="1">
        <f>INDEX(Таблица2[ID],MATCH(Таблица6[[#This Row],[to_Name]],Таблица2[Name],0))</f>
        <v>3</v>
      </c>
      <c r="F11" s="1">
        <f>ROUNDUP(Таблица6[[#This Row],[Distance]]/60,0)</f>
        <v>2</v>
      </c>
      <c r="G11" s="1">
        <v>100</v>
      </c>
    </row>
    <row r="12" spans="1:7" x14ac:dyDescent="0.3">
      <c r="A12" s="1">
        <v>8</v>
      </c>
      <c r="B12" s="1" t="s">
        <v>5</v>
      </c>
      <c r="C12" s="1">
        <f>INDEX(Таблица2[ID],MATCH(Таблица6[[#This Row],[from_Name]],Таблица2[Name],0))</f>
        <v>4</v>
      </c>
      <c r="D12" s="1" t="s">
        <v>4</v>
      </c>
      <c r="E12" s="1">
        <f>INDEX(Таблица2[ID],MATCH(Таблица6[[#This Row],[to_Name]],Таблица2[Name],0))</f>
        <v>3</v>
      </c>
      <c r="F12" s="1">
        <f>ROUNDUP(Таблица6[[#This Row],[Distance]]/60,0)</f>
        <v>2</v>
      </c>
      <c r="G12" s="1">
        <v>100</v>
      </c>
    </row>
    <row r="13" spans="1:7" x14ac:dyDescent="0.3">
      <c r="A13" s="1">
        <v>9</v>
      </c>
      <c r="B13" s="1" t="s">
        <v>6</v>
      </c>
      <c r="C13" s="1">
        <f>INDEX(Таблица2[ID],MATCH(Таблица6[[#This Row],[from_Name]],Таблица2[Name],0))</f>
        <v>5</v>
      </c>
      <c r="D13" s="1" t="s">
        <v>4</v>
      </c>
      <c r="E13" s="1">
        <f>INDEX(Таблица2[ID],MATCH(Таблица6[[#This Row],[to_Name]],Таблица2[Name],0))</f>
        <v>3</v>
      </c>
      <c r="F13" s="1">
        <f>ROUNDUP(Таблица6[[#This Row],[Distance]]/60,0)</f>
        <v>4</v>
      </c>
      <c r="G13" s="1">
        <v>200</v>
      </c>
    </row>
    <row r="14" spans="1:7" x14ac:dyDescent="0.3">
      <c r="A14" s="1">
        <v>10</v>
      </c>
      <c r="B14" s="1" t="s">
        <v>7</v>
      </c>
      <c r="C14" s="1">
        <f>INDEX(Таблица2[ID],MATCH(Таблица6[[#This Row],[from_Name]],Таблица2[Name],0))</f>
        <v>6</v>
      </c>
      <c r="D14" s="1" t="s">
        <v>4</v>
      </c>
      <c r="E14" s="1">
        <f>INDEX(Таблица2[ID],MATCH(Таблица6[[#This Row],[to_Name]],Таблица2[Name],0))</f>
        <v>3</v>
      </c>
      <c r="F14" s="1">
        <f>ROUNDUP(Таблица6[[#This Row],[Distance]]/60,0)</f>
        <v>7</v>
      </c>
      <c r="G14" s="1">
        <v>400</v>
      </c>
    </row>
    <row r="15" spans="1:7" x14ac:dyDescent="0.3">
      <c r="A15" s="1">
        <v>11</v>
      </c>
      <c r="B15" s="1" t="s">
        <v>2</v>
      </c>
      <c r="C15" s="1">
        <f>INDEX(Таблица2[ID],MATCH(Таблица6[[#This Row],[from_Name]],Таблица2[Name],0))</f>
        <v>1</v>
      </c>
      <c r="D15" s="1" t="s">
        <v>5</v>
      </c>
      <c r="E15" s="1">
        <f>INDEX(Таблица2[ID],MATCH(Таблица6[[#This Row],[to_Name]],Таблица2[Name],0))</f>
        <v>4</v>
      </c>
      <c r="F15" s="1">
        <f>ROUNDUP(Таблица6[[#This Row],[Distance]]/60,0)</f>
        <v>5</v>
      </c>
      <c r="G15" s="1">
        <v>300</v>
      </c>
    </row>
    <row r="16" spans="1:7" x14ac:dyDescent="0.3">
      <c r="A16" s="1">
        <v>12</v>
      </c>
      <c r="B16" s="1" t="s">
        <v>3</v>
      </c>
      <c r="C16" s="1">
        <f>INDEX(Таблица2[ID],MATCH(Таблица6[[#This Row],[from_Name]],Таблица2[Name],0))</f>
        <v>2</v>
      </c>
      <c r="D16" s="1" t="s">
        <v>5</v>
      </c>
      <c r="E16" s="1">
        <f>INDEX(Таблица2[ID],MATCH(Таблица6[[#This Row],[to_Name]],Таблица2[Name],0))</f>
        <v>4</v>
      </c>
      <c r="F16" s="1">
        <f>ROUNDUP(Таблица6[[#This Row],[Distance]]/60,0)</f>
        <v>2</v>
      </c>
      <c r="G16" s="1">
        <v>100</v>
      </c>
    </row>
    <row r="17" spans="1:7" x14ac:dyDescent="0.3">
      <c r="A17" s="1">
        <v>13</v>
      </c>
      <c r="B17" s="1" t="s">
        <v>4</v>
      </c>
      <c r="C17" s="1">
        <f>INDEX(Таблица2[ID],MATCH(Таблица6[[#This Row],[from_Name]],Таблица2[Name],0))</f>
        <v>3</v>
      </c>
      <c r="D17" s="1" t="s">
        <v>5</v>
      </c>
      <c r="E17" s="1">
        <f>INDEX(Таблица2[ID],MATCH(Таблица6[[#This Row],[to_Name]],Таблица2[Name],0))</f>
        <v>4</v>
      </c>
      <c r="F17" s="1">
        <f>ROUNDUP(Таблица6[[#This Row],[Distance]]/60,0)</f>
        <v>2</v>
      </c>
      <c r="G17" s="1">
        <v>100</v>
      </c>
    </row>
    <row r="18" spans="1:7" x14ac:dyDescent="0.3">
      <c r="A18" s="1">
        <v>14</v>
      </c>
      <c r="B18" s="1" t="s">
        <v>6</v>
      </c>
      <c r="C18" s="1">
        <f>INDEX(Таблица2[ID],MATCH(Таблица6[[#This Row],[from_Name]],Таблица2[Name],0))</f>
        <v>5</v>
      </c>
      <c r="D18" s="1" t="s">
        <v>5</v>
      </c>
      <c r="E18" s="1">
        <f>INDEX(Таблица2[ID],MATCH(Таблица6[[#This Row],[to_Name]],Таблица2[Name],0))</f>
        <v>4</v>
      </c>
      <c r="F18" s="1">
        <f>ROUNDUP(Таблица6[[#This Row],[Distance]]/60,0)</f>
        <v>2</v>
      </c>
      <c r="G18" s="1">
        <v>100</v>
      </c>
    </row>
    <row r="19" spans="1:7" x14ac:dyDescent="0.3">
      <c r="A19" s="1">
        <v>15</v>
      </c>
      <c r="B19" s="1" t="s">
        <v>7</v>
      </c>
      <c r="C19" s="1">
        <f>INDEX(Таблица2[ID],MATCH(Таблица6[[#This Row],[from_Name]],Таблица2[Name],0))</f>
        <v>6</v>
      </c>
      <c r="D19" s="1" t="s">
        <v>5</v>
      </c>
      <c r="E19" s="1">
        <f>INDEX(Таблица2[ID],MATCH(Таблица6[[#This Row],[to_Name]],Таблица2[Name],0))</f>
        <v>4</v>
      </c>
      <c r="F19" s="1">
        <f>ROUNDUP(Таблица6[[#This Row],[Distance]]/60,0)</f>
        <v>2</v>
      </c>
      <c r="G19" s="1">
        <v>100</v>
      </c>
    </row>
    <row r="20" spans="1:7" x14ac:dyDescent="0.3">
      <c r="A20" s="1">
        <v>16</v>
      </c>
      <c r="B20" s="1" t="s">
        <v>2</v>
      </c>
      <c r="C20" s="1">
        <f>INDEX(Таблица2[ID],MATCH(Таблица6[[#This Row],[from_Name]],Таблица2[Name],0))</f>
        <v>1</v>
      </c>
      <c r="D20" s="1" t="s">
        <v>6</v>
      </c>
      <c r="E20" s="1">
        <f>INDEX(Таблица2[ID],MATCH(Таблица6[[#This Row],[to_Name]],Таблица2[Name],0))</f>
        <v>5</v>
      </c>
      <c r="F20" s="1">
        <f>ROUNDUP(Таблица6[[#This Row],[Distance]]/60,0)</f>
        <v>7</v>
      </c>
      <c r="G20" s="1">
        <v>400</v>
      </c>
    </row>
    <row r="21" spans="1:7" x14ac:dyDescent="0.3">
      <c r="A21" s="1">
        <v>17</v>
      </c>
      <c r="B21" s="1" t="s">
        <v>3</v>
      </c>
      <c r="C21" s="1">
        <f>INDEX(Таблица2[ID],MATCH(Таблица6[[#This Row],[from_Name]],Таблица2[Name],0))</f>
        <v>2</v>
      </c>
      <c r="D21" s="1" t="s">
        <v>6</v>
      </c>
      <c r="E21" s="1">
        <f>INDEX(Таблица2[ID],MATCH(Таблица6[[#This Row],[to_Name]],Таблица2[Name],0))</f>
        <v>5</v>
      </c>
      <c r="F21" s="1">
        <f>ROUNDUP(Таблица6[[#This Row],[Distance]]/60,0)</f>
        <v>5</v>
      </c>
      <c r="G21" s="1">
        <v>300</v>
      </c>
    </row>
    <row r="22" spans="1:7" x14ac:dyDescent="0.3">
      <c r="A22" s="1">
        <v>18</v>
      </c>
      <c r="B22" s="1" t="s">
        <v>4</v>
      </c>
      <c r="C22" s="1">
        <f>INDEX(Таблица2[ID],MATCH(Таблица6[[#This Row],[from_Name]],Таблица2[Name],0))</f>
        <v>3</v>
      </c>
      <c r="D22" s="1" t="s">
        <v>6</v>
      </c>
      <c r="E22" s="1">
        <f>INDEX(Таблица2[ID],MATCH(Таблица6[[#This Row],[to_Name]],Таблица2[Name],0))</f>
        <v>5</v>
      </c>
      <c r="F22" s="1">
        <f>ROUNDUP(Таблица6[[#This Row],[Distance]]/60,0)</f>
        <v>4</v>
      </c>
      <c r="G22" s="1">
        <v>200</v>
      </c>
    </row>
    <row r="23" spans="1:7" x14ac:dyDescent="0.3">
      <c r="A23" s="1">
        <v>19</v>
      </c>
      <c r="B23" s="1" t="s">
        <v>5</v>
      </c>
      <c r="C23" s="1">
        <f>INDEX(Таблица2[ID],MATCH(Таблица6[[#This Row],[from_Name]],Таблица2[Name],0))</f>
        <v>4</v>
      </c>
      <c r="D23" s="1" t="s">
        <v>6</v>
      </c>
      <c r="E23" s="1">
        <f>INDEX(Таблица2[ID],MATCH(Таблица6[[#This Row],[to_Name]],Таблица2[Name],0))</f>
        <v>5</v>
      </c>
      <c r="F23" s="1">
        <f>ROUNDUP(Таблица6[[#This Row],[Distance]]/60,0)</f>
        <v>2</v>
      </c>
      <c r="G23" s="1">
        <v>100</v>
      </c>
    </row>
    <row r="24" spans="1:7" x14ac:dyDescent="0.3">
      <c r="A24" s="1">
        <v>20</v>
      </c>
      <c r="B24" s="1" t="s">
        <v>7</v>
      </c>
      <c r="C24" s="1">
        <f>INDEX(Таблица2[ID],MATCH(Таблица6[[#This Row],[from_Name]],Таблица2[Name],0))</f>
        <v>6</v>
      </c>
      <c r="D24" s="1" t="s">
        <v>6</v>
      </c>
      <c r="E24" s="1">
        <f>INDEX(Таблица2[ID],MATCH(Таблица6[[#This Row],[to_Name]],Таблица2[Name],0))</f>
        <v>5</v>
      </c>
      <c r="F24" s="1">
        <f>ROUNDUP(Таблица6[[#This Row],[Distance]]/60,0)</f>
        <v>4</v>
      </c>
      <c r="G24" s="1">
        <v>200</v>
      </c>
    </row>
    <row r="25" spans="1:7" x14ac:dyDescent="0.3">
      <c r="A25" s="1">
        <v>21</v>
      </c>
      <c r="B25" s="1" t="s">
        <v>2</v>
      </c>
      <c r="C25" s="1">
        <f>INDEX(Таблица2[ID],MATCH(Таблица6[[#This Row],[from_Name]],Таблица2[Name],0))</f>
        <v>1</v>
      </c>
      <c r="D25" s="1" t="s">
        <v>7</v>
      </c>
      <c r="E25" s="1">
        <f>INDEX(Таблица2[ID],MATCH(Таблица6[[#This Row],[to_Name]],Таблица2[Name],0))</f>
        <v>6</v>
      </c>
      <c r="F25" s="1">
        <f>ROUNDUP(Таблица6[[#This Row],[Distance]]/60,0)</f>
        <v>9</v>
      </c>
      <c r="G25" s="1">
        <v>500</v>
      </c>
    </row>
    <row r="26" spans="1:7" x14ac:dyDescent="0.3">
      <c r="A26" s="1">
        <v>22</v>
      </c>
      <c r="B26" s="1" t="s">
        <v>3</v>
      </c>
      <c r="C26" s="1">
        <f>INDEX(Таблица2[ID],MATCH(Таблица6[[#This Row],[from_Name]],Таблица2[Name],0))</f>
        <v>2</v>
      </c>
      <c r="D26" s="1" t="s">
        <v>7</v>
      </c>
      <c r="E26" s="1">
        <f>INDEX(Таблица2[ID],MATCH(Таблица6[[#This Row],[to_Name]],Таблица2[Name],0))</f>
        <v>6</v>
      </c>
      <c r="F26" s="1">
        <f>ROUNDUP(Таблица6[[#This Row],[Distance]]/60,0)</f>
        <v>5</v>
      </c>
      <c r="G26" s="1">
        <v>300</v>
      </c>
    </row>
    <row r="27" spans="1:7" x14ac:dyDescent="0.3">
      <c r="A27" s="1">
        <v>23</v>
      </c>
      <c r="B27" s="1" t="s">
        <v>4</v>
      </c>
      <c r="C27" s="1">
        <f>INDEX(Таблица2[ID],MATCH(Таблица6[[#This Row],[from_Name]],Таблица2[Name],0))</f>
        <v>3</v>
      </c>
      <c r="D27" s="1" t="s">
        <v>7</v>
      </c>
      <c r="E27" s="1">
        <f>INDEX(Таблица2[ID],MATCH(Таблица6[[#This Row],[to_Name]],Таблица2[Name],0))</f>
        <v>6</v>
      </c>
      <c r="F27" s="1">
        <f>ROUNDUP(Таблица6[[#This Row],[Distance]]/60,0)</f>
        <v>7</v>
      </c>
      <c r="G27" s="1">
        <v>400</v>
      </c>
    </row>
    <row r="28" spans="1:7" x14ac:dyDescent="0.3">
      <c r="A28" s="1">
        <v>24</v>
      </c>
      <c r="B28" s="1" t="s">
        <v>5</v>
      </c>
      <c r="C28" s="1">
        <f>INDEX(Таблица2[ID],MATCH(Таблица6[[#This Row],[from_Name]],Таблица2[Name],0))</f>
        <v>4</v>
      </c>
      <c r="D28" s="1" t="s">
        <v>7</v>
      </c>
      <c r="E28" s="1">
        <f>INDEX(Таблица2[ID],MATCH(Таблица6[[#This Row],[to_Name]],Таблица2[Name],0))</f>
        <v>6</v>
      </c>
      <c r="F28" s="1">
        <f>ROUNDUP(Таблица6[[#This Row],[Distance]]/60,0)</f>
        <v>2</v>
      </c>
      <c r="G28" s="1">
        <v>100</v>
      </c>
    </row>
    <row r="29" spans="1:7" x14ac:dyDescent="0.3">
      <c r="A29" s="1">
        <v>25</v>
      </c>
      <c r="B29" s="1" t="s">
        <v>6</v>
      </c>
      <c r="C29" s="1">
        <f>INDEX(Таблица2[ID],MATCH(Таблица6[[#This Row],[from_Name]],Таблица2[Name],0))</f>
        <v>5</v>
      </c>
      <c r="D29" s="1" t="s">
        <v>7</v>
      </c>
      <c r="E29" s="1">
        <f>INDEX(Таблица2[ID],MATCH(Таблица6[[#This Row],[to_Name]],Таблица2[Name],0))</f>
        <v>6</v>
      </c>
      <c r="F29" s="1">
        <f>ROUNDUP(Таблица6[[#This Row],[Distance]]/60,0)</f>
        <v>4</v>
      </c>
      <c r="G29" s="1">
        <v>200</v>
      </c>
    </row>
    <row r="30" spans="1:7" x14ac:dyDescent="0.3">
      <c r="A30" s="1">
        <v>26</v>
      </c>
      <c r="B30" s="1" t="s">
        <v>3</v>
      </c>
      <c r="C30" s="1">
        <f>INDEX(Таблица2[ID],MATCH(Таблица6[[#This Row],[from_Name]],Таблица2[Name],0))</f>
        <v>2</v>
      </c>
      <c r="D30" s="1" t="s">
        <v>2</v>
      </c>
      <c r="E30" s="1">
        <f>INDEX(Таблица2[ID],MATCH(Таблица6[[#This Row],[to_Name]],Таблица2[Name],0))</f>
        <v>1</v>
      </c>
      <c r="F30" s="1">
        <f>ROUNDUP(Таблица6[[#This Row],[Distance]]/60,0)</f>
        <v>2</v>
      </c>
      <c r="G30" s="1">
        <v>100</v>
      </c>
    </row>
    <row r="31" spans="1:7" x14ac:dyDescent="0.3">
      <c r="A31" s="1">
        <v>27</v>
      </c>
      <c r="B31" s="1" t="s">
        <v>4</v>
      </c>
      <c r="C31" s="1">
        <f>INDEX(Таблица2[ID],MATCH(Таблица6[[#This Row],[from_Name]],Таблица2[Name],0))</f>
        <v>3</v>
      </c>
      <c r="D31" s="1" t="s">
        <v>2</v>
      </c>
      <c r="E31" s="1">
        <f>INDEX(Таблица2[ID],MATCH(Таблица6[[#This Row],[to_Name]],Таблица2[Name],0))</f>
        <v>1</v>
      </c>
      <c r="F31" s="1">
        <f>ROUNDUP(Таблица6[[#This Row],[Distance]]/60,0)</f>
        <v>4</v>
      </c>
      <c r="G31" s="1">
        <v>200</v>
      </c>
    </row>
    <row r="32" spans="1:7" x14ac:dyDescent="0.3">
      <c r="A32" s="1">
        <v>28</v>
      </c>
      <c r="B32" s="1" t="s">
        <v>5</v>
      </c>
      <c r="C32" s="1">
        <f>INDEX(Таблица2[ID],MATCH(Таблица6[[#This Row],[from_Name]],Таблица2[Name],0))</f>
        <v>4</v>
      </c>
      <c r="D32" s="1" t="s">
        <v>2</v>
      </c>
      <c r="E32" s="1">
        <f>INDEX(Таблица2[ID],MATCH(Таблица6[[#This Row],[to_Name]],Таблица2[Name],0))</f>
        <v>1</v>
      </c>
      <c r="F32" s="1">
        <f>ROUNDUP(Таблица6[[#This Row],[Distance]]/60,0)</f>
        <v>5</v>
      </c>
      <c r="G32" s="1">
        <v>300</v>
      </c>
    </row>
    <row r="33" spans="1:7" x14ac:dyDescent="0.3">
      <c r="A33" s="1">
        <v>29</v>
      </c>
      <c r="B33" s="1" t="s">
        <v>6</v>
      </c>
      <c r="C33" s="1">
        <f>INDEX(Таблица2[ID],MATCH(Таблица6[[#This Row],[from_Name]],Таблица2[Name],0))</f>
        <v>5</v>
      </c>
      <c r="D33" s="1" t="s">
        <v>2</v>
      </c>
      <c r="E33" s="1">
        <f>INDEX(Таблица2[ID],MATCH(Таблица6[[#This Row],[to_Name]],Таблица2[Name],0))</f>
        <v>1</v>
      </c>
      <c r="F33" s="1">
        <f>ROUNDUP(Таблица6[[#This Row],[Distance]]/60,0)</f>
        <v>7</v>
      </c>
      <c r="G33" s="1">
        <v>400</v>
      </c>
    </row>
    <row r="34" spans="1:7" x14ac:dyDescent="0.3">
      <c r="A34" s="1">
        <v>30</v>
      </c>
      <c r="B34" s="1" t="s">
        <v>7</v>
      </c>
      <c r="C34" s="1">
        <f>INDEX(Таблица2[ID],MATCH(Таблица6[[#This Row],[from_Name]],Таблица2[Name],0))</f>
        <v>6</v>
      </c>
      <c r="D34" s="1" t="s">
        <v>2</v>
      </c>
      <c r="E34" s="1">
        <f>INDEX(Таблица2[ID],MATCH(Таблица6[[#This Row],[to_Name]],Таблица2[Name],0))</f>
        <v>1</v>
      </c>
      <c r="F34" s="1">
        <f>ROUNDUP(Таблица6[[#This Row],[Distance]]/60,0)</f>
        <v>9</v>
      </c>
      <c r="G34" s="1">
        <v>500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D7"/>
  <sheetViews>
    <sheetView workbookViewId="0">
      <selection activeCell="D2" sqref="D2:D7"/>
    </sheetView>
  </sheetViews>
  <sheetFormatPr defaultRowHeight="14.4" x14ac:dyDescent="0.3"/>
  <cols>
    <col min="1" max="1" width="10.88671875" customWidth="1"/>
    <col min="4" max="4" width="10.5546875" customWidth="1"/>
  </cols>
  <sheetData>
    <row r="1" spans="1:4" x14ac:dyDescent="0.3">
      <c r="A1" t="s">
        <v>42</v>
      </c>
      <c r="B1" t="s">
        <v>35</v>
      </c>
      <c r="C1" t="s">
        <v>43</v>
      </c>
      <c r="D1" t="s">
        <v>44</v>
      </c>
    </row>
    <row r="2" spans="1:4" x14ac:dyDescent="0.3">
      <c r="A2">
        <v>9</v>
      </c>
      <c r="B2">
        <v>3</v>
      </c>
      <c r="C2">
        <v>8</v>
      </c>
      <c r="D2">
        <v>15500</v>
      </c>
    </row>
    <row r="3" spans="1:4" x14ac:dyDescent="0.3">
      <c r="A3">
        <v>10</v>
      </c>
      <c r="B3">
        <v>3</v>
      </c>
      <c r="C3">
        <v>8</v>
      </c>
      <c r="D3">
        <v>238</v>
      </c>
    </row>
    <row r="4" spans="1:4" x14ac:dyDescent="0.3">
      <c r="A4">
        <v>19</v>
      </c>
      <c r="B4">
        <v>3</v>
      </c>
      <c r="C4">
        <v>11</v>
      </c>
      <c r="D4">
        <v>3269</v>
      </c>
    </row>
    <row r="5" spans="1:4" x14ac:dyDescent="0.3">
      <c r="A5">
        <v>20</v>
      </c>
      <c r="B5">
        <v>3</v>
      </c>
      <c r="C5">
        <v>11</v>
      </c>
      <c r="D5">
        <v>993</v>
      </c>
    </row>
    <row r="6" spans="1:4" x14ac:dyDescent="0.3">
      <c r="A6">
        <v>21</v>
      </c>
      <c r="B6">
        <v>3</v>
      </c>
      <c r="C6">
        <v>22</v>
      </c>
      <c r="D6">
        <v>2319</v>
      </c>
    </row>
    <row r="7" spans="1:4" x14ac:dyDescent="0.3">
      <c r="A7">
        <v>22</v>
      </c>
      <c r="B7">
        <v>3</v>
      </c>
      <c r="C7">
        <v>22</v>
      </c>
      <c r="D7">
        <v>3548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E8"/>
  <sheetViews>
    <sheetView workbookViewId="0">
      <selection activeCell="E8" sqref="E8"/>
    </sheetView>
  </sheetViews>
  <sheetFormatPr defaultRowHeight="14.4" x14ac:dyDescent="0.3"/>
  <sheetData>
    <row r="1" spans="1:5" x14ac:dyDescent="0.3">
      <c r="A1" t="s">
        <v>47</v>
      </c>
      <c r="B1" t="s">
        <v>35</v>
      </c>
      <c r="C1" t="s">
        <v>43</v>
      </c>
      <c r="D1" t="s">
        <v>48</v>
      </c>
      <c r="E1" t="s">
        <v>49</v>
      </c>
    </row>
    <row r="2" spans="1:5" x14ac:dyDescent="0.3">
      <c r="A2">
        <v>1</v>
      </c>
      <c r="B2">
        <v>3</v>
      </c>
      <c r="C2">
        <v>2</v>
      </c>
      <c r="D2">
        <v>1</v>
      </c>
      <c r="E2">
        <v>2</v>
      </c>
    </row>
    <row r="3" spans="1:5" x14ac:dyDescent="0.3">
      <c r="A3">
        <v>1</v>
      </c>
      <c r="B3">
        <v>3</v>
      </c>
      <c r="C3">
        <v>20</v>
      </c>
      <c r="D3">
        <v>1</v>
      </c>
      <c r="E3">
        <v>2</v>
      </c>
    </row>
    <row r="4" spans="1:5" x14ac:dyDescent="0.3">
      <c r="A4">
        <v>5</v>
      </c>
      <c r="B4">
        <v>3</v>
      </c>
      <c r="C4">
        <v>12</v>
      </c>
      <c r="D4">
        <v>6</v>
      </c>
      <c r="E4">
        <v>2</v>
      </c>
    </row>
    <row r="5" spans="1:5" x14ac:dyDescent="0.3">
      <c r="A5">
        <v>12</v>
      </c>
      <c r="B5">
        <v>3</v>
      </c>
      <c r="C5">
        <v>4</v>
      </c>
      <c r="D5">
        <v>2</v>
      </c>
      <c r="E5">
        <v>4</v>
      </c>
    </row>
    <row r="6" spans="1:5" x14ac:dyDescent="0.3">
      <c r="A6">
        <v>24</v>
      </c>
      <c r="B6">
        <v>3</v>
      </c>
      <c r="C6">
        <v>6</v>
      </c>
      <c r="D6">
        <v>4</v>
      </c>
      <c r="E6">
        <v>6</v>
      </c>
    </row>
    <row r="7" spans="1:5" x14ac:dyDescent="0.3">
      <c r="A7">
        <v>26</v>
      </c>
      <c r="B7">
        <v>3</v>
      </c>
      <c r="C7">
        <v>17</v>
      </c>
      <c r="D7">
        <v>2</v>
      </c>
      <c r="E7">
        <v>1</v>
      </c>
    </row>
    <row r="8" spans="1:5" x14ac:dyDescent="0.3">
      <c r="A8">
        <v>26</v>
      </c>
      <c r="B8">
        <v>3</v>
      </c>
      <c r="C8">
        <v>23</v>
      </c>
      <c r="D8">
        <v>2</v>
      </c>
      <c r="E8">
        <v>1</v>
      </c>
    </row>
  </sheetData>
  <sortState xmlns:xlrd2="http://schemas.microsoft.com/office/spreadsheetml/2017/richdata2" ref="A2:E22">
    <sortCondition ref="B2:B22"/>
    <sortCondition ref="C2:C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Содержание</vt:lpstr>
      <vt:lpstr>Parametres</vt:lpstr>
      <vt:lpstr>Cities</vt:lpstr>
      <vt:lpstr>Cars</vt:lpstr>
      <vt:lpstr>OrdersBase</vt:lpstr>
      <vt:lpstr>OrdersSimple</vt:lpstr>
      <vt:lpstr>Routes</vt:lpstr>
      <vt:lpstr>ordersMade</vt:lpstr>
      <vt:lpstr>runsMade</vt:lpstr>
      <vt:lpstr>capacityMade</vt:lpstr>
      <vt:lpstr>OrdersLeft</vt:lpstr>
      <vt:lpstr>Cars</vt:lpstr>
      <vt:lpstr>Cities</vt:lpstr>
      <vt:lpstr>maxPeriod</vt:lpstr>
      <vt:lpstr>minPeriod</vt:lpstr>
      <vt:lpstr>OrdersBase</vt:lpstr>
      <vt:lpstr>OrdersLeft</vt:lpstr>
      <vt:lpstr>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П. Богданов</dc:creator>
  <cp:lastModifiedBy>Alexey Voevodkin (VOEV.RU)</cp:lastModifiedBy>
  <dcterms:created xsi:type="dcterms:W3CDTF">2016-03-18T14:18:23Z</dcterms:created>
  <dcterms:modified xsi:type="dcterms:W3CDTF">2021-04-15T13:18:10Z</dcterms:modified>
</cp:coreProperties>
</file>