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otomy\Downloads\"/>
    </mc:Choice>
  </mc:AlternateContent>
  <xr:revisionPtr revIDLastSave="0" documentId="13_ncr:1_{6CD5C947-AF8F-449F-B0DD-6596B4A981EF}" xr6:coauthVersionLast="47" xr6:coauthVersionMax="47" xr10:uidLastSave="{00000000-0000-0000-0000-000000000000}"/>
  <bookViews>
    <workbookView xWindow="-110" yWindow="-110" windowWidth="24220" windowHeight="15500" firstSheet="1" activeTab="2" xr2:uid="{00000000-000D-0000-FFFF-FFFF00000000}"/>
  </bookViews>
  <sheets>
    <sheet name="Nodes" sheetId="1" r:id="rId1"/>
    <sheet name="Links" sheetId="2" r:id="rId2"/>
    <sheet name="EquipmentCost" sheetId="4" r:id="rId3"/>
    <sheet name="EquipmentCost_v2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Q63Bu6vbzLLQqbyo22nNJaLxoNTpklSlBqcDRoy5VMo="/>
    </ext>
  </extLst>
</workbook>
</file>

<file path=xl/calcChain.xml><?xml version="1.0" encoding="utf-8"?>
<calcChain xmlns="http://schemas.openxmlformats.org/spreadsheetml/2006/main">
  <c r="D33" i="4" l="1"/>
  <c r="B33" i="4"/>
  <c r="D32" i="4"/>
  <c r="B32" i="4"/>
  <c r="D31" i="4"/>
  <c r="B31" i="4"/>
  <c r="D30" i="4"/>
  <c r="B30" i="4"/>
  <c r="D29" i="4"/>
  <c r="B29" i="4"/>
  <c r="D28" i="4"/>
  <c r="B28" i="4"/>
  <c r="D27" i="4"/>
  <c r="B27" i="4"/>
  <c r="D26" i="4"/>
  <c r="B26" i="4"/>
  <c r="D25" i="4"/>
  <c r="B25" i="4"/>
  <c r="D24" i="4"/>
  <c r="B24" i="4"/>
  <c r="D23" i="4"/>
  <c r="B23" i="4"/>
  <c r="D22" i="4"/>
  <c r="B22" i="4"/>
  <c r="D21" i="4"/>
  <c r="B21" i="4"/>
  <c r="D20" i="4"/>
  <c r="B20" i="4"/>
  <c r="D19" i="4"/>
  <c r="B19" i="4"/>
  <c r="D18" i="4"/>
  <c r="B18" i="4"/>
  <c r="D17" i="4"/>
  <c r="B17" i="4"/>
  <c r="D16" i="4"/>
  <c r="B16" i="4"/>
  <c r="D15" i="4"/>
  <c r="B15" i="4"/>
  <c r="D14" i="4"/>
  <c r="B14" i="4"/>
  <c r="D13" i="4"/>
  <c r="B13" i="4"/>
  <c r="D12" i="4"/>
  <c r="B12" i="4"/>
  <c r="D11" i="4"/>
  <c r="B11" i="4"/>
  <c r="D10" i="4"/>
  <c r="B10" i="4"/>
  <c r="D9" i="4"/>
  <c r="B9" i="4"/>
  <c r="D8" i="4"/>
  <c r="B8" i="4"/>
  <c r="D7" i="4"/>
  <c r="D6" i="4"/>
  <c r="B6" i="4"/>
  <c r="D5" i="4"/>
  <c r="D4" i="4"/>
  <c r="B4" i="4"/>
  <c r="D3" i="4"/>
  <c r="B3" i="4"/>
  <c r="D2" i="4"/>
  <c r="B2" i="4"/>
</calcChain>
</file>

<file path=xl/sharedStrings.xml><?xml version="1.0" encoding="utf-8"?>
<sst xmlns="http://schemas.openxmlformats.org/spreadsheetml/2006/main" count="960" uniqueCount="129">
  <si>
    <t>node_name</t>
  </si>
  <si>
    <t>node_code</t>
  </si>
  <si>
    <t>Node Type</t>
  </si>
  <si>
    <t>Central office type</t>
  </si>
  <si>
    <t>Reference Regional CO</t>
  </si>
  <si>
    <t>Reference National CO</t>
  </si>
  <si>
    <t>Households</t>
  </si>
  <si>
    <t>Macro cells sites</t>
  </si>
  <si>
    <t>Twin Regional CO</t>
  </si>
  <si>
    <t>Twin National CO</t>
  </si>
  <si>
    <t>Node1</t>
  </si>
  <si>
    <t>HL2</t>
  </si>
  <si>
    <t>Metro Core Backbone</t>
  </si>
  <si>
    <t>National CO</t>
  </si>
  <si>
    <t>Node9</t>
  </si>
  <si>
    <t>Node10</t>
  </si>
  <si>
    <t>Node2</t>
  </si>
  <si>
    <t>Node16</t>
  </si>
  <si>
    <t>Node17</t>
  </si>
  <si>
    <t>Node3</t>
  </si>
  <si>
    <t>Node11</t>
  </si>
  <si>
    <t>Node12</t>
  </si>
  <si>
    <t>Node4</t>
  </si>
  <si>
    <t>Node13</t>
  </si>
  <si>
    <t>Node14</t>
  </si>
  <si>
    <t>Node5</t>
  </si>
  <si>
    <t>Node6</t>
  </si>
  <si>
    <t>Node19</t>
  </si>
  <si>
    <t>Node20</t>
  </si>
  <si>
    <t>Node7</t>
  </si>
  <si>
    <t>Node8</t>
  </si>
  <si>
    <t>HL3</t>
  </si>
  <si>
    <t>Metro Core</t>
  </si>
  <si>
    <t>Regional CO</t>
  </si>
  <si>
    <t>Node15</t>
  </si>
  <si>
    <t>Node18</t>
  </si>
  <si>
    <t>Node21</t>
  </si>
  <si>
    <t>Node40</t>
  </si>
  <si>
    <t>Node22</t>
  </si>
  <si>
    <t>Node41</t>
  </si>
  <si>
    <t>Node23</t>
  </si>
  <si>
    <t>Node42</t>
  </si>
  <si>
    <t>Node43</t>
  </si>
  <si>
    <t>Node24</t>
  </si>
  <si>
    <t>Node44</t>
  </si>
  <si>
    <t>Node25</t>
  </si>
  <si>
    <t>HL4</t>
  </si>
  <si>
    <t>Metro Aggregation</t>
  </si>
  <si>
    <t>Local CO</t>
  </si>
  <si>
    <t>Node26</t>
  </si>
  <si>
    <t>Node27</t>
  </si>
  <si>
    <t>Node28</t>
  </si>
  <si>
    <t>Node29</t>
  </si>
  <si>
    <t>Node30</t>
  </si>
  <si>
    <t>Node31</t>
  </si>
  <si>
    <t>Node32</t>
  </si>
  <si>
    <t>Node33</t>
  </si>
  <si>
    <t>Node34</t>
  </si>
  <si>
    <t>Node35</t>
  </si>
  <si>
    <t>Node36</t>
  </si>
  <si>
    <t>Node37</t>
  </si>
  <si>
    <t>Node38</t>
  </si>
  <si>
    <t>Node39</t>
  </si>
  <si>
    <t>Node45</t>
  </si>
  <si>
    <t>Node46</t>
  </si>
  <si>
    <t>Node47</t>
  </si>
  <si>
    <t>Node48</t>
  </si>
  <si>
    <t>Node49</t>
  </si>
  <si>
    <t>Node50</t>
  </si>
  <si>
    <t>Node51</t>
  </si>
  <si>
    <t>Node52</t>
  </si>
  <si>
    <t>sourceID</t>
  </si>
  <si>
    <t>destinationID</t>
  </si>
  <si>
    <t>distanceKm</t>
  </si>
  <si>
    <t>capacityGbps</t>
  </si>
  <si>
    <t>traffic_dependent</t>
  </si>
  <si>
    <t>basic</t>
  </si>
  <si>
    <t>AMEN_Cost_servers</t>
  </si>
  <si>
    <t>CU</t>
  </si>
  <si>
    <t>AMEN_Cost_NAS</t>
  </si>
  <si>
    <t>AMEN_Cost_Switches</t>
  </si>
  <si>
    <t>AMEN_Cost_10Gplugg</t>
  </si>
  <si>
    <t>AMEN_Cost_10G</t>
  </si>
  <si>
    <t>AMEN_Cost_100G</t>
  </si>
  <si>
    <t>AMEN_Cost_Switch</t>
  </si>
  <si>
    <t>MCEN_Cost_servers</t>
  </si>
  <si>
    <t>MCEN_Cost_NAS</t>
  </si>
  <si>
    <t>MCEN_Cost_Switches</t>
  </si>
  <si>
    <t>MCEN_Cost_10Gplugg</t>
  </si>
  <si>
    <t>MCEN_Cost_10G</t>
  </si>
  <si>
    <t>MCEN_Cost_100G</t>
  </si>
  <si>
    <t>MCEN_Cost_Switch</t>
  </si>
  <si>
    <t>AMEN_Power_servers</t>
  </si>
  <si>
    <t>AMEN_Power_NAS</t>
  </si>
  <si>
    <t>AMEN_Power_Switches</t>
  </si>
  <si>
    <t>AMEN_Power_10Gplugg</t>
  </si>
  <si>
    <t>AMEN_Power_10</t>
  </si>
  <si>
    <t>AMEN_Power_100G</t>
  </si>
  <si>
    <t>AMEN_Power_Switch</t>
  </si>
  <si>
    <t>MCEN_Power_servers</t>
  </si>
  <si>
    <t>MCEN_Power_NAS</t>
  </si>
  <si>
    <t>MCEN_Power_Switches</t>
  </si>
  <si>
    <t>MCEN_Power_10Gplugg</t>
  </si>
  <si>
    <t>MCEN_Power_10G</t>
  </si>
  <si>
    <t>MCEN_Power_100G</t>
  </si>
  <si>
    <t>MCEN_Power_Switch</t>
  </si>
  <si>
    <t>AMEN_CPUs</t>
  </si>
  <si>
    <t>CPU</t>
  </si>
  <si>
    <t>MCEN_CPUs</t>
  </si>
  <si>
    <t>AMEN_TB</t>
  </si>
  <si>
    <t>TB</t>
  </si>
  <si>
    <t>MCEN_TB</t>
  </si>
  <si>
    <t>Name</t>
  </si>
  <si>
    <t>Price</t>
  </si>
  <si>
    <t>Unit</t>
  </si>
  <si>
    <t>Tunable_Transponder_10Gbps</t>
  </si>
  <si>
    <t>Tunable_Transponder_100Gbps</t>
  </si>
  <si>
    <t>Tunable_Transponder_400Gbps</t>
  </si>
  <si>
    <t>Tunable_Regenerator</t>
  </si>
  <si>
    <t>Bi_derectional_Amplifier</t>
  </si>
  <si>
    <t>Optical_Terminal</t>
  </si>
  <si>
    <t>OADM_Degree_1and2</t>
  </si>
  <si>
    <t>OADM_MD_plus_1Degree</t>
  </si>
  <si>
    <t>Grooming_Port</t>
  </si>
  <si>
    <t>Optical_Cross_Connect_Port</t>
  </si>
  <si>
    <t>Cost is related to:</t>
  </si>
  <si>
    <t>Distance</t>
  </si>
  <si>
    <t>km</t>
  </si>
  <si>
    <t>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</si>
</sst>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"/>
    <numFmt numFmtId="165" formatCode="0.00000000"/>
    <numFmt numFmtId="166" formatCode="_([$€-2]\ * #,##0.00_);_([$€-2]\ * \(#,##0.00\);_([$€-2]\ * &quot;-&quot;??_);_(@_)"/>
  </numFmts>
  <fonts count="8">
    <font>
      <sz val="11"/>
      <color rgb="FF000000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Google Sans"/>
    </font>
    <font>
      <sz val="12"/>
      <color rgb="FF000000"/>
      <name val="Calibri"/>
      <family val="2"/>
    </font>
    <font>
      <sz val="11"/>
      <color rgb="FF4D5156"/>
      <name val="Arial"/>
      <family val="2"/>
      <charset val="1"/>
    </font>
    <font>
      <sz val="11"/>
      <color rgb="FFFF0000"/>
      <name val="Calibri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2" borderId="0" xfId="0" applyFont="1" applyFill="1"/>
    <xf numFmtId="164" fontId="3" fillId="0" borderId="0" xfId="0" applyNumberFormat="1" applyFont="1" applyAlignment="1">
      <alignment horizontal="right"/>
    </xf>
    <xf numFmtId="0" fontId="3" fillId="0" borderId="0" xfId="0" applyFont="1"/>
    <xf numFmtId="165" fontId="1" fillId="0" borderId="0" xfId="0" applyNumberFormat="1" applyFont="1"/>
    <xf numFmtId="164" fontId="1" fillId="0" borderId="0" xfId="0" applyNumberFormat="1" applyFont="1"/>
    <xf numFmtId="164" fontId="3" fillId="0" borderId="0" xfId="0" applyNumberFormat="1" applyFont="1"/>
    <xf numFmtId="165" fontId="4" fillId="0" borderId="0" xfId="0" applyNumberFormat="1" applyFont="1"/>
    <xf numFmtId="4" fontId="0" fillId="0" borderId="0" xfId="0" applyNumberFormat="1"/>
    <xf numFmtId="166" fontId="0" fillId="0" borderId="0" xfId="0" applyNumberFormat="1"/>
    <xf numFmtId="165" fontId="1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3" borderId="0" xfId="0" applyFont="1" applyFill="1" applyAlignment="1">
      <alignment horizontal="left"/>
    </xf>
    <xf numFmtId="4" fontId="3" fillId="3" borderId="0" xfId="0" applyNumberFormat="1" applyFont="1" applyFill="1" applyAlignment="1">
      <alignment horizontal="left"/>
    </xf>
    <xf numFmtId="0" fontId="3" fillId="0" borderId="0" xfId="0" applyFont="1" applyAlignment="1">
      <alignment horizontal="left"/>
    </xf>
    <xf numFmtId="4" fontId="3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" fontId="1" fillId="0" borderId="0" xfId="0" applyNumberFormat="1" applyFont="1" applyAlignment="1">
      <alignment horizontal="left"/>
    </xf>
    <xf numFmtId="4" fontId="6" fillId="0" borderId="0" xfId="0" applyNumberFormat="1" applyFont="1"/>
    <xf numFmtId="0" fontId="7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opLeftCell="A41" workbookViewId="0">
      <selection activeCell="L3" sqref="L3"/>
    </sheetView>
  </sheetViews>
  <sheetFormatPr defaultColWidth="14.453125" defaultRowHeight="15" customHeight="1"/>
  <cols>
    <col min="1" max="2" width="10.7265625" customWidth="1"/>
    <col min="3" max="3" width="23.7265625" customWidth="1"/>
    <col min="4" max="4" width="21.453125" customWidth="1"/>
    <col min="5" max="5" width="15.26953125" customWidth="1"/>
    <col min="6" max="6" width="17.1796875" customWidth="1"/>
    <col min="7" max="7" width="10.81640625"/>
    <col min="8" max="8" width="16.81640625" customWidth="1"/>
    <col min="9" max="25" width="10.7265625" customWidth="1"/>
  </cols>
  <sheetData>
    <row r="1" spans="1:13" ht="14.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t="s">
        <v>6</v>
      </c>
      <c r="H1" t="s">
        <v>7</v>
      </c>
      <c r="I1" s="21" t="s">
        <v>8</v>
      </c>
      <c r="J1" s="21" t="s">
        <v>9</v>
      </c>
    </row>
    <row r="2" spans="1:13" ht="14.5">
      <c r="A2" s="1" t="s">
        <v>10</v>
      </c>
      <c r="B2" t="s">
        <v>11</v>
      </c>
      <c r="C2" s="21" t="s">
        <v>12</v>
      </c>
      <c r="D2" s="21" t="s">
        <v>13</v>
      </c>
      <c r="E2" s="21" t="s">
        <v>14</v>
      </c>
      <c r="F2" s="21" t="s">
        <v>10</v>
      </c>
      <c r="G2">
        <v>12969</v>
      </c>
      <c r="H2">
        <v>7</v>
      </c>
      <c r="I2" s="21" t="s">
        <v>15</v>
      </c>
      <c r="J2" s="21" t="s">
        <v>16</v>
      </c>
    </row>
    <row r="3" spans="1:13" ht="14.5">
      <c r="A3" s="1" t="s">
        <v>16</v>
      </c>
      <c r="B3" t="s">
        <v>11</v>
      </c>
      <c r="C3" s="21" t="s">
        <v>12</v>
      </c>
      <c r="D3" s="21" t="s">
        <v>13</v>
      </c>
      <c r="E3" s="21" t="s">
        <v>17</v>
      </c>
      <c r="F3" s="21" t="s">
        <v>16</v>
      </c>
      <c r="G3">
        <v>9735</v>
      </c>
      <c r="H3">
        <v>3</v>
      </c>
      <c r="I3" s="21" t="s">
        <v>18</v>
      </c>
      <c r="J3" s="21" t="s">
        <v>10</v>
      </c>
      <c r="M3" s="22"/>
    </row>
    <row r="4" spans="1:13" ht="14.5">
      <c r="A4" s="1" t="s">
        <v>19</v>
      </c>
      <c r="B4" t="s">
        <v>11</v>
      </c>
      <c r="C4" s="21" t="s">
        <v>12</v>
      </c>
      <c r="D4" s="21" t="s">
        <v>13</v>
      </c>
      <c r="E4" s="21" t="s">
        <v>20</v>
      </c>
      <c r="F4" s="21" t="s">
        <v>19</v>
      </c>
      <c r="G4">
        <v>12867</v>
      </c>
      <c r="H4">
        <v>7</v>
      </c>
      <c r="I4" s="21" t="s">
        <v>21</v>
      </c>
      <c r="J4" s="21" t="s">
        <v>10</v>
      </c>
      <c r="M4" s="22"/>
    </row>
    <row r="5" spans="1:13" ht="14.5">
      <c r="A5" s="1" t="s">
        <v>22</v>
      </c>
      <c r="B5" t="s">
        <v>11</v>
      </c>
      <c r="C5" s="21" t="s">
        <v>12</v>
      </c>
      <c r="D5" s="21" t="s">
        <v>13</v>
      </c>
      <c r="E5" s="21" t="s">
        <v>23</v>
      </c>
      <c r="F5" s="21" t="s">
        <v>22</v>
      </c>
      <c r="G5">
        <v>9964</v>
      </c>
      <c r="H5">
        <v>4</v>
      </c>
      <c r="I5" s="21" t="s">
        <v>24</v>
      </c>
      <c r="J5" s="21" t="s">
        <v>10</v>
      </c>
      <c r="M5" s="22"/>
    </row>
    <row r="6" spans="1:13" ht="14.5">
      <c r="A6" s="1" t="s">
        <v>25</v>
      </c>
      <c r="B6" t="s">
        <v>11</v>
      </c>
      <c r="C6" s="21" t="s">
        <v>12</v>
      </c>
      <c r="D6" s="21" t="s">
        <v>13</v>
      </c>
      <c r="E6" s="21" t="s">
        <v>17</v>
      </c>
      <c r="F6" s="21" t="s">
        <v>25</v>
      </c>
      <c r="G6">
        <v>8346</v>
      </c>
      <c r="H6">
        <v>7</v>
      </c>
      <c r="I6" s="21" t="s">
        <v>18</v>
      </c>
      <c r="J6" s="21" t="s">
        <v>16</v>
      </c>
    </row>
    <row r="7" spans="1:13" ht="14.5">
      <c r="A7" s="1" t="s">
        <v>26</v>
      </c>
      <c r="B7" t="s">
        <v>11</v>
      </c>
      <c r="C7" s="21" t="s">
        <v>12</v>
      </c>
      <c r="D7" s="21" t="s">
        <v>13</v>
      </c>
      <c r="E7" s="21" t="s">
        <v>27</v>
      </c>
      <c r="F7" s="21" t="s">
        <v>26</v>
      </c>
      <c r="G7">
        <v>10413</v>
      </c>
      <c r="H7">
        <v>6</v>
      </c>
      <c r="I7" s="21" t="s">
        <v>28</v>
      </c>
      <c r="J7" s="21" t="s">
        <v>16</v>
      </c>
    </row>
    <row r="8" spans="1:13" ht="14.5">
      <c r="A8" s="1" t="s">
        <v>29</v>
      </c>
      <c r="B8" t="s">
        <v>11</v>
      </c>
      <c r="C8" s="21" t="s">
        <v>12</v>
      </c>
      <c r="D8" s="21" t="s">
        <v>13</v>
      </c>
      <c r="E8" s="21" t="s">
        <v>14</v>
      </c>
      <c r="F8" s="21" t="s">
        <v>29</v>
      </c>
      <c r="G8">
        <v>13268</v>
      </c>
      <c r="H8">
        <v>8</v>
      </c>
      <c r="I8" s="21" t="s">
        <v>15</v>
      </c>
      <c r="J8" s="21" t="s">
        <v>16</v>
      </c>
    </row>
    <row r="9" spans="1:13" ht="14.5">
      <c r="A9" s="1" t="s">
        <v>30</v>
      </c>
      <c r="B9" t="s">
        <v>11</v>
      </c>
      <c r="C9" s="21" t="s">
        <v>12</v>
      </c>
      <c r="D9" s="21" t="s">
        <v>13</v>
      </c>
      <c r="E9" s="21" t="s">
        <v>14</v>
      </c>
      <c r="F9" s="21" t="s">
        <v>30</v>
      </c>
      <c r="G9">
        <v>13594</v>
      </c>
      <c r="H9">
        <v>5</v>
      </c>
      <c r="I9" s="21" t="s">
        <v>15</v>
      </c>
      <c r="J9" s="21" t="s">
        <v>10</v>
      </c>
    </row>
    <row r="10" spans="1:13" ht="14.5">
      <c r="A10" s="1" t="s">
        <v>14</v>
      </c>
      <c r="B10" t="s">
        <v>31</v>
      </c>
      <c r="C10" s="21" t="s">
        <v>32</v>
      </c>
      <c r="D10" s="21" t="s">
        <v>33</v>
      </c>
      <c r="E10" s="21" t="s">
        <v>14</v>
      </c>
      <c r="F10" s="21" t="s">
        <v>30</v>
      </c>
      <c r="G10">
        <v>9777</v>
      </c>
      <c r="H10">
        <v>10</v>
      </c>
      <c r="I10" s="21" t="s">
        <v>15</v>
      </c>
      <c r="J10" s="21" t="s">
        <v>10</v>
      </c>
    </row>
    <row r="11" spans="1:13" ht="14.5">
      <c r="A11" s="1" t="s">
        <v>15</v>
      </c>
      <c r="B11" t="s">
        <v>31</v>
      </c>
      <c r="C11" s="21" t="s">
        <v>32</v>
      </c>
      <c r="D11" s="21" t="s">
        <v>33</v>
      </c>
      <c r="E11" s="21" t="s">
        <v>15</v>
      </c>
      <c r="F11" s="21" t="s">
        <v>30</v>
      </c>
      <c r="G11">
        <v>13786</v>
      </c>
      <c r="H11">
        <v>6</v>
      </c>
      <c r="I11" s="21" t="s">
        <v>14</v>
      </c>
      <c r="J11" s="21" t="s">
        <v>10</v>
      </c>
      <c r="M11" s="22"/>
    </row>
    <row r="12" spans="1:13" ht="14.5">
      <c r="A12" s="1" t="s">
        <v>20</v>
      </c>
      <c r="B12" t="s">
        <v>31</v>
      </c>
      <c r="C12" s="21" t="s">
        <v>32</v>
      </c>
      <c r="D12" s="21" t="s">
        <v>33</v>
      </c>
      <c r="E12" s="21" t="s">
        <v>20</v>
      </c>
      <c r="F12" s="21" t="s">
        <v>19</v>
      </c>
      <c r="G12">
        <v>12971</v>
      </c>
      <c r="H12">
        <v>7</v>
      </c>
      <c r="I12" s="21" t="s">
        <v>15</v>
      </c>
      <c r="J12" s="21" t="s">
        <v>10</v>
      </c>
      <c r="M12" s="22"/>
    </row>
    <row r="13" spans="1:13" ht="14.5">
      <c r="A13" s="1" t="s">
        <v>21</v>
      </c>
      <c r="B13" t="s">
        <v>31</v>
      </c>
      <c r="C13" s="21" t="s">
        <v>32</v>
      </c>
      <c r="D13" s="21" t="s">
        <v>33</v>
      </c>
      <c r="E13" s="21" t="s">
        <v>21</v>
      </c>
      <c r="F13" s="21" t="s">
        <v>19</v>
      </c>
      <c r="G13">
        <v>14757</v>
      </c>
      <c r="H13">
        <v>6</v>
      </c>
      <c r="I13" s="21" t="s">
        <v>20</v>
      </c>
      <c r="J13" s="21" t="s">
        <v>10</v>
      </c>
    </row>
    <row r="14" spans="1:13" ht="14.5">
      <c r="A14" s="1" t="s">
        <v>23</v>
      </c>
      <c r="B14" t="s">
        <v>31</v>
      </c>
      <c r="C14" s="21" t="s">
        <v>32</v>
      </c>
      <c r="D14" s="21" t="s">
        <v>33</v>
      </c>
      <c r="E14" s="21" t="s">
        <v>23</v>
      </c>
      <c r="F14" s="21" t="s">
        <v>22</v>
      </c>
      <c r="G14">
        <v>15665</v>
      </c>
      <c r="H14">
        <v>9</v>
      </c>
      <c r="I14" s="21" t="s">
        <v>21</v>
      </c>
      <c r="J14" s="21" t="s">
        <v>10</v>
      </c>
    </row>
    <row r="15" spans="1:13" ht="14.5">
      <c r="A15" s="1" t="s">
        <v>24</v>
      </c>
      <c r="B15" t="s">
        <v>31</v>
      </c>
      <c r="C15" s="21" t="s">
        <v>32</v>
      </c>
      <c r="D15" s="21" t="s">
        <v>33</v>
      </c>
      <c r="E15" s="21" t="s">
        <v>24</v>
      </c>
      <c r="F15" s="21" t="s">
        <v>22</v>
      </c>
      <c r="G15">
        <v>8763</v>
      </c>
      <c r="H15">
        <v>8</v>
      </c>
      <c r="I15" s="21" t="s">
        <v>23</v>
      </c>
      <c r="J15" s="21" t="s">
        <v>10</v>
      </c>
    </row>
    <row r="16" spans="1:13" ht="14.5">
      <c r="A16" s="1" t="s">
        <v>34</v>
      </c>
      <c r="B16" t="s">
        <v>31</v>
      </c>
      <c r="C16" s="21" t="s">
        <v>32</v>
      </c>
      <c r="D16" s="21" t="s">
        <v>33</v>
      </c>
      <c r="E16" s="21" t="s">
        <v>34</v>
      </c>
      <c r="F16" s="21" t="s">
        <v>22</v>
      </c>
      <c r="G16">
        <v>10023</v>
      </c>
      <c r="H16">
        <v>4</v>
      </c>
      <c r="I16" s="21" t="s">
        <v>24</v>
      </c>
      <c r="J16" s="21" t="s">
        <v>10</v>
      </c>
    </row>
    <row r="17" spans="1:10" ht="14.5">
      <c r="A17" s="1" t="s">
        <v>17</v>
      </c>
      <c r="B17" t="s">
        <v>31</v>
      </c>
      <c r="C17" s="21" t="s">
        <v>32</v>
      </c>
      <c r="D17" s="21" t="s">
        <v>33</v>
      </c>
      <c r="E17" s="21" t="s">
        <v>17</v>
      </c>
      <c r="F17" s="21" t="s">
        <v>25</v>
      </c>
      <c r="G17">
        <v>13572</v>
      </c>
      <c r="H17">
        <v>8</v>
      </c>
      <c r="I17" s="21" t="s">
        <v>34</v>
      </c>
      <c r="J17" s="21" t="s">
        <v>16</v>
      </c>
    </row>
    <row r="18" spans="1:10" ht="14.5">
      <c r="A18" s="1" t="s">
        <v>18</v>
      </c>
      <c r="B18" t="s">
        <v>31</v>
      </c>
      <c r="C18" s="21" t="s">
        <v>32</v>
      </c>
      <c r="D18" s="21" t="s">
        <v>33</v>
      </c>
      <c r="E18" s="21" t="s">
        <v>18</v>
      </c>
      <c r="F18" s="21" t="s">
        <v>25</v>
      </c>
      <c r="G18">
        <v>12253</v>
      </c>
      <c r="H18">
        <v>7</v>
      </c>
      <c r="I18" s="21" t="s">
        <v>17</v>
      </c>
      <c r="J18" s="21" t="s">
        <v>16</v>
      </c>
    </row>
    <row r="19" spans="1:10" ht="14.5">
      <c r="A19" s="1" t="s">
        <v>35</v>
      </c>
      <c r="B19" t="s">
        <v>31</v>
      </c>
      <c r="C19" s="21" t="s">
        <v>32</v>
      </c>
      <c r="D19" s="21" t="s">
        <v>33</v>
      </c>
      <c r="E19" s="21" t="s">
        <v>35</v>
      </c>
      <c r="F19" s="21" t="s">
        <v>25</v>
      </c>
      <c r="G19">
        <v>12216</v>
      </c>
      <c r="H19">
        <v>6</v>
      </c>
      <c r="I19" s="21" t="s">
        <v>18</v>
      </c>
      <c r="J19" s="21" t="s">
        <v>16</v>
      </c>
    </row>
    <row r="20" spans="1:10" ht="14.5">
      <c r="A20" s="1" t="s">
        <v>27</v>
      </c>
      <c r="B20" t="s">
        <v>31</v>
      </c>
      <c r="C20" s="21" t="s">
        <v>32</v>
      </c>
      <c r="D20" s="21" t="s">
        <v>33</v>
      </c>
      <c r="E20" s="21" t="s">
        <v>27</v>
      </c>
      <c r="F20" s="21" t="s">
        <v>26</v>
      </c>
      <c r="G20">
        <v>10791</v>
      </c>
      <c r="H20">
        <v>11</v>
      </c>
      <c r="I20" s="21" t="s">
        <v>35</v>
      </c>
      <c r="J20" s="21" t="s">
        <v>16</v>
      </c>
    </row>
    <row r="21" spans="1:10" ht="15.75" customHeight="1">
      <c r="A21" s="1" t="s">
        <v>28</v>
      </c>
      <c r="B21" t="s">
        <v>31</v>
      </c>
      <c r="C21" s="21" t="s">
        <v>32</v>
      </c>
      <c r="D21" s="21" t="s">
        <v>33</v>
      </c>
      <c r="E21" s="21" t="s">
        <v>28</v>
      </c>
      <c r="F21" s="21" t="s">
        <v>26</v>
      </c>
      <c r="G21">
        <v>13713</v>
      </c>
      <c r="H21">
        <v>4</v>
      </c>
      <c r="I21" s="21" t="s">
        <v>27</v>
      </c>
      <c r="J21" s="21" t="s">
        <v>36</v>
      </c>
    </row>
    <row r="22" spans="1:10" ht="15.75" customHeight="1">
      <c r="A22" s="1" t="s">
        <v>36</v>
      </c>
      <c r="B22" t="s">
        <v>11</v>
      </c>
      <c r="C22" s="21" t="s">
        <v>12</v>
      </c>
      <c r="D22" s="21" t="s">
        <v>13</v>
      </c>
      <c r="E22" s="21" t="s">
        <v>28</v>
      </c>
      <c r="F22" s="21" t="s">
        <v>36</v>
      </c>
      <c r="G22">
        <v>14883</v>
      </c>
      <c r="H22">
        <v>8</v>
      </c>
      <c r="I22" s="21" t="s">
        <v>37</v>
      </c>
      <c r="J22" s="21" t="s">
        <v>26</v>
      </c>
    </row>
    <row r="23" spans="1:10" ht="15.75" customHeight="1">
      <c r="A23" s="1" t="s">
        <v>38</v>
      </c>
      <c r="B23" t="s">
        <v>11</v>
      </c>
      <c r="C23" s="21" t="s">
        <v>12</v>
      </c>
      <c r="D23" s="21" t="s">
        <v>13</v>
      </c>
      <c r="E23" s="21" t="s">
        <v>39</v>
      </c>
      <c r="F23" s="21" t="s">
        <v>38</v>
      </c>
      <c r="G23">
        <v>9821</v>
      </c>
      <c r="H23">
        <v>8</v>
      </c>
      <c r="I23" s="21" t="s">
        <v>28</v>
      </c>
      <c r="J23" s="21" t="s">
        <v>29</v>
      </c>
    </row>
    <row r="24" spans="1:10" ht="15.75" customHeight="1">
      <c r="A24" s="1" t="s">
        <v>40</v>
      </c>
      <c r="B24" t="s">
        <v>11</v>
      </c>
      <c r="C24" s="21" t="s">
        <v>12</v>
      </c>
      <c r="D24" s="21" t="s">
        <v>13</v>
      </c>
      <c r="E24" s="21" t="s">
        <v>41</v>
      </c>
      <c r="F24" s="21" t="s">
        <v>40</v>
      </c>
      <c r="G24">
        <v>7949</v>
      </c>
      <c r="H24">
        <v>8</v>
      </c>
      <c r="I24" s="21" t="s">
        <v>42</v>
      </c>
      <c r="J24" s="21" t="s">
        <v>29</v>
      </c>
    </row>
    <row r="25" spans="1:10" ht="15.75" customHeight="1">
      <c r="A25" s="1" t="s">
        <v>43</v>
      </c>
      <c r="B25" t="s">
        <v>11</v>
      </c>
      <c r="C25" s="21" t="s">
        <v>12</v>
      </c>
      <c r="D25" s="21" t="s">
        <v>13</v>
      </c>
      <c r="E25" s="21" t="s">
        <v>44</v>
      </c>
      <c r="F25" s="21" t="s">
        <v>43</v>
      </c>
      <c r="G25">
        <v>14414</v>
      </c>
      <c r="H25">
        <v>10</v>
      </c>
      <c r="I25" s="21" t="s">
        <v>14</v>
      </c>
      <c r="J25" s="21" t="s">
        <v>30</v>
      </c>
    </row>
    <row r="26" spans="1:10" ht="15.75" customHeight="1">
      <c r="A26" s="1" t="s">
        <v>45</v>
      </c>
      <c r="B26" t="s">
        <v>46</v>
      </c>
      <c r="C26" s="21" t="s">
        <v>47</v>
      </c>
      <c r="D26" s="21" t="s">
        <v>48</v>
      </c>
      <c r="E26" s="21" t="s">
        <v>14</v>
      </c>
      <c r="F26" s="21" t="s">
        <v>30</v>
      </c>
      <c r="G26">
        <v>11946</v>
      </c>
      <c r="H26">
        <v>8</v>
      </c>
      <c r="I26" s="21" t="s">
        <v>15</v>
      </c>
      <c r="J26" s="21" t="s">
        <v>10</v>
      </c>
    </row>
    <row r="27" spans="1:10" ht="15.75" customHeight="1">
      <c r="A27" s="1" t="s">
        <v>49</v>
      </c>
      <c r="B27" t="s">
        <v>46</v>
      </c>
      <c r="C27" s="21" t="s">
        <v>47</v>
      </c>
      <c r="D27" s="21" t="s">
        <v>48</v>
      </c>
      <c r="E27" s="21" t="s">
        <v>15</v>
      </c>
      <c r="F27" s="21" t="s">
        <v>30</v>
      </c>
      <c r="G27">
        <v>12098</v>
      </c>
      <c r="H27">
        <v>8</v>
      </c>
      <c r="I27" s="21" t="s">
        <v>14</v>
      </c>
      <c r="J27" s="21" t="s">
        <v>10</v>
      </c>
    </row>
    <row r="28" spans="1:10" ht="15.75" customHeight="1">
      <c r="A28" s="1" t="s">
        <v>50</v>
      </c>
      <c r="B28" t="s">
        <v>46</v>
      </c>
      <c r="C28" s="21" t="s">
        <v>47</v>
      </c>
      <c r="D28" s="21" t="s">
        <v>48</v>
      </c>
      <c r="E28" s="21" t="s">
        <v>20</v>
      </c>
      <c r="F28" s="21" t="s">
        <v>19</v>
      </c>
      <c r="G28">
        <v>12043</v>
      </c>
      <c r="H28">
        <v>6</v>
      </c>
      <c r="I28" s="21" t="s">
        <v>15</v>
      </c>
      <c r="J28" s="21" t="s">
        <v>10</v>
      </c>
    </row>
    <row r="29" spans="1:10" ht="15.75" customHeight="1">
      <c r="A29" s="1" t="s">
        <v>51</v>
      </c>
      <c r="B29" t="s">
        <v>46</v>
      </c>
      <c r="C29" s="21" t="s">
        <v>47</v>
      </c>
      <c r="D29" s="21" t="s">
        <v>48</v>
      </c>
      <c r="E29" s="21" t="s">
        <v>21</v>
      </c>
      <c r="F29" s="21" t="s">
        <v>19</v>
      </c>
      <c r="G29">
        <v>12818</v>
      </c>
      <c r="H29">
        <v>4</v>
      </c>
      <c r="I29" s="21" t="s">
        <v>20</v>
      </c>
      <c r="J29" s="21" t="s">
        <v>10</v>
      </c>
    </row>
    <row r="30" spans="1:10" ht="15.75" customHeight="1">
      <c r="A30" s="1" t="s">
        <v>52</v>
      </c>
      <c r="B30" t="s">
        <v>46</v>
      </c>
      <c r="C30" s="21" t="s">
        <v>47</v>
      </c>
      <c r="D30" s="21" t="s">
        <v>48</v>
      </c>
      <c r="E30" s="21" t="s">
        <v>23</v>
      </c>
      <c r="F30" s="21" t="s">
        <v>22</v>
      </c>
      <c r="G30">
        <v>12403</v>
      </c>
      <c r="H30">
        <v>7</v>
      </c>
      <c r="I30" s="21" t="s">
        <v>21</v>
      </c>
      <c r="J30" s="21" t="s">
        <v>10</v>
      </c>
    </row>
    <row r="31" spans="1:10" ht="15.75" customHeight="1">
      <c r="A31" s="1" t="s">
        <v>53</v>
      </c>
      <c r="B31" t="s">
        <v>46</v>
      </c>
      <c r="C31" s="21" t="s">
        <v>47</v>
      </c>
      <c r="D31" s="21" t="s">
        <v>48</v>
      </c>
      <c r="E31" s="21" t="s">
        <v>24</v>
      </c>
      <c r="F31" s="21" t="s">
        <v>22</v>
      </c>
      <c r="G31">
        <v>8705</v>
      </c>
      <c r="H31">
        <v>10</v>
      </c>
      <c r="I31" s="21" t="s">
        <v>23</v>
      </c>
      <c r="J31" s="21" t="s">
        <v>10</v>
      </c>
    </row>
    <row r="32" spans="1:10" ht="15.75" customHeight="1">
      <c r="A32" s="1" t="s">
        <v>54</v>
      </c>
      <c r="B32" t="s">
        <v>46</v>
      </c>
      <c r="C32" s="21" t="s">
        <v>47</v>
      </c>
      <c r="D32" s="21" t="s">
        <v>48</v>
      </c>
      <c r="E32" s="21" t="s">
        <v>34</v>
      </c>
      <c r="F32" s="21" t="s">
        <v>22</v>
      </c>
      <c r="G32">
        <v>10311</v>
      </c>
      <c r="H32">
        <v>8</v>
      </c>
      <c r="I32" s="21" t="s">
        <v>24</v>
      </c>
      <c r="J32" s="21" t="s">
        <v>10</v>
      </c>
    </row>
    <row r="33" spans="1:10" ht="15.75" customHeight="1">
      <c r="A33" s="1" t="s">
        <v>55</v>
      </c>
      <c r="B33" t="s">
        <v>46</v>
      </c>
      <c r="C33" s="21" t="s">
        <v>47</v>
      </c>
      <c r="D33" s="21" t="s">
        <v>48</v>
      </c>
      <c r="E33" s="21" t="s">
        <v>34</v>
      </c>
      <c r="F33" s="21" t="s">
        <v>22</v>
      </c>
      <c r="G33">
        <v>11786</v>
      </c>
      <c r="H33">
        <v>9</v>
      </c>
      <c r="I33" s="21" t="s">
        <v>24</v>
      </c>
      <c r="J33" s="21" t="s">
        <v>10</v>
      </c>
    </row>
    <row r="34" spans="1:10" ht="15.75" customHeight="1">
      <c r="A34" s="1" t="s">
        <v>56</v>
      </c>
      <c r="B34" t="s">
        <v>46</v>
      </c>
      <c r="C34" s="21" t="s">
        <v>47</v>
      </c>
      <c r="D34" s="21" t="s">
        <v>48</v>
      </c>
      <c r="E34" s="21" t="s">
        <v>17</v>
      </c>
      <c r="F34" s="21" t="s">
        <v>25</v>
      </c>
      <c r="G34">
        <v>14113</v>
      </c>
      <c r="H34">
        <v>10</v>
      </c>
      <c r="I34" s="21" t="s">
        <v>34</v>
      </c>
      <c r="J34" s="21" t="s">
        <v>16</v>
      </c>
    </row>
    <row r="35" spans="1:10" ht="15.75" customHeight="1">
      <c r="A35" s="1" t="s">
        <v>57</v>
      </c>
      <c r="B35" t="s">
        <v>46</v>
      </c>
      <c r="C35" s="21" t="s">
        <v>47</v>
      </c>
      <c r="D35" s="21" t="s">
        <v>48</v>
      </c>
      <c r="E35" s="21" t="s">
        <v>18</v>
      </c>
      <c r="F35" s="21" t="s">
        <v>25</v>
      </c>
      <c r="G35">
        <v>11783</v>
      </c>
      <c r="H35">
        <v>8</v>
      </c>
      <c r="I35" s="21" t="s">
        <v>17</v>
      </c>
      <c r="J35" s="21" t="s">
        <v>16</v>
      </c>
    </row>
    <row r="36" spans="1:10" ht="15.75" customHeight="1">
      <c r="A36" s="1" t="s">
        <v>58</v>
      </c>
      <c r="B36" t="s">
        <v>46</v>
      </c>
      <c r="C36" s="21" t="s">
        <v>47</v>
      </c>
      <c r="D36" s="21" t="s">
        <v>48</v>
      </c>
      <c r="E36" s="21" t="s">
        <v>18</v>
      </c>
      <c r="F36" s="21" t="s">
        <v>25</v>
      </c>
      <c r="G36">
        <v>10621</v>
      </c>
      <c r="H36">
        <v>8</v>
      </c>
      <c r="I36" s="21" t="s">
        <v>17</v>
      </c>
      <c r="J36" s="21" t="s">
        <v>16</v>
      </c>
    </row>
    <row r="37" spans="1:10" ht="15.75" customHeight="1">
      <c r="A37" s="1" t="s">
        <v>59</v>
      </c>
      <c r="B37" t="s">
        <v>46</v>
      </c>
      <c r="C37" s="21" t="s">
        <v>47</v>
      </c>
      <c r="D37" s="21" t="s">
        <v>48</v>
      </c>
      <c r="E37" s="21" t="s">
        <v>35</v>
      </c>
      <c r="F37" s="21" t="s">
        <v>25</v>
      </c>
      <c r="G37">
        <v>12985</v>
      </c>
      <c r="H37">
        <v>6</v>
      </c>
      <c r="I37" s="21" t="s">
        <v>18</v>
      </c>
      <c r="J37" s="21" t="s">
        <v>16</v>
      </c>
    </row>
    <row r="38" spans="1:10" ht="15.75" customHeight="1">
      <c r="A38" s="1" t="s">
        <v>60</v>
      </c>
      <c r="B38" t="s">
        <v>46</v>
      </c>
      <c r="C38" s="21" t="s">
        <v>47</v>
      </c>
      <c r="D38" s="21" t="s">
        <v>48</v>
      </c>
      <c r="E38" s="21" t="s">
        <v>35</v>
      </c>
      <c r="F38" s="21" t="s">
        <v>25</v>
      </c>
      <c r="G38">
        <v>11596</v>
      </c>
      <c r="H38">
        <v>9</v>
      </c>
      <c r="I38" s="21" t="s">
        <v>18</v>
      </c>
      <c r="J38" s="21" t="s">
        <v>16</v>
      </c>
    </row>
    <row r="39" spans="1:10" ht="15.75" customHeight="1">
      <c r="A39" s="1" t="s">
        <v>61</v>
      </c>
      <c r="B39" t="s">
        <v>46</v>
      </c>
      <c r="C39" s="21" t="s">
        <v>47</v>
      </c>
      <c r="D39" s="21" t="s">
        <v>48</v>
      </c>
      <c r="E39" s="21" t="s">
        <v>27</v>
      </c>
      <c r="F39" s="21" t="s">
        <v>26</v>
      </c>
      <c r="G39">
        <v>15757</v>
      </c>
      <c r="H39">
        <v>10</v>
      </c>
      <c r="I39" s="21" t="s">
        <v>35</v>
      </c>
      <c r="J39" s="21" t="s">
        <v>16</v>
      </c>
    </row>
    <row r="40" spans="1:10" ht="15.75" customHeight="1">
      <c r="A40" s="1" t="s">
        <v>62</v>
      </c>
      <c r="B40" t="s">
        <v>46</v>
      </c>
      <c r="C40" s="21" t="s">
        <v>47</v>
      </c>
      <c r="D40" s="21" t="s">
        <v>48</v>
      </c>
      <c r="E40" s="21" t="s">
        <v>27</v>
      </c>
      <c r="F40" s="21" t="s">
        <v>26</v>
      </c>
      <c r="G40">
        <v>9784</v>
      </c>
      <c r="H40">
        <v>8</v>
      </c>
      <c r="I40" s="21" t="s">
        <v>35</v>
      </c>
      <c r="J40" s="21" t="s">
        <v>16</v>
      </c>
    </row>
    <row r="41" spans="1:10" ht="15.75" customHeight="1">
      <c r="A41" s="1" t="s">
        <v>37</v>
      </c>
      <c r="B41" t="s">
        <v>31</v>
      </c>
      <c r="C41" s="21" t="s">
        <v>32</v>
      </c>
      <c r="D41" s="21" t="s">
        <v>33</v>
      </c>
      <c r="E41" s="21" t="s">
        <v>37</v>
      </c>
      <c r="F41" s="21" t="s">
        <v>36</v>
      </c>
      <c r="G41">
        <v>13691</v>
      </c>
      <c r="H41">
        <v>5</v>
      </c>
      <c r="I41" s="21" t="s">
        <v>28</v>
      </c>
      <c r="J41" s="21" t="s">
        <v>26</v>
      </c>
    </row>
    <row r="42" spans="1:10" ht="15.75" customHeight="1">
      <c r="A42" s="1" t="s">
        <v>39</v>
      </c>
      <c r="B42" t="s">
        <v>31</v>
      </c>
      <c r="C42" s="21" t="s">
        <v>32</v>
      </c>
      <c r="D42" s="21" t="s">
        <v>33</v>
      </c>
      <c r="E42" s="21" t="s">
        <v>39</v>
      </c>
      <c r="F42" s="21" t="s">
        <v>38</v>
      </c>
      <c r="G42">
        <v>12322</v>
      </c>
      <c r="H42">
        <v>9</v>
      </c>
      <c r="I42" s="21" t="s">
        <v>37</v>
      </c>
      <c r="J42" s="21" t="s">
        <v>29</v>
      </c>
    </row>
    <row r="43" spans="1:10" ht="15.75" customHeight="1">
      <c r="A43" s="1" t="s">
        <v>41</v>
      </c>
      <c r="B43" t="s">
        <v>31</v>
      </c>
      <c r="C43" s="21" t="s">
        <v>32</v>
      </c>
      <c r="D43" s="21" t="s">
        <v>33</v>
      </c>
      <c r="E43" s="21" t="s">
        <v>41</v>
      </c>
      <c r="F43" s="21" t="s">
        <v>40</v>
      </c>
      <c r="G43">
        <v>11447</v>
      </c>
      <c r="H43">
        <v>4</v>
      </c>
      <c r="I43" s="21" t="s">
        <v>39</v>
      </c>
      <c r="J43" s="21" t="s">
        <v>29</v>
      </c>
    </row>
    <row r="44" spans="1:10" ht="15.75" customHeight="1">
      <c r="A44" s="1" t="s">
        <v>42</v>
      </c>
      <c r="B44" t="s">
        <v>31</v>
      </c>
      <c r="C44" s="21" t="s">
        <v>32</v>
      </c>
      <c r="D44" s="21" t="s">
        <v>33</v>
      </c>
      <c r="E44" s="21" t="s">
        <v>42</v>
      </c>
      <c r="F44" s="21" t="s">
        <v>40</v>
      </c>
      <c r="G44">
        <v>11165</v>
      </c>
      <c r="H44">
        <v>6</v>
      </c>
      <c r="I44" s="21" t="s">
        <v>41</v>
      </c>
      <c r="J44" s="21" t="s">
        <v>29</v>
      </c>
    </row>
    <row r="45" spans="1:10" ht="15.75" customHeight="1">
      <c r="A45" s="1" t="s">
        <v>44</v>
      </c>
      <c r="B45" t="s">
        <v>31</v>
      </c>
      <c r="C45" s="21" t="s">
        <v>32</v>
      </c>
      <c r="D45" s="21" t="s">
        <v>33</v>
      </c>
      <c r="E45" s="21" t="s">
        <v>44</v>
      </c>
      <c r="F45" s="21" t="s">
        <v>43</v>
      </c>
      <c r="G45">
        <v>8160</v>
      </c>
      <c r="H45">
        <v>11</v>
      </c>
      <c r="I45" s="21" t="s">
        <v>14</v>
      </c>
      <c r="J45" s="21" t="s">
        <v>30</v>
      </c>
    </row>
    <row r="46" spans="1:10" ht="15.75" customHeight="1">
      <c r="A46" s="1" t="s">
        <v>63</v>
      </c>
      <c r="B46" t="s">
        <v>46</v>
      </c>
      <c r="C46" s="21" t="s">
        <v>47</v>
      </c>
      <c r="D46" s="21" t="s">
        <v>48</v>
      </c>
      <c r="E46" s="21" t="s">
        <v>44</v>
      </c>
      <c r="F46" s="21" t="s">
        <v>43</v>
      </c>
      <c r="G46">
        <v>12923</v>
      </c>
      <c r="H46">
        <v>8</v>
      </c>
      <c r="I46" s="21" t="s">
        <v>14</v>
      </c>
      <c r="J46" s="21" t="s">
        <v>30</v>
      </c>
    </row>
    <row r="47" spans="1:10" ht="15.75" customHeight="1">
      <c r="A47" s="1" t="s">
        <v>64</v>
      </c>
      <c r="B47" t="s">
        <v>46</v>
      </c>
      <c r="C47" s="21" t="s">
        <v>47</v>
      </c>
      <c r="D47" s="21" t="s">
        <v>48</v>
      </c>
      <c r="E47" s="21" t="s">
        <v>44</v>
      </c>
      <c r="F47" s="21" t="s">
        <v>43</v>
      </c>
      <c r="G47">
        <v>12918</v>
      </c>
      <c r="H47">
        <v>6</v>
      </c>
      <c r="I47" s="21" t="s">
        <v>14</v>
      </c>
      <c r="J47" s="21" t="s">
        <v>30</v>
      </c>
    </row>
    <row r="48" spans="1:10" ht="15.75" customHeight="1">
      <c r="A48" s="1" t="s">
        <v>65</v>
      </c>
      <c r="B48" t="s">
        <v>46</v>
      </c>
      <c r="C48" s="21" t="s">
        <v>47</v>
      </c>
      <c r="D48" s="21" t="s">
        <v>48</v>
      </c>
      <c r="E48" s="21" t="s">
        <v>42</v>
      </c>
      <c r="F48" s="21" t="s">
        <v>40</v>
      </c>
      <c r="G48">
        <v>14273</v>
      </c>
      <c r="H48">
        <v>9</v>
      </c>
      <c r="I48" s="21" t="s">
        <v>41</v>
      </c>
      <c r="J48" s="21" t="s">
        <v>29</v>
      </c>
    </row>
    <row r="49" spans="1:10" ht="15.75" customHeight="1">
      <c r="A49" s="1" t="s">
        <v>66</v>
      </c>
      <c r="B49" t="s">
        <v>46</v>
      </c>
      <c r="C49" s="21" t="s">
        <v>47</v>
      </c>
      <c r="D49" s="21" t="s">
        <v>48</v>
      </c>
      <c r="E49" s="21" t="s">
        <v>42</v>
      </c>
      <c r="F49" s="21" t="s">
        <v>40</v>
      </c>
      <c r="G49">
        <v>12680</v>
      </c>
      <c r="H49">
        <v>8</v>
      </c>
      <c r="I49" s="21" t="s">
        <v>41</v>
      </c>
      <c r="J49" s="21" t="s">
        <v>29</v>
      </c>
    </row>
    <row r="50" spans="1:10" ht="15.75" customHeight="1">
      <c r="A50" s="1" t="s">
        <v>67</v>
      </c>
      <c r="B50" t="s">
        <v>46</v>
      </c>
      <c r="C50" s="21" t="s">
        <v>47</v>
      </c>
      <c r="D50" s="21" t="s">
        <v>48</v>
      </c>
      <c r="E50" s="21" t="s">
        <v>41</v>
      </c>
      <c r="F50" s="21" t="s">
        <v>40</v>
      </c>
      <c r="G50">
        <v>9602</v>
      </c>
      <c r="H50">
        <v>6</v>
      </c>
      <c r="I50" s="21" t="s">
        <v>39</v>
      </c>
      <c r="J50" s="21" t="s">
        <v>29</v>
      </c>
    </row>
    <row r="51" spans="1:10" ht="15.75" customHeight="1">
      <c r="A51" s="1" t="s">
        <v>68</v>
      </c>
      <c r="B51" t="s">
        <v>46</v>
      </c>
      <c r="C51" s="21" t="s">
        <v>47</v>
      </c>
      <c r="D51" s="21" t="s">
        <v>48</v>
      </c>
      <c r="E51" s="21" t="s">
        <v>39</v>
      </c>
      <c r="F51" s="21" t="s">
        <v>38</v>
      </c>
      <c r="G51">
        <v>15044</v>
      </c>
      <c r="H51">
        <v>8</v>
      </c>
      <c r="I51" s="21" t="s">
        <v>37</v>
      </c>
      <c r="J51" s="21" t="s">
        <v>29</v>
      </c>
    </row>
    <row r="52" spans="1:10" ht="15.75" customHeight="1">
      <c r="A52" s="1" t="s">
        <v>69</v>
      </c>
      <c r="B52" t="s">
        <v>46</v>
      </c>
      <c r="C52" s="21" t="s">
        <v>47</v>
      </c>
      <c r="D52" s="21" t="s">
        <v>48</v>
      </c>
      <c r="E52" s="21" t="s">
        <v>37</v>
      </c>
      <c r="F52" s="21" t="s">
        <v>36</v>
      </c>
      <c r="G52">
        <v>10979</v>
      </c>
      <c r="H52">
        <v>9</v>
      </c>
      <c r="I52" s="21" t="s">
        <v>28</v>
      </c>
      <c r="J52" s="21" t="s">
        <v>26</v>
      </c>
    </row>
    <row r="53" spans="1:10" ht="15.75" customHeight="1">
      <c r="A53" s="1" t="s">
        <v>70</v>
      </c>
      <c r="B53" t="s">
        <v>46</v>
      </c>
      <c r="C53" s="21" t="s">
        <v>47</v>
      </c>
      <c r="D53" s="21" t="s">
        <v>48</v>
      </c>
      <c r="E53" s="21" t="s">
        <v>28</v>
      </c>
      <c r="F53" s="21" t="s">
        <v>26</v>
      </c>
      <c r="G53">
        <v>13787</v>
      </c>
      <c r="H53">
        <v>6</v>
      </c>
      <c r="I53" s="21" t="s">
        <v>27</v>
      </c>
      <c r="J53" s="21" t="s">
        <v>36</v>
      </c>
    </row>
    <row r="54" spans="1:10" ht="15.75" customHeight="1"/>
    <row r="55" spans="1:10" ht="15.75" customHeight="1"/>
    <row r="56" spans="1:10" ht="15.75" customHeight="1"/>
    <row r="57" spans="1:10" ht="15.75" customHeight="1"/>
    <row r="58" spans="1:10" ht="15.75" customHeight="1"/>
    <row r="59" spans="1:10" ht="15.75" customHeight="1"/>
    <row r="60" spans="1:10" ht="15.75" customHeight="1"/>
    <row r="61" spans="1:10" ht="15.75" customHeight="1"/>
    <row r="62" spans="1:10" ht="15.75" customHeight="1"/>
    <row r="63" spans="1:10" ht="15.75" customHeight="1"/>
    <row r="64" spans="1:10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>
      <selection activeCell="F5" sqref="F5"/>
    </sheetView>
  </sheetViews>
  <sheetFormatPr defaultColWidth="14.453125" defaultRowHeight="15" customHeight="1"/>
  <cols>
    <col min="1" max="3" width="10.7265625" customWidth="1"/>
    <col min="4" max="4" width="10.81640625"/>
    <col min="5" max="26" width="10.7265625" customWidth="1"/>
  </cols>
  <sheetData>
    <row r="1" spans="1:4" ht="14.5">
      <c r="A1" s="1" t="s">
        <v>71</v>
      </c>
      <c r="B1" s="1" t="s">
        <v>72</v>
      </c>
      <c r="C1" s="1" t="s">
        <v>73</v>
      </c>
      <c r="D1" s="21" t="s">
        <v>74</v>
      </c>
    </row>
    <row r="2" spans="1:4" ht="14.5">
      <c r="A2" s="1" t="s">
        <v>10</v>
      </c>
      <c r="B2" s="1" t="s">
        <v>16</v>
      </c>
      <c r="C2" s="1">
        <v>1</v>
      </c>
      <c r="D2" s="21">
        <v>100</v>
      </c>
    </row>
    <row r="3" spans="1:4" ht="14.5">
      <c r="A3" s="1" t="s">
        <v>10</v>
      </c>
      <c r="B3" s="1" t="s">
        <v>19</v>
      </c>
      <c r="C3" s="1">
        <v>1</v>
      </c>
      <c r="D3" s="21">
        <v>10</v>
      </c>
    </row>
    <row r="4" spans="1:4" ht="14.5">
      <c r="A4" s="1" t="s">
        <v>10</v>
      </c>
      <c r="B4" s="1" t="s">
        <v>22</v>
      </c>
      <c r="C4" s="1">
        <v>1</v>
      </c>
      <c r="D4" s="21">
        <v>100</v>
      </c>
    </row>
    <row r="5" spans="1:4" ht="14.5">
      <c r="A5" s="1" t="s">
        <v>10</v>
      </c>
      <c r="B5" s="1" t="s">
        <v>30</v>
      </c>
      <c r="C5" s="1">
        <v>1</v>
      </c>
      <c r="D5" s="21">
        <v>110</v>
      </c>
    </row>
    <row r="6" spans="1:4" ht="14.5">
      <c r="A6" s="1" t="s">
        <v>16</v>
      </c>
      <c r="B6" s="1" t="s">
        <v>10</v>
      </c>
      <c r="C6" s="1">
        <v>1</v>
      </c>
      <c r="D6" s="21">
        <v>100</v>
      </c>
    </row>
    <row r="7" spans="1:4" ht="14.5">
      <c r="A7" s="1" t="s">
        <v>16</v>
      </c>
      <c r="B7" s="1" t="s">
        <v>25</v>
      </c>
      <c r="C7" s="1">
        <v>1</v>
      </c>
      <c r="D7" s="21">
        <v>90</v>
      </c>
    </row>
    <row r="8" spans="1:4" ht="14.5">
      <c r="A8" s="1" t="s">
        <v>16</v>
      </c>
      <c r="B8" s="1" t="s">
        <v>26</v>
      </c>
      <c r="C8" s="1">
        <v>1</v>
      </c>
      <c r="D8" s="21">
        <v>60</v>
      </c>
    </row>
    <row r="9" spans="1:4" ht="14.5">
      <c r="A9" s="1" t="s">
        <v>16</v>
      </c>
      <c r="B9" s="1" t="s">
        <v>29</v>
      </c>
      <c r="C9" s="1">
        <v>1</v>
      </c>
      <c r="D9" s="21">
        <v>90</v>
      </c>
    </row>
    <row r="10" spans="1:4" ht="14.5">
      <c r="A10" s="1" t="s">
        <v>19</v>
      </c>
      <c r="B10" s="1" t="s">
        <v>10</v>
      </c>
      <c r="C10" s="1">
        <v>1</v>
      </c>
      <c r="D10" s="21">
        <v>10</v>
      </c>
    </row>
    <row r="11" spans="1:4" ht="14.5">
      <c r="A11" s="1" t="s">
        <v>19</v>
      </c>
      <c r="B11" s="1" t="s">
        <v>22</v>
      </c>
      <c r="C11" s="1">
        <v>0.8</v>
      </c>
      <c r="D11" s="21">
        <v>10</v>
      </c>
    </row>
    <row r="12" spans="1:4" ht="14.5">
      <c r="A12" s="1" t="s">
        <v>19</v>
      </c>
      <c r="B12" s="1" t="s">
        <v>30</v>
      </c>
      <c r="C12" s="1">
        <v>0.8</v>
      </c>
      <c r="D12" s="21">
        <v>90</v>
      </c>
    </row>
    <row r="13" spans="1:4" ht="14.5">
      <c r="A13" s="1" t="s">
        <v>19</v>
      </c>
      <c r="B13" s="1" t="s">
        <v>20</v>
      </c>
      <c r="C13" s="1">
        <v>0.6</v>
      </c>
      <c r="D13" s="21">
        <v>110</v>
      </c>
    </row>
    <row r="14" spans="1:4" ht="14.5">
      <c r="A14" s="1" t="s">
        <v>19</v>
      </c>
      <c r="B14" s="1" t="s">
        <v>21</v>
      </c>
      <c r="C14" s="1">
        <v>0.6</v>
      </c>
      <c r="D14" s="21">
        <v>40</v>
      </c>
    </row>
    <row r="15" spans="1:4" ht="14.5">
      <c r="A15" s="1" t="s">
        <v>22</v>
      </c>
      <c r="B15" s="1" t="s">
        <v>10</v>
      </c>
      <c r="C15" s="1">
        <v>1</v>
      </c>
      <c r="D15" s="21">
        <v>100</v>
      </c>
    </row>
    <row r="16" spans="1:4" ht="14.5">
      <c r="A16" s="1" t="s">
        <v>22</v>
      </c>
      <c r="B16" s="1" t="s">
        <v>19</v>
      </c>
      <c r="C16" s="1">
        <v>0.8</v>
      </c>
      <c r="D16" s="21">
        <v>10</v>
      </c>
    </row>
    <row r="17" spans="1:4" ht="14.5">
      <c r="A17" s="1" t="s">
        <v>22</v>
      </c>
      <c r="B17" s="1" t="s">
        <v>25</v>
      </c>
      <c r="C17" s="1">
        <v>0.8</v>
      </c>
      <c r="D17" s="21">
        <v>110</v>
      </c>
    </row>
    <row r="18" spans="1:4" ht="14.5">
      <c r="A18" s="1" t="s">
        <v>22</v>
      </c>
      <c r="B18" s="1" t="s">
        <v>23</v>
      </c>
      <c r="C18" s="1">
        <v>0.6</v>
      </c>
      <c r="D18" s="21">
        <v>130</v>
      </c>
    </row>
    <row r="19" spans="1:4" ht="14.5">
      <c r="A19" s="1" t="s">
        <v>22</v>
      </c>
      <c r="B19" s="1" t="s">
        <v>24</v>
      </c>
      <c r="C19" s="1">
        <v>0.6</v>
      </c>
      <c r="D19" s="21">
        <v>50</v>
      </c>
    </row>
    <row r="20" spans="1:4" ht="14.5">
      <c r="A20" s="1" t="s">
        <v>22</v>
      </c>
      <c r="B20" s="1" t="s">
        <v>34</v>
      </c>
      <c r="C20" s="1">
        <v>0.6</v>
      </c>
      <c r="D20" s="21">
        <v>100</v>
      </c>
    </row>
    <row r="21" spans="1:4" ht="15.75" customHeight="1">
      <c r="A21" s="1" t="s">
        <v>25</v>
      </c>
      <c r="B21" s="1" t="s">
        <v>16</v>
      </c>
      <c r="C21" s="1">
        <v>1</v>
      </c>
      <c r="D21" s="21">
        <v>30</v>
      </c>
    </row>
    <row r="22" spans="1:4" ht="15.75" customHeight="1">
      <c r="A22" s="1" t="s">
        <v>25</v>
      </c>
      <c r="B22" s="1" t="s">
        <v>22</v>
      </c>
      <c r="C22" s="1">
        <v>0.8</v>
      </c>
      <c r="D22" s="21">
        <v>120</v>
      </c>
    </row>
    <row r="23" spans="1:4" ht="15.75" customHeight="1">
      <c r="A23" s="1" t="s">
        <v>25</v>
      </c>
      <c r="B23" s="1" t="s">
        <v>26</v>
      </c>
      <c r="C23" s="1">
        <v>0.8</v>
      </c>
      <c r="D23" s="21">
        <v>140</v>
      </c>
    </row>
    <row r="24" spans="1:4" ht="15.75" customHeight="1">
      <c r="A24" s="1" t="s">
        <v>25</v>
      </c>
      <c r="B24" s="1" t="s">
        <v>17</v>
      </c>
      <c r="C24" s="1">
        <v>0.6</v>
      </c>
      <c r="D24" s="21">
        <v>180</v>
      </c>
    </row>
    <row r="25" spans="1:4" ht="15.75" customHeight="1">
      <c r="A25" s="1" t="s">
        <v>25</v>
      </c>
      <c r="B25" s="1" t="s">
        <v>18</v>
      </c>
      <c r="C25" s="1">
        <v>0.6</v>
      </c>
      <c r="D25" s="21">
        <v>10</v>
      </c>
    </row>
    <row r="26" spans="1:4" ht="15.75" customHeight="1">
      <c r="A26" s="1" t="s">
        <v>25</v>
      </c>
      <c r="B26" s="1" t="s">
        <v>35</v>
      </c>
      <c r="C26" s="1">
        <v>0.6</v>
      </c>
      <c r="D26" s="21">
        <v>40</v>
      </c>
    </row>
    <row r="27" spans="1:4" ht="15.75" customHeight="1">
      <c r="A27" s="1" t="s">
        <v>26</v>
      </c>
      <c r="B27" s="1" t="s">
        <v>16</v>
      </c>
      <c r="C27" s="1">
        <v>1</v>
      </c>
      <c r="D27" s="21">
        <v>60</v>
      </c>
    </row>
    <row r="28" spans="1:4" ht="15.75" customHeight="1">
      <c r="A28" s="1" t="s">
        <v>26</v>
      </c>
      <c r="B28" s="1" t="s">
        <v>25</v>
      </c>
      <c r="C28" s="1">
        <v>0.8</v>
      </c>
      <c r="D28" s="21">
        <v>150</v>
      </c>
    </row>
    <row r="29" spans="1:4" ht="15.75" customHeight="1">
      <c r="A29" s="1" t="s">
        <v>26</v>
      </c>
      <c r="B29" s="1" t="s">
        <v>29</v>
      </c>
      <c r="C29" s="1">
        <v>1</v>
      </c>
      <c r="D29" s="21">
        <v>30</v>
      </c>
    </row>
    <row r="30" spans="1:4" ht="15.75" customHeight="1">
      <c r="A30" s="1" t="s">
        <v>26</v>
      </c>
      <c r="B30" s="1" t="s">
        <v>27</v>
      </c>
      <c r="C30" s="1">
        <v>0.6</v>
      </c>
      <c r="D30" s="21">
        <v>120</v>
      </c>
    </row>
    <row r="31" spans="1:4" ht="15.75" customHeight="1">
      <c r="A31" s="1" t="s">
        <v>26</v>
      </c>
      <c r="B31" s="1" t="s">
        <v>28</v>
      </c>
      <c r="C31" s="1">
        <v>0.6</v>
      </c>
      <c r="D31" s="21">
        <v>130</v>
      </c>
    </row>
    <row r="32" spans="1:4" ht="15.75" customHeight="1">
      <c r="A32" s="1" t="s">
        <v>26</v>
      </c>
      <c r="B32" s="1" t="s">
        <v>36</v>
      </c>
      <c r="C32" s="1">
        <v>0.8</v>
      </c>
      <c r="D32" s="21">
        <v>30</v>
      </c>
    </row>
    <row r="33" spans="1:4" ht="15.75" customHeight="1">
      <c r="A33" s="1" t="s">
        <v>29</v>
      </c>
      <c r="B33" s="1" t="s">
        <v>16</v>
      </c>
      <c r="C33" s="1">
        <v>1</v>
      </c>
      <c r="D33" s="21">
        <v>90</v>
      </c>
    </row>
    <row r="34" spans="1:4" ht="15.75" customHeight="1">
      <c r="A34" s="1" t="s">
        <v>29</v>
      </c>
      <c r="B34" s="1" t="s">
        <v>26</v>
      </c>
      <c r="C34" s="1">
        <v>1</v>
      </c>
      <c r="D34" s="21">
        <v>40</v>
      </c>
    </row>
    <row r="35" spans="1:4" ht="15.75" customHeight="1">
      <c r="A35" s="1" t="s">
        <v>29</v>
      </c>
      <c r="B35" s="1" t="s">
        <v>30</v>
      </c>
      <c r="C35" s="1">
        <v>0.8</v>
      </c>
      <c r="D35" s="21">
        <v>200</v>
      </c>
    </row>
    <row r="36" spans="1:4" ht="15.75" customHeight="1">
      <c r="A36" s="1" t="s">
        <v>29</v>
      </c>
      <c r="B36" s="1" t="s">
        <v>38</v>
      </c>
      <c r="C36" s="1">
        <v>0.8</v>
      </c>
      <c r="D36" s="21">
        <v>90</v>
      </c>
    </row>
    <row r="37" spans="1:4" ht="15.75" customHeight="1">
      <c r="A37" s="1" t="s">
        <v>29</v>
      </c>
      <c r="B37" s="1" t="s">
        <v>40</v>
      </c>
      <c r="C37" s="1">
        <v>0.8</v>
      </c>
      <c r="D37" s="21">
        <v>120</v>
      </c>
    </row>
    <row r="38" spans="1:4" ht="15.75" customHeight="1">
      <c r="A38" s="1" t="s">
        <v>30</v>
      </c>
      <c r="B38" s="1" t="s">
        <v>10</v>
      </c>
      <c r="C38" s="1">
        <v>1</v>
      </c>
      <c r="D38" s="21">
        <v>40</v>
      </c>
    </row>
    <row r="39" spans="1:4" ht="15.75" customHeight="1">
      <c r="A39" s="1" t="s">
        <v>30</v>
      </c>
      <c r="B39" s="1" t="s">
        <v>19</v>
      </c>
      <c r="C39" s="1">
        <v>0.8</v>
      </c>
      <c r="D39" s="21">
        <v>90</v>
      </c>
    </row>
    <row r="40" spans="1:4" ht="15.75" customHeight="1">
      <c r="A40" s="1" t="s">
        <v>30</v>
      </c>
      <c r="B40" s="1" t="s">
        <v>29</v>
      </c>
      <c r="C40" s="1">
        <v>0.8</v>
      </c>
      <c r="D40" s="21">
        <v>130</v>
      </c>
    </row>
    <row r="41" spans="1:4" ht="15.75" customHeight="1">
      <c r="A41" s="1" t="s">
        <v>30</v>
      </c>
      <c r="B41" s="1" t="s">
        <v>14</v>
      </c>
      <c r="C41" s="1">
        <v>0.6</v>
      </c>
      <c r="D41" s="21">
        <v>310</v>
      </c>
    </row>
    <row r="42" spans="1:4" ht="15.75" customHeight="1">
      <c r="A42" s="1" t="s">
        <v>30</v>
      </c>
      <c r="B42" s="1" t="s">
        <v>15</v>
      </c>
      <c r="C42" s="1">
        <v>0.6</v>
      </c>
      <c r="D42" s="21">
        <v>10</v>
      </c>
    </row>
    <row r="43" spans="1:4" ht="15.75" customHeight="1">
      <c r="A43" s="1" t="s">
        <v>30</v>
      </c>
      <c r="B43" s="1" t="s">
        <v>43</v>
      </c>
      <c r="C43" s="1">
        <v>0.8</v>
      </c>
      <c r="D43" s="21">
        <v>30</v>
      </c>
    </row>
    <row r="44" spans="1:4" ht="15.75" customHeight="1">
      <c r="A44" s="1" t="s">
        <v>14</v>
      </c>
      <c r="B44" s="1" t="s">
        <v>30</v>
      </c>
      <c r="C44" s="1">
        <v>0.6</v>
      </c>
      <c r="D44" s="21">
        <v>130</v>
      </c>
    </row>
    <row r="45" spans="1:4" ht="15.75" customHeight="1">
      <c r="A45" s="1" t="s">
        <v>14</v>
      </c>
      <c r="B45" s="1" t="s">
        <v>15</v>
      </c>
      <c r="C45" s="1">
        <v>0.6</v>
      </c>
      <c r="D45" s="21">
        <v>30</v>
      </c>
    </row>
    <row r="46" spans="1:4" ht="15.75" customHeight="1">
      <c r="A46" s="1" t="s">
        <v>14</v>
      </c>
      <c r="B46" s="1" t="s">
        <v>45</v>
      </c>
      <c r="C46" s="1">
        <v>0.4</v>
      </c>
      <c r="D46" s="21">
        <v>40</v>
      </c>
    </row>
    <row r="47" spans="1:4" ht="15.75" customHeight="1">
      <c r="A47" s="1" t="s">
        <v>14</v>
      </c>
      <c r="B47" s="1" t="s">
        <v>44</v>
      </c>
      <c r="C47" s="1">
        <v>0.6</v>
      </c>
      <c r="D47" s="21">
        <v>90</v>
      </c>
    </row>
    <row r="48" spans="1:4" ht="15.75" customHeight="1">
      <c r="A48" s="1" t="s">
        <v>15</v>
      </c>
      <c r="B48" s="1" t="s">
        <v>30</v>
      </c>
      <c r="C48" s="1">
        <v>0.6</v>
      </c>
      <c r="D48" s="21">
        <v>60</v>
      </c>
    </row>
    <row r="49" spans="1:4" ht="15.75" customHeight="1">
      <c r="A49" s="1" t="s">
        <v>15</v>
      </c>
      <c r="B49" s="1" t="s">
        <v>14</v>
      </c>
      <c r="C49" s="1">
        <v>0.6</v>
      </c>
      <c r="D49" s="21">
        <v>40</v>
      </c>
    </row>
    <row r="50" spans="1:4" ht="15.75" customHeight="1">
      <c r="A50" s="1" t="s">
        <v>15</v>
      </c>
      <c r="B50" s="1" t="s">
        <v>20</v>
      </c>
      <c r="C50" s="1">
        <v>0.6</v>
      </c>
      <c r="D50" s="21">
        <v>10</v>
      </c>
    </row>
    <row r="51" spans="1:4" ht="15.75" customHeight="1">
      <c r="A51" s="1" t="s">
        <v>15</v>
      </c>
      <c r="B51" s="1" t="s">
        <v>49</v>
      </c>
      <c r="C51" s="1">
        <v>0.4</v>
      </c>
      <c r="D51" s="21">
        <v>10</v>
      </c>
    </row>
    <row r="52" spans="1:4" ht="15.75" customHeight="1">
      <c r="A52" s="1" t="s">
        <v>20</v>
      </c>
      <c r="B52" s="1" t="s">
        <v>19</v>
      </c>
      <c r="C52" s="1">
        <v>0.6</v>
      </c>
      <c r="D52" s="21">
        <v>90</v>
      </c>
    </row>
    <row r="53" spans="1:4" ht="15.75" customHeight="1">
      <c r="A53" s="1" t="s">
        <v>20</v>
      </c>
      <c r="B53" s="1" t="s">
        <v>15</v>
      </c>
      <c r="C53" s="1">
        <v>0.6</v>
      </c>
      <c r="D53" s="21">
        <v>10</v>
      </c>
    </row>
    <row r="54" spans="1:4" ht="15.75" customHeight="1">
      <c r="A54" s="1" t="s">
        <v>20</v>
      </c>
      <c r="B54" s="1" t="s">
        <v>21</v>
      </c>
      <c r="C54" s="1">
        <v>0.6</v>
      </c>
      <c r="D54" s="21">
        <v>10</v>
      </c>
    </row>
    <row r="55" spans="1:4" ht="15.75" customHeight="1">
      <c r="A55" s="1" t="s">
        <v>20</v>
      </c>
      <c r="B55" s="1" t="s">
        <v>50</v>
      </c>
      <c r="C55" s="1">
        <v>0.4</v>
      </c>
      <c r="D55" s="21">
        <v>10</v>
      </c>
    </row>
    <row r="56" spans="1:4" ht="15.75" customHeight="1">
      <c r="A56" s="1" t="s">
        <v>21</v>
      </c>
      <c r="B56" s="1" t="s">
        <v>19</v>
      </c>
      <c r="C56" s="1">
        <v>0.6</v>
      </c>
      <c r="D56" s="21">
        <v>90</v>
      </c>
    </row>
    <row r="57" spans="1:4" ht="15.75" customHeight="1">
      <c r="A57" s="1" t="s">
        <v>21</v>
      </c>
      <c r="B57" s="1" t="s">
        <v>20</v>
      </c>
      <c r="C57" s="1">
        <v>0.6</v>
      </c>
      <c r="D57" s="21">
        <v>10</v>
      </c>
    </row>
    <row r="58" spans="1:4" ht="15.75" customHeight="1">
      <c r="A58" s="1" t="s">
        <v>21</v>
      </c>
      <c r="B58" s="1" t="s">
        <v>23</v>
      </c>
      <c r="C58" s="1">
        <v>0.6</v>
      </c>
      <c r="D58" s="21">
        <v>10</v>
      </c>
    </row>
    <row r="59" spans="1:4" ht="15.75" customHeight="1">
      <c r="A59" s="1" t="s">
        <v>21</v>
      </c>
      <c r="B59" s="1" t="s">
        <v>51</v>
      </c>
      <c r="C59" s="1">
        <v>0.4</v>
      </c>
      <c r="D59" s="21">
        <v>20</v>
      </c>
    </row>
    <row r="60" spans="1:4" ht="15.75" customHeight="1">
      <c r="A60" s="1" t="s">
        <v>23</v>
      </c>
      <c r="B60" s="1" t="s">
        <v>22</v>
      </c>
      <c r="C60" s="1">
        <v>0.6</v>
      </c>
      <c r="D60" s="21">
        <v>130</v>
      </c>
    </row>
    <row r="61" spans="1:4" ht="15.75" customHeight="1">
      <c r="A61" s="1" t="s">
        <v>23</v>
      </c>
      <c r="B61" s="1" t="s">
        <v>21</v>
      </c>
      <c r="C61" s="1">
        <v>0.6</v>
      </c>
      <c r="D61" s="21">
        <v>10</v>
      </c>
    </row>
    <row r="62" spans="1:4" ht="15.75" customHeight="1">
      <c r="A62" s="1" t="s">
        <v>23</v>
      </c>
      <c r="B62" s="1" t="s">
        <v>24</v>
      </c>
      <c r="C62" s="1">
        <v>0.6</v>
      </c>
      <c r="D62" s="21">
        <v>10</v>
      </c>
    </row>
    <row r="63" spans="1:4" ht="15.75" customHeight="1">
      <c r="A63" s="1" t="s">
        <v>23</v>
      </c>
      <c r="B63" s="1" t="s">
        <v>52</v>
      </c>
      <c r="C63" s="1">
        <v>0.4</v>
      </c>
      <c r="D63" s="21">
        <v>50</v>
      </c>
    </row>
    <row r="64" spans="1:4" ht="15.75" customHeight="1">
      <c r="A64" s="1" t="s">
        <v>24</v>
      </c>
      <c r="B64" s="1" t="s">
        <v>22</v>
      </c>
      <c r="C64" s="1">
        <v>0.6</v>
      </c>
      <c r="D64" s="21">
        <v>80</v>
      </c>
    </row>
    <row r="65" spans="1:4" ht="15.75" customHeight="1">
      <c r="A65" s="1" t="s">
        <v>24</v>
      </c>
      <c r="B65" s="1" t="s">
        <v>23</v>
      </c>
      <c r="C65" s="1">
        <v>0.6</v>
      </c>
      <c r="D65" s="21">
        <v>10</v>
      </c>
    </row>
    <row r="66" spans="1:4" ht="15.75" customHeight="1">
      <c r="A66" s="1" t="s">
        <v>24</v>
      </c>
      <c r="B66" s="1" t="s">
        <v>34</v>
      </c>
      <c r="C66" s="1">
        <v>0.6</v>
      </c>
      <c r="D66" s="21">
        <v>10</v>
      </c>
    </row>
    <row r="67" spans="1:4" ht="15.75" customHeight="1">
      <c r="A67" s="1" t="s">
        <v>24</v>
      </c>
      <c r="B67" s="1" t="s">
        <v>53</v>
      </c>
      <c r="C67" s="1">
        <v>0.4</v>
      </c>
      <c r="D67" s="21">
        <v>30</v>
      </c>
    </row>
    <row r="68" spans="1:4" ht="15.75" customHeight="1">
      <c r="A68" s="1" t="s">
        <v>34</v>
      </c>
      <c r="B68" s="1" t="s">
        <v>22</v>
      </c>
      <c r="C68" s="1">
        <v>0.6</v>
      </c>
      <c r="D68" s="21">
        <v>140</v>
      </c>
    </row>
    <row r="69" spans="1:4" ht="15.75" customHeight="1">
      <c r="A69" s="1" t="s">
        <v>34</v>
      </c>
      <c r="B69" s="1" t="s">
        <v>24</v>
      </c>
      <c r="C69" s="1">
        <v>0.6</v>
      </c>
      <c r="D69" s="21">
        <v>10</v>
      </c>
    </row>
    <row r="70" spans="1:4" ht="15.75" customHeight="1">
      <c r="A70" s="1" t="s">
        <v>34</v>
      </c>
      <c r="B70" s="1" t="s">
        <v>17</v>
      </c>
      <c r="C70" s="1">
        <v>0.6</v>
      </c>
      <c r="D70" s="21">
        <v>10</v>
      </c>
    </row>
    <row r="71" spans="1:4" ht="15.75" customHeight="1">
      <c r="A71" s="1" t="s">
        <v>34</v>
      </c>
      <c r="B71" s="1" t="s">
        <v>54</v>
      </c>
      <c r="C71" s="1">
        <v>0.4</v>
      </c>
      <c r="D71" s="21">
        <v>40</v>
      </c>
    </row>
    <row r="72" spans="1:4" ht="15.75" customHeight="1">
      <c r="A72" s="1" t="s">
        <v>34</v>
      </c>
      <c r="B72" s="1" t="s">
        <v>55</v>
      </c>
      <c r="C72" s="1">
        <v>0.4</v>
      </c>
      <c r="D72" s="21">
        <v>50</v>
      </c>
    </row>
    <row r="73" spans="1:4" ht="15.75" customHeight="1">
      <c r="A73" s="1" t="s">
        <v>17</v>
      </c>
      <c r="B73" s="1" t="s">
        <v>25</v>
      </c>
      <c r="C73" s="1">
        <v>0.6</v>
      </c>
      <c r="D73" s="21">
        <v>130</v>
      </c>
    </row>
    <row r="74" spans="1:4" ht="15.75" customHeight="1">
      <c r="A74" s="1" t="s">
        <v>17</v>
      </c>
      <c r="B74" s="1" t="s">
        <v>34</v>
      </c>
      <c r="C74" s="1">
        <v>0.6</v>
      </c>
      <c r="D74" s="21">
        <v>10</v>
      </c>
    </row>
    <row r="75" spans="1:4" ht="15.75" customHeight="1">
      <c r="A75" s="1" t="s">
        <v>17</v>
      </c>
      <c r="B75" s="1" t="s">
        <v>18</v>
      </c>
      <c r="C75" s="1">
        <v>0.6</v>
      </c>
      <c r="D75" s="21">
        <v>10</v>
      </c>
    </row>
    <row r="76" spans="1:4" ht="15.75" customHeight="1">
      <c r="A76" s="1" t="s">
        <v>17</v>
      </c>
      <c r="B76" s="1" t="s">
        <v>56</v>
      </c>
      <c r="C76" s="1">
        <v>0.4</v>
      </c>
      <c r="D76" s="21">
        <v>50</v>
      </c>
    </row>
    <row r="77" spans="1:4" ht="15.75" customHeight="1">
      <c r="A77" s="1" t="s">
        <v>18</v>
      </c>
      <c r="B77" s="1" t="s">
        <v>25</v>
      </c>
      <c r="C77" s="1">
        <v>0.6</v>
      </c>
      <c r="D77" s="21">
        <v>80</v>
      </c>
    </row>
    <row r="78" spans="1:4" ht="15.75" customHeight="1">
      <c r="A78" s="1" t="s">
        <v>18</v>
      </c>
      <c r="B78" s="1" t="s">
        <v>17</v>
      </c>
      <c r="C78" s="1">
        <v>0.6</v>
      </c>
      <c r="D78" s="21">
        <v>10</v>
      </c>
    </row>
    <row r="79" spans="1:4" ht="15.75" customHeight="1">
      <c r="A79" s="1" t="s">
        <v>18</v>
      </c>
      <c r="B79" s="1" t="s">
        <v>35</v>
      </c>
      <c r="C79" s="1">
        <v>0.6</v>
      </c>
      <c r="D79" s="21">
        <v>80</v>
      </c>
    </row>
    <row r="80" spans="1:4" ht="15.75" customHeight="1">
      <c r="A80" s="1" t="s">
        <v>18</v>
      </c>
      <c r="B80" s="1" t="s">
        <v>57</v>
      </c>
      <c r="C80" s="1">
        <v>0.4</v>
      </c>
      <c r="D80" s="21">
        <v>40</v>
      </c>
    </row>
    <row r="81" spans="1:4" ht="15.75" customHeight="1">
      <c r="A81" s="1" t="s">
        <v>18</v>
      </c>
      <c r="B81" s="1" t="s">
        <v>58</v>
      </c>
      <c r="C81" s="1">
        <v>0.4</v>
      </c>
      <c r="D81" s="21">
        <v>40</v>
      </c>
    </row>
    <row r="82" spans="1:4" ht="15.75" customHeight="1">
      <c r="A82" s="1" t="s">
        <v>35</v>
      </c>
      <c r="B82" s="1" t="s">
        <v>25</v>
      </c>
      <c r="C82" s="1">
        <v>0.6</v>
      </c>
      <c r="D82" s="21">
        <v>110</v>
      </c>
    </row>
    <row r="83" spans="1:4" ht="15.75" customHeight="1">
      <c r="A83" s="1" t="s">
        <v>35</v>
      </c>
      <c r="B83" s="1" t="s">
        <v>18</v>
      </c>
      <c r="C83" s="1">
        <v>0.6</v>
      </c>
      <c r="D83" s="21">
        <v>80</v>
      </c>
    </row>
    <row r="84" spans="1:4" ht="15.75" customHeight="1">
      <c r="A84" s="1" t="s">
        <v>35</v>
      </c>
      <c r="B84" s="1" t="s">
        <v>27</v>
      </c>
      <c r="C84" s="1">
        <v>0.6</v>
      </c>
      <c r="D84" s="21">
        <v>30</v>
      </c>
    </row>
    <row r="85" spans="1:4" ht="15.75" customHeight="1">
      <c r="A85" s="1" t="s">
        <v>35</v>
      </c>
      <c r="B85" s="1" t="s">
        <v>59</v>
      </c>
      <c r="C85" s="1">
        <v>0.4</v>
      </c>
      <c r="D85" s="21">
        <v>40</v>
      </c>
    </row>
    <row r="86" spans="1:4" ht="15.75" customHeight="1">
      <c r="A86" s="1" t="s">
        <v>35</v>
      </c>
      <c r="B86" s="1" t="s">
        <v>60</v>
      </c>
      <c r="C86" s="1">
        <v>0.4</v>
      </c>
      <c r="D86" s="21">
        <v>40</v>
      </c>
    </row>
    <row r="87" spans="1:4" ht="15.75" customHeight="1">
      <c r="A87" s="1" t="s">
        <v>27</v>
      </c>
      <c r="B87" s="1" t="s">
        <v>26</v>
      </c>
      <c r="C87" s="1">
        <v>0.6</v>
      </c>
      <c r="D87" s="21">
        <v>140</v>
      </c>
    </row>
    <row r="88" spans="1:4" ht="15.75" customHeight="1">
      <c r="A88" s="1" t="s">
        <v>27</v>
      </c>
      <c r="B88" s="1" t="s">
        <v>35</v>
      </c>
      <c r="C88" s="1">
        <v>0.6</v>
      </c>
      <c r="D88" s="21">
        <v>30</v>
      </c>
    </row>
    <row r="89" spans="1:4" ht="15.75" customHeight="1">
      <c r="A89" s="1" t="s">
        <v>27</v>
      </c>
      <c r="B89" s="1" t="s">
        <v>28</v>
      </c>
      <c r="C89" s="1">
        <v>0.6</v>
      </c>
      <c r="D89" s="21">
        <v>10</v>
      </c>
    </row>
    <row r="90" spans="1:4" ht="15.75" customHeight="1">
      <c r="A90" s="1" t="s">
        <v>27</v>
      </c>
      <c r="B90" s="1" t="s">
        <v>61</v>
      </c>
      <c r="C90" s="1">
        <v>0.4</v>
      </c>
      <c r="D90" s="21">
        <v>40</v>
      </c>
    </row>
    <row r="91" spans="1:4" ht="15.75" customHeight="1">
      <c r="A91" s="1" t="s">
        <v>27</v>
      </c>
      <c r="B91" s="1" t="s">
        <v>62</v>
      </c>
      <c r="C91" s="1">
        <v>0.4</v>
      </c>
      <c r="D91" s="21">
        <v>30</v>
      </c>
    </row>
    <row r="92" spans="1:4" ht="15.75" customHeight="1">
      <c r="A92" s="1" t="s">
        <v>28</v>
      </c>
      <c r="B92" s="1" t="s">
        <v>26</v>
      </c>
      <c r="C92" s="1">
        <v>0.6</v>
      </c>
      <c r="D92" s="21">
        <v>180</v>
      </c>
    </row>
    <row r="93" spans="1:4" ht="15.75" customHeight="1">
      <c r="A93" s="1" t="s">
        <v>28</v>
      </c>
      <c r="B93" s="1" t="s">
        <v>27</v>
      </c>
      <c r="C93" s="1">
        <v>0.6</v>
      </c>
      <c r="D93" s="21">
        <v>10</v>
      </c>
    </row>
    <row r="94" spans="1:4" ht="15.75" customHeight="1">
      <c r="A94" s="1" t="s">
        <v>28</v>
      </c>
      <c r="B94" s="1" t="s">
        <v>36</v>
      </c>
      <c r="C94" s="1">
        <v>0.6</v>
      </c>
      <c r="D94" s="21">
        <v>10</v>
      </c>
    </row>
    <row r="95" spans="1:4" ht="15.75" customHeight="1">
      <c r="A95" s="1" t="s">
        <v>28</v>
      </c>
      <c r="B95" s="1" t="s">
        <v>37</v>
      </c>
      <c r="C95" s="1">
        <v>0.6</v>
      </c>
      <c r="D95" s="21">
        <v>60</v>
      </c>
    </row>
    <row r="96" spans="1:4" ht="15.75" customHeight="1">
      <c r="A96" s="1" t="s">
        <v>28</v>
      </c>
      <c r="B96" s="1" t="s">
        <v>70</v>
      </c>
      <c r="C96" s="1">
        <v>0.4</v>
      </c>
      <c r="D96" s="21">
        <v>50</v>
      </c>
    </row>
    <row r="97" spans="1:4" ht="15.75" customHeight="1">
      <c r="A97" s="1" t="s">
        <v>36</v>
      </c>
      <c r="B97" s="1" t="s">
        <v>26</v>
      </c>
      <c r="C97" s="1">
        <v>0.8</v>
      </c>
      <c r="D97" s="21">
        <v>40</v>
      </c>
    </row>
    <row r="98" spans="1:4" ht="15.75" customHeight="1">
      <c r="A98" s="1" t="s">
        <v>36</v>
      </c>
      <c r="B98" s="1" t="s">
        <v>28</v>
      </c>
      <c r="C98" s="1">
        <v>0.6</v>
      </c>
      <c r="D98" s="21">
        <v>100</v>
      </c>
    </row>
    <row r="99" spans="1:4" ht="15.75" customHeight="1">
      <c r="A99" s="1" t="s">
        <v>36</v>
      </c>
      <c r="B99" s="1" t="s">
        <v>38</v>
      </c>
      <c r="C99" s="1">
        <v>0.8</v>
      </c>
      <c r="D99" s="21">
        <v>10</v>
      </c>
    </row>
    <row r="100" spans="1:4" ht="15.75" customHeight="1">
      <c r="A100" s="1" t="s">
        <v>36</v>
      </c>
      <c r="B100" s="1" t="s">
        <v>37</v>
      </c>
      <c r="C100" s="1">
        <v>0.6</v>
      </c>
      <c r="D100" s="21">
        <v>10</v>
      </c>
    </row>
    <row r="101" spans="1:4" ht="15.75" customHeight="1">
      <c r="A101" s="1" t="s">
        <v>38</v>
      </c>
      <c r="B101" s="1" t="s">
        <v>29</v>
      </c>
      <c r="C101" s="1">
        <v>0.8</v>
      </c>
      <c r="D101" s="21">
        <v>90</v>
      </c>
    </row>
    <row r="102" spans="1:4" ht="15.75" customHeight="1">
      <c r="A102" s="1" t="s">
        <v>38</v>
      </c>
      <c r="B102" s="1" t="s">
        <v>36</v>
      </c>
      <c r="C102" s="1">
        <v>0.8</v>
      </c>
      <c r="D102" s="21">
        <v>10</v>
      </c>
    </row>
    <row r="103" spans="1:4" ht="15.75" customHeight="1">
      <c r="A103" s="1" t="s">
        <v>38</v>
      </c>
      <c r="B103" s="1" t="s">
        <v>40</v>
      </c>
      <c r="C103" s="1">
        <v>0.8</v>
      </c>
      <c r="D103" s="21">
        <v>10</v>
      </c>
    </row>
    <row r="104" spans="1:4" ht="15.75" customHeight="1">
      <c r="A104" s="1" t="s">
        <v>38</v>
      </c>
      <c r="B104" s="1" t="s">
        <v>39</v>
      </c>
      <c r="C104" s="1">
        <v>0.6</v>
      </c>
      <c r="D104" s="21">
        <v>130</v>
      </c>
    </row>
    <row r="105" spans="1:4" ht="15.75" customHeight="1">
      <c r="A105" s="1" t="s">
        <v>40</v>
      </c>
      <c r="B105" s="1" t="s">
        <v>29</v>
      </c>
      <c r="C105" s="1">
        <v>0.8</v>
      </c>
      <c r="D105" s="21">
        <v>130</v>
      </c>
    </row>
    <row r="106" spans="1:4" ht="15.75" customHeight="1">
      <c r="A106" s="1" t="s">
        <v>40</v>
      </c>
      <c r="B106" s="1" t="s">
        <v>38</v>
      </c>
      <c r="C106" s="1">
        <v>0.8</v>
      </c>
      <c r="D106" s="21">
        <v>10</v>
      </c>
    </row>
    <row r="107" spans="1:4" ht="15.75" customHeight="1">
      <c r="A107" s="1" t="s">
        <v>40</v>
      </c>
      <c r="B107" s="1" t="s">
        <v>43</v>
      </c>
      <c r="C107" s="1">
        <v>0.8</v>
      </c>
      <c r="D107" s="21">
        <v>10</v>
      </c>
    </row>
    <row r="108" spans="1:4" ht="15.75" customHeight="1">
      <c r="A108" s="1" t="s">
        <v>40</v>
      </c>
      <c r="B108" s="1" t="s">
        <v>41</v>
      </c>
      <c r="C108" s="1">
        <v>0.6</v>
      </c>
      <c r="D108" s="21">
        <v>110</v>
      </c>
    </row>
    <row r="109" spans="1:4" ht="15.75" customHeight="1">
      <c r="A109" s="1" t="s">
        <v>40</v>
      </c>
      <c r="B109" s="1" t="s">
        <v>42</v>
      </c>
      <c r="C109" s="1">
        <v>0.6</v>
      </c>
      <c r="D109" s="21">
        <v>60</v>
      </c>
    </row>
    <row r="110" spans="1:4" ht="15.75" customHeight="1">
      <c r="A110" s="1" t="s">
        <v>43</v>
      </c>
      <c r="B110" s="1" t="s">
        <v>30</v>
      </c>
      <c r="C110" s="1">
        <v>0.8</v>
      </c>
      <c r="D110" s="21">
        <v>40</v>
      </c>
    </row>
    <row r="111" spans="1:4" ht="15.75" customHeight="1">
      <c r="A111" s="1" t="s">
        <v>43</v>
      </c>
      <c r="B111" s="1" t="s">
        <v>40</v>
      </c>
      <c r="C111" s="1">
        <v>0.8</v>
      </c>
      <c r="D111" s="21">
        <v>10</v>
      </c>
    </row>
    <row r="112" spans="1:4" ht="15.75" customHeight="1">
      <c r="A112" s="1" t="s">
        <v>43</v>
      </c>
      <c r="B112" s="1" t="s">
        <v>44</v>
      </c>
      <c r="C112" s="1">
        <v>0.6</v>
      </c>
      <c r="D112" s="21">
        <v>100</v>
      </c>
    </row>
    <row r="113" spans="1:4" ht="15.75" customHeight="1">
      <c r="A113" s="1" t="s">
        <v>45</v>
      </c>
      <c r="B113" s="1" t="s">
        <v>14</v>
      </c>
      <c r="C113" s="1">
        <v>0.4</v>
      </c>
      <c r="D113" s="21">
        <v>130</v>
      </c>
    </row>
    <row r="114" spans="1:4" ht="15.75" customHeight="1">
      <c r="A114" s="1" t="s">
        <v>45</v>
      </c>
      <c r="B114" s="1" t="s">
        <v>49</v>
      </c>
      <c r="C114" s="1">
        <v>0.4</v>
      </c>
      <c r="D114" s="21">
        <v>30</v>
      </c>
    </row>
    <row r="115" spans="1:4" ht="15.75" customHeight="1">
      <c r="A115" s="1" t="s">
        <v>45</v>
      </c>
      <c r="B115" s="1" t="s">
        <v>63</v>
      </c>
      <c r="C115" s="1">
        <v>0.4</v>
      </c>
      <c r="D115" s="21">
        <v>40</v>
      </c>
    </row>
    <row r="116" spans="1:4" ht="15.75" customHeight="1">
      <c r="A116" s="1" t="s">
        <v>49</v>
      </c>
      <c r="B116" s="1" t="s">
        <v>15</v>
      </c>
      <c r="C116" s="1">
        <v>0.4</v>
      </c>
      <c r="D116" s="21">
        <v>100</v>
      </c>
    </row>
    <row r="117" spans="1:4" ht="15.75" customHeight="1">
      <c r="A117" s="1" t="s">
        <v>49</v>
      </c>
      <c r="B117" s="1" t="s">
        <v>45</v>
      </c>
      <c r="C117" s="1">
        <v>0.4</v>
      </c>
      <c r="D117" s="21">
        <v>30</v>
      </c>
    </row>
    <row r="118" spans="1:4" ht="15.75" customHeight="1">
      <c r="A118" s="1" t="s">
        <v>49</v>
      </c>
      <c r="B118" s="1" t="s">
        <v>50</v>
      </c>
      <c r="C118" s="1">
        <v>0.4</v>
      </c>
      <c r="D118" s="21">
        <v>60</v>
      </c>
    </row>
    <row r="119" spans="1:4" ht="15.75" customHeight="1">
      <c r="A119" s="1" t="s">
        <v>50</v>
      </c>
      <c r="B119" s="1" t="s">
        <v>20</v>
      </c>
      <c r="C119" s="1">
        <v>0.4</v>
      </c>
      <c r="D119" s="21">
        <v>100</v>
      </c>
    </row>
    <row r="120" spans="1:4" ht="15.75" customHeight="1">
      <c r="A120" s="1" t="s">
        <v>50</v>
      </c>
      <c r="B120" s="1" t="s">
        <v>49</v>
      </c>
      <c r="C120" s="1">
        <v>0.4</v>
      </c>
      <c r="D120" s="21">
        <v>60</v>
      </c>
    </row>
    <row r="121" spans="1:4" ht="15.75" customHeight="1">
      <c r="A121" s="1" t="s">
        <v>50</v>
      </c>
      <c r="B121" s="1" t="s">
        <v>51</v>
      </c>
      <c r="C121" s="1">
        <v>0.4</v>
      </c>
      <c r="D121" s="21">
        <v>30</v>
      </c>
    </row>
    <row r="122" spans="1:4" ht="15.75" customHeight="1">
      <c r="A122" s="1" t="s">
        <v>51</v>
      </c>
      <c r="B122" s="1" t="s">
        <v>21</v>
      </c>
      <c r="C122" s="1">
        <v>0.4</v>
      </c>
      <c r="D122" s="21">
        <v>110</v>
      </c>
    </row>
    <row r="123" spans="1:4" ht="15.75" customHeight="1">
      <c r="A123" s="1" t="s">
        <v>51</v>
      </c>
      <c r="B123" s="1" t="s">
        <v>50</v>
      </c>
      <c r="C123" s="1">
        <v>0.4</v>
      </c>
      <c r="D123" s="21">
        <v>30</v>
      </c>
    </row>
    <row r="124" spans="1:4" ht="15.75" customHeight="1">
      <c r="A124" s="1" t="s">
        <v>51</v>
      </c>
      <c r="B124" s="1" t="s">
        <v>52</v>
      </c>
      <c r="C124" s="1">
        <v>0.4</v>
      </c>
      <c r="D124" s="21">
        <v>10</v>
      </c>
    </row>
    <row r="125" spans="1:4" ht="15.75" customHeight="1">
      <c r="A125" s="1" t="s">
        <v>52</v>
      </c>
      <c r="B125" s="1" t="s">
        <v>23</v>
      </c>
      <c r="C125" s="1">
        <v>0.4</v>
      </c>
      <c r="D125" s="21">
        <v>130</v>
      </c>
    </row>
    <row r="126" spans="1:4" ht="15.75" customHeight="1">
      <c r="A126" s="1" t="s">
        <v>52</v>
      </c>
      <c r="B126" s="1" t="s">
        <v>51</v>
      </c>
      <c r="C126" s="1">
        <v>0.4</v>
      </c>
      <c r="D126" s="21">
        <v>10</v>
      </c>
    </row>
    <row r="127" spans="1:4" ht="15.75" customHeight="1">
      <c r="A127" s="1" t="s">
        <v>52</v>
      </c>
      <c r="B127" s="1" t="s">
        <v>53</v>
      </c>
      <c r="C127" s="1">
        <v>0.4</v>
      </c>
      <c r="D127" s="21">
        <v>10</v>
      </c>
    </row>
    <row r="128" spans="1:4" ht="15.75" customHeight="1">
      <c r="A128" s="1" t="s">
        <v>53</v>
      </c>
      <c r="B128" s="1" t="s">
        <v>24</v>
      </c>
      <c r="C128" s="1">
        <v>0.4</v>
      </c>
      <c r="D128" s="21">
        <v>100</v>
      </c>
    </row>
    <row r="129" spans="1:4" ht="15.75" customHeight="1">
      <c r="A129" s="1" t="s">
        <v>53</v>
      </c>
      <c r="B129" s="1" t="s">
        <v>52</v>
      </c>
      <c r="C129" s="1">
        <v>0.4</v>
      </c>
      <c r="D129" s="21">
        <v>10</v>
      </c>
    </row>
    <row r="130" spans="1:4" ht="15.75" customHeight="1">
      <c r="A130" s="1" t="s">
        <v>53</v>
      </c>
      <c r="B130" s="1" t="s">
        <v>54</v>
      </c>
      <c r="C130" s="1">
        <v>0.4</v>
      </c>
      <c r="D130" s="21">
        <v>10</v>
      </c>
    </row>
    <row r="131" spans="1:4" ht="15.75" customHeight="1">
      <c r="A131" s="1" t="s">
        <v>54</v>
      </c>
      <c r="B131" s="1" t="s">
        <v>34</v>
      </c>
      <c r="C131" s="1">
        <v>0.4</v>
      </c>
      <c r="D131" s="21">
        <v>110</v>
      </c>
    </row>
    <row r="132" spans="1:4" ht="15.75" customHeight="1">
      <c r="A132" s="1" t="s">
        <v>54</v>
      </c>
      <c r="B132" s="1" t="s">
        <v>53</v>
      </c>
      <c r="C132" s="1">
        <v>0.4</v>
      </c>
      <c r="D132" s="21">
        <v>10</v>
      </c>
    </row>
    <row r="133" spans="1:4" ht="15.75" customHeight="1">
      <c r="A133" s="1" t="s">
        <v>54</v>
      </c>
      <c r="B133" s="1" t="s">
        <v>55</v>
      </c>
      <c r="C133" s="1">
        <v>0.4</v>
      </c>
      <c r="D133" s="21">
        <v>10</v>
      </c>
    </row>
    <row r="134" spans="1:4" ht="15.75" customHeight="1">
      <c r="A134" s="1" t="s">
        <v>55</v>
      </c>
      <c r="B134" s="1" t="s">
        <v>34</v>
      </c>
      <c r="C134" s="1">
        <v>0.4</v>
      </c>
      <c r="D134" s="21">
        <v>130</v>
      </c>
    </row>
    <row r="135" spans="1:4" ht="15.75" customHeight="1">
      <c r="A135" s="1" t="s">
        <v>55</v>
      </c>
      <c r="B135" s="1" t="s">
        <v>54</v>
      </c>
      <c r="C135" s="1">
        <v>0.4</v>
      </c>
      <c r="D135" s="21">
        <v>10</v>
      </c>
    </row>
    <row r="136" spans="1:4" ht="15.75" customHeight="1">
      <c r="A136" s="1" t="s">
        <v>55</v>
      </c>
      <c r="B136" s="1" t="s">
        <v>56</v>
      </c>
      <c r="C136" s="1">
        <v>0.4</v>
      </c>
      <c r="D136" s="21">
        <v>10</v>
      </c>
    </row>
    <row r="137" spans="1:4" ht="15.75" customHeight="1">
      <c r="A137" s="1" t="s">
        <v>56</v>
      </c>
      <c r="B137" s="1" t="s">
        <v>17</v>
      </c>
      <c r="C137" s="1">
        <v>0.4</v>
      </c>
      <c r="D137" s="21">
        <v>150</v>
      </c>
    </row>
    <row r="138" spans="1:4" ht="15.75" customHeight="1">
      <c r="A138" s="1" t="s">
        <v>56</v>
      </c>
      <c r="B138" s="1" t="s">
        <v>55</v>
      </c>
      <c r="C138" s="1">
        <v>0.4</v>
      </c>
      <c r="D138" s="21">
        <v>10</v>
      </c>
    </row>
    <row r="139" spans="1:4" ht="15.75" customHeight="1">
      <c r="A139" s="1" t="s">
        <v>56</v>
      </c>
      <c r="B139" s="1" t="s">
        <v>57</v>
      </c>
      <c r="C139" s="1">
        <v>0.4</v>
      </c>
      <c r="D139" s="21">
        <v>10</v>
      </c>
    </row>
    <row r="140" spans="1:4" ht="15.75" customHeight="1">
      <c r="A140" s="1" t="s">
        <v>57</v>
      </c>
      <c r="B140" s="1" t="s">
        <v>18</v>
      </c>
      <c r="C140" s="1">
        <v>0.4</v>
      </c>
      <c r="D140" s="21">
        <v>130</v>
      </c>
    </row>
    <row r="141" spans="1:4" ht="15.75" customHeight="1">
      <c r="A141" s="1" t="s">
        <v>57</v>
      </c>
      <c r="B141" s="1" t="s">
        <v>56</v>
      </c>
      <c r="C141" s="1">
        <v>0.4</v>
      </c>
      <c r="D141" s="21">
        <v>10</v>
      </c>
    </row>
    <row r="142" spans="1:4" ht="15.75" customHeight="1">
      <c r="A142" s="1" t="s">
        <v>57</v>
      </c>
      <c r="B142" s="1" t="s">
        <v>58</v>
      </c>
      <c r="C142" s="1">
        <v>0.4</v>
      </c>
      <c r="D142" s="21">
        <v>10</v>
      </c>
    </row>
    <row r="143" spans="1:4" ht="15.75" customHeight="1">
      <c r="A143" s="1" t="s">
        <v>58</v>
      </c>
      <c r="B143" s="1" t="s">
        <v>18</v>
      </c>
      <c r="C143" s="1">
        <v>0.4</v>
      </c>
      <c r="D143" s="21">
        <v>120</v>
      </c>
    </row>
    <row r="144" spans="1:4" ht="15.75" customHeight="1">
      <c r="A144" s="1" t="s">
        <v>58</v>
      </c>
      <c r="B144" s="1" t="s">
        <v>57</v>
      </c>
      <c r="C144" s="1">
        <v>0.4</v>
      </c>
      <c r="D144" s="21">
        <v>10</v>
      </c>
    </row>
    <row r="145" spans="1:4" ht="15.75" customHeight="1">
      <c r="A145" s="1" t="s">
        <v>58</v>
      </c>
      <c r="B145" s="1" t="s">
        <v>59</v>
      </c>
      <c r="C145" s="1">
        <v>0.4</v>
      </c>
      <c r="D145" s="21">
        <v>10</v>
      </c>
    </row>
    <row r="146" spans="1:4" ht="15.75" customHeight="1">
      <c r="A146" s="1" t="s">
        <v>59</v>
      </c>
      <c r="B146" s="1" t="s">
        <v>35</v>
      </c>
      <c r="C146" s="1">
        <v>0.4</v>
      </c>
      <c r="D146" s="21">
        <v>140</v>
      </c>
    </row>
    <row r="147" spans="1:4" ht="15.75" customHeight="1">
      <c r="A147" s="1" t="s">
        <v>59</v>
      </c>
      <c r="B147" s="1" t="s">
        <v>58</v>
      </c>
      <c r="C147" s="1">
        <v>0.4</v>
      </c>
      <c r="D147" s="21">
        <v>10</v>
      </c>
    </row>
    <row r="148" spans="1:4" ht="15.75" customHeight="1">
      <c r="A148" s="1" t="s">
        <v>59</v>
      </c>
      <c r="B148" s="1" t="s">
        <v>60</v>
      </c>
      <c r="C148" s="1">
        <v>0.4</v>
      </c>
      <c r="D148" s="21">
        <v>10</v>
      </c>
    </row>
    <row r="149" spans="1:4" ht="15.75" customHeight="1">
      <c r="A149" s="1" t="s">
        <v>60</v>
      </c>
      <c r="B149" s="1" t="s">
        <v>35</v>
      </c>
      <c r="C149" s="1">
        <v>0.4</v>
      </c>
      <c r="D149" s="21">
        <v>130</v>
      </c>
    </row>
    <row r="150" spans="1:4" ht="15.75" customHeight="1">
      <c r="A150" s="1" t="s">
        <v>60</v>
      </c>
      <c r="B150" s="1" t="s">
        <v>59</v>
      </c>
      <c r="C150" s="1">
        <v>0.4</v>
      </c>
      <c r="D150" s="21">
        <v>10</v>
      </c>
    </row>
    <row r="151" spans="1:4" ht="15.75" customHeight="1">
      <c r="A151" s="1" t="s">
        <v>60</v>
      </c>
      <c r="B151" s="1" t="s">
        <v>61</v>
      </c>
      <c r="C151" s="1">
        <v>0.4</v>
      </c>
      <c r="D151" s="21">
        <v>10</v>
      </c>
    </row>
    <row r="152" spans="1:4" ht="15.75" customHeight="1">
      <c r="A152" s="1" t="s">
        <v>61</v>
      </c>
      <c r="B152" s="1" t="s">
        <v>27</v>
      </c>
      <c r="C152" s="1">
        <v>0.4</v>
      </c>
      <c r="D152" s="21">
        <v>170</v>
      </c>
    </row>
    <row r="153" spans="1:4" ht="15.75" customHeight="1">
      <c r="A153" s="1" t="s">
        <v>61</v>
      </c>
      <c r="B153" s="1" t="s">
        <v>60</v>
      </c>
      <c r="C153" s="1">
        <v>0.4</v>
      </c>
      <c r="D153" s="21">
        <v>10</v>
      </c>
    </row>
    <row r="154" spans="1:4" ht="15.75" customHeight="1">
      <c r="A154" s="1" t="s">
        <v>61</v>
      </c>
      <c r="B154" s="1" t="s">
        <v>62</v>
      </c>
      <c r="C154" s="1">
        <v>0.4</v>
      </c>
      <c r="D154" s="21">
        <v>10</v>
      </c>
    </row>
    <row r="155" spans="1:4" ht="15.75" customHeight="1">
      <c r="A155" s="1" t="s">
        <v>62</v>
      </c>
      <c r="B155" s="1" t="s">
        <v>27</v>
      </c>
      <c r="C155" s="1">
        <v>0.4</v>
      </c>
      <c r="D155" s="21">
        <v>110</v>
      </c>
    </row>
    <row r="156" spans="1:4" ht="15.75" customHeight="1">
      <c r="A156" s="1" t="s">
        <v>62</v>
      </c>
      <c r="B156" s="1" t="s">
        <v>61</v>
      </c>
      <c r="C156" s="1">
        <v>0.4</v>
      </c>
      <c r="D156" s="21">
        <v>10</v>
      </c>
    </row>
    <row r="157" spans="1:4" ht="15.75" customHeight="1">
      <c r="A157" s="1" t="s">
        <v>62</v>
      </c>
      <c r="B157" s="1" t="s">
        <v>70</v>
      </c>
      <c r="C157" s="1">
        <v>0.4</v>
      </c>
      <c r="D157" s="21">
        <v>10</v>
      </c>
    </row>
    <row r="158" spans="1:4" ht="15.75" customHeight="1">
      <c r="A158" s="1" t="s">
        <v>37</v>
      </c>
      <c r="B158" s="1" t="s">
        <v>28</v>
      </c>
      <c r="C158" s="1">
        <v>0.6</v>
      </c>
      <c r="D158" s="21">
        <v>60</v>
      </c>
    </row>
    <row r="159" spans="1:4" ht="15.75" customHeight="1">
      <c r="A159" s="1" t="s">
        <v>37</v>
      </c>
      <c r="B159" s="1" t="s">
        <v>36</v>
      </c>
      <c r="C159" s="1">
        <v>0.6</v>
      </c>
      <c r="D159" s="21">
        <v>50</v>
      </c>
    </row>
    <row r="160" spans="1:4" ht="15.75" customHeight="1">
      <c r="A160" s="1" t="s">
        <v>37</v>
      </c>
      <c r="B160" s="1" t="s">
        <v>39</v>
      </c>
      <c r="C160" s="1">
        <v>0.6</v>
      </c>
      <c r="D160" s="21">
        <v>10</v>
      </c>
    </row>
    <row r="161" spans="1:4" ht="15.75" customHeight="1">
      <c r="A161" s="1" t="s">
        <v>37</v>
      </c>
      <c r="B161" s="1" t="s">
        <v>69</v>
      </c>
      <c r="C161" s="1">
        <v>0.4</v>
      </c>
      <c r="D161" s="21">
        <v>40</v>
      </c>
    </row>
    <row r="162" spans="1:4" ht="15.75" customHeight="1">
      <c r="A162" s="1" t="s">
        <v>39</v>
      </c>
      <c r="B162" s="1" t="s">
        <v>38</v>
      </c>
      <c r="C162" s="1">
        <v>0.6</v>
      </c>
      <c r="D162" s="21">
        <v>130</v>
      </c>
    </row>
    <row r="163" spans="1:4" ht="15.75" customHeight="1">
      <c r="A163" s="1" t="s">
        <v>39</v>
      </c>
      <c r="B163" s="1" t="s">
        <v>37</v>
      </c>
      <c r="C163" s="1">
        <v>0.6</v>
      </c>
      <c r="D163" s="21">
        <v>10</v>
      </c>
    </row>
    <row r="164" spans="1:4" ht="15.75" customHeight="1">
      <c r="A164" s="1" t="s">
        <v>39</v>
      </c>
      <c r="B164" s="1" t="s">
        <v>41</v>
      </c>
      <c r="C164" s="1">
        <v>0.6</v>
      </c>
      <c r="D164" s="21">
        <v>10</v>
      </c>
    </row>
    <row r="165" spans="1:4" ht="15.75" customHeight="1">
      <c r="A165" s="1" t="s">
        <v>39</v>
      </c>
      <c r="B165" s="1" t="s">
        <v>68</v>
      </c>
      <c r="C165" s="1">
        <v>0.4</v>
      </c>
      <c r="D165" s="21">
        <v>50</v>
      </c>
    </row>
    <row r="166" spans="1:4" ht="15.75" customHeight="1">
      <c r="A166" s="1" t="s">
        <v>41</v>
      </c>
      <c r="B166" s="1" t="s">
        <v>40</v>
      </c>
      <c r="C166" s="1">
        <v>0.6</v>
      </c>
      <c r="D166" s="21">
        <v>100</v>
      </c>
    </row>
    <row r="167" spans="1:4" ht="15.75" customHeight="1">
      <c r="A167" s="1" t="s">
        <v>41</v>
      </c>
      <c r="B167" s="1" t="s">
        <v>39</v>
      </c>
      <c r="C167" s="1">
        <v>0.6</v>
      </c>
      <c r="D167" s="21">
        <v>10</v>
      </c>
    </row>
    <row r="168" spans="1:4" ht="15.75" customHeight="1">
      <c r="A168" s="1" t="s">
        <v>41</v>
      </c>
      <c r="B168" s="1" t="s">
        <v>42</v>
      </c>
      <c r="C168" s="1">
        <v>0.6</v>
      </c>
      <c r="D168" s="21">
        <v>10</v>
      </c>
    </row>
    <row r="169" spans="1:4" ht="15.75" customHeight="1">
      <c r="A169" s="1" t="s">
        <v>41</v>
      </c>
      <c r="B169" s="1" t="s">
        <v>67</v>
      </c>
      <c r="C169" s="1">
        <v>0.4</v>
      </c>
      <c r="D169" s="21">
        <v>30</v>
      </c>
    </row>
    <row r="170" spans="1:4" ht="15.75" customHeight="1">
      <c r="A170" s="1" t="s">
        <v>42</v>
      </c>
      <c r="B170" s="1" t="s">
        <v>40</v>
      </c>
      <c r="C170" s="1">
        <v>0.6</v>
      </c>
      <c r="D170" s="21">
        <v>140</v>
      </c>
    </row>
    <row r="171" spans="1:4" ht="15.75" customHeight="1">
      <c r="A171" s="1" t="s">
        <v>42</v>
      </c>
      <c r="B171" s="1" t="s">
        <v>41</v>
      </c>
      <c r="C171" s="1">
        <v>0.6</v>
      </c>
      <c r="D171" s="21">
        <v>10</v>
      </c>
    </row>
    <row r="172" spans="1:4" ht="15.75" customHeight="1">
      <c r="A172" s="1" t="s">
        <v>42</v>
      </c>
      <c r="B172" s="1" t="s">
        <v>44</v>
      </c>
      <c r="C172" s="1">
        <v>0.6</v>
      </c>
      <c r="D172" s="21">
        <v>30</v>
      </c>
    </row>
    <row r="173" spans="1:4" ht="15.75" customHeight="1">
      <c r="A173" s="1" t="s">
        <v>42</v>
      </c>
      <c r="B173" s="1" t="s">
        <v>65</v>
      </c>
      <c r="C173" s="1">
        <v>0.4</v>
      </c>
      <c r="D173" s="21">
        <v>40</v>
      </c>
    </row>
    <row r="174" spans="1:4" ht="15.75" customHeight="1">
      <c r="A174" s="1" t="s">
        <v>42</v>
      </c>
      <c r="B174" s="1" t="s">
        <v>66</v>
      </c>
      <c r="C174" s="1">
        <v>0.4</v>
      </c>
      <c r="D174" s="21">
        <v>30</v>
      </c>
    </row>
    <row r="175" spans="1:4" ht="15.75" customHeight="1">
      <c r="A175" s="1" t="s">
        <v>44</v>
      </c>
      <c r="B175" s="1" t="s">
        <v>14</v>
      </c>
      <c r="C175" s="1">
        <v>0.6</v>
      </c>
      <c r="D175" s="21">
        <v>80</v>
      </c>
    </row>
    <row r="176" spans="1:4" ht="15.75" customHeight="1">
      <c r="A176" s="1" t="s">
        <v>44</v>
      </c>
      <c r="B176" s="1" t="s">
        <v>43</v>
      </c>
      <c r="C176" s="1">
        <v>0.6</v>
      </c>
      <c r="D176" s="21">
        <v>80</v>
      </c>
    </row>
    <row r="177" spans="1:4" ht="15.75" customHeight="1">
      <c r="A177" s="1" t="s">
        <v>44</v>
      </c>
      <c r="B177" s="1" t="s">
        <v>42</v>
      </c>
      <c r="C177" s="1">
        <v>0.6</v>
      </c>
      <c r="D177" s="21">
        <v>40</v>
      </c>
    </row>
    <row r="178" spans="1:4" ht="15.75" customHeight="1">
      <c r="A178" s="1" t="s">
        <v>44</v>
      </c>
      <c r="B178" s="1" t="s">
        <v>63</v>
      </c>
      <c r="C178" s="1">
        <v>0.4</v>
      </c>
      <c r="D178" s="21">
        <v>20</v>
      </c>
    </row>
    <row r="179" spans="1:4" ht="15.75" customHeight="1">
      <c r="A179" s="1" t="s">
        <v>44</v>
      </c>
      <c r="B179" s="1" t="s">
        <v>64</v>
      </c>
      <c r="C179" s="1">
        <v>0.4</v>
      </c>
      <c r="D179" s="21">
        <v>40</v>
      </c>
    </row>
    <row r="180" spans="1:4" ht="15.75" customHeight="1">
      <c r="A180" s="1" t="s">
        <v>63</v>
      </c>
      <c r="B180" s="1" t="s">
        <v>45</v>
      </c>
      <c r="C180" s="1">
        <v>0.4</v>
      </c>
      <c r="D180" s="21">
        <v>30</v>
      </c>
    </row>
    <row r="181" spans="1:4" ht="15.75" customHeight="1">
      <c r="A181" s="1" t="s">
        <v>63</v>
      </c>
      <c r="B181" s="1" t="s">
        <v>44</v>
      </c>
      <c r="C181" s="1">
        <v>0.4</v>
      </c>
      <c r="D181" s="21">
        <v>110</v>
      </c>
    </row>
    <row r="182" spans="1:4" ht="15.75" customHeight="1">
      <c r="A182" s="1" t="s">
        <v>63</v>
      </c>
      <c r="B182" s="1" t="s">
        <v>64</v>
      </c>
      <c r="C182" s="1">
        <v>0.4</v>
      </c>
      <c r="D182" s="21">
        <v>10</v>
      </c>
    </row>
    <row r="183" spans="1:4" ht="15.75" customHeight="1">
      <c r="A183" s="1" t="s">
        <v>64</v>
      </c>
      <c r="B183" s="1" t="s">
        <v>44</v>
      </c>
      <c r="C183" s="1">
        <v>0.4</v>
      </c>
      <c r="D183" s="21">
        <v>140</v>
      </c>
    </row>
    <row r="184" spans="1:4" ht="15.75" customHeight="1">
      <c r="A184" s="1" t="s">
        <v>64</v>
      </c>
      <c r="B184" s="1" t="s">
        <v>63</v>
      </c>
      <c r="C184" s="1">
        <v>0.4</v>
      </c>
      <c r="D184" s="21">
        <v>10</v>
      </c>
    </row>
    <row r="185" spans="1:4" ht="15.75" customHeight="1">
      <c r="A185" s="1" t="s">
        <v>64</v>
      </c>
      <c r="B185" s="1" t="s">
        <v>65</v>
      </c>
      <c r="C185" s="1">
        <v>0.4</v>
      </c>
      <c r="D185" s="21">
        <v>10</v>
      </c>
    </row>
    <row r="186" spans="1:4" ht="15.75" customHeight="1">
      <c r="A186" s="1" t="s">
        <v>65</v>
      </c>
      <c r="B186" s="1" t="s">
        <v>42</v>
      </c>
      <c r="C186" s="1">
        <v>0.4</v>
      </c>
      <c r="D186" s="21">
        <v>150</v>
      </c>
    </row>
    <row r="187" spans="1:4" ht="15.75" customHeight="1">
      <c r="A187" s="1" t="s">
        <v>65</v>
      </c>
      <c r="B187" s="1" t="s">
        <v>64</v>
      </c>
      <c r="C187" s="1">
        <v>0.4</v>
      </c>
      <c r="D187" s="21">
        <v>10</v>
      </c>
    </row>
    <row r="188" spans="1:4" ht="15.75" customHeight="1">
      <c r="A188" s="1" t="s">
        <v>65</v>
      </c>
      <c r="B188" s="1" t="s">
        <v>66</v>
      </c>
      <c r="C188" s="1">
        <v>0.4</v>
      </c>
      <c r="D188" s="21">
        <v>10</v>
      </c>
    </row>
    <row r="189" spans="1:4" ht="15.75" customHeight="1">
      <c r="A189" s="1" t="s">
        <v>66</v>
      </c>
      <c r="B189" s="1" t="s">
        <v>42</v>
      </c>
      <c r="C189" s="1">
        <v>0.4</v>
      </c>
      <c r="D189" s="21">
        <v>140</v>
      </c>
    </row>
    <row r="190" spans="1:4" ht="15.75" customHeight="1">
      <c r="A190" s="1" t="s">
        <v>66</v>
      </c>
      <c r="B190" s="1" t="s">
        <v>65</v>
      </c>
      <c r="C190" s="1">
        <v>0.4</v>
      </c>
      <c r="D190" s="21">
        <v>10</v>
      </c>
    </row>
    <row r="191" spans="1:4" ht="15.75" customHeight="1">
      <c r="A191" s="1" t="s">
        <v>66</v>
      </c>
      <c r="B191" s="1" t="s">
        <v>67</v>
      </c>
      <c r="C191" s="1">
        <v>0.4</v>
      </c>
      <c r="D191" s="21">
        <v>10</v>
      </c>
    </row>
    <row r="192" spans="1:4" ht="15.75" customHeight="1">
      <c r="A192" s="1" t="s">
        <v>67</v>
      </c>
      <c r="B192" s="1" t="s">
        <v>41</v>
      </c>
      <c r="C192" s="1">
        <v>0.4</v>
      </c>
      <c r="D192" s="21">
        <v>100</v>
      </c>
    </row>
    <row r="193" spans="1:4" ht="15.75" customHeight="1">
      <c r="A193" s="1" t="s">
        <v>67</v>
      </c>
      <c r="B193" s="1" t="s">
        <v>66</v>
      </c>
      <c r="C193" s="1">
        <v>0.4</v>
      </c>
      <c r="D193" s="21">
        <v>10</v>
      </c>
    </row>
    <row r="194" spans="1:4" ht="15.75" customHeight="1">
      <c r="A194" s="1" t="s">
        <v>67</v>
      </c>
      <c r="B194" s="1" t="s">
        <v>68</v>
      </c>
      <c r="C194" s="1">
        <v>0.4</v>
      </c>
      <c r="D194" s="21">
        <v>10</v>
      </c>
    </row>
    <row r="195" spans="1:4" ht="15.75" customHeight="1">
      <c r="A195" s="1" t="s">
        <v>68</v>
      </c>
      <c r="B195" s="1" t="s">
        <v>39</v>
      </c>
      <c r="C195" s="1">
        <v>0.4</v>
      </c>
      <c r="D195" s="21">
        <v>160</v>
      </c>
    </row>
    <row r="196" spans="1:4" ht="15.75" customHeight="1">
      <c r="A196" s="1" t="s">
        <v>68</v>
      </c>
      <c r="B196" s="1" t="s">
        <v>67</v>
      </c>
      <c r="C196" s="1">
        <v>0.4</v>
      </c>
      <c r="D196" s="21">
        <v>10</v>
      </c>
    </row>
    <row r="197" spans="1:4" ht="15.75" customHeight="1">
      <c r="A197" s="1" t="s">
        <v>68</v>
      </c>
      <c r="B197" s="1" t="s">
        <v>69</v>
      </c>
      <c r="C197" s="1">
        <v>0.4</v>
      </c>
      <c r="D197" s="21">
        <v>10</v>
      </c>
    </row>
    <row r="198" spans="1:4" ht="15.75" customHeight="1">
      <c r="A198" s="1" t="s">
        <v>69</v>
      </c>
      <c r="B198" s="1" t="s">
        <v>37</v>
      </c>
      <c r="C198" s="1">
        <v>0.4</v>
      </c>
      <c r="D198" s="21">
        <v>120</v>
      </c>
    </row>
    <row r="199" spans="1:4" ht="15.75" customHeight="1">
      <c r="A199" s="1" t="s">
        <v>69</v>
      </c>
      <c r="B199" s="1" t="s">
        <v>68</v>
      </c>
      <c r="C199" s="1">
        <v>0.4</v>
      </c>
      <c r="D199" s="21">
        <v>10</v>
      </c>
    </row>
    <row r="200" spans="1:4" ht="15.75" customHeight="1">
      <c r="A200" s="1" t="s">
        <v>69</v>
      </c>
      <c r="B200" s="1" t="s">
        <v>70</v>
      </c>
      <c r="C200" s="1">
        <v>0.4</v>
      </c>
      <c r="D200" s="21">
        <v>10</v>
      </c>
    </row>
    <row r="201" spans="1:4" ht="15.75" customHeight="1">
      <c r="A201" s="1" t="s">
        <v>70</v>
      </c>
      <c r="B201" s="1" t="s">
        <v>28</v>
      </c>
      <c r="C201" s="1">
        <v>0.4</v>
      </c>
      <c r="D201" s="21">
        <v>150</v>
      </c>
    </row>
    <row r="202" spans="1:4" ht="15.75" customHeight="1">
      <c r="A202" s="1" t="s">
        <v>70</v>
      </c>
      <c r="B202" s="1" t="s">
        <v>62</v>
      </c>
      <c r="C202" s="1">
        <v>0.4</v>
      </c>
      <c r="D202" s="21">
        <v>10</v>
      </c>
    </row>
    <row r="203" spans="1:4" ht="15.75" customHeight="1">
      <c r="A203" s="1" t="s">
        <v>70</v>
      </c>
      <c r="B203" s="1" t="s">
        <v>69</v>
      </c>
      <c r="C203" s="1">
        <v>0.4</v>
      </c>
      <c r="D203" s="21">
        <v>10</v>
      </c>
    </row>
    <row r="204" spans="1:4" ht="15.75" customHeight="1"/>
    <row r="205" spans="1:4" ht="15.75" customHeight="1"/>
    <row r="206" spans="1:4" ht="15.75" customHeight="1"/>
    <row r="207" spans="1:4" ht="15.75" customHeight="1"/>
    <row r="208" spans="1:4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8055-21AE-944A-85F0-C302DB53ED01}">
  <dimension ref="A1:E33"/>
  <sheetViews>
    <sheetView tabSelected="1" workbookViewId="0">
      <selection activeCell="G19" sqref="G19"/>
    </sheetView>
  </sheetViews>
  <sheetFormatPr defaultColWidth="11.453125" defaultRowHeight="14.5"/>
  <cols>
    <col min="4" max="4" width="31.1796875" customWidth="1"/>
  </cols>
  <sheetData>
    <row r="1" spans="1:5" ht="15.5">
      <c r="A1" s="2"/>
      <c r="B1" s="3" t="s">
        <v>75</v>
      </c>
      <c r="C1" s="4"/>
      <c r="D1" s="5" t="s">
        <v>76</v>
      </c>
      <c r="E1" s="4"/>
    </row>
    <row r="2" spans="1:5" ht="15.5">
      <c r="A2" s="2" t="s">
        <v>77</v>
      </c>
      <c r="B2" s="3">
        <f>14*3.9 / 320</f>
        <v>0.170625</v>
      </c>
      <c r="C2" s="4" t="s">
        <v>78</v>
      </c>
      <c r="D2" s="5">
        <f>6*2.6 / 320</f>
        <v>4.8750000000000002E-2</v>
      </c>
      <c r="E2" s="4" t="s">
        <v>78</v>
      </c>
    </row>
    <row r="3" spans="1:5" ht="15.5">
      <c r="A3" s="2" t="s">
        <v>79</v>
      </c>
      <c r="B3" s="6">
        <f>3*3.1  / 320</f>
        <v>2.9062500000000002E-2</v>
      </c>
      <c r="C3" s="4" t="s">
        <v>78</v>
      </c>
      <c r="D3" s="5">
        <f>1*3.1  / 320</f>
        <v>9.6874999999999999E-3</v>
      </c>
      <c r="E3" s="4" t="s">
        <v>78</v>
      </c>
    </row>
    <row r="4" spans="1:5" ht="15.5">
      <c r="A4" s="2" t="s">
        <v>80</v>
      </c>
      <c r="B4" s="3">
        <f>(2*0.016 + 168 * 1 + 17*5 + 16*168)/ 320</f>
        <v>9.1907250000000005</v>
      </c>
      <c r="C4" s="4" t="s">
        <v>78</v>
      </c>
      <c r="D4" s="5">
        <f>(2*0.016 + 36 * 1 + 4*5 + 4*36)/ 320</f>
        <v>0.62509999999999999</v>
      </c>
      <c r="E4" s="4" t="s">
        <v>78</v>
      </c>
    </row>
    <row r="5" spans="1:5" ht="15.5">
      <c r="A5" s="2" t="s">
        <v>81</v>
      </c>
      <c r="B5" s="3">
        <v>1</v>
      </c>
      <c r="C5" s="4" t="s">
        <v>78</v>
      </c>
      <c r="D5" s="5">
        <f>2*0.016 / 320</f>
        <v>1E-4</v>
      </c>
      <c r="E5" s="4" t="s">
        <v>78</v>
      </c>
    </row>
    <row r="6" spans="1:5" ht="15.5">
      <c r="A6" s="2" t="s">
        <v>82</v>
      </c>
      <c r="B6" s="3">
        <f>2*0.016 / 320</f>
        <v>1E-4</v>
      </c>
      <c r="C6" s="4" t="s">
        <v>78</v>
      </c>
      <c r="D6" s="5">
        <f>36*1  / 320</f>
        <v>0.1125</v>
      </c>
      <c r="E6" s="4" t="s">
        <v>78</v>
      </c>
    </row>
    <row r="7" spans="1:5" ht="15.5">
      <c r="A7" s="2" t="s">
        <v>83</v>
      </c>
      <c r="B7" s="3">
        <v>625</v>
      </c>
      <c r="C7" s="4" t="s">
        <v>78</v>
      </c>
      <c r="D7" s="5">
        <f>4*5 / 320</f>
        <v>6.25E-2</v>
      </c>
      <c r="E7" s="4" t="s">
        <v>78</v>
      </c>
    </row>
    <row r="8" spans="1:5" ht="15.5">
      <c r="A8" s="2" t="s">
        <v>84</v>
      </c>
      <c r="B8" s="3">
        <f>168*1  / 320</f>
        <v>0.52500000000000002</v>
      </c>
      <c r="C8" s="4" t="s">
        <v>78</v>
      </c>
      <c r="D8" s="5">
        <f>4*36 / 320</f>
        <v>0.45</v>
      </c>
      <c r="E8" s="4" t="s">
        <v>78</v>
      </c>
    </row>
    <row r="9" spans="1:5" ht="15.5">
      <c r="A9" s="2" t="s">
        <v>85</v>
      </c>
      <c r="B9" s="3">
        <f>17*5 / 320</f>
        <v>0.265625</v>
      </c>
      <c r="C9" s="4" t="s">
        <v>78</v>
      </c>
      <c r="D9" s="5">
        <f>8*3.9 / 1280</f>
        <v>2.4375000000000001E-2</v>
      </c>
      <c r="E9" s="4" t="s">
        <v>78</v>
      </c>
    </row>
    <row r="10" spans="1:5" ht="15.5">
      <c r="A10" s="2" t="s">
        <v>86</v>
      </c>
      <c r="B10" s="3">
        <f>5*3.1 / 1280</f>
        <v>1.2109375E-2</v>
      </c>
      <c r="C10" s="4" t="s">
        <v>78</v>
      </c>
      <c r="D10" s="5">
        <f>2*3.1 / 1280</f>
        <v>4.84375E-3</v>
      </c>
      <c r="E10" s="4" t="s">
        <v>78</v>
      </c>
    </row>
    <row r="11" spans="1:5" ht="15.5">
      <c r="A11" s="2" t="s">
        <v>87</v>
      </c>
      <c r="B11" s="3">
        <f>(2*0.016 + 636*1 + 64*5 + 32*636) / 1280</f>
        <v>16.646899999999999</v>
      </c>
      <c r="C11" s="4" t="s">
        <v>78</v>
      </c>
      <c r="D11" s="5">
        <f>(2*0.016 + 96*1 + 10*5 + 4*96) / 1280</f>
        <v>0.41408749999999994</v>
      </c>
      <c r="E11" s="4" t="s">
        <v>78</v>
      </c>
    </row>
    <row r="12" spans="1:5" ht="15.5">
      <c r="A12" s="2" t="s">
        <v>88</v>
      </c>
      <c r="B12" s="3">
        <f>2*0.016 / 1280</f>
        <v>2.5000000000000001E-5</v>
      </c>
      <c r="C12" s="4" t="s">
        <v>78</v>
      </c>
      <c r="D12" s="5">
        <f>2*0.016 / 1280</f>
        <v>2.5000000000000001E-5</v>
      </c>
      <c r="E12" s="4" t="s">
        <v>78</v>
      </c>
    </row>
    <row r="13" spans="1:5" ht="15.5">
      <c r="A13" s="2" t="s">
        <v>89</v>
      </c>
      <c r="B13" s="3">
        <f>636*1  / 1280</f>
        <v>0.49687500000000001</v>
      </c>
      <c r="C13" s="4" t="s">
        <v>78</v>
      </c>
      <c r="D13" s="5">
        <f>96*1  / 1280</f>
        <v>7.4999999999999997E-2</v>
      </c>
      <c r="E13" s="4" t="s">
        <v>78</v>
      </c>
    </row>
    <row r="14" spans="1:5" ht="15.5">
      <c r="A14" s="2" t="s">
        <v>90</v>
      </c>
      <c r="B14" s="3">
        <f>64*5 / 1280</f>
        <v>0.25</v>
      </c>
      <c r="C14" s="4" t="s">
        <v>78</v>
      </c>
      <c r="D14" s="5">
        <f>10*5 / 1280</f>
        <v>3.90625E-2</v>
      </c>
      <c r="E14" s="4" t="s">
        <v>78</v>
      </c>
    </row>
    <row r="15" spans="1:5" ht="15.5">
      <c r="A15" s="2" t="s">
        <v>91</v>
      </c>
      <c r="B15" s="3">
        <f>32*636 / 1280</f>
        <v>15.9</v>
      </c>
      <c r="C15" s="4" t="s">
        <v>78</v>
      </c>
      <c r="D15" s="5">
        <f>4*96 / 1280</f>
        <v>0.3</v>
      </c>
      <c r="E15" s="4" t="s">
        <v>78</v>
      </c>
    </row>
    <row r="16" spans="1:5" ht="15.5">
      <c r="A16" s="2" t="s">
        <v>92</v>
      </c>
      <c r="B16" s="3">
        <f>14*1100 / 320</f>
        <v>48.125</v>
      </c>
      <c r="C16" s="4" t="s">
        <v>78</v>
      </c>
      <c r="D16" s="5">
        <f>6*750 / 320</f>
        <v>14.0625</v>
      </c>
      <c r="E16" s="4" t="s">
        <v>78</v>
      </c>
    </row>
    <row r="17" spans="1:5" ht="15.5">
      <c r="A17" s="2" t="s">
        <v>93</v>
      </c>
      <c r="B17" s="7">
        <f>1*140 / 320</f>
        <v>0.4375</v>
      </c>
      <c r="C17" s="4" t="s">
        <v>78</v>
      </c>
      <c r="D17" s="5">
        <f>1*140 / 320</f>
        <v>0.4375</v>
      </c>
      <c r="E17" s="4" t="s">
        <v>78</v>
      </c>
    </row>
    <row r="18" spans="1:5" ht="15.5">
      <c r="A18" s="2" t="s">
        <v>94</v>
      </c>
      <c r="B18" s="7">
        <f>(2*1.5 + 168*58 + 17*95 + 300*168) / 320</f>
        <v>193.00624999999999</v>
      </c>
      <c r="C18" s="4" t="s">
        <v>78</v>
      </c>
      <c r="D18" s="5">
        <f>(2*1.5 + 36*58 + 4*95 + 300*36) / 320</f>
        <v>41.471874999999997</v>
      </c>
      <c r="E18" s="4" t="s">
        <v>78</v>
      </c>
    </row>
    <row r="19" spans="1:5" ht="15.5">
      <c r="A19" s="2" t="s">
        <v>95</v>
      </c>
      <c r="B19" s="7">
        <f>2*1.5 / 320</f>
        <v>9.3749999999999997E-3</v>
      </c>
      <c r="C19" s="4" t="s">
        <v>78</v>
      </c>
      <c r="D19" s="5">
        <f>2*1.5 / 320</f>
        <v>9.3749999999999997E-3</v>
      </c>
      <c r="E19" s="4" t="s">
        <v>78</v>
      </c>
    </row>
    <row r="20" spans="1:5" ht="15.5">
      <c r="A20" s="2" t="s">
        <v>96</v>
      </c>
      <c r="B20" s="7">
        <f>168*58  / 320</f>
        <v>30.45</v>
      </c>
      <c r="C20" s="4" t="s">
        <v>78</v>
      </c>
      <c r="D20" s="5">
        <f>36*58  / 320</f>
        <v>6.5250000000000004</v>
      </c>
      <c r="E20" s="4" t="s">
        <v>78</v>
      </c>
    </row>
    <row r="21" spans="1:5" ht="15.5">
      <c r="A21" s="2" t="s">
        <v>97</v>
      </c>
      <c r="B21" s="7">
        <f>17*95 / 320</f>
        <v>5.046875</v>
      </c>
      <c r="C21" s="4" t="s">
        <v>78</v>
      </c>
      <c r="D21" s="5">
        <f>4*95 / 320</f>
        <v>1.1875</v>
      </c>
      <c r="E21" s="4" t="s">
        <v>78</v>
      </c>
    </row>
    <row r="22" spans="1:5" ht="15.5">
      <c r="A22" s="2" t="s">
        <v>98</v>
      </c>
      <c r="B22" s="7">
        <f>300*168 / 320</f>
        <v>157.5</v>
      </c>
      <c r="C22" s="4" t="s">
        <v>78</v>
      </c>
      <c r="D22" s="5">
        <f>300*36 / 320</f>
        <v>33.75</v>
      </c>
      <c r="E22" s="4" t="s">
        <v>78</v>
      </c>
    </row>
    <row r="23" spans="1:5" ht="15.5">
      <c r="A23" s="2" t="s">
        <v>99</v>
      </c>
      <c r="B23" s="7">
        <f>53*1100 / 1280</f>
        <v>45.546875</v>
      </c>
      <c r="C23" s="4" t="s">
        <v>78</v>
      </c>
      <c r="D23" s="5">
        <f>8*1100 / 1280</f>
        <v>6.875</v>
      </c>
      <c r="E23" s="4" t="s">
        <v>78</v>
      </c>
    </row>
    <row r="24" spans="1:5" ht="15.5">
      <c r="A24" s="2" t="s">
        <v>100</v>
      </c>
      <c r="B24" s="7">
        <f>5*200 / 1280</f>
        <v>0.78125</v>
      </c>
      <c r="C24" s="4" t="s">
        <v>78</v>
      </c>
      <c r="D24" s="5">
        <f>2*140 / 1280</f>
        <v>0.21875</v>
      </c>
      <c r="E24" s="4" t="s">
        <v>78</v>
      </c>
    </row>
    <row r="25" spans="1:5" ht="15.5">
      <c r="A25" s="2" t="s">
        <v>101</v>
      </c>
      <c r="B25" s="7">
        <f>(2*1.5 + 636*58 + 64*95 + 1100*636) / 1280</f>
        <v>580.13359375000005</v>
      </c>
      <c r="C25" s="4" t="s">
        <v>78</v>
      </c>
      <c r="D25" s="5">
        <f>(2*1.5 + 96*58 + 10*95 + 300*96) / 1280</f>
        <v>27.594531249999999</v>
      </c>
      <c r="E25" s="4" t="s">
        <v>78</v>
      </c>
    </row>
    <row r="26" spans="1:5" ht="15.5">
      <c r="A26" s="2" t="s">
        <v>102</v>
      </c>
      <c r="B26" s="7">
        <f>2*1.5 / 1280</f>
        <v>2.3437499999999999E-3</v>
      </c>
      <c r="C26" s="4" t="s">
        <v>78</v>
      </c>
      <c r="D26" s="5">
        <f>2*1.5 / 1280</f>
        <v>2.3437499999999999E-3</v>
      </c>
      <c r="E26" s="4" t="s">
        <v>78</v>
      </c>
    </row>
    <row r="27" spans="1:5" ht="15.5">
      <c r="A27" s="2" t="s">
        <v>103</v>
      </c>
      <c r="B27" s="7">
        <f>636*58  / 1280</f>
        <v>28.818750000000001</v>
      </c>
      <c r="C27" s="4" t="s">
        <v>78</v>
      </c>
      <c r="D27" s="8">
        <f>96*58  / 1280</f>
        <v>4.3499999999999996</v>
      </c>
      <c r="E27" s="4" t="s">
        <v>78</v>
      </c>
    </row>
    <row r="28" spans="1:5" ht="15.5">
      <c r="A28" s="2" t="s">
        <v>104</v>
      </c>
      <c r="B28" s="7">
        <f>64*95 / 1280</f>
        <v>4.75</v>
      </c>
      <c r="C28" s="4" t="s">
        <v>78</v>
      </c>
      <c r="D28" s="8">
        <f>10*95 / 1280</f>
        <v>0.7421875</v>
      </c>
      <c r="E28" s="4" t="s">
        <v>78</v>
      </c>
    </row>
    <row r="29" spans="1:5" ht="15.5">
      <c r="A29" s="2" t="s">
        <v>105</v>
      </c>
      <c r="B29" s="7">
        <f>1100*96 / 1280</f>
        <v>82.5</v>
      </c>
      <c r="C29" s="4" t="s">
        <v>78</v>
      </c>
      <c r="D29" s="8">
        <f>300*96 / 1280</f>
        <v>22.5</v>
      </c>
      <c r="E29" s="4" t="s">
        <v>78</v>
      </c>
    </row>
    <row r="30" spans="1:5" ht="15.5">
      <c r="A30" s="2" t="s">
        <v>106</v>
      </c>
      <c r="B30" s="7">
        <f>1344*14/320</f>
        <v>58.8</v>
      </c>
      <c r="C30" s="4" t="s">
        <v>107</v>
      </c>
      <c r="D30" s="8">
        <f>288*6/320</f>
        <v>5.4</v>
      </c>
      <c r="E30" s="4" t="s">
        <v>107</v>
      </c>
    </row>
    <row r="31" spans="1:5" ht="15.5">
      <c r="A31" s="2" t="s">
        <v>108</v>
      </c>
      <c r="B31" s="7">
        <f>5088*53/1280</f>
        <v>210.67500000000001</v>
      </c>
      <c r="C31" s="4" t="s">
        <v>107</v>
      </c>
      <c r="D31" s="8">
        <f>768*8/1280</f>
        <v>4.8</v>
      </c>
      <c r="E31" s="4" t="s">
        <v>107</v>
      </c>
    </row>
    <row r="32" spans="1:5" ht="15.5">
      <c r="A32" s="2" t="s">
        <v>109</v>
      </c>
      <c r="B32" s="7">
        <f>120*3/320</f>
        <v>1.125</v>
      </c>
      <c r="C32" s="4" t="s">
        <v>110</v>
      </c>
      <c r="D32" s="8">
        <f>40*1/320</f>
        <v>0.125</v>
      </c>
      <c r="E32" s="4" t="s">
        <v>110</v>
      </c>
    </row>
    <row r="33" spans="1:5" ht="15.5">
      <c r="A33" s="2" t="s">
        <v>111</v>
      </c>
      <c r="B33" s="7">
        <f>600*5/1280</f>
        <v>2.34375</v>
      </c>
      <c r="C33" s="4" t="s">
        <v>110</v>
      </c>
      <c r="D33" s="8">
        <f>120*2/1280</f>
        <v>0.1875</v>
      </c>
      <c r="E33" s="4" t="s">
        <v>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003E7-570D-4DC9-8463-8F7099F925A0}">
  <dimension ref="A1:F33"/>
  <sheetViews>
    <sheetView workbookViewId="0">
      <selection activeCell="B18" sqref="B18"/>
    </sheetView>
  </sheetViews>
  <sheetFormatPr defaultColWidth="11.453125" defaultRowHeight="14.5"/>
  <cols>
    <col min="1" max="1" width="48.26953125" customWidth="1"/>
    <col min="2" max="2" width="15.81640625" style="9" customWidth="1"/>
    <col min="3" max="3" width="21.453125" customWidth="1"/>
    <col min="4" max="4" width="31.1796875" customWidth="1"/>
  </cols>
  <sheetData>
    <row r="1" spans="1:6" s="13" customFormat="1" ht="15.5">
      <c r="A1" s="14" t="s">
        <v>112</v>
      </c>
      <c r="B1" s="15" t="s">
        <v>113</v>
      </c>
      <c r="C1" s="14" t="s">
        <v>114</v>
      </c>
      <c r="D1" s="11"/>
      <c r="E1" s="12"/>
    </row>
    <row r="2" spans="1:6" ht="15.5">
      <c r="A2" s="16" t="s">
        <v>115</v>
      </c>
      <c r="B2" s="19">
        <v>1</v>
      </c>
      <c r="C2" s="16" t="s">
        <v>78</v>
      </c>
      <c r="D2" s="5"/>
      <c r="E2" s="4"/>
    </row>
    <row r="3" spans="1:6" ht="15.5">
      <c r="A3" s="16" t="s">
        <v>116</v>
      </c>
      <c r="B3" s="17">
        <v>7</v>
      </c>
      <c r="C3" s="16" t="s">
        <v>78</v>
      </c>
      <c r="D3" s="5"/>
      <c r="E3" s="4"/>
    </row>
    <row r="4" spans="1:6" ht="15.5">
      <c r="A4" s="16" t="s">
        <v>117</v>
      </c>
      <c r="B4" s="17">
        <v>25</v>
      </c>
      <c r="C4" s="16" t="s">
        <v>78</v>
      </c>
      <c r="D4" s="5"/>
      <c r="E4" s="4"/>
      <c r="F4" s="10"/>
    </row>
    <row r="5" spans="1:6" ht="15.5">
      <c r="A5" s="16" t="s">
        <v>118</v>
      </c>
      <c r="B5" s="17">
        <v>1.4</v>
      </c>
      <c r="C5" s="16" t="s">
        <v>78</v>
      </c>
      <c r="D5" s="5"/>
      <c r="E5" s="4"/>
    </row>
    <row r="6" spans="1:6" ht="15.5">
      <c r="A6" s="16" t="s">
        <v>119</v>
      </c>
      <c r="B6" s="17">
        <v>4</v>
      </c>
      <c r="C6" s="16" t="s">
        <v>78</v>
      </c>
      <c r="D6" s="5"/>
      <c r="E6" s="4"/>
    </row>
    <row r="7" spans="1:6" ht="15.5">
      <c r="A7" s="16" t="s">
        <v>120</v>
      </c>
      <c r="B7" s="17">
        <v>5</v>
      </c>
      <c r="C7" s="16" t="s">
        <v>78</v>
      </c>
      <c r="D7" s="5"/>
      <c r="E7" s="4"/>
    </row>
    <row r="8" spans="1:6" ht="15.5">
      <c r="A8" s="16" t="s">
        <v>121</v>
      </c>
      <c r="B8" s="17">
        <v>14</v>
      </c>
      <c r="C8" s="16" t="s">
        <v>78</v>
      </c>
      <c r="D8" s="5"/>
      <c r="E8" s="4"/>
    </row>
    <row r="9" spans="1:6" ht="15.5">
      <c r="A9" s="16" t="s">
        <v>122</v>
      </c>
      <c r="B9" s="17">
        <v>7</v>
      </c>
      <c r="C9" s="16" t="s">
        <v>78</v>
      </c>
      <c r="D9" s="5"/>
      <c r="E9" s="4"/>
    </row>
    <row r="10" spans="1:6" ht="15.5">
      <c r="A10" s="16" t="s">
        <v>123</v>
      </c>
      <c r="B10" s="17">
        <v>1.5</v>
      </c>
      <c r="C10" s="16" t="s">
        <v>78</v>
      </c>
      <c r="D10" s="5"/>
      <c r="E10" s="4"/>
    </row>
    <row r="11" spans="1:6" ht="15.5">
      <c r="A11" s="16" t="s">
        <v>124</v>
      </c>
      <c r="B11" s="17">
        <v>0.2</v>
      </c>
      <c r="C11" s="16" t="s">
        <v>78</v>
      </c>
      <c r="D11" s="5"/>
      <c r="E11" s="4"/>
    </row>
    <row r="12" spans="1:6" ht="15.5">
      <c r="A12" s="16"/>
      <c r="B12" s="17" t="s">
        <v>125</v>
      </c>
      <c r="C12" s="16"/>
      <c r="D12" s="5"/>
      <c r="E12" s="4"/>
    </row>
    <row r="13" spans="1:6" ht="15.5">
      <c r="A13" s="16" t="s">
        <v>126</v>
      </c>
      <c r="B13" s="17">
        <v>60</v>
      </c>
      <c r="C13" s="16" t="s">
        <v>127</v>
      </c>
      <c r="D13" s="5"/>
      <c r="E13" s="4"/>
    </row>
    <row r="14" spans="1:6" ht="15.5">
      <c r="A14" s="16" t="s">
        <v>78</v>
      </c>
      <c r="B14" s="17">
        <v>10000</v>
      </c>
      <c r="C14" s="18" t="s">
        <v>128</v>
      </c>
    </row>
    <row r="16" spans="1:6" ht="15.5">
      <c r="A16" s="16"/>
      <c r="B16" s="17"/>
      <c r="C16" s="16"/>
      <c r="D16" s="5"/>
      <c r="E16" s="4"/>
    </row>
    <row r="17" spans="1:5" ht="15.5">
      <c r="A17" s="16"/>
      <c r="B17" s="17"/>
      <c r="C17" s="16"/>
      <c r="D17" s="5"/>
      <c r="E17" s="4"/>
    </row>
    <row r="18" spans="1:5" ht="15.5">
      <c r="A18" s="16"/>
      <c r="B18" s="17"/>
      <c r="C18" s="16"/>
      <c r="D18" s="5"/>
      <c r="E18" s="4"/>
    </row>
    <row r="19" spans="1:5" ht="15.5">
      <c r="A19" s="16"/>
      <c r="B19" s="17"/>
      <c r="C19" s="16"/>
      <c r="D19" s="5"/>
      <c r="E19" s="4"/>
    </row>
    <row r="20" spans="1:5" ht="15.5">
      <c r="A20" s="16"/>
      <c r="B20" s="17"/>
      <c r="C20" s="16"/>
      <c r="D20" s="5"/>
      <c r="E20" s="4"/>
    </row>
    <row r="21" spans="1:5" ht="15.5">
      <c r="A21" s="16"/>
      <c r="B21" s="17"/>
      <c r="C21" s="16"/>
      <c r="D21" s="5"/>
      <c r="E21" s="4"/>
    </row>
    <row r="22" spans="1:5" ht="15.5">
      <c r="A22" s="16"/>
      <c r="B22" s="17"/>
      <c r="C22" s="16"/>
      <c r="D22" s="5"/>
      <c r="E22" s="4"/>
    </row>
    <row r="23" spans="1:5" ht="15.5">
      <c r="A23" s="16"/>
      <c r="B23" s="17"/>
      <c r="C23" s="16"/>
      <c r="D23" s="8"/>
      <c r="E23" s="4"/>
    </row>
    <row r="24" spans="1:5" ht="15.5">
      <c r="A24" s="16"/>
      <c r="B24" s="17"/>
      <c r="C24" s="16"/>
      <c r="D24" s="8"/>
      <c r="E24" s="4"/>
    </row>
    <row r="25" spans="1:5" ht="15.5">
      <c r="A25" s="16"/>
      <c r="B25" s="17"/>
      <c r="C25" s="16"/>
      <c r="D25" s="8"/>
      <c r="E25" s="4"/>
    </row>
    <row r="26" spans="1:5" ht="15.5">
      <c r="A26" s="16"/>
      <c r="B26" s="17"/>
      <c r="C26" s="16"/>
      <c r="D26" s="8"/>
      <c r="E26" s="4"/>
    </row>
    <row r="27" spans="1:5" ht="15.5">
      <c r="A27" s="16"/>
      <c r="B27" s="17"/>
      <c r="C27" s="16"/>
      <c r="D27" s="8"/>
      <c r="E27" s="4"/>
    </row>
    <row r="28" spans="1:5" ht="15.5">
      <c r="A28" s="16"/>
      <c r="B28" s="17"/>
      <c r="C28" s="16"/>
      <c r="D28" s="8"/>
      <c r="E28" s="4"/>
    </row>
    <row r="29" spans="1:5" ht="15.5">
      <c r="A29" s="16"/>
      <c r="B29" s="17"/>
      <c r="C29" s="16"/>
      <c r="D29" s="8"/>
      <c r="E29" s="4"/>
    </row>
    <row r="33" spans="2:2">
      <c r="B33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94CA510F0E4F84C9321C03D424EDA53" ma:contentTypeVersion="8" ma:contentTypeDescription="Crear nuevo documento." ma:contentTypeScope="" ma:versionID="2e090dccbaaa5e54d5a0e90400fa0e00">
  <xsd:schema xmlns:xsd="http://www.w3.org/2001/XMLSchema" xmlns:xs="http://www.w3.org/2001/XMLSchema" xmlns:p="http://schemas.microsoft.com/office/2006/metadata/properties" xmlns:ns2="d43a541f-bc7f-4580-95ed-d0913257e895" xmlns:ns3="ec77cf2d-4e1f-442c-87d7-b18ca0d396db" targetNamespace="http://schemas.microsoft.com/office/2006/metadata/properties" ma:root="true" ma:fieldsID="0d07fa53a3ff309bc142585d1f4deac1" ns2:_="" ns3:_="">
    <xsd:import namespace="d43a541f-bc7f-4580-95ed-d0913257e895"/>
    <xsd:import namespace="ec77cf2d-4e1f-442c-87d7-b18ca0d396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3a541f-bc7f-4580-95ed-d0913257e8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066dfbe3-7d39-45b9-b7e0-ebfdaeb2ee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77cf2d-4e1f-442c-87d7-b18ca0d396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4365305-85c2-4f6b-a30c-ae4e698b1275}" ma:internalName="TaxCatchAll" ma:showField="CatchAllData" ma:web="ec77cf2d-4e1f-442c-87d7-b18ca0d396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c77cf2d-4e1f-442c-87d7-b18ca0d396db" xsi:nil="true"/>
    <lcf76f155ced4ddcb4097134ff3c332f xmlns="d43a541f-bc7f-4580-95ed-d0913257e89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61C51DB-D599-41D6-B657-5520AE1AE7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3a541f-bc7f-4580-95ed-d0913257e895"/>
    <ds:schemaRef ds:uri="ec77cf2d-4e1f-442c-87d7-b18ca0d396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6B26A23-4573-41D9-A555-57BF1FADE7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BF41EF-5704-4451-91C6-FE69D2B54D08}">
  <ds:schemaRefs>
    <ds:schemaRef ds:uri="http://schemas.microsoft.com/office/2006/metadata/properties"/>
    <ds:schemaRef ds:uri="http://schemas.microsoft.com/office/infopath/2007/PartnerControls"/>
    <ds:schemaRef ds:uri="ec77cf2d-4e1f-442c-87d7-b18ca0d396db"/>
    <ds:schemaRef ds:uri="d43a541f-bc7f-4580-95ed-d0913257e89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Nodes</vt:lpstr>
      <vt:lpstr>Links</vt:lpstr>
      <vt:lpstr>EquipmentCost</vt:lpstr>
      <vt:lpstr>EquipmentCost_v2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nataliakoneva</dc:creator>
  <cp:keywords/>
  <dc:description/>
  <cp:lastModifiedBy>Nataliia Koneva</cp:lastModifiedBy>
  <cp:revision/>
  <dcterms:created xsi:type="dcterms:W3CDTF">2023-06-12T16:59:28Z</dcterms:created>
  <dcterms:modified xsi:type="dcterms:W3CDTF">2023-11-09T09:45:25Z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0x010100794CA510F0E4F84C9321C03D424EDA53</vt:lpwstr>
  </property>
  <property fmtid="{D5CDD505-2E9C-101B-9397-08002B2CF9AE}" pid="3" name="MediaServiceImageTags">
    <vt:lpwstr/>
  </property>
</Properties>
</file>