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exgoodell/Google Drive/Breifcase/ICAD/icad/"/>
    </mc:Choice>
  </mc:AlternateContent>
  <bookViews>
    <workbookView xWindow="19520" yWindow="1460" windowWidth="28000" windowHeight="25240" tabRatio="500" activeTab="2"/>
  </bookViews>
  <sheets>
    <sheet name="Sheet1" sheetId="4" r:id="rId1"/>
    <sheet name="District data" sheetId="1" r:id="rId2"/>
    <sheet name="Urban total pop" sheetId="6" r:id="rId3"/>
    <sheet name="Districts+regions" sheetId="2" r:id="rId4"/>
    <sheet name="Region data" sheetId="3" r:id="rId5"/>
  </sheets>
  <calcPr calcId="150001" concurrentCalc="0"/>
  <pivotCaches>
    <pivotCache cacheId="0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6" l="1"/>
  <c r="C38" i="6"/>
  <c r="C39" i="6"/>
  <c r="F5" i="1"/>
  <c r="H4" i="1"/>
  <c r="F4" i="1"/>
  <c r="AH4" i="1"/>
  <c r="H5" i="1"/>
  <c r="AH5" i="1"/>
  <c r="H6" i="1"/>
  <c r="F6" i="1"/>
  <c r="AH6" i="1"/>
  <c r="H7" i="1"/>
  <c r="F7" i="1"/>
  <c r="AH7" i="1"/>
  <c r="H8" i="1"/>
  <c r="F8" i="1"/>
  <c r="AH8" i="1"/>
  <c r="H9" i="1"/>
  <c r="F9" i="1"/>
  <c r="AH9" i="1"/>
  <c r="H10" i="1"/>
  <c r="F10" i="1"/>
  <c r="AH10" i="1"/>
  <c r="H11" i="1"/>
  <c r="F11" i="1"/>
  <c r="AH11" i="1"/>
  <c r="H12" i="1"/>
  <c r="F12" i="1"/>
  <c r="AH12" i="1"/>
  <c r="H13" i="1"/>
  <c r="F13" i="1"/>
  <c r="AH13" i="1"/>
  <c r="H14" i="1"/>
  <c r="F14" i="1"/>
  <c r="AH14" i="1"/>
  <c r="H15" i="1"/>
  <c r="F15" i="1"/>
  <c r="AH15" i="1"/>
  <c r="H16" i="1"/>
  <c r="F16" i="1"/>
  <c r="AH16" i="1"/>
  <c r="H17" i="1"/>
  <c r="F17" i="1"/>
  <c r="AH17" i="1"/>
  <c r="H18" i="1"/>
  <c r="F18" i="1"/>
  <c r="AH18" i="1"/>
  <c r="H19" i="1"/>
  <c r="AH19" i="1"/>
  <c r="H20" i="1"/>
  <c r="F20" i="1"/>
  <c r="AH20" i="1"/>
  <c r="H21" i="1"/>
  <c r="F21" i="1"/>
  <c r="AH21" i="1"/>
  <c r="H22" i="1"/>
  <c r="F22" i="1"/>
  <c r="AH22" i="1"/>
  <c r="H23" i="1"/>
  <c r="F23" i="1"/>
  <c r="AH23" i="1"/>
  <c r="H24" i="1"/>
  <c r="F24" i="1"/>
  <c r="AH24" i="1"/>
  <c r="H25" i="1"/>
  <c r="F25" i="1"/>
  <c r="AH25" i="1"/>
  <c r="H26" i="1"/>
  <c r="AH26" i="1"/>
  <c r="H27" i="1"/>
  <c r="F27" i="1"/>
  <c r="AH27" i="1"/>
  <c r="H28" i="1"/>
  <c r="F28" i="1"/>
  <c r="AH28" i="1"/>
  <c r="H29" i="1"/>
  <c r="F29" i="1"/>
  <c r="AH29" i="1"/>
  <c r="H30" i="1"/>
  <c r="F30" i="1"/>
  <c r="AH30" i="1"/>
  <c r="H31" i="1"/>
  <c r="F31" i="1"/>
  <c r="AH31" i="1"/>
  <c r="H32" i="1"/>
  <c r="F32" i="1"/>
  <c r="AH32" i="1"/>
  <c r="H33" i="1"/>
  <c r="F33" i="1"/>
  <c r="AH33" i="1"/>
  <c r="H34" i="1"/>
  <c r="F34" i="1"/>
  <c r="AH34" i="1"/>
  <c r="H35" i="1"/>
  <c r="F35" i="1"/>
  <c r="AH35" i="1"/>
  <c r="H36" i="1"/>
  <c r="F36" i="1"/>
  <c r="AH36" i="1"/>
  <c r="H37" i="1"/>
  <c r="F37" i="1"/>
  <c r="AH37" i="1"/>
  <c r="H38" i="1"/>
  <c r="F38" i="1"/>
  <c r="AH38" i="1"/>
  <c r="H39" i="1"/>
  <c r="F39" i="1"/>
  <c r="AH39" i="1"/>
  <c r="H40" i="1"/>
  <c r="F40" i="1"/>
  <c r="AH40" i="1"/>
  <c r="H41" i="1"/>
  <c r="F41" i="1"/>
  <c r="AH41" i="1"/>
  <c r="H42" i="1"/>
  <c r="F42" i="1"/>
  <c r="AH42" i="1"/>
  <c r="H43" i="1"/>
  <c r="F43" i="1"/>
  <c r="AH43" i="1"/>
  <c r="H44" i="1"/>
  <c r="F44" i="1"/>
  <c r="AH44" i="1"/>
  <c r="H45" i="1"/>
  <c r="F45" i="1"/>
  <c r="AH45" i="1"/>
  <c r="H46" i="1"/>
  <c r="F46" i="1"/>
  <c r="AH46" i="1"/>
  <c r="H47" i="1"/>
  <c r="F47" i="1"/>
  <c r="AH47" i="1"/>
  <c r="H48" i="1"/>
  <c r="F48" i="1"/>
  <c r="AH48" i="1"/>
  <c r="H49" i="1"/>
  <c r="AH49" i="1"/>
  <c r="H50" i="1"/>
  <c r="F50" i="1"/>
  <c r="AH50" i="1"/>
  <c r="H51" i="1"/>
  <c r="F51" i="1"/>
  <c r="AH51" i="1"/>
  <c r="H52" i="1"/>
  <c r="F52" i="1"/>
  <c r="AH52" i="1"/>
  <c r="H53" i="1"/>
  <c r="F53" i="1"/>
  <c r="AH53" i="1"/>
  <c r="H54" i="1"/>
  <c r="F54" i="1"/>
  <c r="AH54" i="1"/>
  <c r="H55" i="1"/>
  <c r="F55" i="1"/>
  <c r="AH55" i="1"/>
  <c r="H56" i="1"/>
  <c r="F56" i="1"/>
  <c r="AH56" i="1"/>
  <c r="H57" i="1"/>
  <c r="AH57" i="1"/>
  <c r="H58" i="1"/>
  <c r="F58" i="1"/>
  <c r="AH58" i="1"/>
  <c r="H59" i="1"/>
  <c r="F59" i="1"/>
  <c r="AH59" i="1"/>
  <c r="H60" i="1"/>
  <c r="F60" i="1"/>
  <c r="AH60" i="1"/>
  <c r="H61" i="1"/>
  <c r="F61" i="1"/>
  <c r="AH61" i="1"/>
  <c r="H62" i="1"/>
  <c r="F62" i="1"/>
  <c r="AH62" i="1"/>
  <c r="H63" i="1"/>
  <c r="F63" i="1"/>
  <c r="AH63" i="1"/>
  <c r="H64" i="1"/>
  <c r="F64" i="1"/>
  <c r="AH64" i="1"/>
  <c r="H65" i="1"/>
  <c r="F65" i="1"/>
  <c r="AH65" i="1"/>
  <c r="H66" i="1"/>
  <c r="F66" i="1"/>
  <c r="AH66" i="1"/>
  <c r="H67" i="1"/>
  <c r="F67" i="1"/>
  <c r="AH67" i="1"/>
  <c r="H68" i="1"/>
  <c r="F68" i="1"/>
  <c r="AH68" i="1"/>
  <c r="H69" i="1"/>
  <c r="F69" i="1"/>
  <c r="AH69" i="1"/>
  <c r="H70" i="1"/>
  <c r="AH70" i="1"/>
  <c r="H71" i="1"/>
  <c r="F71" i="1"/>
  <c r="AH71" i="1"/>
  <c r="H72" i="1"/>
  <c r="F72" i="1"/>
  <c r="AH72" i="1"/>
  <c r="H73" i="1"/>
  <c r="F73" i="1"/>
  <c r="AH73" i="1"/>
  <c r="H74" i="1"/>
  <c r="F74" i="1"/>
  <c r="AH74" i="1"/>
  <c r="H75" i="1"/>
  <c r="F75" i="1"/>
  <c r="AH75" i="1"/>
  <c r="H76" i="1"/>
  <c r="F76" i="1"/>
  <c r="AH76" i="1"/>
  <c r="H77" i="1"/>
  <c r="F77" i="1"/>
  <c r="AH77" i="1"/>
  <c r="H78" i="1"/>
  <c r="F78" i="1"/>
  <c r="AH78" i="1"/>
  <c r="H79" i="1"/>
  <c r="F79" i="1"/>
  <c r="AH79" i="1"/>
  <c r="H80" i="1"/>
  <c r="F80" i="1"/>
  <c r="AH80" i="1"/>
  <c r="H81" i="1"/>
  <c r="F81" i="1"/>
  <c r="AH81" i="1"/>
  <c r="H82" i="1"/>
  <c r="F82" i="1"/>
  <c r="AH82" i="1"/>
  <c r="H83" i="1"/>
  <c r="F83" i="1"/>
  <c r="AH83" i="1"/>
  <c r="H84" i="1"/>
  <c r="F84" i="1"/>
  <c r="AH84" i="1"/>
  <c r="H85" i="1"/>
  <c r="F85" i="1"/>
  <c r="AH85" i="1"/>
  <c r="H86" i="1"/>
  <c r="F86" i="1"/>
  <c r="AH86" i="1"/>
  <c r="H87" i="1"/>
  <c r="F87" i="1"/>
  <c r="AH87" i="1"/>
  <c r="H88" i="1"/>
  <c r="F88" i="1"/>
  <c r="AH88" i="1"/>
  <c r="H89" i="1"/>
  <c r="F89" i="1"/>
  <c r="AH89" i="1"/>
  <c r="H90" i="1"/>
  <c r="F90" i="1"/>
  <c r="AH90" i="1"/>
  <c r="H91" i="1"/>
  <c r="F91" i="1"/>
  <c r="AH91" i="1"/>
  <c r="H92" i="1"/>
  <c r="F92" i="1"/>
  <c r="AH92" i="1"/>
  <c r="H93" i="1"/>
  <c r="F93" i="1"/>
  <c r="AH93" i="1"/>
  <c r="H94" i="1"/>
  <c r="F94" i="1"/>
  <c r="AH94" i="1"/>
  <c r="H95" i="1"/>
  <c r="F95" i="1"/>
  <c r="AH95" i="1"/>
  <c r="H96" i="1"/>
  <c r="F96" i="1"/>
  <c r="AH96" i="1"/>
  <c r="H97" i="1"/>
  <c r="F97" i="1"/>
  <c r="AH97" i="1"/>
  <c r="H98" i="1"/>
  <c r="F98" i="1"/>
  <c r="AH98" i="1"/>
  <c r="H99" i="1"/>
  <c r="F99" i="1"/>
  <c r="AH99" i="1"/>
  <c r="H100" i="1"/>
  <c r="F100" i="1"/>
  <c r="AH100" i="1"/>
  <c r="H101" i="1"/>
  <c r="F101" i="1"/>
  <c r="AH101" i="1"/>
  <c r="H102" i="1"/>
  <c r="F102" i="1"/>
  <c r="AH102" i="1"/>
  <c r="H103" i="1"/>
  <c r="F103" i="1"/>
  <c r="AH103" i="1"/>
  <c r="H104" i="1"/>
  <c r="F104" i="1"/>
  <c r="AH104" i="1"/>
  <c r="H105" i="1"/>
  <c r="F105" i="1"/>
  <c r="AH105" i="1"/>
  <c r="H106" i="1"/>
  <c r="AH106" i="1"/>
  <c r="H107" i="1"/>
  <c r="F107" i="1"/>
  <c r="AH107" i="1"/>
  <c r="H108" i="1"/>
  <c r="F108" i="1"/>
  <c r="AH108" i="1"/>
  <c r="H109" i="1"/>
  <c r="F109" i="1"/>
  <c r="AH109" i="1"/>
  <c r="H110" i="1"/>
  <c r="F110" i="1"/>
  <c r="AH110" i="1"/>
  <c r="H111" i="1"/>
  <c r="F111" i="1"/>
  <c r="AH111" i="1"/>
  <c r="H112" i="1"/>
  <c r="F112" i="1"/>
  <c r="AH112" i="1"/>
  <c r="H113" i="1"/>
  <c r="F113" i="1"/>
  <c r="AH113" i="1"/>
  <c r="H114" i="1"/>
  <c r="F114" i="1"/>
  <c r="AH114" i="1"/>
  <c r="H115" i="1"/>
  <c r="F115" i="1"/>
  <c r="AH115" i="1"/>
  <c r="H116" i="1"/>
  <c r="F116" i="1"/>
  <c r="AH116" i="1"/>
  <c r="H117" i="1"/>
  <c r="F117" i="1"/>
  <c r="AH117" i="1"/>
  <c r="H118" i="1"/>
  <c r="F118" i="1"/>
  <c r="AH118" i="1"/>
  <c r="H119" i="1"/>
  <c r="F119" i="1"/>
  <c r="AH119" i="1"/>
  <c r="H120" i="1"/>
  <c r="F120" i="1"/>
  <c r="AH120" i="1"/>
  <c r="H121" i="1"/>
  <c r="F121" i="1"/>
  <c r="AH121" i="1"/>
  <c r="H122" i="1"/>
  <c r="F122" i="1"/>
  <c r="AH122" i="1"/>
  <c r="H123" i="1"/>
  <c r="F123" i="1"/>
  <c r="AH123" i="1"/>
  <c r="H124" i="1"/>
  <c r="F124" i="1"/>
  <c r="AH124" i="1"/>
  <c r="H125" i="1"/>
  <c r="F125" i="1"/>
  <c r="AH125" i="1"/>
  <c r="H126" i="1"/>
  <c r="AH126" i="1"/>
  <c r="H127" i="1"/>
  <c r="F127" i="1"/>
  <c r="AH127" i="1"/>
  <c r="H128" i="1"/>
  <c r="F128" i="1"/>
  <c r="AH128" i="1"/>
  <c r="H129" i="1"/>
  <c r="F129" i="1"/>
  <c r="AH129" i="1"/>
  <c r="H130" i="1"/>
  <c r="F130" i="1"/>
  <c r="AH130" i="1"/>
  <c r="H131" i="1"/>
  <c r="F131" i="1"/>
  <c r="AH131" i="1"/>
  <c r="AH133" i="1"/>
  <c r="AH141" i="1"/>
  <c r="AH149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3" i="1"/>
  <c r="AH142" i="1"/>
  <c r="AH150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3" i="1"/>
  <c r="AH138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3" i="1"/>
  <c r="AH139" i="1"/>
  <c r="AH140" i="1"/>
  <c r="AH143" i="1"/>
  <c r="AH144" i="1"/>
  <c r="AH152" i="1"/>
  <c r="AH167" i="1"/>
  <c r="AH147" i="1"/>
  <c r="AH166" i="1"/>
  <c r="AH146" i="1"/>
  <c r="AH165" i="1"/>
  <c r="C16" i="4"/>
  <c r="C17" i="4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3" i="1"/>
  <c r="AI138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3" i="1"/>
  <c r="AI139" i="1"/>
  <c r="AI140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3" i="1"/>
  <c r="AI141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3" i="1"/>
  <c r="AI142" i="1"/>
  <c r="AI143" i="1"/>
  <c r="AI144" i="1"/>
  <c r="C11" i="4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U29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AO140" i="1"/>
  <c r="AP140" i="1"/>
  <c r="AP143" i="1"/>
  <c r="AP144" i="1"/>
  <c r="AO143" i="1"/>
  <c r="AO144" i="1"/>
  <c r="AN154" i="1"/>
  <c r="AE133" i="1"/>
  <c r="AG161" i="1"/>
  <c r="AG160" i="1"/>
  <c r="AG157" i="1"/>
  <c r="AI154" i="1"/>
  <c r="AJ154" i="1"/>
  <c r="AK154" i="1"/>
  <c r="AL154" i="1"/>
  <c r="AM154" i="1"/>
  <c r="AH154" i="1"/>
  <c r="AG156" i="1"/>
  <c r="AG158" i="1"/>
  <c r="AG159" i="1"/>
  <c r="AG155" i="1"/>
  <c r="AT133" i="1"/>
  <c r="AY133" i="1"/>
  <c r="BD133" i="1"/>
  <c r="BI133" i="1"/>
  <c r="AO133" i="1"/>
  <c r="BJ5" i="1"/>
  <c r="BK5" i="1"/>
  <c r="BL5" i="1"/>
  <c r="BM5" i="1"/>
  <c r="BJ6" i="1"/>
  <c r="BK6" i="1"/>
  <c r="BL6" i="1"/>
  <c r="BM6" i="1"/>
  <c r="BJ7" i="1"/>
  <c r="BK7" i="1"/>
  <c r="BL7" i="1"/>
  <c r="BM7" i="1"/>
  <c r="BJ8" i="1"/>
  <c r="BK8" i="1"/>
  <c r="BL8" i="1"/>
  <c r="BM8" i="1"/>
  <c r="BJ9" i="1"/>
  <c r="BK9" i="1"/>
  <c r="BL9" i="1"/>
  <c r="BM9" i="1"/>
  <c r="BJ10" i="1"/>
  <c r="BK10" i="1"/>
  <c r="BL10" i="1"/>
  <c r="BM10" i="1"/>
  <c r="BJ11" i="1"/>
  <c r="BK11" i="1"/>
  <c r="BL11" i="1"/>
  <c r="BM11" i="1"/>
  <c r="BJ12" i="1"/>
  <c r="BK12" i="1"/>
  <c r="BL12" i="1"/>
  <c r="BM12" i="1"/>
  <c r="BJ13" i="1"/>
  <c r="BK13" i="1"/>
  <c r="BL13" i="1"/>
  <c r="BM13" i="1"/>
  <c r="BJ14" i="1"/>
  <c r="BK14" i="1"/>
  <c r="BL14" i="1"/>
  <c r="BM14" i="1"/>
  <c r="BJ15" i="1"/>
  <c r="BK15" i="1"/>
  <c r="BL15" i="1"/>
  <c r="BM15" i="1"/>
  <c r="BJ16" i="1"/>
  <c r="BK16" i="1"/>
  <c r="BL16" i="1"/>
  <c r="BM16" i="1"/>
  <c r="BJ17" i="1"/>
  <c r="BK17" i="1"/>
  <c r="BL17" i="1"/>
  <c r="BM17" i="1"/>
  <c r="BJ18" i="1"/>
  <c r="BK18" i="1"/>
  <c r="BL18" i="1"/>
  <c r="BM18" i="1"/>
  <c r="BJ19" i="1"/>
  <c r="BK19" i="1"/>
  <c r="BL19" i="1"/>
  <c r="BM19" i="1"/>
  <c r="BJ20" i="1"/>
  <c r="BK20" i="1"/>
  <c r="BL20" i="1"/>
  <c r="BM20" i="1"/>
  <c r="BJ21" i="1"/>
  <c r="BK21" i="1"/>
  <c r="BL21" i="1"/>
  <c r="BM21" i="1"/>
  <c r="BJ22" i="1"/>
  <c r="BK22" i="1"/>
  <c r="BL22" i="1"/>
  <c r="BM22" i="1"/>
  <c r="BJ23" i="1"/>
  <c r="BK23" i="1"/>
  <c r="BL23" i="1"/>
  <c r="BM23" i="1"/>
  <c r="BJ24" i="1"/>
  <c r="BK24" i="1"/>
  <c r="BL24" i="1"/>
  <c r="BM24" i="1"/>
  <c r="BJ25" i="1"/>
  <c r="BK25" i="1"/>
  <c r="BL25" i="1"/>
  <c r="BM25" i="1"/>
  <c r="BJ26" i="1"/>
  <c r="BK26" i="1"/>
  <c r="BL26" i="1"/>
  <c r="BM26" i="1"/>
  <c r="BJ27" i="1"/>
  <c r="BK27" i="1"/>
  <c r="BL27" i="1"/>
  <c r="BM27" i="1"/>
  <c r="BJ28" i="1"/>
  <c r="BK28" i="1"/>
  <c r="BL28" i="1"/>
  <c r="BM28" i="1"/>
  <c r="BJ29" i="1"/>
  <c r="BK29" i="1"/>
  <c r="BL29" i="1"/>
  <c r="BM29" i="1"/>
  <c r="BJ30" i="1"/>
  <c r="BK30" i="1"/>
  <c r="BL30" i="1"/>
  <c r="BM30" i="1"/>
  <c r="BJ31" i="1"/>
  <c r="BK31" i="1"/>
  <c r="BL31" i="1"/>
  <c r="BM31" i="1"/>
  <c r="BJ32" i="1"/>
  <c r="BK32" i="1"/>
  <c r="BL32" i="1"/>
  <c r="BM32" i="1"/>
  <c r="BJ33" i="1"/>
  <c r="BK33" i="1"/>
  <c r="BL33" i="1"/>
  <c r="BM33" i="1"/>
  <c r="BJ34" i="1"/>
  <c r="BK34" i="1"/>
  <c r="BL34" i="1"/>
  <c r="BM34" i="1"/>
  <c r="BJ35" i="1"/>
  <c r="BK35" i="1"/>
  <c r="BL35" i="1"/>
  <c r="BM35" i="1"/>
  <c r="BJ36" i="1"/>
  <c r="BK36" i="1"/>
  <c r="BL36" i="1"/>
  <c r="BM36" i="1"/>
  <c r="BJ37" i="1"/>
  <c r="BK37" i="1"/>
  <c r="BL37" i="1"/>
  <c r="BM37" i="1"/>
  <c r="BJ38" i="1"/>
  <c r="BK38" i="1"/>
  <c r="BL38" i="1"/>
  <c r="BM38" i="1"/>
  <c r="BJ39" i="1"/>
  <c r="BK39" i="1"/>
  <c r="BL39" i="1"/>
  <c r="BM39" i="1"/>
  <c r="BJ40" i="1"/>
  <c r="BK40" i="1"/>
  <c r="BL40" i="1"/>
  <c r="BM40" i="1"/>
  <c r="BJ41" i="1"/>
  <c r="BK41" i="1"/>
  <c r="BL41" i="1"/>
  <c r="BM41" i="1"/>
  <c r="BJ42" i="1"/>
  <c r="BK42" i="1"/>
  <c r="BL42" i="1"/>
  <c r="BM42" i="1"/>
  <c r="BJ43" i="1"/>
  <c r="BK43" i="1"/>
  <c r="BL43" i="1"/>
  <c r="BM43" i="1"/>
  <c r="BJ44" i="1"/>
  <c r="BK44" i="1"/>
  <c r="BL44" i="1"/>
  <c r="BM44" i="1"/>
  <c r="BJ45" i="1"/>
  <c r="BK45" i="1"/>
  <c r="BL45" i="1"/>
  <c r="BM45" i="1"/>
  <c r="BJ46" i="1"/>
  <c r="BK46" i="1"/>
  <c r="BL46" i="1"/>
  <c r="BM46" i="1"/>
  <c r="BJ47" i="1"/>
  <c r="BK47" i="1"/>
  <c r="BL47" i="1"/>
  <c r="BM47" i="1"/>
  <c r="BJ48" i="1"/>
  <c r="BK48" i="1"/>
  <c r="BL48" i="1"/>
  <c r="BM48" i="1"/>
  <c r="BJ49" i="1"/>
  <c r="BK49" i="1"/>
  <c r="BL49" i="1"/>
  <c r="BM49" i="1"/>
  <c r="BJ50" i="1"/>
  <c r="BK50" i="1"/>
  <c r="BL50" i="1"/>
  <c r="BM50" i="1"/>
  <c r="BJ51" i="1"/>
  <c r="BK51" i="1"/>
  <c r="BL51" i="1"/>
  <c r="BM51" i="1"/>
  <c r="BJ52" i="1"/>
  <c r="BK52" i="1"/>
  <c r="BL52" i="1"/>
  <c r="BM52" i="1"/>
  <c r="BJ53" i="1"/>
  <c r="BK53" i="1"/>
  <c r="BL53" i="1"/>
  <c r="BM53" i="1"/>
  <c r="BJ54" i="1"/>
  <c r="BK54" i="1"/>
  <c r="BL54" i="1"/>
  <c r="BM54" i="1"/>
  <c r="BJ55" i="1"/>
  <c r="BK55" i="1"/>
  <c r="BL55" i="1"/>
  <c r="BM55" i="1"/>
  <c r="BJ56" i="1"/>
  <c r="BK56" i="1"/>
  <c r="BL56" i="1"/>
  <c r="BM56" i="1"/>
  <c r="BJ57" i="1"/>
  <c r="BK57" i="1"/>
  <c r="BL57" i="1"/>
  <c r="BM57" i="1"/>
  <c r="BJ58" i="1"/>
  <c r="BK58" i="1"/>
  <c r="BL58" i="1"/>
  <c r="BM58" i="1"/>
  <c r="BJ59" i="1"/>
  <c r="BK59" i="1"/>
  <c r="BL59" i="1"/>
  <c r="BM59" i="1"/>
  <c r="BJ60" i="1"/>
  <c r="BK60" i="1"/>
  <c r="BL60" i="1"/>
  <c r="BM60" i="1"/>
  <c r="BJ61" i="1"/>
  <c r="BK61" i="1"/>
  <c r="BL61" i="1"/>
  <c r="BM61" i="1"/>
  <c r="BJ62" i="1"/>
  <c r="BK62" i="1"/>
  <c r="BL62" i="1"/>
  <c r="BM62" i="1"/>
  <c r="BJ63" i="1"/>
  <c r="BK63" i="1"/>
  <c r="BL63" i="1"/>
  <c r="BM63" i="1"/>
  <c r="BJ64" i="1"/>
  <c r="BK64" i="1"/>
  <c r="BL64" i="1"/>
  <c r="BM64" i="1"/>
  <c r="BJ65" i="1"/>
  <c r="BK65" i="1"/>
  <c r="BL65" i="1"/>
  <c r="BM65" i="1"/>
  <c r="BJ66" i="1"/>
  <c r="BK66" i="1"/>
  <c r="BL66" i="1"/>
  <c r="BM66" i="1"/>
  <c r="BJ67" i="1"/>
  <c r="BK67" i="1"/>
  <c r="BL67" i="1"/>
  <c r="BM67" i="1"/>
  <c r="BJ68" i="1"/>
  <c r="BK68" i="1"/>
  <c r="BL68" i="1"/>
  <c r="BM68" i="1"/>
  <c r="BJ69" i="1"/>
  <c r="BK69" i="1"/>
  <c r="BL69" i="1"/>
  <c r="BM69" i="1"/>
  <c r="BJ70" i="1"/>
  <c r="BK70" i="1"/>
  <c r="BL70" i="1"/>
  <c r="BM70" i="1"/>
  <c r="BJ71" i="1"/>
  <c r="BK71" i="1"/>
  <c r="BL71" i="1"/>
  <c r="BM71" i="1"/>
  <c r="BJ72" i="1"/>
  <c r="BK72" i="1"/>
  <c r="BL72" i="1"/>
  <c r="BM72" i="1"/>
  <c r="BJ73" i="1"/>
  <c r="BK73" i="1"/>
  <c r="BL73" i="1"/>
  <c r="BM73" i="1"/>
  <c r="BJ74" i="1"/>
  <c r="BK74" i="1"/>
  <c r="BL74" i="1"/>
  <c r="BM74" i="1"/>
  <c r="BJ75" i="1"/>
  <c r="BK75" i="1"/>
  <c r="BL75" i="1"/>
  <c r="BM75" i="1"/>
  <c r="BJ76" i="1"/>
  <c r="BK76" i="1"/>
  <c r="BL76" i="1"/>
  <c r="BM76" i="1"/>
  <c r="BJ77" i="1"/>
  <c r="BK77" i="1"/>
  <c r="BL77" i="1"/>
  <c r="BM77" i="1"/>
  <c r="BJ78" i="1"/>
  <c r="BK78" i="1"/>
  <c r="BL78" i="1"/>
  <c r="BM78" i="1"/>
  <c r="BJ79" i="1"/>
  <c r="BK79" i="1"/>
  <c r="BL79" i="1"/>
  <c r="BM79" i="1"/>
  <c r="BJ80" i="1"/>
  <c r="BK80" i="1"/>
  <c r="BL80" i="1"/>
  <c r="BM80" i="1"/>
  <c r="BJ81" i="1"/>
  <c r="BK81" i="1"/>
  <c r="BL81" i="1"/>
  <c r="BM81" i="1"/>
  <c r="BJ82" i="1"/>
  <c r="BK82" i="1"/>
  <c r="BL82" i="1"/>
  <c r="BM82" i="1"/>
  <c r="BJ83" i="1"/>
  <c r="BK83" i="1"/>
  <c r="BL83" i="1"/>
  <c r="BM83" i="1"/>
  <c r="BJ84" i="1"/>
  <c r="BK84" i="1"/>
  <c r="BL84" i="1"/>
  <c r="BM84" i="1"/>
  <c r="BJ85" i="1"/>
  <c r="BK85" i="1"/>
  <c r="BL85" i="1"/>
  <c r="BM85" i="1"/>
  <c r="BJ86" i="1"/>
  <c r="BK86" i="1"/>
  <c r="BL86" i="1"/>
  <c r="BM86" i="1"/>
  <c r="BJ87" i="1"/>
  <c r="BK87" i="1"/>
  <c r="BL87" i="1"/>
  <c r="BM87" i="1"/>
  <c r="BJ88" i="1"/>
  <c r="BK88" i="1"/>
  <c r="BL88" i="1"/>
  <c r="BM88" i="1"/>
  <c r="BJ89" i="1"/>
  <c r="BK89" i="1"/>
  <c r="BL89" i="1"/>
  <c r="BM89" i="1"/>
  <c r="BJ90" i="1"/>
  <c r="BK90" i="1"/>
  <c r="BL90" i="1"/>
  <c r="BM90" i="1"/>
  <c r="BJ91" i="1"/>
  <c r="BK91" i="1"/>
  <c r="BL91" i="1"/>
  <c r="BM91" i="1"/>
  <c r="BJ92" i="1"/>
  <c r="BK92" i="1"/>
  <c r="BL92" i="1"/>
  <c r="BM92" i="1"/>
  <c r="BJ93" i="1"/>
  <c r="BK93" i="1"/>
  <c r="BL93" i="1"/>
  <c r="BM93" i="1"/>
  <c r="BJ94" i="1"/>
  <c r="BK94" i="1"/>
  <c r="BL94" i="1"/>
  <c r="BM94" i="1"/>
  <c r="BJ95" i="1"/>
  <c r="BK95" i="1"/>
  <c r="BL95" i="1"/>
  <c r="BM95" i="1"/>
  <c r="BJ96" i="1"/>
  <c r="BK96" i="1"/>
  <c r="BL96" i="1"/>
  <c r="BM96" i="1"/>
  <c r="BJ97" i="1"/>
  <c r="BK97" i="1"/>
  <c r="BL97" i="1"/>
  <c r="BM97" i="1"/>
  <c r="BJ98" i="1"/>
  <c r="BK98" i="1"/>
  <c r="BL98" i="1"/>
  <c r="BM98" i="1"/>
  <c r="BJ99" i="1"/>
  <c r="BK99" i="1"/>
  <c r="BL99" i="1"/>
  <c r="BM99" i="1"/>
  <c r="BJ100" i="1"/>
  <c r="BK100" i="1"/>
  <c r="BL100" i="1"/>
  <c r="BM100" i="1"/>
  <c r="BJ101" i="1"/>
  <c r="BK101" i="1"/>
  <c r="BL101" i="1"/>
  <c r="BM101" i="1"/>
  <c r="BJ102" i="1"/>
  <c r="BK102" i="1"/>
  <c r="BL102" i="1"/>
  <c r="BM102" i="1"/>
  <c r="BJ103" i="1"/>
  <c r="BK103" i="1"/>
  <c r="BL103" i="1"/>
  <c r="BM103" i="1"/>
  <c r="BJ104" i="1"/>
  <c r="BK104" i="1"/>
  <c r="BL104" i="1"/>
  <c r="BM104" i="1"/>
  <c r="BJ105" i="1"/>
  <c r="BK105" i="1"/>
  <c r="BL105" i="1"/>
  <c r="BM105" i="1"/>
  <c r="BJ106" i="1"/>
  <c r="BK106" i="1"/>
  <c r="BL106" i="1"/>
  <c r="BM106" i="1"/>
  <c r="BJ107" i="1"/>
  <c r="BK107" i="1"/>
  <c r="BL107" i="1"/>
  <c r="BM107" i="1"/>
  <c r="BJ108" i="1"/>
  <c r="BK108" i="1"/>
  <c r="BL108" i="1"/>
  <c r="BM108" i="1"/>
  <c r="BJ109" i="1"/>
  <c r="BK109" i="1"/>
  <c r="BL109" i="1"/>
  <c r="BM109" i="1"/>
  <c r="BJ110" i="1"/>
  <c r="BK110" i="1"/>
  <c r="BL110" i="1"/>
  <c r="BM110" i="1"/>
  <c r="BJ111" i="1"/>
  <c r="BK111" i="1"/>
  <c r="BL111" i="1"/>
  <c r="BM111" i="1"/>
  <c r="BJ112" i="1"/>
  <c r="BK112" i="1"/>
  <c r="BL112" i="1"/>
  <c r="BM112" i="1"/>
  <c r="BJ113" i="1"/>
  <c r="BK113" i="1"/>
  <c r="BL113" i="1"/>
  <c r="BM113" i="1"/>
  <c r="BJ114" i="1"/>
  <c r="BK114" i="1"/>
  <c r="BL114" i="1"/>
  <c r="BM114" i="1"/>
  <c r="BJ115" i="1"/>
  <c r="BK115" i="1"/>
  <c r="BL115" i="1"/>
  <c r="BM115" i="1"/>
  <c r="BJ116" i="1"/>
  <c r="BK116" i="1"/>
  <c r="BL116" i="1"/>
  <c r="BM116" i="1"/>
  <c r="BJ117" i="1"/>
  <c r="BK117" i="1"/>
  <c r="BL117" i="1"/>
  <c r="BM117" i="1"/>
  <c r="BJ118" i="1"/>
  <c r="BK118" i="1"/>
  <c r="BL118" i="1"/>
  <c r="BM118" i="1"/>
  <c r="BJ119" i="1"/>
  <c r="BK119" i="1"/>
  <c r="BL119" i="1"/>
  <c r="BM119" i="1"/>
  <c r="BJ120" i="1"/>
  <c r="BK120" i="1"/>
  <c r="BL120" i="1"/>
  <c r="BM120" i="1"/>
  <c r="BJ121" i="1"/>
  <c r="BK121" i="1"/>
  <c r="BL121" i="1"/>
  <c r="BM121" i="1"/>
  <c r="BJ122" i="1"/>
  <c r="BK122" i="1"/>
  <c r="BL122" i="1"/>
  <c r="BM122" i="1"/>
  <c r="BJ123" i="1"/>
  <c r="BK123" i="1"/>
  <c r="BL123" i="1"/>
  <c r="BM123" i="1"/>
  <c r="BJ124" i="1"/>
  <c r="BK124" i="1"/>
  <c r="BL124" i="1"/>
  <c r="BM124" i="1"/>
  <c r="BJ125" i="1"/>
  <c r="BK125" i="1"/>
  <c r="BL125" i="1"/>
  <c r="BM125" i="1"/>
  <c r="BJ126" i="1"/>
  <c r="BK126" i="1"/>
  <c r="BL126" i="1"/>
  <c r="BM126" i="1"/>
  <c r="BJ127" i="1"/>
  <c r="BK127" i="1"/>
  <c r="BL127" i="1"/>
  <c r="BM127" i="1"/>
  <c r="BJ128" i="1"/>
  <c r="BK128" i="1"/>
  <c r="BL128" i="1"/>
  <c r="BM128" i="1"/>
  <c r="BJ129" i="1"/>
  <c r="BK129" i="1"/>
  <c r="BL129" i="1"/>
  <c r="BM129" i="1"/>
  <c r="BJ130" i="1"/>
  <c r="BK130" i="1"/>
  <c r="BL130" i="1"/>
  <c r="BM130" i="1"/>
  <c r="BJ131" i="1"/>
  <c r="BK131" i="1"/>
  <c r="BL131" i="1"/>
  <c r="BM131" i="1"/>
  <c r="BM4" i="1"/>
  <c r="BL4" i="1"/>
  <c r="BK4" i="1"/>
  <c r="BJ4" i="1"/>
  <c r="BN133" i="1"/>
  <c r="BE5" i="1"/>
  <c r="BF5" i="1"/>
  <c r="BG5" i="1"/>
  <c r="BH5" i="1"/>
  <c r="BE6" i="1"/>
  <c r="BF6" i="1"/>
  <c r="BG6" i="1"/>
  <c r="BH6" i="1"/>
  <c r="BE7" i="1"/>
  <c r="BF7" i="1"/>
  <c r="BG7" i="1"/>
  <c r="BH7" i="1"/>
  <c r="BE8" i="1"/>
  <c r="BF8" i="1"/>
  <c r="BG8" i="1"/>
  <c r="BH8" i="1"/>
  <c r="BE9" i="1"/>
  <c r="BF9" i="1"/>
  <c r="BG9" i="1"/>
  <c r="BH9" i="1"/>
  <c r="BE10" i="1"/>
  <c r="BF10" i="1"/>
  <c r="BG10" i="1"/>
  <c r="BH10" i="1"/>
  <c r="BE11" i="1"/>
  <c r="BF11" i="1"/>
  <c r="BG11" i="1"/>
  <c r="BH11" i="1"/>
  <c r="BE12" i="1"/>
  <c r="BF12" i="1"/>
  <c r="BG12" i="1"/>
  <c r="BH12" i="1"/>
  <c r="BE13" i="1"/>
  <c r="BF13" i="1"/>
  <c r="BG13" i="1"/>
  <c r="BH13" i="1"/>
  <c r="BE14" i="1"/>
  <c r="BF14" i="1"/>
  <c r="BG14" i="1"/>
  <c r="BH14" i="1"/>
  <c r="BE15" i="1"/>
  <c r="BF15" i="1"/>
  <c r="BG15" i="1"/>
  <c r="BH15" i="1"/>
  <c r="BE16" i="1"/>
  <c r="BF16" i="1"/>
  <c r="BG16" i="1"/>
  <c r="BH16" i="1"/>
  <c r="BE17" i="1"/>
  <c r="BF17" i="1"/>
  <c r="BG17" i="1"/>
  <c r="BH17" i="1"/>
  <c r="BE18" i="1"/>
  <c r="BF18" i="1"/>
  <c r="BG18" i="1"/>
  <c r="BH18" i="1"/>
  <c r="BE19" i="1"/>
  <c r="BF19" i="1"/>
  <c r="BG19" i="1"/>
  <c r="BH19" i="1"/>
  <c r="BE20" i="1"/>
  <c r="BF20" i="1"/>
  <c r="BG20" i="1"/>
  <c r="BH20" i="1"/>
  <c r="BE21" i="1"/>
  <c r="BF21" i="1"/>
  <c r="BG21" i="1"/>
  <c r="BH21" i="1"/>
  <c r="BE22" i="1"/>
  <c r="BF22" i="1"/>
  <c r="BG22" i="1"/>
  <c r="BH22" i="1"/>
  <c r="BE23" i="1"/>
  <c r="BF23" i="1"/>
  <c r="BG23" i="1"/>
  <c r="BH23" i="1"/>
  <c r="BE24" i="1"/>
  <c r="BF24" i="1"/>
  <c r="BG24" i="1"/>
  <c r="BH24" i="1"/>
  <c r="BE25" i="1"/>
  <c r="BF25" i="1"/>
  <c r="BG25" i="1"/>
  <c r="BH25" i="1"/>
  <c r="BE26" i="1"/>
  <c r="BF26" i="1"/>
  <c r="BG26" i="1"/>
  <c r="BH26" i="1"/>
  <c r="BE27" i="1"/>
  <c r="BF27" i="1"/>
  <c r="BG27" i="1"/>
  <c r="BH27" i="1"/>
  <c r="BE28" i="1"/>
  <c r="BF28" i="1"/>
  <c r="BG28" i="1"/>
  <c r="BH28" i="1"/>
  <c r="BE29" i="1"/>
  <c r="BF29" i="1"/>
  <c r="BG29" i="1"/>
  <c r="BH29" i="1"/>
  <c r="BE30" i="1"/>
  <c r="BF30" i="1"/>
  <c r="BG30" i="1"/>
  <c r="BH30" i="1"/>
  <c r="BE31" i="1"/>
  <c r="BF31" i="1"/>
  <c r="BG31" i="1"/>
  <c r="BH31" i="1"/>
  <c r="BE32" i="1"/>
  <c r="BF32" i="1"/>
  <c r="BG32" i="1"/>
  <c r="BH32" i="1"/>
  <c r="BE33" i="1"/>
  <c r="BF33" i="1"/>
  <c r="BG33" i="1"/>
  <c r="BH33" i="1"/>
  <c r="BE34" i="1"/>
  <c r="BF34" i="1"/>
  <c r="BG34" i="1"/>
  <c r="BH34" i="1"/>
  <c r="BE35" i="1"/>
  <c r="BF35" i="1"/>
  <c r="BG35" i="1"/>
  <c r="BH35" i="1"/>
  <c r="BE36" i="1"/>
  <c r="BF36" i="1"/>
  <c r="BG36" i="1"/>
  <c r="BH36" i="1"/>
  <c r="BE37" i="1"/>
  <c r="BF37" i="1"/>
  <c r="BG37" i="1"/>
  <c r="BH37" i="1"/>
  <c r="BE38" i="1"/>
  <c r="BF38" i="1"/>
  <c r="BG38" i="1"/>
  <c r="BH38" i="1"/>
  <c r="BE39" i="1"/>
  <c r="BF39" i="1"/>
  <c r="BG39" i="1"/>
  <c r="BH39" i="1"/>
  <c r="BE40" i="1"/>
  <c r="BF40" i="1"/>
  <c r="BG40" i="1"/>
  <c r="BH40" i="1"/>
  <c r="BE41" i="1"/>
  <c r="BF41" i="1"/>
  <c r="BG41" i="1"/>
  <c r="BH41" i="1"/>
  <c r="BE42" i="1"/>
  <c r="BF42" i="1"/>
  <c r="BG42" i="1"/>
  <c r="BH42" i="1"/>
  <c r="BE43" i="1"/>
  <c r="BF43" i="1"/>
  <c r="BG43" i="1"/>
  <c r="BH43" i="1"/>
  <c r="BE44" i="1"/>
  <c r="BF44" i="1"/>
  <c r="BG44" i="1"/>
  <c r="BH44" i="1"/>
  <c r="BE45" i="1"/>
  <c r="BF45" i="1"/>
  <c r="BG45" i="1"/>
  <c r="BH45" i="1"/>
  <c r="BE46" i="1"/>
  <c r="BF46" i="1"/>
  <c r="BG46" i="1"/>
  <c r="BH46" i="1"/>
  <c r="BE47" i="1"/>
  <c r="BF47" i="1"/>
  <c r="BG47" i="1"/>
  <c r="BH47" i="1"/>
  <c r="BE48" i="1"/>
  <c r="BF48" i="1"/>
  <c r="BG48" i="1"/>
  <c r="BH48" i="1"/>
  <c r="BE49" i="1"/>
  <c r="BF49" i="1"/>
  <c r="BG49" i="1"/>
  <c r="BH49" i="1"/>
  <c r="BE50" i="1"/>
  <c r="BF50" i="1"/>
  <c r="BG50" i="1"/>
  <c r="BH50" i="1"/>
  <c r="BE51" i="1"/>
  <c r="BF51" i="1"/>
  <c r="BG51" i="1"/>
  <c r="BH51" i="1"/>
  <c r="BE52" i="1"/>
  <c r="BF52" i="1"/>
  <c r="BG52" i="1"/>
  <c r="BH52" i="1"/>
  <c r="BE53" i="1"/>
  <c r="BF53" i="1"/>
  <c r="BG53" i="1"/>
  <c r="BH53" i="1"/>
  <c r="BE54" i="1"/>
  <c r="BF54" i="1"/>
  <c r="BG54" i="1"/>
  <c r="BH54" i="1"/>
  <c r="BE55" i="1"/>
  <c r="BF55" i="1"/>
  <c r="BG55" i="1"/>
  <c r="BH55" i="1"/>
  <c r="BE56" i="1"/>
  <c r="BF56" i="1"/>
  <c r="BG56" i="1"/>
  <c r="BH56" i="1"/>
  <c r="BE57" i="1"/>
  <c r="BF57" i="1"/>
  <c r="BG57" i="1"/>
  <c r="BH57" i="1"/>
  <c r="BE58" i="1"/>
  <c r="BF58" i="1"/>
  <c r="BG58" i="1"/>
  <c r="BH58" i="1"/>
  <c r="BE59" i="1"/>
  <c r="BF59" i="1"/>
  <c r="BG59" i="1"/>
  <c r="BH59" i="1"/>
  <c r="BE60" i="1"/>
  <c r="BF60" i="1"/>
  <c r="BG60" i="1"/>
  <c r="BH60" i="1"/>
  <c r="BE61" i="1"/>
  <c r="BF61" i="1"/>
  <c r="BG61" i="1"/>
  <c r="BH61" i="1"/>
  <c r="BE62" i="1"/>
  <c r="BF62" i="1"/>
  <c r="BG62" i="1"/>
  <c r="BH62" i="1"/>
  <c r="BE63" i="1"/>
  <c r="BF63" i="1"/>
  <c r="BG63" i="1"/>
  <c r="BH63" i="1"/>
  <c r="BE64" i="1"/>
  <c r="BF64" i="1"/>
  <c r="BG64" i="1"/>
  <c r="BH64" i="1"/>
  <c r="BE65" i="1"/>
  <c r="BF65" i="1"/>
  <c r="BG65" i="1"/>
  <c r="BH65" i="1"/>
  <c r="BE66" i="1"/>
  <c r="BF66" i="1"/>
  <c r="BG66" i="1"/>
  <c r="BH66" i="1"/>
  <c r="BE67" i="1"/>
  <c r="BF67" i="1"/>
  <c r="BG67" i="1"/>
  <c r="BH67" i="1"/>
  <c r="BE68" i="1"/>
  <c r="BF68" i="1"/>
  <c r="BG68" i="1"/>
  <c r="BH68" i="1"/>
  <c r="BE69" i="1"/>
  <c r="BF69" i="1"/>
  <c r="BG69" i="1"/>
  <c r="BH69" i="1"/>
  <c r="BE70" i="1"/>
  <c r="BF70" i="1"/>
  <c r="BG70" i="1"/>
  <c r="BH70" i="1"/>
  <c r="BE71" i="1"/>
  <c r="BF71" i="1"/>
  <c r="BG71" i="1"/>
  <c r="BH71" i="1"/>
  <c r="BE72" i="1"/>
  <c r="BF72" i="1"/>
  <c r="BG72" i="1"/>
  <c r="BH72" i="1"/>
  <c r="BE73" i="1"/>
  <c r="BF73" i="1"/>
  <c r="BG73" i="1"/>
  <c r="BH73" i="1"/>
  <c r="BE74" i="1"/>
  <c r="BF74" i="1"/>
  <c r="BG74" i="1"/>
  <c r="BH74" i="1"/>
  <c r="BE75" i="1"/>
  <c r="BF75" i="1"/>
  <c r="BG75" i="1"/>
  <c r="BH75" i="1"/>
  <c r="BE76" i="1"/>
  <c r="BF76" i="1"/>
  <c r="BG76" i="1"/>
  <c r="BH76" i="1"/>
  <c r="BE77" i="1"/>
  <c r="BF77" i="1"/>
  <c r="BG77" i="1"/>
  <c r="BH77" i="1"/>
  <c r="BE78" i="1"/>
  <c r="BF78" i="1"/>
  <c r="BG78" i="1"/>
  <c r="BH78" i="1"/>
  <c r="BE79" i="1"/>
  <c r="BF79" i="1"/>
  <c r="BG79" i="1"/>
  <c r="BH79" i="1"/>
  <c r="BE80" i="1"/>
  <c r="BF80" i="1"/>
  <c r="BG80" i="1"/>
  <c r="BH80" i="1"/>
  <c r="BE81" i="1"/>
  <c r="BF81" i="1"/>
  <c r="BG81" i="1"/>
  <c r="BH81" i="1"/>
  <c r="BE82" i="1"/>
  <c r="BF82" i="1"/>
  <c r="BG82" i="1"/>
  <c r="BH82" i="1"/>
  <c r="BE83" i="1"/>
  <c r="BF83" i="1"/>
  <c r="BG83" i="1"/>
  <c r="BH83" i="1"/>
  <c r="BE84" i="1"/>
  <c r="BF84" i="1"/>
  <c r="BG84" i="1"/>
  <c r="BH84" i="1"/>
  <c r="BE85" i="1"/>
  <c r="BF85" i="1"/>
  <c r="BG85" i="1"/>
  <c r="BH85" i="1"/>
  <c r="BE86" i="1"/>
  <c r="BF86" i="1"/>
  <c r="BG86" i="1"/>
  <c r="BH86" i="1"/>
  <c r="BE87" i="1"/>
  <c r="BF87" i="1"/>
  <c r="BG87" i="1"/>
  <c r="BH87" i="1"/>
  <c r="BE88" i="1"/>
  <c r="BF88" i="1"/>
  <c r="BG88" i="1"/>
  <c r="BH88" i="1"/>
  <c r="BE89" i="1"/>
  <c r="BF89" i="1"/>
  <c r="BG89" i="1"/>
  <c r="BH89" i="1"/>
  <c r="BE90" i="1"/>
  <c r="BF90" i="1"/>
  <c r="BG90" i="1"/>
  <c r="BH90" i="1"/>
  <c r="BE91" i="1"/>
  <c r="BF91" i="1"/>
  <c r="BG91" i="1"/>
  <c r="BH91" i="1"/>
  <c r="BE92" i="1"/>
  <c r="BF92" i="1"/>
  <c r="BG92" i="1"/>
  <c r="BH92" i="1"/>
  <c r="BE93" i="1"/>
  <c r="BF93" i="1"/>
  <c r="BG93" i="1"/>
  <c r="BH93" i="1"/>
  <c r="BE94" i="1"/>
  <c r="BF94" i="1"/>
  <c r="BG94" i="1"/>
  <c r="BH94" i="1"/>
  <c r="BE95" i="1"/>
  <c r="BF95" i="1"/>
  <c r="BG95" i="1"/>
  <c r="BH95" i="1"/>
  <c r="BE96" i="1"/>
  <c r="BF96" i="1"/>
  <c r="BG96" i="1"/>
  <c r="BH96" i="1"/>
  <c r="BE97" i="1"/>
  <c r="BF97" i="1"/>
  <c r="BG97" i="1"/>
  <c r="BH97" i="1"/>
  <c r="BE98" i="1"/>
  <c r="BF98" i="1"/>
  <c r="BG98" i="1"/>
  <c r="BH98" i="1"/>
  <c r="BE99" i="1"/>
  <c r="BF99" i="1"/>
  <c r="BG99" i="1"/>
  <c r="BH99" i="1"/>
  <c r="BE100" i="1"/>
  <c r="BF100" i="1"/>
  <c r="BG100" i="1"/>
  <c r="BH100" i="1"/>
  <c r="BE101" i="1"/>
  <c r="BF101" i="1"/>
  <c r="BG101" i="1"/>
  <c r="BH101" i="1"/>
  <c r="BE102" i="1"/>
  <c r="BF102" i="1"/>
  <c r="BG102" i="1"/>
  <c r="BH102" i="1"/>
  <c r="BE103" i="1"/>
  <c r="BF103" i="1"/>
  <c r="BG103" i="1"/>
  <c r="BH103" i="1"/>
  <c r="BE104" i="1"/>
  <c r="BF104" i="1"/>
  <c r="BG104" i="1"/>
  <c r="BH104" i="1"/>
  <c r="BE105" i="1"/>
  <c r="BF105" i="1"/>
  <c r="BG105" i="1"/>
  <c r="BH105" i="1"/>
  <c r="BE106" i="1"/>
  <c r="BF106" i="1"/>
  <c r="BG106" i="1"/>
  <c r="BH106" i="1"/>
  <c r="BE107" i="1"/>
  <c r="BF107" i="1"/>
  <c r="BG107" i="1"/>
  <c r="BH107" i="1"/>
  <c r="BE108" i="1"/>
  <c r="BF108" i="1"/>
  <c r="BG108" i="1"/>
  <c r="BH108" i="1"/>
  <c r="BE109" i="1"/>
  <c r="BF109" i="1"/>
  <c r="BG109" i="1"/>
  <c r="BH109" i="1"/>
  <c r="BE110" i="1"/>
  <c r="BF110" i="1"/>
  <c r="BG110" i="1"/>
  <c r="BH110" i="1"/>
  <c r="BE111" i="1"/>
  <c r="BF111" i="1"/>
  <c r="BG111" i="1"/>
  <c r="BH111" i="1"/>
  <c r="BE112" i="1"/>
  <c r="BF112" i="1"/>
  <c r="BG112" i="1"/>
  <c r="BH112" i="1"/>
  <c r="BE113" i="1"/>
  <c r="BF113" i="1"/>
  <c r="BG113" i="1"/>
  <c r="BH113" i="1"/>
  <c r="BE114" i="1"/>
  <c r="BF114" i="1"/>
  <c r="BG114" i="1"/>
  <c r="BH114" i="1"/>
  <c r="BE115" i="1"/>
  <c r="BF115" i="1"/>
  <c r="BG115" i="1"/>
  <c r="BH115" i="1"/>
  <c r="BE116" i="1"/>
  <c r="BF116" i="1"/>
  <c r="BG116" i="1"/>
  <c r="BH116" i="1"/>
  <c r="BE117" i="1"/>
  <c r="BF117" i="1"/>
  <c r="BG117" i="1"/>
  <c r="BH117" i="1"/>
  <c r="BE118" i="1"/>
  <c r="BF118" i="1"/>
  <c r="BG118" i="1"/>
  <c r="BH118" i="1"/>
  <c r="BE119" i="1"/>
  <c r="BF119" i="1"/>
  <c r="BG119" i="1"/>
  <c r="BH119" i="1"/>
  <c r="BE120" i="1"/>
  <c r="BF120" i="1"/>
  <c r="BG120" i="1"/>
  <c r="BH120" i="1"/>
  <c r="BE121" i="1"/>
  <c r="BF121" i="1"/>
  <c r="BG121" i="1"/>
  <c r="BH121" i="1"/>
  <c r="BE122" i="1"/>
  <c r="BF122" i="1"/>
  <c r="BG122" i="1"/>
  <c r="BH122" i="1"/>
  <c r="BE123" i="1"/>
  <c r="BF123" i="1"/>
  <c r="BG123" i="1"/>
  <c r="BH123" i="1"/>
  <c r="BE124" i="1"/>
  <c r="BF124" i="1"/>
  <c r="BG124" i="1"/>
  <c r="BH124" i="1"/>
  <c r="BE125" i="1"/>
  <c r="BF125" i="1"/>
  <c r="BG125" i="1"/>
  <c r="BH125" i="1"/>
  <c r="BE126" i="1"/>
  <c r="BF126" i="1"/>
  <c r="BG126" i="1"/>
  <c r="BH126" i="1"/>
  <c r="BE127" i="1"/>
  <c r="BF127" i="1"/>
  <c r="BG127" i="1"/>
  <c r="BH127" i="1"/>
  <c r="BE128" i="1"/>
  <c r="BF128" i="1"/>
  <c r="BG128" i="1"/>
  <c r="BH128" i="1"/>
  <c r="BE129" i="1"/>
  <c r="BF129" i="1"/>
  <c r="BG129" i="1"/>
  <c r="BH129" i="1"/>
  <c r="BE130" i="1"/>
  <c r="BF130" i="1"/>
  <c r="BG130" i="1"/>
  <c r="BH130" i="1"/>
  <c r="BE131" i="1"/>
  <c r="BF131" i="1"/>
  <c r="BG131" i="1"/>
  <c r="BH131" i="1"/>
  <c r="BH4" i="1"/>
  <c r="BG4" i="1"/>
  <c r="BF4" i="1"/>
  <c r="BE4" i="1"/>
  <c r="AZ5" i="1"/>
  <c r="BA5" i="1"/>
  <c r="BB5" i="1"/>
  <c r="BC5" i="1"/>
  <c r="AZ6" i="1"/>
  <c r="BA6" i="1"/>
  <c r="BB6" i="1"/>
  <c r="BC6" i="1"/>
  <c r="AZ7" i="1"/>
  <c r="BA7" i="1"/>
  <c r="BB7" i="1"/>
  <c r="BC7" i="1"/>
  <c r="AZ8" i="1"/>
  <c r="BA8" i="1"/>
  <c r="BB8" i="1"/>
  <c r="BC8" i="1"/>
  <c r="AZ9" i="1"/>
  <c r="BA9" i="1"/>
  <c r="BB9" i="1"/>
  <c r="BC9" i="1"/>
  <c r="AZ10" i="1"/>
  <c r="BA10" i="1"/>
  <c r="BB10" i="1"/>
  <c r="BC10" i="1"/>
  <c r="AZ11" i="1"/>
  <c r="BA11" i="1"/>
  <c r="BB11" i="1"/>
  <c r="BC11" i="1"/>
  <c r="AZ12" i="1"/>
  <c r="BA12" i="1"/>
  <c r="BB12" i="1"/>
  <c r="BC12" i="1"/>
  <c r="AZ13" i="1"/>
  <c r="BA13" i="1"/>
  <c r="BB13" i="1"/>
  <c r="BC13" i="1"/>
  <c r="AZ14" i="1"/>
  <c r="BA14" i="1"/>
  <c r="BB14" i="1"/>
  <c r="BC14" i="1"/>
  <c r="AZ15" i="1"/>
  <c r="BA15" i="1"/>
  <c r="BB15" i="1"/>
  <c r="BC15" i="1"/>
  <c r="AZ16" i="1"/>
  <c r="BA16" i="1"/>
  <c r="BB16" i="1"/>
  <c r="BC16" i="1"/>
  <c r="AZ17" i="1"/>
  <c r="BA17" i="1"/>
  <c r="BB17" i="1"/>
  <c r="BC17" i="1"/>
  <c r="AZ18" i="1"/>
  <c r="BA18" i="1"/>
  <c r="BB18" i="1"/>
  <c r="BC18" i="1"/>
  <c r="AZ19" i="1"/>
  <c r="BA19" i="1"/>
  <c r="BB19" i="1"/>
  <c r="BC19" i="1"/>
  <c r="AZ20" i="1"/>
  <c r="BA20" i="1"/>
  <c r="BB20" i="1"/>
  <c r="BC20" i="1"/>
  <c r="AZ21" i="1"/>
  <c r="BA21" i="1"/>
  <c r="BB21" i="1"/>
  <c r="BC21" i="1"/>
  <c r="AZ22" i="1"/>
  <c r="BA22" i="1"/>
  <c r="BB22" i="1"/>
  <c r="BC22" i="1"/>
  <c r="AZ23" i="1"/>
  <c r="BA23" i="1"/>
  <c r="BB23" i="1"/>
  <c r="BC23" i="1"/>
  <c r="AZ24" i="1"/>
  <c r="BA24" i="1"/>
  <c r="BB24" i="1"/>
  <c r="BC24" i="1"/>
  <c r="AZ25" i="1"/>
  <c r="BA25" i="1"/>
  <c r="BB25" i="1"/>
  <c r="BC25" i="1"/>
  <c r="AZ26" i="1"/>
  <c r="BA26" i="1"/>
  <c r="BB26" i="1"/>
  <c r="BC26" i="1"/>
  <c r="AZ27" i="1"/>
  <c r="BA27" i="1"/>
  <c r="BB27" i="1"/>
  <c r="BC27" i="1"/>
  <c r="AZ28" i="1"/>
  <c r="BA28" i="1"/>
  <c r="BB28" i="1"/>
  <c r="BC28" i="1"/>
  <c r="AZ29" i="1"/>
  <c r="BA29" i="1"/>
  <c r="BB29" i="1"/>
  <c r="BC29" i="1"/>
  <c r="AZ30" i="1"/>
  <c r="BA30" i="1"/>
  <c r="BB30" i="1"/>
  <c r="BC30" i="1"/>
  <c r="AZ31" i="1"/>
  <c r="BA31" i="1"/>
  <c r="BB31" i="1"/>
  <c r="BC31" i="1"/>
  <c r="AZ32" i="1"/>
  <c r="BA32" i="1"/>
  <c r="BB32" i="1"/>
  <c r="BC32" i="1"/>
  <c r="AZ33" i="1"/>
  <c r="BA33" i="1"/>
  <c r="BB33" i="1"/>
  <c r="BC33" i="1"/>
  <c r="AZ34" i="1"/>
  <c r="BA34" i="1"/>
  <c r="BB34" i="1"/>
  <c r="BC34" i="1"/>
  <c r="AZ35" i="1"/>
  <c r="BA35" i="1"/>
  <c r="BB35" i="1"/>
  <c r="BC35" i="1"/>
  <c r="AZ36" i="1"/>
  <c r="BA36" i="1"/>
  <c r="BB36" i="1"/>
  <c r="BC36" i="1"/>
  <c r="AZ37" i="1"/>
  <c r="BA37" i="1"/>
  <c r="BB37" i="1"/>
  <c r="BC37" i="1"/>
  <c r="AZ38" i="1"/>
  <c r="BA38" i="1"/>
  <c r="BB38" i="1"/>
  <c r="BC38" i="1"/>
  <c r="AZ39" i="1"/>
  <c r="BA39" i="1"/>
  <c r="BB39" i="1"/>
  <c r="BC39" i="1"/>
  <c r="AZ40" i="1"/>
  <c r="BA40" i="1"/>
  <c r="BB40" i="1"/>
  <c r="BC40" i="1"/>
  <c r="AZ41" i="1"/>
  <c r="BA41" i="1"/>
  <c r="BB41" i="1"/>
  <c r="BC41" i="1"/>
  <c r="AZ42" i="1"/>
  <c r="BA42" i="1"/>
  <c r="BB42" i="1"/>
  <c r="BC42" i="1"/>
  <c r="AZ43" i="1"/>
  <c r="BA43" i="1"/>
  <c r="BB43" i="1"/>
  <c r="BC43" i="1"/>
  <c r="AZ44" i="1"/>
  <c r="BA44" i="1"/>
  <c r="BB44" i="1"/>
  <c r="BC44" i="1"/>
  <c r="AZ45" i="1"/>
  <c r="BA45" i="1"/>
  <c r="BB45" i="1"/>
  <c r="BC45" i="1"/>
  <c r="AZ46" i="1"/>
  <c r="BA46" i="1"/>
  <c r="BB46" i="1"/>
  <c r="BC46" i="1"/>
  <c r="AZ47" i="1"/>
  <c r="BA47" i="1"/>
  <c r="BB47" i="1"/>
  <c r="BC47" i="1"/>
  <c r="AZ48" i="1"/>
  <c r="BA48" i="1"/>
  <c r="BB48" i="1"/>
  <c r="BC48" i="1"/>
  <c r="AZ49" i="1"/>
  <c r="BA49" i="1"/>
  <c r="BB49" i="1"/>
  <c r="BC49" i="1"/>
  <c r="AZ50" i="1"/>
  <c r="BA50" i="1"/>
  <c r="BB50" i="1"/>
  <c r="BC50" i="1"/>
  <c r="AZ51" i="1"/>
  <c r="BA51" i="1"/>
  <c r="BB51" i="1"/>
  <c r="BC51" i="1"/>
  <c r="AZ52" i="1"/>
  <c r="BA52" i="1"/>
  <c r="BB52" i="1"/>
  <c r="BC52" i="1"/>
  <c r="AZ53" i="1"/>
  <c r="BA53" i="1"/>
  <c r="BB53" i="1"/>
  <c r="BC53" i="1"/>
  <c r="AZ54" i="1"/>
  <c r="BA54" i="1"/>
  <c r="BB54" i="1"/>
  <c r="BC54" i="1"/>
  <c r="AZ55" i="1"/>
  <c r="BA55" i="1"/>
  <c r="BB55" i="1"/>
  <c r="BC55" i="1"/>
  <c r="AZ56" i="1"/>
  <c r="BA56" i="1"/>
  <c r="BB56" i="1"/>
  <c r="BC56" i="1"/>
  <c r="AZ57" i="1"/>
  <c r="BA57" i="1"/>
  <c r="BB57" i="1"/>
  <c r="BC57" i="1"/>
  <c r="AZ58" i="1"/>
  <c r="BA58" i="1"/>
  <c r="BB58" i="1"/>
  <c r="BC58" i="1"/>
  <c r="AZ59" i="1"/>
  <c r="BA59" i="1"/>
  <c r="BB59" i="1"/>
  <c r="BC59" i="1"/>
  <c r="AZ60" i="1"/>
  <c r="BA60" i="1"/>
  <c r="BB60" i="1"/>
  <c r="BC60" i="1"/>
  <c r="AZ61" i="1"/>
  <c r="BA61" i="1"/>
  <c r="BB61" i="1"/>
  <c r="BC61" i="1"/>
  <c r="AZ62" i="1"/>
  <c r="BA62" i="1"/>
  <c r="BB62" i="1"/>
  <c r="BC62" i="1"/>
  <c r="AZ63" i="1"/>
  <c r="BA63" i="1"/>
  <c r="BB63" i="1"/>
  <c r="BC63" i="1"/>
  <c r="AZ64" i="1"/>
  <c r="BA64" i="1"/>
  <c r="BB64" i="1"/>
  <c r="BC64" i="1"/>
  <c r="AZ65" i="1"/>
  <c r="BA65" i="1"/>
  <c r="BB65" i="1"/>
  <c r="BC65" i="1"/>
  <c r="AZ66" i="1"/>
  <c r="BA66" i="1"/>
  <c r="BB66" i="1"/>
  <c r="BC66" i="1"/>
  <c r="AZ67" i="1"/>
  <c r="BA67" i="1"/>
  <c r="BB67" i="1"/>
  <c r="BC67" i="1"/>
  <c r="AZ68" i="1"/>
  <c r="BA68" i="1"/>
  <c r="BB68" i="1"/>
  <c r="BC68" i="1"/>
  <c r="AZ69" i="1"/>
  <c r="BA69" i="1"/>
  <c r="BB69" i="1"/>
  <c r="BC69" i="1"/>
  <c r="AZ70" i="1"/>
  <c r="BA70" i="1"/>
  <c r="BB70" i="1"/>
  <c r="BC70" i="1"/>
  <c r="AZ71" i="1"/>
  <c r="BA71" i="1"/>
  <c r="BB71" i="1"/>
  <c r="BC71" i="1"/>
  <c r="AZ72" i="1"/>
  <c r="BA72" i="1"/>
  <c r="BB72" i="1"/>
  <c r="BC72" i="1"/>
  <c r="AZ73" i="1"/>
  <c r="BA73" i="1"/>
  <c r="BB73" i="1"/>
  <c r="BC73" i="1"/>
  <c r="AZ74" i="1"/>
  <c r="BA74" i="1"/>
  <c r="BB74" i="1"/>
  <c r="BC74" i="1"/>
  <c r="AZ75" i="1"/>
  <c r="BA75" i="1"/>
  <c r="BB75" i="1"/>
  <c r="BC75" i="1"/>
  <c r="AZ76" i="1"/>
  <c r="BA76" i="1"/>
  <c r="BB76" i="1"/>
  <c r="BC76" i="1"/>
  <c r="AZ77" i="1"/>
  <c r="BA77" i="1"/>
  <c r="BB77" i="1"/>
  <c r="BC77" i="1"/>
  <c r="AZ78" i="1"/>
  <c r="BA78" i="1"/>
  <c r="BB78" i="1"/>
  <c r="BC78" i="1"/>
  <c r="AZ79" i="1"/>
  <c r="BA79" i="1"/>
  <c r="BB79" i="1"/>
  <c r="BC79" i="1"/>
  <c r="AZ80" i="1"/>
  <c r="BA80" i="1"/>
  <c r="BB80" i="1"/>
  <c r="BC80" i="1"/>
  <c r="AZ81" i="1"/>
  <c r="BA81" i="1"/>
  <c r="BB81" i="1"/>
  <c r="BC81" i="1"/>
  <c r="AZ82" i="1"/>
  <c r="BA82" i="1"/>
  <c r="BB82" i="1"/>
  <c r="BC82" i="1"/>
  <c r="AZ83" i="1"/>
  <c r="BA83" i="1"/>
  <c r="BB83" i="1"/>
  <c r="BC83" i="1"/>
  <c r="AZ84" i="1"/>
  <c r="BA84" i="1"/>
  <c r="BB84" i="1"/>
  <c r="BC84" i="1"/>
  <c r="AZ85" i="1"/>
  <c r="BA85" i="1"/>
  <c r="BB85" i="1"/>
  <c r="BC85" i="1"/>
  <c r="AZ86" i="1"/>
  <c r="BA86" i="1"/>
  <c r="BB86" i="1"/>
  <c r="BC86" i="1"/>
  <c r="AZ87" i="1"/>
  <c r="BA87" i="1"/>
  <c r="BB87" i="1"/>
  <c r="BC87" i="1"/>
  <c r="AZ88" i="1"/>
  <c r="BA88" i="1"/>
  <c r="BB88" i="1"/>
  <c r="BC88" i="1"/>
  <c r="AZ89" i="1"/>
  <c r="BA89" i="1"/>
  <c r="BB89" i="1"/>
  <c r="BC89" i="1"/>
  <c r="AZ90" i="1"/>
  <c r="BA90" i="1"/>
  <c r="BB90" i="1"/>
  <c r="BC90" i="1"/>
  <c r="AZ91" i="1"/>
  <c r="BA91" i="1"/>
  <c r="BB91" i="1"/>
  <c r="BC91" i="1"/>
  <c r="AZ92" i="1"/>
  <c r="BA92" i="1"/>
  <c r="BB92" i="1"/>
  <c r="BC92" i="1"/>
  <c r="AZ93" i="1"/>
  <c r="BA93" i="1"/>
  <c r="BB93" i="1"/>
  <c r="BC93" i="1"/>
  <c r="AZ94" i="1"/>
  <c r="BA94" i="1"/>
  <c r="BB94" i="1"/>
  <c r="BC94" i="1"/>
  <c r="AZ95" i="1"/>
  <c r="BA95" i="1"/>
  <c r="BB95" i="1"/>
  <c r="BC95" i="1"/>
  <c r="AZ96" i="1"/>
  <c r="BA96" i="1"/>
  <c r="BB96" i="1"/>
  <c r="BC96" i="1"/>
  <c r="AZ97" i="1"/>
  <c r="BA97" i="1"/>
  <c r="BB97" i="1"/>
  <c r="BC97" i="1"/>
  <c r="AZ98" i="1"/>
  <c r="BA98" i="1"/>
  <c r="BB98" i="1"/>
  <c r="BC98" i="1"/>
  <c r="AZ99" i="1"/>
  <c r="BA99" i="1"/>
  <c r="BB99" i="1"/>
  <c r="BC99" i="1"/>
  <c r="AZ100" i="1"/>
  <c r="BA100" i="1"/>
  <c r="BB100" i="1"/>
  <c r="BC100" i="1"/>
  <c r="AZ101" i="1"/>
  <c r="BA101" i="1"/>
  <c r="BB101" i="1"/>
  <c r="BC101" i="1"/>
  <c r="AZ102" i="1"/>
  <c r="BA102" i="1"/>
  <c r="BB102" i="1"/>
  <c r="BC102" i="1"/>
  <c r="AZ103" i="1"/>
  <c r="BA103" i="1"/>
  <c r="BB103" i="1"/>
  <c r="BC103" i="1"/>
  <c r="AZ104" i="1"/>
  <c r="BA104" i="1"/>
  <c r="BB104" i="1"/>
  <c r="BC104" i="1"/>
  <c r="AZ105" i="1"/>
  <c r="BA105" i="1"/>
  <c r="BB105" i="1"/>
  <c r="BC105" i="1"/>
  <c r="AZ106" i="1"/>
  <c r="BA106" i="1"/>
  <c r="BB106" i="1"/>
  <c r="BC106" i="1"/>
  <c r="AZ107" i="1"/>
  <c r="BA107" i="1"/>
  <c r="BB107" i="1"/>
  <c r="BC107" i="1"/>
  <c r="AZ108" i="1"/>
  <c r="BA108" i="1"/>
  <c r="BB108" i="1"/>
  <c r="BC108" i="1"/>
  <c r="AZ109" i="1"/>
  <c r="BA109" i="1"/>
  <c r="BB109" i="1"/>
  <c r="BC109" i="1"/>
  <c r="AZ110" i="1"/>
  <c r="BA110" i="1"/>
  <c r="BB110" i="1"/>
  <c r="BC110" i="1"/>
  <c r="AZ111" i="1"/>
  <c r="BA111" i="1"/>
  <c r="BB111" i="1"/>
  <c r="BC111" i="1"/>
  <c r="AZ112" i="1"/>
  <c r="BA112" i="1"/>
  <c r="BB112" i="1"/>
  <c r="BC112" i="1"/>
  <c r="AZ113" i="1"/>
  <c r="BA113" i="1"/>
  <c r="BB113" i="1"/>
  <c r="BC113" i="1"/>
  <c r="AZ114" i="1"/>
  <c r="BA114" i="1"/>
  <c r="BB114" i="1"/>
  <c r="BC114" i="1"/>
  <c r="AZ115" i="1"/>
  <c r="BA115" i="1"/>
  <c r="BB115" i="1"/>
  <c r="BC115" i="1"/>
  <c r="AZ116" i="1"/>
  <c r="BA116" i="1"/>
  <c r="BB116" i="1"/>
  <c r="BC116" i="1"/>
  <c r="AZ117" i="1"/>
  <c r="BA117" i="1"/>
  <c r="BB117" i="1"/>
  <c r="BC117" i="1"/>
  <c r="AZ118" i="1"/>
  <c r="BA118" i="1"/>
  <c r="BB118" i="1"/>
  <c r="BC118" i="1"/>
  <c r="AZ119" i="1"/>
  <c r="BA119" i="1"/>
  <c r="BB119" i="1"/>
  <c r="BC119" i="1"/>
  <c r="AZ120" i="1"/>
  <c r="BA120" i="1"/>
  <c r="BB120" i="1"/>
  <c r="BC120" i="1"/>
  <c r="AZ121" i="1"/>
  <c r="BA121" i="1"/>
  <c r="BB121" i="1"/>
  <c r="BC121" i="1"/>
  <c r="AZ122" i="1"/>
  <c r="BA122" i="1"/>
  <c r="BB122" i="1"/>
  <c r="BC122" i="1"/>
  <c r="AZ123" i="1"/>
  <c r="BA123" i="1"/>
  <c r="BB123" i="1"/>
  <c r="BC123" i="1"/>
  <c r="AZ124" i="1"/>
  <c r="BA124" i="1"/>
  <c r="BB124" i="1"/>
  <c r="BC124" i="1"/>
  <c r="AZ125" i="1"/>
  <c r="BA125" i="1"/>
  <c r="BB125" i="1"/>
  <c r="BC125" i="1"/>
  <c r="AZ126" i="1"/>
  <c r="BA126" i="1"/>
  <c r="BB126" i="1"/>
  <c r="BC126" i="1"/>
  <c r="AZ127" i="1"/>
  <c r="BA127" i="1"/>
  <c r="BB127" i="1"/>
  <c r="BC127" i="1"/>
  <c r="AZ128" i="1"/>
  <c r="BA128" i="1"/>
  <c r="BB128" i="1"/>
  <c r="BC128" i="1"/>
  <c r="AZ129" i="1"/>
  <c r="BA129" i="1"/>
  <c r="BB129" i="1"/>
  <c r="BC129" i="1"/>
  <c r="AZ130" i="1"/>
  <c r="BA130" i="1"/>
  <c r="BB130" i="1"/>
  <c r="BC130" i="1"/>
  <c r="AZ131" i="1"/>
  <c r="BA131" i="1"/>
  <c r="BB131" i="1"/>
  <c r="BC131" i="1"/>
  <c r="BC4" i="1"/>
  <c r="BB4" i="1"/>
  <c r="BA4" i="1"/>
  <c r="AZ4" i="1"/>
  <c r="AU5" i="1"/>
  <c r="AV5" i="1"/>
  <c r="AW5" i="1"/>
  <c r="AX5" i="1"/>
  <c r="AU6" i="1"/>
  <c r="AV6" i="1"/>
  <c r="AW6" i="1"/>
  <c r="AX6" i="1"/>
  <c r="AU7" i="1"/>
  <c r="AV7" i="1"/>
  <c r="AW7" i="1"/>
  <c r="AX7" i="1"/>
  <c r="AU8" i="1"/>
  <c r="AV8" i="1"/>
  <c r="AW8" i="1"/>
  <c r="AX8" i="1"/>
  <c r="AU9" i="1"/>
  <c r="AV9" i="1"/>
  <c r="AW9" i="1"/>
  <c r="AX9" i="1"/>
  <c r="AU10" i="1"/>
  <c r="AV10" i="1"/>
  <c r="AW10" i="1"/>
  <c r="AX10" i="1"/>
  <c r="AU11" i="1"/>
  <c r="AV11" i="1"/>
  <c r="AW11" i="1"/>
  <c r="AX11" i="1"/>
  <c r="AU12" i="1"/>
  <c r="AV12" i="1"/>
  <c r="AW12" i="1"/>
  <c r="AX12" i="1"/>
  <c r="AU13" i="1"/>
  <c r="AV13" i="1"/>
  <c r="AW13" i="1"/>
  <c r="AX13" i="1"/>
  <c r="AU14" i="1"/>
  <c r="AV14" i="1"/>
  <c r="AW14" i="1"/>
  <c r="AX14" i="1"/>
  <c r="AU15" i="1"/>
  <c r="AV15" i="1"/>
  <c r="AW15" i="1"/>
  <c r="AX15" i="1"/>
  <c r="AU16" i="1"/>
  <c r="AV16" i="1"/>
  <c r="AW16" i="1"/>
  <c r="AX16" i="1"/>
  <c r="AU17" i="1"/>
  <c r="AV17" i="1"/>
  <c r="AW17" i="1"/>
  <c r="AX17" i="1"/>
  <c r="AU18" i="1"/>
  <c r="AV18" i="1"/>
  <c r="AW18" i="1"/>
  <c r="AX18" i="1"/>
  <c r="AU19" i="1"/>
  <c r="AV19" i="1"/>
  <c r="AW19" i="1"/>
  <c r="AX19" i="1"/>
  <c r="AU20" i="1"/>
  <c r="AV20" i="1"/>
  <c r="AW20" i="1"/>
  <c r="AX20" i="1"/>
  <c r="AU21" i="1"/>
  <c r="AV21" i="1"/>
  <c r="AW21" i="1"/>
  <c r="AX21" i="1"/>
  <c r="AU22" i="1"/>
  <c r="AV22" i="1"/>
  <c r="AW22" i="1"/>
  <c r="AX22" i="1"/>
  <c r="AU23" i="1"/>
  <c r="AV23" i="1"/>
  <c r="AW23" i="1"/>
  <c r="AX23" i="1"/>
  <c r="AU24" i="1"/>
  <c r="AV24" i="1"/>
  <c r="AW24" i="1"/>
  <c r="AX24" i="1"/>
  <c r="AU25" i="1"/>
  <c r="AV25" i="1"/>
  <c r="AW25" i="1"/>
  <c r="AX25" i="1"/>
  <c r="AU26" i="1"/>
  <c r="AV26" i="1"/>
  <c r="AW26" i="1"/>
  <c r="AX26" i="1"/>
  <c r="AU27" i="1"/>
  <c r="AV27" i="1"/>
  <c r="AW27" i="1"/>
  <c r="AX27" i="1"/>
  <c r="AU28" i="1"/>
  <c r="AV28" i="1"/>
  <c r="AW28" i="1"/>
  <c r="AX28" i="1"/>
  <c r="AU29" i="1"/>
  <c r="AV29" i="1"/>
  <c r="AW29" i="1"/>
  <c r="AX29" i="1"/>
  <c r="AU30" i="1"/>
  <c r="AV30" i="1"/>
  <c r="AW30" i="1"/>
  <c r="AX30" i="1"/>
  <c r="AU31" i="1"/>
  <c r="AV31" i="1"/>
  <c r="AW31" i="1"/>
  <c r="AX31" i="1"/>
  <c r="AU32" i="1"/>
  <c r="AV32" i="1"/>
  <c r="AW32" i="1"/>
  <c r="AX32" i="1"/>
  <c r="AU33" i="1"/>
  <c r="AV33" i="1"/>
  <c r="AW33" i="1"/>
  <c r="AX33" i="1"/>
  <c r="AU34" i="1"/>
  <c r="AV34" i="1"/>
  <c r="AW34" i="1"/>
  <c r="AX34" i="1"/>
  <c r="AU35" i="1"/>
  <c r="AV35" i="1"/>
  <c r="AW35" i="1"/>
  <c r="AX35" i="1"/>
  <c r="AU36" i="1"/>
  <c r="AV36" i="1"/>
  <c r="AW36" i="1"/>
  <c r="AX36" i="1"/>
  <c r="AU37" i="1"/>
  <c r="AV37" i="1"/>
  <c r="AW37" i="1"/>
  <c r="AX37" i="1"/>
  <c r="AU38" i="1"/>
  <c r="AV38" i="1"/>
  <c r="AW38" i="1"/>
  <c r="AX38" i="1"/>
  <c r="AU39" i="1"/>
  <c r="AV39" i="1"/>
  <c r="AW39" i="1"/>
  <c r="AX39" i="1"/>
  <c r="AU40" i="1"/>
  <c r="AV40" i="1"/>
  <c r="AW40" i="1"/>
  <c r="AX40" i="1"/>
  <c r="AU41" i="1"/>
  <c r="AV41" i="1"/>
  <c r="AW41" i="1"/>
  <c r="AX41" i="1"/>
  <c r="AU42" i="1"/>
  <c r="AV42" i="1"/>
  <c r="AW42" i="1"/>
  <c r="AX42" i="1"/>
  <c r="AU43" i="1"/>
  <c r="AV43" i="1"/>
  <c r="AW43" i="1"/>
  <c r="AX43" i="1"/>
  <c r="AU44" i="1"/>
  <c r="AV44" i="1"/>
  <c r="AW44" i="1"/>
  <c r="AX44" i="1"/>
  <c r="AU45" i="1"/>
  <c r="AV45" i="1"/>
  <c r="AW45" i="1"/>
  <c r="AX45" i="1"/>
  <c r="AU46" i="1"/>
  <c r="AV46" i="1"/>
  <c r="AW46" i="1"/>
  <c r="AX46" i="1"/>
  <c r="AU47" i="1"/>
  <c r="AV47" i="1"/>
  <c r="AW47" i="1"/>
  <c r="AX47" i="1"/>
  <c r="AU48" i="1"/>
  <c r="AV48" i="1"/>
  <c r="AW48" i="1"/>
  <c r="AX48" i="1"/>
  <c r="AU49" i="1"/>
  <c r="AV49" i="1"/>
  <c r="AW49" i="1"/>
  <c r="AX49" i="1"/>
  <c r="AU50" i="1"/>
  <c r="AV50" i="1"/>
  <c r="AW50" i="1"/>
  <c r="AX50" i="1"/>
  <c r="AU51" i="1"/>
  <c r="AV51" i="1"/>
  <c r="AW51" i="1"/>
  <c r="AX51" i="1"/>
  <c r="AU52" i="1"/>
  <c r="AV52" i="1"/>
  <c r="AW52" i="1"/>
  <c r="AX52" i="1"/>
  <c r="AU53" i="1"/>
  <c r="AV53" i="1"/>
  <c r="AW53" i="1"/>
  <c r="AX53" i="1"/>
  <c r="AU54" i="1"/>
  <c r="AV54" i="1"/>
  <c r="AW54" i="1"/>
  <c r="AX54" i="1"/>
  <c r="AU55" i="1"/>
  <c r="AV55" i="1"/>
  <c r="AW55" i="1"/>
  <c r="AX55" i="1"/>
  <c r="AU56" i="1"/>
  <c r="AV56" i="1"/>
  <c r="AW56" i="1"/>
  <c r="AX56" i="1"/>
  <c r="AU57" i="1"/>
  <c r="AV57" i="1"/>
  <c r="AW57" i="1"/>
  <c r="AX57" i="1"/>
  <c r="AU58" i="1"/>
  <c r="AV58" i="1"/>
  <c r="AW58" i="1"/>
  <c r="AX58" i="1"/>
  <c r="AU59" i="1"/>
  <c r="AV59" i="1"/>
  <c r="AW59" i="1"/>
  <c r="AX59" i="1"/>
  <c r="AU60" i="1"/>
  <c r="AV60" i="1"/>
  <c r="AW60" i="1"/>
  <c r="AX60" i="1"/>
  <c r="AU61" i="1"/>
  <c r="AV61" i="1"/>
  <c r="AW61" i="1"/>
  <c r="AX61" i="1"/>
  <c r="AU62" i="1"/>
  <c r="AV62" i="1"/>
  <c r="AW62" i="1"/>
  <c r="AX62" i="1"/>
  <c r="AU63" i="1"/>
  <c r="AV63" i="1"/>
  <c r="AW63" i="1"/>
  <c r="AX63" i="1"/>
  <c r="AU64" i="1"/>
  <c r="AV64" i="1"/>
  <c r="AW64" i="1"/>
  <c r="AX64" i="1"/>
  <c r="AU65" i="1"/>
  <c r="AV65" i="1"/>
  <c r="AW65" i="1"/>
  <c r="AX65" i="1"/>
  <c r="AU66" i="1"/>
  <c r="AV66" i="1"/>
  <c r="AW66" i="1"/>
  <c r="AX66" i="1"/>
  <c r="AU67" i="1"/>
  <c r="AV67" i="1"/>
  <c r="AW67" i="1"/>
  <c r="AX67" i="1"/>
  <c r="AU68" i="1"/>
  <c r="AV68" i="1"/>
  <c r="AW68" i="1"/>
  <c r="AX68" i="1"/>
  <c r="AU69" i="1"/>
  <c r="AV69" i="1"/>
  <c r="AW69" i="1"/>
  <c r="AX69" i="1"/>
  <c r="AU70" i="1"/>
  <c r="AV70" i="1"/>
  <c r="AW70" i="1"/>
  <c r="AX70" i="1"/>
  <c r="AU71" i="1"/>
  <c r="AV71" i="1"/>
  <c r="AW71" i="1"/>
  <c r="AX71" i="1"/>
  <c r="AU72" i="1"/>
  <c r="AV72" i="1"/>
  <c r="AW72" i="1"/>
  <c r="AX72" i="1"/>
  <c r="AU73" i="1"/>
  <c r="AV73" i="1"/>
  <c r="AW73" i="1"/>
  <c r="AX73" i="1"/>
  <c r="AU74" i="1"/>
  <c r="AV74" i="1"/>
  <c r="AW74" i="1"/>
  <c r="AX74" i="1"/>
  <c r="AU75" i="1"/>
  <c r="AV75" i="1"/>
  <c r="AW75" i="1"/>
  <c r="AX75" i="1"/>
  <c r="AU76" i="1"/>
  <c r="AV76" i="1"/>
  <c r="AW76" i="1"/>
  <c r="AX76" i="1"/>
  <c r="AU77" i="1"/>
  <c r="AV77" i="1"/>
  <c r="AW77" i="1"/>
  <c r="AX77" i="1"/>
  <c r="AU78" i="1"/>
  <c r="AV78" i="1"/>
  <c r="AW78" i="1"/>
  <c r="AX78" i="1"/>
  <c r="AU79" i="1"/>
  <c r="AV79" i="1"/>
  <c r="AW79" i="1"/>
  <c r="AX79" i="1"/>
  <c r="AU80" i="1"/>
  <c r="AV80" i="1"/>
  <c r="AW80" i="1"/>
  <c r="AX80" i="1"/>
  <c r="AU81" i="1"/>
  <c r="AV81" i="1"/>
  <c r="AW81" i="1"/>
  <c r="AX81" i="1"/>
  <c r="AU82" i="1"/>
  <c r="AV82" i="1"/>
  <c r="AW82" i="1"/>
  <c r="AX82" i="1"/>
  <c r="AU83" i="1"/>
  <c r="AV83" i="1"/>
  <c r="AW83" i="1"/>
  <c r="AX83" i="1"/>
  <c r="AU84" i="1"/>
  <c r="AV84" i="1"/>
  <c r="AW84" i="1"/>
  <c r="AX84" i="1"/>
  <c r="AU85" i="1"/>
  <c r="AV85" i="1"/>
  <c r="AW85" i="1"/>
  <c r="AX85" i="1"/>
  <c r="AU86" i="1"/>
  <c r="AV86" i="1"/>
  <c r="AW86" i="1"/>
  <c r="AX86" i="1"/>
  <c r="AU87" i="1"/>
  <c r="AV87" i="1"/>
  <c r="AW87" i="1"/>
  <c r="AX87" i="1"/>
  <c r="AU88" i="1"/>
  <c r="AV88" i="1"/>
  <c r="AW88" i="1"/>
  <c r="AX88" i="1"/>
  <c r="AU89" i="1"/>
  <c r="AV89" i="1"/>
  <c r="AW89" i="1"/>
  <c r="AX89" i="1"/>
  <c r="AU90" i="1"/>
  <c r="AV90" i="1"/>
  <c r="AW90" i="1"/>
  <c r="AX90" i="1"/>
  <c r="AU91" i="1"/>
  <c r="AV91" i="1"/>
  <c r="AW91" i="1"/>
  <c r="AX91" i="1"/>
  <c r="AU92" i="1"/>
  <c r="AV92" i="1"/>
  <c r="AW92" i="1"/>
  <c r="AX92" i="1"/>
  <c r="AU93" i="1"/>
  <c r="AV93" i="1"/>
  <c r="AW93" i="1"/>
  <c r="AX93" i="1"/>
  <c r="AU94" i="1"/>
  <c r="AV94" i="1"/>
  <c r="AW94" i="1"/>
  <c r="AX94" i="1"/>
  <c r="AU95" i="1"/>
  <c r="AV95" i="1"/>
  <c r="AW95" i="1"/>
  <c r="AX95" i="1"/>
  <c r="AU96" i="1"/>
  <c r="AV96" i="1"/>
  <c r="AW96" i="1"/>
  <c r="AX96" i="1"/>
  <c r="AU97" i="1"/>
  <c r="AV97" i="1"/>
  <c r="AW97" i="1"/>
  <c r="AX97" i="1"/>
  <c r="AU98" i="1"/>
  <c r="AV98" i="1"/>
  <c r="AW98" i="1"/>
  <c r="AX98" i="1"/>
  <c r="AU99" i="1"/>
  <c r="AV99" i="1"/>
  <c r="AW99" i="1"/>
  <c r="AX99" i="1"/>
  <c r="AU100" i="1"/>
  <c r="AV100" i="1"/>
  <c r="AW100" i="1"/>
  <c r="AX100" i="1"/>
  <c r="AU101" i="1"/>
  <c r="AV101" i="1"/>
  <c r="AW101" i="1"/>
  <c r="AX101" i="1"/>
  <c r="AU102" i="1"/>
  <c r="AV102" i="1"/>
  <c r="AW102" i="1"/>
  <c r="AX102" i="1"/>
  <c r="AU103" i="1"/>
  <c r="AV103" i="1"/>
  <c r="AW103" i="1"/>
  <c r="AX103" i="1"/>
  <c r="AU104" i="1"/>
  <c r="AV104" i="1"/>
  <c r="AW104" i="1"/>
  <c r="AX104" i="1"/>
  <c r="AU105" i="1"/>
  <c r="AV105" i="1"/>
  <c r="AW105" i="1"/>
  <c r="AX105" i="1"/>
  <c r="AU106" i="1"/>
  <c r="AV106" i="1"/>
  <c r="AW106" i="1"/>
  <c r="AX106" i="1"/>
  <c r="AU107" i="1"/>
  <c r="AV107" i="1"/>
  <c r="AW107" i="1"/>
  <c r="AX107" i="1"/>
  <c r="AU108" i="1"/>
  <c r="AV108" i="1"/>
  <c r="AW108" i="1"/>
  <c r="AX108" i="1"/>
  <c r="AU109" i="1"/>
  <c r="AV109" i="1"/>
  <c r="AW109" i="1"/>
  <c r="AX109" i="1"/>
  <c r="AU110" i="1"/>
  <c r="AV110" i="1"/>
  <c r="AW110" i="1"/>
  <c r="AX110" i="1"/>
  <c r="AU111" i="1"/>
  <c r="AV111" i="1"/>
  <c r="AW111" i="1"/>
  <c r="AX111" i="1"/>
  <c r="AU112" i="1"/>
  <c r="AV112" i="1"/>
  <c r="AW112" i="1"/>
  <c r="AX112" i="1"/>
  <c r="AU113" i="1"/>
  <c r="AV113" i="1"/>
  <c r="AW113" i="1"/>
  <c r="AX113" i="1"/>
  <c r="AU114" i="1"/>
  <c r="AV114" i="1"/>
  <c r="AW114" i="1"/>
  <c r="AX114" i="1"/>
  <c r="AU115" i="1"/>
  <c r="AV115" i="1"/>
  <c r="AW115" i="1"/>
  <c r="AX115" i="1"/>
  <c r="AU116" i="1"/>
  <c r="AV116" i="1"/>
  <c r="AW116" i="1"/>
  <c r="AX116" i="1"/>
  <c r="AU117" i="1"/>
  <c r="AV117" i="1"/>
  <c r="AW117" i="1"/>
  <c r="AX117" i="1"/>
  <c r="AU118" i="1"/>
  <c r="AV118" i="1"/>
  <c r="AW118" i="1"/>
  <c r="AX118" i="1"/>
  <c r="AU119" i="1"/>
  <c r="AV119" i="1"/>
  <c r="AW119" i="1"/>
  <c r="AX119" i="1"/>
  <c r="AU120" i="1"/>
  <c r="AV120" i="1"/>
  <c r="AW120" i="1"/>
  <c r="AX120" i="1"/>
  <c r="AU121" i="1"/>
  <c r="AV121" i="1"/>
  <c r="AW121" i="1"/>
  <c r="AX121" i="1"/>
  <c r="AU122" i="1"/>
  <c r="AV122" i="1"/>
  <c r="AW122" i="1"/>
  <c r="AX122" i="1"/>
  <c r="AU123" i="1"/>
  <c r="AV123" i="1"/>
  <c r="AW123" i="1"/>
  <c r="AX123" i="1"/>
  <c r="AU124" i="1"/>
  <c r="AV124" i="1"/>
  <c r="AW124" i="1"/>
  <c r="AX124" i="1"/>
  <c r="AU125" i="1"/>
  <c r="AV125" i="1"/>
  <c r="AW125" i="1"/>
  <c r="AX125" i="1"/>
  <c r="AU126" i="1"/>
  <c r="AV126" i="1"/>
  <c r="AW126" i="1"/>
  <c r="AX126" i="1"/>
  <c r="AU127" i="1"/>
  <c r="AV127" i="1"/>
  <c r="AW127" i="1"/>
  <c r="AX127" i="1"/>
  <c r="AU128" i="1"/>
  <c r="AV128" i="1"/>
  <c r="AW128" i="1"/>
  <c r="AX128" i="1"/>
  <c r="AU129" i="1"/>
  <c r="AV129" i="1"/>
  <c r="AW129" i="1"/>
  <c r="AX129" i="1"/>
  <c r="AU130" i="1"/>
  <c r="AV130" i="1"/>
  <c r="AW130" i="1"/>
  <c r="AX130" i="1"/>
  <c r="AU131" i="1"/>
  <c r="AV131" i="1"/>
  <c r="AW131" i="1"/>
  <c r="AX131" i="1"/>
  <c r="AX4" i="1"/>
  <c r="AW4" i="1"/>
  <c r="AV4" i="1"/>
  <c r="AU4" i="1"/>
  <c r="AP5" i="1"/>
  <c r="AQ5" i="1"/>
  <c r="AR5" i="1"/>
  <c r="AS5" i="1"/>
  <c r="AP6" i="1"/>
  <c r="AQ6" i="1"/>
  <c r="AR6" i="1"/>
  <c r="AS6" i="1"/>
  <c r="AP7" i="1"/>
  <c r="AQ7" i="1"/>
  <c r="AR7" i="1"/>
  <c r="AS7" i="1"/>
  <c r="AP8" i="1"/>
  <c r="AQ8" i="1"/>
  <c r="AR8" i="1"/>
  <c r="AS8" i="1"/>
  <c r="AP9" i="1"/>
  <c r="AQ9" i="1"/>
  <c r="AR9" i="1"/>
  <c r="AS9" i="1"/>
  <c r="AP10" i="1"/>
  <c r="AQ10" i="1"/>
  <c r="AR10" i="1"/>
  <c r="AS10" i="1"/>
  <c r="AP11" i="1"/>
  <c r="AQ11" i="1"/>
  <c r="AR11" i="1"/>
  <c r="AS11" i="1"/>
  <c r="AP12" i="1"/>
  <c r="AQ12" i="1"/>
  <c r="AR12" i="1"/>
  <c r="AS12" i="1"/>
  <c r="AP13" i="1"/>
  <c r="AQ13" i="1"/>
  <c r="AR13" i="1"/>
  <c r="AS13" i="1"/>
  <c r="AP14" i="1"/>
  <c r="AQ14" i="1"/>
  <c r="AR14" i="1"/>
  <c r="AS14" i="1"/>
  <c r="AP15" i="1"/>
  <c r="AQ15" i="1"/>
  <c r="AR15" i="1"/>
  <c r="AS15" i="1"/>
  <c r="AP16" i="1"/>
  <c r="AQ16" i="1"/>
  <c r="AR16" i="1"/>
  <c r="AS16" i="1"/>
  <c r="AP17" i="1"/>
  <c r="AQ17" i="1"/>
  <c r="AR17" i="1"/>
  <c r="AS17" i="1"/>
  <c r="AP18" i="1"/>
  <c r="AQ18" i="1"/>
  <c r="AR18" i="1"/>
  <c r="AS18" i="1"/>
  <c r="AP19" i="1"/>
  <c r="AQ19" i="1"/>
  <c r="AR19" i="1"/>
  <c r="AS19" i="1"/>
  <c r="AP20" i="1"/>
  <c r="AQ20" i="1"/>
  <c r="AR20" i="1"/>
  <c r="AS20" i="1"/>
  <c r="AP21" i="1"/>
  <c r="AQ21" i="1"/>
  <c r="AR21" i="1"/>
  <c r="AS21" i="1"/>
  <c r="AP22" i="1"/>
  <c r="AQ22" i="1"/>
  <c r="AR22" i="1"/>
  <c r="AS22" i="1"/>
  <c r="AP23" i="1"/>
  <c r="AQ23" i="1"/>
  <c r="AR23" i="1"/>
  <c r="AS23" i="1"/>
  <c r="AP24" i="1"/>
  <c r="AQ24" i="1"/>
  <c r="AR24" i="1"/>
  <c r="AS24" i="1"/>
  <c r="AP25" i="1"/>
  <c r="AQ25" i="1"/>
  <c r="AR25" i="1"/>
  <c r="AS25" i="1"/>
  <c r="AP26" i="1"/>
  <c r="AQ26" i="1"/>
  <c r="AR26" i="1"/>
  <c r="AS26" i="1"/>
  <c r="AP27" i="1"/>
  <c r="AQ27" i="1"/>
  <c r="AR27" i="1"/>
  <c r="AS27" i="1"/>
  <c r="AP28" i="1"/>
  <c r="AQ28" i="1"/>
  <c r="AR28" i="1"/>
  <c r="AS28" i="1"/>
  <c r="AP29" i="1"/>
  <c r="AQ29" i="1"/>
  <c r="AR29" i="1"/>
  <c r="AS29" i="1"/>
  <c r="AP30" i="1"/>
  <c r="AQ30" i="1"/>
  <c r="AR30" i="1"/>
  <c r="AS30" i="1"/>
  <c r="AP31" i="1"/>
  <c r="AQ31" i="1"/>
  <c r="AR31" i="1"/>
  <c r="AS31" i="1"/>
  <c r="AP32" i="1"/>
  <c r="AQ32" i="1"/>
  <c r="AR32" i="1"/>
  <c r="AS32" i="1"/>
  <c r="AP33" i="1"/>
  <c r="AQ33" i="1"/>
  <c r="AR33" i="1"/>
  <c r="AS33" i="1"/>
  <c r="AP34" i="1"/>
  <c r="AQ34" i="1"/>
  <c r="AR34" i="1"/>
  <c r="AS34" i="1"/>
  <c r="AP35" i="1"/>
  <c r="AQ35" i="1"/>
  <c r="AR35" i="1"/>
  <c r="AS35" i="1"/>
  <c r="AP36" i="1"/>
  <c r="AQ36" i="1"/>
  <c r="AR36" i="1"/>
  <c r="AS36" i="1"/>
  <c r="AP37" i="1"/>
  <c r="AQ37" i="1"/>
  <c r="AR37" i="1"/>
  <c r="AS37" i="1"/>
  <c r="AP38" i="1"/>
  <c r="AQ38" i="1"/>
  <c r="AR38" i="1"/>
  <c r="AS38" i="1"/>
  <c r="AP39" i="1"/>
  <c r="AQ39" i="1"/>
  <c r="AR39" i="1"/>
  <c r="AS39" i="1"/>
  <c r="AP40" i="1"/>
  <c r="AQ40" i="1"/>
  <c r="AR40" i="1"/>
  <c r="AS40" i="1"/>
  <c r="AP41" i="1"/>
  <c r="AQ41" i="1"/>
  <c r="AR41" i="1"/>
  <c r="AS41" i="1"/>
  <c r="AP42" i="1"/>
  <c r="AQ42" i="1"/>
  <c r="AR42" i="1"/>
  <c r="AS42" i="1"/>
  <c r="AP43" i="1"/>
  <c r="AQ43" i="1"/>
  <c r="AR43" i="1"/>
  <c r="AS43" i="1"/>
  <c r="AP44" i="1"/>
  <c r="AQ44" i="1"/>
  <c r="AR44" i="1"/>
  <c r="AS44" i="1"/>
  <c r="AP45" i="1"/>
  <c r="AQ45" i="1"/>
  <c r="AR45" i="1"/>
  <c r="AS45" i="1"/>
  <c r="AP46" i="1"/>
  <c r="AQ46" i="1"/>
  <c r="AR46" i="1"/>
  <c r="AS46" i="1"/>
  <c r="AP47" i="1"/>
  <c r="AQ47" i="1"/>
  <c r="AR47" i="1"/>
  <c r="AS47" i="1"/>
  <c r="AP48" i="1"/>
  <c r="AQ48" i="1"/>
  <c r="AR48" i="1"/>
  <c r="AS48" i="1"/>
  <c r="AP49" i="1"/>
  <c r="AQ49" i="1"/>
  <c r="AR49" i="1"/>
  <c r="AS49" i="1"/>
  <c r="AP50" i="1"/>
  <c r="AQ50" i="1"/>
  <c r="AR50" i="1"/>
  <c r="AS50" i="1"/>
  <c r="AP51" i="1"/>
  <c r="AQ51" i="1"/>
  <c r="AR51" i="1"/>
  <c r="AS51" i="1"/>
  <c r="AP52" i="1"/>
  <c r="AQ52" i="1"/>
  <c r="AR52" i="1"/>
  <c r="AS52" i="1"/>
  <c r="AP53" i="1"/>
  <c r="AQ53" i="1"/>
  <c r="AR53" i="1"/>
  <c r="AS53" i="1"/>
  <c r="AP54" i="1"/>
  <c r="AQ54" i="1"/>
  <c r="AR54" i="1"/>
  <c r="AS54" i="1"/>
  <c r="AP55" i="1"/>
  <c r="AQ55" i="1"/>
  <c r="AR55" i="1"/>
  <c r="AS55" i="1"/>
  <c r="AP56" i="1"/>
  <c r="AQ56" i="1"/>
  <c r="AR56" i="1"/>
  <c r="AS56" i="1"/>
  <c r="AP57" i="1"/>
  <c r="AQ57" i="1"/>
  <c r="AR57" i="1"/>
  <c r="AS57" i="1"/>
  <c r="AP58" i="1"/>
  <c r="AQ58" i="1"/>
  <c r="AR58" i="1"/>
  <c r="AS58" i="1"/>
  <c r="AP59" i="1"/>
  <c r="AQ59" i="1"/>
  <c r="AR59" i="1"/>
  <c r="AS59" i="1"/>
  <c r="AP60" i="1"/>
  <c r="AQ60" i="1"/>
  <c r="AR60" i="1"/>
  <c r="AS60" i="1"/>
  <c r="AP61" i="1"/>
  <c r="AQ61" i="1"/>
  <c r="AR61" i="1"/>
  <c r="AS61" i="1"/>
  <c r="AP62" i="1"/>
  <c r="AQ62" i="1"/>
  <c r="AR62" i="1"/>
  <c r="AS62" i="1"/>
  <c r="AP63" i="1"/>
  <c r="AQ63" i="1"/>
  <c r="AR63" i="1"/>
  <c r="AS63" i="1"/>
  <c r="AP64" i="1"/>
  <c r="AQ64" i="1"/>
  <c r="AR64" i="1"/>
  <c r="AS64" i="1"/>
  <c r="AP65" i="1"/>
  <c r="AQ65" i="1"/>
  <c r="AR65" i="1"/>
  <c r="AS65" i="1"/>
  <c r="AP66" i="1"/>
  <c r="AQ66" i="1"/>
  <c r="AR66" i="1"/>
  <c r="AS66" i="1"/>
  <c r="AP67" i="1"/>
  <c r="AQ67" i="1"/>
  <c r="AR67" i="1"/>
  <c r="AS67" i="1"/>
  <c r="AP68" i="1"/>
  <c r="AQ68" i="1"/>
  <c r="AR68" i="1"/>
  <c r="AS68" i="1"/>
  <c r="AP69" i="1"/>
  <c r="AQ69" i="1"/>
  <c r="AR69" i="1"/>
  <c r="AS69" i="1"/>
  <c r="AP70" i="1"/>
  <c r="AQ70" i="1"/>
  <c r="AR70" i="1"/>
  <c r="AS70" i="1"/>
  <c r="AP71" i="1"/>
  <c r="AQ71" i="1"/>
  <c r="AR71" i="1"/>
  <c r="AS71" i="1"/>
  <c r="AP72" i="1"/>
  <c r="AQ72" i="1"/>
  <c r="AR72" i="1"/>
  <c r="AS72" i="1"/>
  <c r="AP73" i="1"/>
  <c r="AQ73" i="1"/>
  <c r="AR73" i="1"/>
  <c r="AS73" i="1"/>
  <c r="AP74" i="1"/>
  <c r="AQ74" i="1"/>
  <c r="AR74" i="1"/>
  <c r="AS74" i="1"/>
  <c r="AP75" i="1"/>
  <c r="AQ75" i="1"/>
  <c r="AR75" i="1"/>
  <c r="AS75" i="1"/>
  <c r="AP76" i="1"/>
  <c r="AQ76" i="1"/>
  <c r="AR76" i="1"/>
  <c r="AS76" i="1"/>
  <c r="AP77" i="1"/>
  <c r="AQ77" i="1"/>
  <c r="AR77" i="1"/>
  <c r="AS77" i="1"/>
  <c r="AP78" i="1"/>
  <c r="AQ78" i="1"/>
  <c r="AR78" i="1"/>
  <c r="AS78" i="1"/>
  <c r="AP79" i="1"/>
  <c r="AQ79" i="1"/>
  <c r="AR79" i="1"/>
  <c r="AS79" i="1"/>
  <c r="AP80" i="1"/>
  <c r="AQ80" i="1"/>
  <c r="AR80" i="1"/>
  <c r="AS80" i="1"/>
  <c r="AP81" i="1"/>
  <c r="AQ81" i="1"/>
  <c r="AR81" i="1"/>
  <c r="AS81" i="1"/>
  <c r="AP82" i="1"/>
  <c r="AQ82" i="1"/>
  <c r="AR82" i="1"/>
  <c r="AS82" i="1"/>
  <c r="AP83" i="1"/>
  <c r="AQ83" i="1"/>
  <c r="AR83" i="1"/>
  <c r="AS83" i="1"/>
  <c r="AP84" i="1"/>
  <c r="AQ84" i="1"/>
  <c r="AR84" i="1"/>
  <c r="AS84" i="1"/>
  <c r="AP85" i="1"/>
  <c r="AQ85" i="1"/>
  <c r="AR85" i="1"/>
  <c r="AS85" i="1"/>
  <c r="AP86" i="1"/>
  <c r="AQ86" i="1"/>
  <c r="AR86" i="1"/>
  <c r="AS86" i="1"/>
  <c r="AP87" i="1"/>
  <c r="AQ87" i="1"/>
  <c r="AR87" i="1"/>
  <c r="AS87" i="1"/>
  <c r="AP88" i="1"/>
  <c r="AQ88" i="1"/>
  <c r="AR88" i="1"/>
  <c r="AS88" i="1"/>
  <c r="AP89" i="1"/>
  <c r="AQ89" i="1"/>
  <c r="AR89" i="1"/>
  <c r="AS89" i="1"/>
  <c r="AP90" i="1"/>
  <c r="AQ90" i="1"/>
  <c r="AR90" i="1"/>
  <c r="AS90" i="1"/>
  <c r="AP91" i="1"/>
  <c r="AQ91" i="1"/>
  <c r="AR91" i="1"/>
  <c r="AS91" i="1"/>
  <c r="AP92" i="1"/>
  <c r="AQ92" i="1"/>
  <c r="AR92" i="1"/>
  <c r="AS92" i="1"/>
  <c r="AP93" i="1"/>
  <c r="AQ93" i="1"/>
  <c r="AR93" i="1"/>
  <c r="AS93" i="1"/>
  <c r="AP94" i="1"/>
  <c r="AQ94" i="1"/>
  <c r="AR94" i="1"/>
  <c r="AS94" i="1"/>
  <c r="AP95" i="1"/>
  <c r="AQ95" i="1"/>
  <c r="AR95" i="1"/>
  <c r="AS95" i="1"/>
  <c r="AP96" i="1"/>
  <c r="AQ96" i="1"/>
  <c r="AR96" i="1"/>
  <c r="AS96" i="1"/>
  <c r="AP97" i="1"/>
  <c r="AQ97" i="1"/>
  <c r="AR97" i="1"/>
  <c r="AS97" i="1"/>
  <c r="AP98" i="1"/>
  <c r="AQ98" i="1"/>
  <c r="AR98" i="1"/>
  <c r="AS98" i="1"/>
  <c r="AP99" i="1"/>
  <c r="AQ99" i="1"/>
  <c r="AR99" i="1"/>
  <c r="AS99" i="1"/>
  <c r="AP100" i="1"/>
  <c r="AQ100" i="1"/>
  <c r="AR100" i="1"/>
  <c r="AS100" i="1"/>
  <c r="AP101" i="1"/>
  <c r="AQ101" i="1"/>
  <c r="AR101" i="1"/>
  <c r="AS101" i="1"/>
  <c r="AP102" i="1"/>
  <c r="AQ102" i="1"/>
  <c r="AR102" i="1"/>
  <c r="AS102" i="1"/>
  <c r="AP103" i="1"/>
  <c r="AQ103" i="1"/>
  <c r="AR103" i="1"/>
  <c r="AS103" i="1"/>
  <c r="AP104" i="1"/>
  <c r="AQ104" i="1"/>
  <c r="AR104" i="1"/>
  <c r="AS104" i="1"/>
  <c r="AP105" i="1"/>
  <c r="AQ105" i="1"/>
  <c r="AR105" i="1"/>
  <c r="AS105" i="1"/>
  <c r="AP106" i="1"/>
  <c r="AQ106" i="1"/>
  <c r="AR106" i="1"/>
  <c r="AS106" i="1"/>
  <c r="AP107" i="1"/>
  <c r="AQ107" i="1"/>
  <c r="AR107" i="1"/>
  <c r="AS107" i="1"/>
  <c r="AP108" i="1"/>
  <c r="AQ108" i="1"/>
  <c r="AR108" i="1"/>
  <c r="AS108" i="1"/>
  <c r="AP109" i="1"/>
  <c r="AQ109" i="1"/>
  <c r="AR109" i="1"/>
  <c r="AS109" i="1"/>
  <c r="AP110" i="1"/>
  <c r="AQ110" i="1"/>
  <c r="AR110" i="1"/>
  <c r="AS110" i="1"/>
  <c r="AP111" i="1"/>
  <c r="AQ111" i="1"/>
  <c r="AR111" i="1"/>
  <c r="AS111" i="1"/>
  <c r="AP112" i="1"/>
  <c r="AQ112" i="1"/>
  <c r="AR112" i="1"/>
  <c r="AS112" i="1"/>
  <c r="AP113" i="1"/>
  <c r="AQ113" i="1"/>
  <c r="AR113" i="1"/>
  <c r="AS113" i="1"/>
  <c r="AP114" i="1"/>
  <c r="AQ114" i="1"/>
  <c r="AR114" i="1"/>
  <c r="AS114" i="1"/>
  <c r="AP115" i="1"/>
  <c r="AQ115" i="1"/>
  <c r="AR115" i="1"/>
  <c r="AS115" i="1"/>
  <c r="AP116" i="1"/>
  <c r="AQ116" i="1"/>
  <c r="AR116" i="1"/>
  <c r="AS116" i="1"/>
  <c r="AP117" i="1"/>
  <c r="AQ117" i="1"/>
  <c r="AR117" i="1"/>
  <c r="AS117" i="1"/>
  <c r="AP118" i="1"/>
  <c r="AQ118" i="1"/>
  <c r="AR118" i="1"/>
  <c r="AS118" i="1"/>
  <c r="AP119" i="1"/>
  <c r="AQ119" i="1"/>
  <c r="AR119" i="1"/>
  <c r="AS119" i="1"/>
  <c r="AP120" i="1"/>
  <c r="AQ120" i="1"/>
  <c r="AR120" i="1"/>
  <c r="AS120" i="1"/>
  <c r="AP121" i="1"/>
  <c r="AQ121" i="1"/>
  <c r="AR121" i="1"/>
  <c r="AS121" i="1"/>
  <c r="AP122" i="1"/>
  <c r="AQ122" i="1"/>
  <c r="AR122" i="1"/>
  <c r="AS122" i="1"/>
  <c r="AP123" i="1"/>
  <c r="AQ123" i="1"/>
  <c r="AR123" i="1"/>
  <c r="AS123" i="1"/>
  <c r="AP124" i="1"/>
  <c r="AQ124" i="1"/>
  <c r="AR124" i="1"/>
  <c r="AS124" i="1"/>
  <c r="AP125" i="1"/>
  <c r="AQ125" i="1"/>
  <c r="AR125" i="1"/>
  <c r="AS125" i="1"/>
  <c r="AP126" i="1"/>
  <c r="AQ126" i="1"/>
  <c r="AR126" i="1"/>
  <c r="AS126" i="1"/>
  <c r="AP127" i="1"/>
  <c r="AQ127" i="1"/>
  <c r="AR127" i="1"/>
  <c r="AS127" i="1"/>
  <c r="AP128" i="1"/>
  <c r="AQ128" i="1"/>
  <c r="AR128" i="1"/>
  <c r="AS128" i="1"/>
  <c r="AP129" i="1"/>
  <c r="AQ129" i="1"/>
  <c r="AR129" i="1"/>
  <c r="AS129" i="1"/>
  <c r="AP130" i="1"/>
  <c r="AQ130" i="1"/>
  <c r="AR130" i="1"/>
  <c r="AS130" i="1"/>
  <c r="AP131" i="1"/>
  <c r="AQ131" i="1"/>
  <c r="AR131" i="1"/>
  <c r="AS131" i="1"/>
  <c r="AP4" i="1"/>
  <c r="AP133" i="1"/>
  <c r="AJ138" i="1"/>
  <c r="AQ4" i="1"/>
  <c r="AR4" i="1"/>
  <c r="AS4" i="1"/>
  <c r="AR133" i="1"/>
  <c r="AJ141" i="1"/>
  <c r="BM133" i="1"/>
  <c r="BL133" i="1"/>
  <c r="AU133" i="1"/>
  <c r="AK138" i="1"/>
  <c r="AZ133" i="1"/>
  <c r="AL138" i="1"/>
  <c r="BE133" i="1"/>
  <c r="AM138" i="1"/>
  <c r="BF133" i="1"/>
  <c r="AM139" i="1"/>
  <c r="BB133" i="1"/>
  <c r="AL141" i="1"/>
  <c r="BG133" i="1"/>
  <c r="AM141" i="1"/>
  <c r="BK133" i="1"/>
  <c r="AV133" i="1"/>
  <c r="AK139" i="1"/>
  <c r="AW133" i="1"/>
  <c r="AK141" i="1"/>
  <c r="BA133" i="1"/>
  <c r="AL139" i="1"/>
  <c r="AS133" i="1"/>
  <c r="AJ142" i="1"/>
  <c r="AJ143" i="1"/>
  <c r="BC133" i="1"/>
  <c r="AL142" i="1"/>
  <c r="BH133" i="1"/>
  <c r="AM142" i="1"/>
  <c r="AN142" i="1"/>
  <c r="AX133" i="1"/>
  <c r="AK142" i="1"/>
  <c r="BJ133" i="1"/>
  <c r="AQ133" i="1"/>
  <c r="AJ139" i="1"/>
  <c r="AJ140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Z133" i="1"/>
  <c r="F133" i="1"/>
  <c r="E133" i="1"/>
  <c r="D91" i="1"/>
  <c r="D16" i="1"/>
  <c r="D27" i="1"/>
  <c r="D62" i="1"/>
  <c r="D90" i="1"/>
  <c r="D61" i="1"/>
  <c r="D128" i="1"/>
  <c r="D129" i="1"/>
  <c r="D78" i="1"/>
  <c r="D68" i="1"/>
  <c r="D126" i="1"/>
  <c r="D106" i="1"/>
  <c r="D55" i="1"/>
  <c r="D120" i="1"/>
  <c r="D107" i="1"/>
  <c r="D66" i="1"/>
  <c r="D104" i="1"/>
  <c r="D41" i="1"/>
  <c r="D110" i="1"/>
  <c r="D48" i="1"/>
  <c r="D44" i="1"/>
  <c r="D95" i="1"/>
  <c r="D49" i="1"/>
  <c r="D57" i="1"/>
  <c r="D103" i="1"/>
  <c r="D127" i="1"/>
  <c r="D70" i="1"/>
  <c r="D65" i="1"/>
  <c r="D87" i="1"/>
  <c r="D122" i="1"/>
  <c r="D100" i="1"/>
  <c r="D99" i="1"/>
  <c r="D125" i="1"/>
  <c r="D121" i="1"/>
  <c r="AN141" i="1"/>
  <c r="AN139" i="1"/>
  <c r="AN138" i="1"/>
  <c r="AM140" i="1"/>
  <c r="AJ144" i="1"/>
  <c r="AL143" i="1"/>
  <c r="AK140" i="1"/>
  <c r="AM143" i="1"/>
  <c r="AL140" i="1"/>
  <c r="AN140" i="1"/>
  <c r="AK143" i="1"/>
  <c r="AQ141" i="1"/>
  <c r="U58" i="1"/>
  <c r="AQ138" i="1"/>
  <c r="AQ142" i="1"/>
  <c r="AQ139" i="1"/>
  <c r="AN143" i="1"/>
  <c r="AQ143" i="1"/>
  <c r="AM144" i="1"/>
  <c r="AK144" i="1"/>
  <c r="AL144" i="1"/>
  <c r="AQ140" i="1"/>
  <c r="D31" i="1"/>
  <c r="D123" i="1"/>
  <c r="U98" i="1"/>
  <c r="U24" i="1"/>
  <c r="U124" i="1"/>
  <c r="U52" i="1"/>
  <c r="U77" i="1"/>
  <c r="U5" i="1"/>
  <c r="U11" i="1"/>
  <c r="U34" i="1"/>
  <c r="U115" i="1"/>
  <c r="U81" i="1"/>
  <c r="U121" i="1"/>
  <c r="U100" i="1"/>
  <c r="U15" i="1"/>
  <c r="U86" i="1"/>
  <c r="U116" i="1"/>
  <c r="U109" i="1"/>
  <c r="U67" i="1"/>
  <c r="U113" i="1"/>
  <c r="U114" i="1"/>
  <c r="U131" i="1"/>
  <c r="U42" i="1"/>
  <c r="U59" i="1"/>
  <c r="U118" i="1"/>
  <c r="U71" i="1"/>
  <c r="U111" i="1"/>
  <c r="U14" i="1"/>
  <c r="U123" i="1"/>
  <c r="U84" i="1"/>
  <c r="U26" i="1"/>
  <c r="U29" i="1"/>
  <c r="U37" i="1"/>
  <c r="U6" i="1"/>
  <c r="U75" i="1"/>
  <c r="U94" i="1"/>
  <c r="U43" i="1"/>
  <c r="U56" i="1"/>
  <c r="U76" i="1"/>
  <c r="U18" i="1"/>
  <c r="U49" i="1"/>
  <c r="U64" i="1"/>
  <c r="U88" i="1"/>
  <c r="U97" i="1"/>
  <c r="U130" i="1"/>
  <c r="U65" i="1"/>
  <c r="U83" i="1"/>
  <c r="U105" i="1"/>
  <c r="U110" i="1"/>
  <c r="U101" i="1"/>
  <c r="U87" i="1"/>
  <c r="U21" i="1"/>
  <c r="U112" i="1"/>
  <c r="U4" i="1"/>
  <c r="U32" i="1"/>
  <c r="U13" i="1"/>
  <c r="U28" i="1"/>
  <c r="U126" i="1"/>
  <c r="U127" i="1"/>
  <c r="U50" i="1"/>
  <c r="U104" i="1"/>
  <c r="U10" i="1"/>
  <c r="U39" i="1"/>
  <c r="U60" i="1"/>
  <c r="U93" i="1"/>
  <c r="U96" i="1"/>
  <c r="U99" i="1"/>
  <c r="U23" i="1"/>
  <c r="U89" i="1"/>
  <c r="U22" i="1"/>
  <c r="U25" i="1"/>
  <c r="U31" i="1"/>
  <c r="U73" i="1"/>
  <c r="U41" i="1"/>
  <c r="U47" i="1"/>
  <c r="U69" i="1"/>
  <c r="U72" i="1"/>
  <c r="U91" i="1"/>
  <c r="U9" i="1"/>
  <c r="U17" i="1"/>
  <c r="U82" i="1"/>
  <c r="U119" i="1"/>
  <c r="U122" i="1"/>
  <c r="U45" i="1"/>
  <c r="U70" i="1"/>
  <c r="U95" i="1"/>
  <c r="U53" i="1"/>
  <c r="U102" i="1"/>
  <c r="U125" i="1"/>
  <c r="U16" i="1"/>
  <c r="U20" i="1"/>
  <c r="U27" i="1"/>
  <c r="U33" i="1"/>
  <c r="U79" i="1"/>
  <c r="U51" i="1"/>
  <c r="U66" i="1"/>
  <c r="U62" i="1"/>
  <c r="U63" i="1"/>
  <c r="U35" i="1"/>
  <c r="U106" i="1"/>
  <c r="U107" i="1"/>
  <c r="U30" i="1"/>
  <c r="U40" i="1"/>
  <c r="U7" i="1"/>
  <c r="U74" i="1"/>
  <c r="U90" i="1"/>
  <c r="U36" i="1"/>
  <c r="U38" i="1"/>
  <c r="U57" i="1"/>
  <c r="U55" i="1"/>
  <c r="U92" i="1"/>
  <c r="U19" i="1"/>
  <c r="U44" i="1"/>
  <c r="U78" i="1"/>
  <c r="U117" i="1"/>
  <c r="U48" i="1"/>
  <c r="U46" i="1"/>
  <c r="U80" i="1"/>
  <c r="U120" i="1"/>
  <c r="U61" i="1"/>
  <c r="U85" i="1"/>
  <c r="U103" i="1"/>
  <c r="U128" i="1"/>
  <c r="U68" i="1"/>
  <c r="U12" i="1"/>
  <c r="U108" i="1"/>
  <c r="U8" i="1"/>
  <c r="U129" i="1"/>
  <c r="AN144" i="1"/>
  <c r="U54" i="1"/>
  <c r="Y7" i="1"/>
  <c r="AA18" i="1"/>
  <c r="AC18" i="1"/>
  <c r="AB18" i="1"/>
  <c r="AD18" i="1"/>
  <c r="AD14" i="1"/>
  <c r="AC14" i="1"/>
  <c r="AB14" i="1"/>
  <c r="AA14" i="1"/>
  <c r="AD69" i="1"/>
  <c r="AC69" i="1"/>
  <c r="AB69" i="1"/>
  <c r="AA69" i="1"/>
  <c r="AD54" i="1"/>
  <c r="AC54" i="1"/>
  <c r="AB54" i="1"/>
  <c r="AA54" i="1"/>
  <c r="AD97" i="1"/>
  <c r="AC97" i="1"/>
  <c r="AA97" i="1"/>
  <c r="AB97" i="1"/>
  <c r="AD20" i="1"/>
  <c r="AC20" i="1"/>
  <c r="AA20" i="1"/>
  <c r="AB20" i="1"/>
  <c r="AD88" i="1"/>
  <c r="AC88" i="1"/>
  <c r="AA88" i="1"/>
  <c r="AB88" i="1"/>
  <c r="AD45" i="1"/>
  <c r="AC45" i="1"/>
  <c r="AB45" i="1"/>
  <c r="AA45" i="1"/>
  <c r="AD60" i="1"/>
  <c r="AC60" i="1"/>
  <c r="AB60" i="1"/>
  <c r="AA60" i="1"/>
  <c r="AD112" i="1"/>
  <c r="AA112" i="1"/>
  <c r="AC112" i="1"/>
  <c r="AB112" i="1"/>
  <c r="AD131" i="1"/>
  <c r="AC131" i="1"/>
  <c r="AA131" i="1"/>
  <c r="AB131" i="1"/>
  <c r="AD90" i="1"/>
  <c r="AC90" i="1"/>
  <c r="AB90" i="1"/>
  <c r="AA90" i="1"/>
  <c r="AD119" i="1"/>
  <c r="AC119" i="1"/>
  <c r="AA119" i="1"/>
  <c r="AB119" i="1"/>
  <c r="AD106" i="1"/>
  <c r="AC106" i="1"/>
  <c r="AB106" i="1"/>
  <c r="AA106" i="1"/>
  <c r="AD108" i="1"/>
  <c r="AA108" i="1"/>
  <c r="AB108" i="1"/>
  <c r="AC108" i="1"/>
  <c r="AD125" i="1"/>
  <c r="AC125" i="1"/>
  <c r="AA125" i="1"/>
  <c r="AB125" i="1"/>
  <c r="AD76" i="1"/>
  <c r="AC76" i="1"/>
  <c r="AB76" i="1"/>
  <c r="AA76" i="1"/>
  <c r="AD22" i="1"/>
  <c r="AB22" i="1"/>
  <c r="AC22" i="1"/>
  <c r="AA22" i="1"/>
  <c r="AD89" i="1"/>
  <c r="AC89" i="1"/>
  <c r="AA89" i="1"/>
  <c r="AB89" i="1"/>
  <c r="AD81" i="1"/>
  <c r="AC81" i="1"/>
  <c r="AB81" i="1"/>
  <c r="AA81" i="1"/>
  <c r="AD59" i="1"/>
  <c r="AC59" i="1"/>
  <c r="AB59" i="1"/>
  <c r="AA59" i="1"/>
  <c r="AD113" i="1"/>
  <c r="AA113" i="1"/>
  <c r="AC113" i="1"/>
  <c r="AB113" i="1"/>
  <c r="AD44" i="1"/>
  <c r="AC44" i="1"/>
  <c r="AB44" i="1"/>
  <c r="AA44" i="1"/>
  <c r="AD49" i="1"/>
  <c r="AC49" i="1"/>
  <c r="AB49" i="1"/>
  <c r="AA49" i="1"/>
  <c r="AD13" i="1"/>
  <c r="AB13" i="1"/>
  <c r="AA13" i="1"/>
  <c r="AC13" i="1"/>
  <c r="AD84" i="1"/>
  <c r="AC84" i="1"/>
  <c r="AA84" i="1"/>
  <c r="AB84" i="1"/>
  <c r="AD115" i="1"/>
  <c r="AC115" i="1"/>
  <c r="AA115" i="1"/>
  <c r="AB115" i="1"/>
  <c r="AD70" i="1"/>
  <c r="AC70" i="1"/>
  <c r="AB70" i="1"/>
  <c r="AA70" i="1"/>
  <c r="AD57" i="1"/>
  <c r="AC57" i="1"/>
  <c r="AB57" i="1"/>
  <c r="AA57" i="1"/>
  <c r="AD53" i="1"/>
  <c r="AC53" i="1"/>
  <c r="AB53" i="1"/>
  <c r="AA53" i="1"/>
  <c r="AD48" i="1"/>
  <c r="AC48" i="1"/>
  <c r="AB48" i="1"/>
  <c r="AA48" i="1"/>
  <c r="AD39" i="1"/>
  <c r="AA39" i="1"/>
  <c r="AB39" i="1"/>
  <c r="AC39" i="1"/>
  <c r="AD127" i="1"/>
  <c r="AC127" i="1"/>
  <c r="AA127" i="1"/>
  <c r="AB127" i="1"/>
  <c r="AD12" i="1"/>
  <c r="AC12" i="1"/>
  <c r="AB12" i="1"/>
  <c r="AA12" i="1"/>
  <c r="AD19" i="1"/>
  <c r="AC19" i="1"/>
  <c r="AA19" i="1"/>
  <c r="AB19" i="1"/>
  <c r="AD17" i="1"/>
  <c r="AB17" i="1"/>
  <c r="AC17" i="1"/>
  <c r="AA17" i="1"/>
  <c r="AD128" i="1"/>
  <c r="AA128" i="1"/>
  <c r="AC128" i="1"/>
  <c r="AB128" i="1"/>
  <c r="AD110" i="1"/>
  <c r="AB110" i="1"/>
  <c r="AC110" i="1"/>
  <c r="AA110" i="1"/>
  <c r="AD99" i="1"/>
  <c r="AC99" i="1"/>
  <c r="AA99" i="1"/>
  <c r="AB99" i="1"/>
  <c r="AD129" i="1"/>
  <c r="AA129" i="1"/>
  <c r="AC129" i="1"/>
  <c r="AB129" i="1"/>
  <c r="AD121" i="1"/>
  <c r="AC121" i="1"/>
  <c r="AA121" i="1"/>
  <c r="AB121" i="1"/>
  <c r="AD25" i="1"/>
  <c r="AB25" i="1"/>
  <c r="AC25" i="1"/>
  <c r="AA25" i="1"/>
  <c r="AD130" i="1"/>
  <c r="AC130" i="1"/>
  <c r="AB130" i="1"/>
  <c r="AA130" i="1"/>
  <c r="AD103" i="1"/>
  <c r="AC103" i="1"/>
  <c r="AA103" i="1"/>
  <c r="AB103" i="1"/>
  <c r="AD118" i="1"/>
  <c r="AB118" i="1"/>
  <c r="AC118" i="1"/>
  <c r="AA118" i="1"/>
  <c r="AD72" i="1"/>
  <c r="AC72" i="1"/>
  <c r="AA72" i="1"/>
  <c r="AB72" i="1"/>
  <c r="AD96" i="1"/>
  <c r="AA96" i="1"/>
  <c r="AB96" i="1"/>
  <c r="AC96" i="1"/>
  <c r="AD28" i="1"/>
  <c r="AC28" i="1"/>
  <c r="AB28" i="1"/>
  <c r="AA28" i="1"/>
  <c r="AD32" i="1"/>
  <c r="AC32" i="1"/>
  <c r="AB32" i="1"/>
  <c r="AA32" i="1"/>
  <c r="AD66" i="1"/>
  <c r="AC66" i="1"/>
  <c r="AB66" i="1"/>
  <c r="AA66" i="1"/>
  <c r="AD33" i="1"/>
  <c r="AB33" i="1"/>
  <c r="AC33" i="1"/>
  <c r="AA33" i="1"/>
  <c r="AD42" i="1"/>
  <c r="AC42" i="1"/>
  <c r="AB42" i="1"/>
  <c r="AA42" i="1"/>
  <c r="AD35" i="1"/>
  <c r="AC35" i="1"/>
  <c r="AA35" i="1"/>
  <c r="AB35" i="1"/>
  <c r="AD43" i="1"/>
  <c r="AC43" i="1"/>
  <c r="AB43" i="1"/>
  <c r="AA43" i="1"/>
  <c r="AD52" i="1"/>
  <c r="AC52" i="1"/>
  <c r="AA52" i="1"/>
  <c r="AB52" i="1"/>
  <c r="AD26" i="1"/>
  <c r="AC26" i="1"/>
  <c r="AB26" i="1"/>
  <c r="AA26" i="1"/>
  <c r="AD15" i="1"/>
  <c r="AA15" i="1"/>
  <c r="AC15" i="1"/>
  <c r="AB15" i="1"/>
  <c r="AD61" i="1"/>
  <c r="AC61" i="1"/>
  <c r="AB61" i="1"/>
  <c r="AA61" i="1"/>
  <c r="AD114" i="1"/>
  <c r="AC114" i="1"/>
  <c r="AB114" i="1"/>
  <c r="AA114" i="1"/>
  <c r="AD65" i="1"/>
  <c r="AC65" i="1"/>
  <c r="AB65" i="1"/>
  <c r="AA65" i="1"/>
  <c r="AD68" i="1"/>
  <c r="AC68" i="1"/>
  <c r="AA68" i="1"/>
  <c r="AB68" i="1"/>
  <c r="AD7" i="1"/>
  <c r="AA7" i="1"/>
  <c r="AB7" i="1"/>
  <c r="AC7" i="1"/>
  <c r="AD67" i="1"/>
  <c r="AC67" i="1"/>
  <c r="AA67" i="1"/>
  <c r="AB67" i="1"/>
  <c r="AD120" i="1"/>
  <c r="AC120" i="1"/>
  <c r="AA120" i="1"/>
  <c r="AB120" i="1"/>
  <c r="AD38" i="1"/>
  <c r="AB38" i="1"/>
  <c r="AC38" i="1"/>
  <c r="AA38" i="1"/>
  <c r="AD37" i="1"/>
  <c r="AB37" i="1"/>
  <c r="AC37" i="1"/>
  <c r="AA37" i="1"/>
  <c r="AD64" i="1"/>
  <c r="AC64" i="1"/>
  <c r="AB64" i="1"/>
  <c r="AA64" i="1"/>
  <c r="AD77" i="1"/>
  <c r="AC77" i="1"/>
  <c r="AB77" i="1"/>
  <c r="AA77" i="1"/>
  <c r="AD50" i="1"/>
  <c r="AC50" i="1"/>
  <c r="AB50" i="1"/>
  <c r="AA50" i="1"/>
  <c r="AD23" i="1"/>
  <c r="AA23" i="1"/>
  <c r="AB23" i="1"/>
  <c r="AC23" i="1"/>
  <c r="AD111" i="1"/>
  <c r="AC111" i="1"/>
  <c r="AA111" i="1"/>
  <c r="AB111" i="1"/>
  <c r="AD51" i="1"/>
  <c r="AC51" i="1"/>
  <c r="AA51" i="1"/>
  <c r="AB51" i="1"/>
  <c r="AD71" i="1"/>
  <c r="AC71" i="1"/>
  <c r="AA71" i="1"/>
  <c r="AB71" i="1"/>
  <c r="AD9" i="1"/>
  <c r="AB9" i="1"/>
  <c r="AC9" i="1"/>
  <c r="AA9" i="1"/>
  <c r="AD109" i="1"/>
  <c r="AC109" i="1"/>
  <c r="AA109" i="1"/>
  <c r="AB109" i="1"/>
  <c r="AD91" i="1"/>
  <c r="AC91" i="1"/>
  <c r="AA91" i="1"/>
  <c r="AB91" i="1"/>
  <c r="AD73" i="1"/>
  <c r="AC73" i="1"/>
  <c r="AB73" i="1"/>
  <c r="AA73" i="1"/>
  <c r="AD95" i="1"/>
  <c r="AC95" i="1"/>
  <c r="AA95" i="1"/>
  <c r="AB95" i="1"/>
  <c r="AD122" i="1"/>
  <c r="AB122" i="1"/>
  <c r="AC122" i="1"/>
  <c r="AA122" i="1"/>
  <c r="AD101" i="1"/>
  <c r="AC101" i="1"/>
  <c r="AA101" i="1"/>
  <c r="AB101" i="1"/>
  <c r="AD105" i="1"/>
  <c r="AC105" i="1"/>
  <c r="AA105" i="1"/>
  <c r="AB105" i="1"/>
  <c r="AD58" i="1"/>
  <c r="AC58" i="1"/>
  <c r="AB58" i="1"/>
  <c r="AA58" i="1"/>
  <c r="AD16" i="1"/>
  <c r="AC16" i="1"/>
  <c r="AB16" i="1"/>
  <c r="AA16" i="1"/>
  <c r="AD62" i="1"/>
  <c r="AC62" i="1"/>
  <c r="AB62" i="1"/>
  <c r="AA62" i="1"/>
  <c r="AD93" i="1"/>
  <c r="AC93" i="1"/>
  <c r="AA93" i="1"/>
  <c r="AB93" i="1"/>
  <c r="AD116" i="1"/>
  <c r="AC116" i="1"/>
  <c r="AA116" i="1"/>
  <c r="AB116" i="1"/>
  <c r="AD74" i="1"/>
  <c r="AC74" i="1"/>
  <c r="AB74" i="1"/>
  <c r="AA74" i="1"/>
  <c r="AD41" i="1"/>
  <c r="AC41" i="1"/>
  <c r="AB41" i="1"/>
  <c r="AA41" i="1"/>
  <c r="AD123" i="1"/>
  <c r="AC123" i="1"/>
  <c r="AA123" i="1"/>
  <c r="AB123" i="1"/>
  <c r="AD126" i="1"/>
  <c r="AB126" i="1"/>
  <c r="AC126" i="1"/>
  <c r="AA126" i="1"/>
  <c r="AD27" i="1"/>
  <c r="AB27" i="1"/>
  <c r="AA27" i="1"/>
  <c r="AC27" i="1"/>
  <c r="AD82" i="1"/>
  <c r="AC82" i="1"/>
  <c r="AB82" i="1"/>
  <c r="AA82" i="1"/>
  <c r="AD5" i="1"/>
  <c r="AB5" i="1"/>
  <c r="AC5" i="1"/>
  <c r="AA5" i="1"/>
  <c r="AD36" i="1"/>
  <c r="AC36" i="1"/>
  <c r="AA36" i="1"/>
  <c r="AB36" i="1"/>
  <c r="AD100" i="1"/>
  <c r="AC100" i="1"/>
  <c r="AA100" i="1"/>
  <c r="AB100" i="1"/>
  <c r="AD56" i="1"/>
  <c r="AC56" i="1"/>
  <c r="AA56" i="1"/>
  <c r="AB56" i="1"/>
  <c r="AD92" i="1"/>
  <c r="AA92" i="1"/>
  <c r="AC92" i="1"/>
  <c r="AB92" i="1"/>
  <c r="AD47" i="1"/>
  <c r="AC47" i="1"/>
  <c r="AA47" i="1"/>
  <c r="AB47" i="1"/>
  <c r="AD24" i="1"/>
  <c r="AC24" i="1"/>
  <c r="AA24" i="1"/>
  <c r="AB24" i="1"/>
  <c r="AD85" i="1"/>
  <c r="AC85" i="1"/>
  <c r="AB85" i="1"/>
  <c r="AA85" i="1"/>
  <c r="AD10" i="1"/>
  <c r="AC10" i="1"/>
  <c r="AB10" i="1"/>
  <c r="AA10" i="1"/>
  <c r="AD46" i="1"/>
  <c r="AC46" i="1"/>
  <c r="AB46" i="1"/>
  <c r="AA46" i="1"/>
  <c r="AD86" i="1"/>
  <c r="AC86" i="1"/>
  <c r="AB86" i="1"/>
  <c r="AA86" i="1"/>
  <c r="AD98" i="1"/>
  <c r="AC98" i="1"/>
  <c r="AB98" i="1"/>
  <c r="AA98" i="1"/>
  <c r="AD34" i="1"/>
  <c r="AB34" i="1"/>
  <c r="AC34" i="1"/>
  <c r="AA34" i="1"/>
  <c r="AD75" i="1"/>
  <c r="AC75" i="1"/>
  <c r="AB75" i="1"/>
  <c r="AA75" i="1"/>
  <c r="AD104" i="1"/>
  <c r="AC104" i="1"/>
  <c r="AA104" i="1"/>
  <c r="AB104" i="1"/>
  <c r="AD107" i="1"/>
  <c r="AC107" i="1"/>
  <c r="AA107" i="1"/>
  <c r="AB107" i="1"/>
  <c r="AD63" i="1"/>
  <c r="AC63" i="1"/>
  <c r="AA63" i="1"/>
  <c r="AB63" i="1"/>
  <c r="AD78" i="1"/>
  <c r="AC78" i="1"/>
  <c r="AB78" i="1"/>
  <c r="AA78" i="1"/>
  <c r="AD8" i="1"/>
  <c r="AC8" i="1"/>
  <c r="AA8" i="1"/>
  <c r="AB8" i="1"/>
  <c r="AD6" i="1"/>
  <c r="AB6" i="1"/>
  <c r="AC6" i="1"/>
  <c r="AA6" i="1"/>
  <c r="AD21" i="1"/>
  <c r="AB21" i="1"/>
  <c r="AC21" i="1"/>
  <c r="AA21" i="1"/>
  <c r="AD117" i="1"/>
  <c r="AC117" i="1"/>
  <c r="AA117" i="1"/>
  <c r="AB117" i="1"/>
  <c r="AD79" i="1"/>
  <c r="AC79" i="1"/>
  <c r="AA79" i="1"/>
  <c r="AB79" i="1"/>
  <c r="AD31" i="1"/>
  <c r="AA31" i="1"/>
  <c r="AC31" i="1"/>
  <c r="AB31" i="1"/>
  <c r="AD11" i="1"/>
  <c r="AB11" i="1"/>
  <c r="AA11" i="1"/>
  <c r="AC11" i="1"/>
  <c r="AD94" i="1"/>
  <c r="AC94" i="1"/>
  <c r="AB94" i="1"/>
  <c r="AA94" i="1"/>
  <c r="AD83" i="1"/>
  <c r="AC83" i="1"/>
  <c r="AA83" i="1"/>
  <c r="AB83" i="1"/>
  <c r="AD102" i="1"/>
  <c r="AC102" i="1"/>
  <c r="AB102" i="1"/>
  <c r="AA102" i="1"/>
  <c r="AD124" i="1"/>
  <c r="AA124" i="1"/>
  <c r="AB124" i="1"/>
  <c r="AC124" i="1"/>
  <c r="AD87" i="1"/>
  <c r="AC87" i="1"/>
  <c r="AA87" i="1"/>
  <c r="AB87" i="1"/>
  <c r="AD40" i="1"/>
  <c r="AC40" i="1"/>
  <c r="AA40" i="1"/>
  <c r="AB40" i="1"/>
  <c r="AD55" i="1"/>
  <c r="AC55" i="1"/>
  <c r="AA55" i="1"/>
  <c r="AB55" i="1"/>
  <c r="AD80" i="1"/>
  <c r="AC80" i="1"/>
  <c r="AB80" i="1"/>
  <c r="AA80" i="1"/>
  <c r="AD30" i="1"/>
  <c r="AC30" i="1"/>
  <c r="AB30" i="1"/>
  <c r="AA30" i="1"/>
  <c r="AD29" i="1"/>
  <c r="AB29" i="1"/>
  <c r="AA29" i="1"/>
  <c r="AC29" i="1"/>
  <c r="AC4" i="1"/>
  <c r="AB4" i="1"/>
  <c r="AA4" i="1"/>
  <c r="H133" i="1"/>
  <c r="D102" i="1"/>
  <c r="D89" i="1"/>
  <c r="D46" i="1"/>
  <c r="D38" i="1"/>
  <c r="D111" i="1"/>
  <c r="D45" i="1"/>
  <c r="D92" i="1"/>
  <c r="D84" i="1"/>
  <c r="D73" i="1"/>
  <c r="D88" i="1"/>
  <c r="AC133" i="1"/>
  <c r="AJ133" i="1"/>
  <c r="AD4" i="1"/>
  <c r="AD133" i="1"/>
  <c r="AC135" i="1"/>
  <c r="AA133" i="1"/>
  <c r="AB133" i="1"/>
  <c r="AQ144" i="1"/>
  <c r="Y13" i="1"/>
  <c r="Y10" i="1"/>
  <c r="V133" i="1"/>
  <c r="U133" i="1"/>
  <c r="D54" i="1"/>
  <c r="D93" i="1"/>
  <c r="D79" i="1"/>
  <c r="D47" i="1"/>
  <c r="D101" i="1"/>
  <c r="AN147" i="1"/>
  <c r="AN156" i="1"/>
  <c r="AQ147" i="1"/>
  <c r="AQ156" i="1"/>
  <c r="AQ146" i="1"/>
  <c r="AQ155" i="1"/>
  <c r="AN146" i="1"/>
  <c r="AN155" i="1"/>
  <c r="AJ150" i="1"/>
  <c r="AJ159" i="1"/>
  <c r="AN150" i="1"/>
  <c r="AN159" i="1"/>
  <c r="AQ150" i="1"/>
  <c r="AQ159" i="1"/>
  <c r="AH158" i="1"/>
  <c r="AN149" i="1"/>
  <c r="AN158" i="1"/>
  <c r="AQ149" i="1"/>
  <c r="AQ158" i="1"/>
  <c r="AB135" i="1"/>
  <c r="AC138" i="1"/>
  <c r="W11" i="1"/>
  <c r="W128" i="1"/>
  <c r="W33" i="1"/>
  <c r="W93" i="1"/>
  <c r="W32" i="1"/>
  <c r="W88" i="1"/>
  <c r="W58" i="1"/>
  <c r="W19" i="1"/>
  <c r="W45" i="1"/>
  <c r="W23" i="1"/>
  <c r="W72" i="1"/>
  <c r="W61" i="1"/>
  <c r="W110" i="1"/>
  <c r="W79" i="1"/>
  <c r="W4" i="1"/>
  <c r="W30" i="1"/>
  <c r="W16" i="1"/>
  <c r="W127" i="1"/>
  <c r="W83" i="1"/>
  <c r="W56" i="1"/>
  <c r="W121" i="1"/>
  <c r="W36" i="1"/>
  <c r="W66" i="1"/>
  <c r="W119" i="1"/>
  <c r="W14" i="1"/>
  <c r="W106" i="1"/>
  <c r="W71" i="1"/>
  <c r="W44" i="1"/>
  <c r="W94" i="1"/>
  <c r="W129" i="1"/>
  <c r="W35" i="1"/>
  <c r="W96" i="1"/>
  <c r="W53" i="1"/>
  <c r="W65" i="1"/>
  <c r="W75" i="1"/>
  <c r="W8" i="1"/>
  <c r="W27" i="1"/>
  <c r="W7" i="1"/>
  <c r="W21" i="1"/>
  <c r="W116" i="1"/>
  <c r="W95" i="1"/>
  <c r="W113" i="1"/>
  <c r="W108" i="1"/>
  <c r="W67" i="1"/>
  <c r="W12" i="1"/>
  <c r="W69" i="1"/>
  <c r="W10" i="1"/>
  <c r="W82" i="1"/>
  <c r="W62" i="1"/>
  <c r="W114" i="1"/>
  <c r="W85" i="1"/>
  <c r="W63" i="1"/>
  <c r="W89" i="1"/>
  <c r="W20" i="1"/>
  <c r="W100" i="1"/>
  <c r="W39" i="1"/>
  <c r="W34" i="1"/>
  <c r="W99" i="1"/>
  <c r="W52" i="1"/>
  <c r="W80" i="1"/>
  <c r="W40" i="1"/>
  <c r="W122" i="1"/>
  <c r="W41" i="1"/>
  <c r="W101" i="1"/>
  <c r="W6" i="1"/>
  <c r="W123" i="1"/>
  <c r="W77" i="1"/>
  <c r="W78" i="1"/>
  <c r="W107" i="1"/>
  <c r="W74" i="1"/>
  <c r="W112" i="1"/>
  <c r="W73" i="1"/>
  <c r="W26" i="1"/>
  <c r="W86" i="1"/>
  <c r="W124" i="1"/>
  <c r="W92" i="1"/>
  <c r="W125" i="1"/>
  <c r="W91" i="1"/>
  <c r="W22" i="1"/>
  <c r="W49" i="1"/>
  <c r="W130" i="1"/>
  <c r="W15" i="1"/>
  <c r="W24" i="1"/>
  <c r="W117" i="1"/>
  <c r="W90" i="1"/>
  <c r="W60" i="1"/>
  <c r="W13" i="1"/>
  <c r="W87" i="1"/>
  <c r="W76" i="1"/>
  <c r="W42" i="1"/>
  <c r="W98" i="1"/>
  <c r="W18" i="1"/>
  <c r="W28" i="1"/>
  <c r="W54" i="1"/>
  <c r="W68" i="1"/>
  <c r="W57" i="1"/>
  <c r="W38" i="1"/>
  <c r="W102" i="1"/>
  <c r="W50" i="1"/>
  <c r="W84" i="1"/>
  <c r="W131" i="1"/>
  <c r="W81" i="1"/>
  <c r="W46" i="1"/>
  <c r="W103" i="1"/>
  <c r="W9" i="1"/>
  <c r="W47" i="1"/>
  <c r="W97" i="1"/>
  <c r="W64" i="1"/>
  <c r="W43" i="1"/>
  <c r="W109" i="1"/>
  <c r="W37" i="1"/>
  <c r="W118" i="1"/>
  <c r="W5" i="1"/>
  <c r="W120" i="1"/>
  <c r="W31" i="1"/>
  <c r="W17" i="1"/>
  <c r="W70" i="1"/>
  <c r="W25" i="1"/>
  <c r="W105" i="1"/>
  <c r="W59" i="1"/>
  <c r="W115" i="1"/>
  <c r="W48" i="1"/>
  <c r="W55" i="1"/>
  <c r="W51" i="1"/>
  <c r="W126" i="1"/>
  <c r="W104" i="1"/>
  <c r="W29" i="1"/>
  <c r="W111" i="1"/>
  <c r="AI150" i="1"/>
  <c r="AI159" i="1"/>
  <c r="AK150" i="1"/>
  <c r="AK159" i="1"/>
  <c r="AM150" i="1"/>
  <c r="AM159" i="1"/>
  <c r="AL150" i="1"/>
  <c r="AL159" i="1"/>
  <c r="AH159" i="1"/>
  <c r="AL149" i="1"/>
  <c r="AL158" i="1"/>
  <c r="AJ149" i="1"/>
  <c r="AJ158" i="1"/>
  <c r="AK149" i="1"/>
  <c r="AK158" i="1"/>
  <c r="AM149" i="1"/>
  <c r="AM158" i="1"/>
  <c r="AI149" i="1"/>
  <c r="AI158" i="1"/>
  <c r="AH156" i="1"/>
  <c r="AK147" i="1"/>
  <c r="AK156" i="1"/>
  <c r="AL147" i="1"/>
  <c r="AL156" i="1"/>
  <c r="AM147" i="1"/>
  <c r="AM156" i="1"/>
  <c r="AJ147" i="1"/>
  <c r="AJ156" i="1"/>
  <c r="AI147" i="1"/>
  <c r="AI156" i="1"/>
  <c r="AH155" i="1"/>
  <c r="AK146" i="1"/>
  <c r="AK155" i="1"/>
  <c r="AL146" i="1"/>
  <c r="AL155" i="1"/>
  <c r="AJ146" i="1"/>
  <c r="AJ155" i="1"/>
  <c r="AM146" i="1"/>
  <c r="AM155" i="1"/>
  <c r="AI146" i="1"/>
  <c r="AI155" i="1"/>
  <c r="D105" i="1"/>
  <c r="D94" i="1"/>
  <c r="D82" i="1"/>
  <c r="AO148" i="1"/>
  <c r="AO157" i="1"/>
  <c r="AP148" i="1"/>
  <c r="AP157" i="1"/>
  <c r="AN148" i="1"/>
  <c r="AN157" i="1"/>
  <c r="AQ148" i="1"/>
  <c r="AQ157" i="1"/>
  <c r="AO151" i="1"/>
  <c r="AO160" i="1"/>
  <c r="AP151" i="1"/>
  <c r="AP160" i="1"/>
  <c r="AN151" i="1"/>
  <c r="AN160" i="1"/>
  <c r="AQ151" i="1"/>
  <c r="AQ160" i="1"/>
  <c r="AH161" i="1"/>
  <c r="AM152" i="1"/>
  <c r="AM161" i="1"/>
  <c r="AH148" i="1"/>
  <c r="AH157" i="1"/>
  <c r="AJ148" i="1"/>
  <c r="AJ157" i="1"/>
  <c r="AM148" i="1"/>
  <c r="AM157" i="1"/>
  <c r="AK148" i="1"/>
  <c r="AK157" i="1"/>
  <c r="AL148" i="1"/>
  <c r="AL157" i="1"/>
  <c r="AI148" i="1"/>
  <c r="AI157" i="1"/>
  <c r="AH151" i="1"/>
  <c r="AH160" i="1"/>
  <c r="AJ151" i="1"/>
  <c r="AJ160" i="1"/>
  <c r="AK151" i="1"/>
  <c r="AK160" i="1"/>
  <c r="AM151" i="1"/>
  <c r="AM160" i="1"/>
  <c r="AI151" i="1"/>
  <c r="AI160" i="1"/>
  <c r="AL151" i="1"/>
  <c r="AL160" i="1"/>
  <c r="AL152" i="1"/>
  <c r="AL161" i="1"/>
  <c r="AP152" i="1"/>
  <c r="AP161" i="1"/>
  <c r="AO152" i="1"/>
  <c r="AO161" i="1"/>
  <c r="AN152" i="1"/>
  <c r="AN161" i="1"/>
  <c r="AQ152" i="1"/>
  <c r="AQ161" i="1"/>
  <c r="AK152" i="1"/>
  <c r="AK161" i="1"/>
  <c r="AJ152" i="1"/>
  <c r="AJ161" i="1"/>
  <c r="AI152" i="1"/>
  <c r="AI161" i="1"/>
</calcChain>
</file>

<file path=xl/sharedStrings.xml><?xml version="1.0" encoding="utf-8"?>
<sst xmlns="http://schemas.openxmlformats.org/spreadsheetml/2006/main" count="662" uniqueCount="279">
  <si>
    <t>Arumeru</t>
  </si>
  <si>
    <t>Arusha</t>
  </si>
  <si>
    <t>Babati</t>
  </si>
  <si>
    <t>Bagamoyo</t>
  </si>
  <si>
    <t>Bariadi</t>
  </si>
  <si>
    <t>Biharamulo</t>
  </si>
  <si>
    <t>Bukoba-Rural</t>
  </si>
  <si>
    <t>Bukoba-Urban</t>
  </si>
  <si>
    <t>Bukombe</t>
  </si>
  <si>
    <t>Bunda</t>
  </si>
  <si>
    <t>Central</t>
  </si>
  <si>
    <t>Chakechake</t>
  </si>
  <si>
    <t>Chunya</t>
  </si>
  <si>
    <t>Dodoma-Rural</t>
  </si>
  <si>
    <t>Dodoma-Urban</t>
  </si>
  <si>
    <t>Geita</t>
  </si>
  <si>
    <t>Hai</t>
  </si>
  <si>
    <t>Hanang</t>
  </si>
  <si>
    <t>Handeni</t>
  </si>
  <si>
    <t>Igunga</t>
  </si>
  <si>
    <t>Ilala</t>
  </si>
  <si>
    <t>Ileje</t>
  </si>
  <si>
    <t>Ilemela</t>
  </si>
  <si>
    <t>Iramba</t>
  </si>
  <si>
    <t>Iringa-Rural</t>
  </si>
  <si>
    <t>Iringa-Urban</t>
  </si>
  <si>
    <t>Kahama</t>
  </si>
  <si>
    <t>Karagwe</t>
  </si>
  <si>
    <t>Karatu</t>
  </si>
  <si>
    <t>Kasulu</t>
  </si>
  <si>
    <t>Kibaha</t>
  </si>
  <si>
    <t>Kibondo</t>
  </si>
  <si>
    <t>Kigoma-Rural</t>
  </si>
  <si>
    <t>Kigoma-Urban</t>
  </si>
  <si>
    <t>Kilolo</t>
  </si>
  <si>
    <t>Kilombero</t>
  </si>
  <si>
    <t>Kilosa</t>
  </si>
  <si>
    <t>Kilwa</t>
  </si>
  <si>
    <t>Kinondoni</t>
  </si>
  <si>
    <t>Kisarawe</t>
  </si>
  <si>
    <t>Kishapu</t>
  </si>
  <si>
    <t>Kiteto</t>
  </si>
  <si>
    <t>Kondoa</t>
  </si>
  <si>
    <t>Kongwa</t>
  </si>
  <si>
    <t>Korogwe</t>
  </si>
  <si>
    <t>Kwimba</t>
  </si>
  <si>
    <t>Kyela</t>
  </si>
  <si>
    <t>Lindi-Rural</t>
  </si>
  <si>
    <t>Lindi-Urban</t>
  </si>
  <si>
    <t>Liwale</t>
  </si>
  <si>
    <t>Ludewa</t>
  </si>
  <si>
    <t>Lushoto</t>
  </si>
  <si>
    <t>Mafia</t>
  </si>
  <si>
    <t>Magu</t>
  </si>
  <si>
    <t>Makete</t>
  </si>
  <si>
    <t>Manyoni</t>
  </si>
  <si>
    <t>Masasi</t>
  </si>
  <si>
    <t>Maswa</t>
  </si>
  <si>
    <t>Mbarali</t>
  </si>
  <si>
    <t>Mbeya-Rural</t>
  </si>
  <si>
    <t>Mbeya-Urban</t>
  </si>
  <si>
    <t>Mbinga</t>
  </si>
  <si>
    <t>Mbozi</t>
  </si>
  <si>
    <t>Mbulu</t>
  </si>
  <si>
    <t>Meatu</t>
  </si>
  <si>
    <t>Micheweni</t>
  </si>
  <si>
    <t>Misungwi</t>
  </si>
  <si>
    <t>Mkoani</t>
  </si>
  <si>
    <t>Mkuranga</t>
  </si>
  <si>
    <t>Monduli</t>
  </si>
  <si>
    <t>Morogoro-Rural</t>
  </si>
  <si>
    <t>Morogoro-Urban</t>
  </si>
  <si>
    <t>Moshi-Rural</t>
  </si>
  <si>
    <t>Moshi-Urban</t>
  </si>
  <si>
    <t>Mpanda</t>
  </si>
  <si>
    <t>Mpwapwa</t>
  </si>
  <si>
    <t>Mtwara-Rural</t>
  </si>
  <si>
    <t>Mtwara-Urban</t>
  </si>
  <si>
    <t>Mufindi</t>
  </si>
  <si>
    <t>Muheza</t>
  </si>
  <si>
    <t>Muleba</t>
  </si>
  <si>
    <t>Musoma-Rural</t>
  </si>
  <si>
    <t>Musoma-Urban</t>
  </si>
  <si>
    <t>Mvomero</t>
  </si>
  <si>
    <t>Mwanga</t>
  </si>
  <si>
    <t>Nachingwea</t>
  </si>
  <si>
    <t>Namtumbo</t>
  </si>
  <si>
    <t>Newala</t>
  </si>
  <si>
    <t>Ngara</t>
  </si>
  <si>
    <t>Ngorongoro</t>
  </si>
  <si>
    <t>Njombe</t>
  </si>
  <si>
    <t>Nkasi</t>
  </si>
  <si>
    <t>Nyamagana</t>
  </si>
  <si>
    <t>Nzega</t>
  </si>
  <si>
    <t>Pangani</t>
  </si>
  <si>
    <t>Rombo</t>
  </si>
  <si>
    <t>Ruangwa</t>
  </si>
  <si>
    <t>Rufiji</t>
  </si>
  <si>
    <t>Rungwe</t>
  </si>
  <si>
    <t>Same</t>
  </si>
  <si>
    <t>Sengerema</t>
  </si>
  <si>
    <t>Serengeti</t>
  </si>
  <si>
    <t>Shinyanga-Rural</t>
  </si>
  <si>
    <t>Shinyanga-Urban</t>
  </si>
  <si>
    <t>Sikonge</t>
  </si>
  <si>
    <t>Simanjiro</t>
  </si>
  <si>
    <t>Singida-Rural</t>
  </si>
  <si>
    <t>Singida-Urban</t>
  </si>
  <si>
    <t>Songea-Rural</t>
  </si>
  <si>
    <t>Songea-Urban</t>
  </si>
  <si>
    <t>South</t>
  </si>
  <si>
    <t>Sumbawanga-Rural</t>
  </si>
  <si>
    <t>Sumbawanga-Urban</t>
  </si>
  <si>
    <t>Tabora-Urban</t>
  </si>
  <si>
    <t>Tandahimba</t>
  </si>
  <si>
    <t>Tanga</t>
  </si>
  <si>
    <t>Tarime</t>
  </si>
  <si>
    <t>Temeke</t>
  </si>
  <si>
    <t>Town</t>
  </si>
  <si>
    <t>Tunduru</t>
  </si>
  <si>
    <t>Ukerewe</t>
  </si>
  <si>
    <t>Ulanga</t>
  </si>
  <si>
    <t>Urambo</t>
  </si>
  <si>
    <t>Uyui</t>
  </si>
  <si>
    <t>West</t>
  </si>
  <si>
    <t>Wete</t>
  </si>
  <si>
    <t>North A</t>
  </si>
  <si>
    <t>North B</t>
  </si>
  <si>
    <t>Doctor</t>
  </si>
  <si>
    <t>AMO</t>
  </si>
  <si>
    <t>Nurse</t>
  </si>
  <si>
    <t>Midwife</t>
  </si>
  <si>
    <t>Clincical Officer</t>
  </si>
  <si>
    <t>Medical Asst.</t>
  </si>
  <si>
    <t>Density per 10k</t>
  </si>
  <si>
    <t>Pub</t>
  </si>
  <si>
    <t>Priv</t>
  </si>
  <si>
    <t>Population</t>
  </si>
  <si>
    <t>District Name</t>
  </si>
  <si>
    <t>Region</t>
  </si>
  <si>
    <t>Districts</t>
  </si>
  <si>
    <t>Longido</t>
  </si>
  <si>
    <t>Dar es Salaam</t>
  </si>
  <si>
    <t>Dodoma</t>
  </si>
  <si>
    <t>Bahi</t>
  </si>
  <si>
    <t>Chamwino</t>
  </si>
  <si>
    <t>Chemba</t>
  </si>
  <si>
    <t>Dodoma Mjini</t>
  </si>
  <si>
    <t>Iringa</t>
  </si>
  <si>
    <t>Kagera</t>
  </si>
  <si>
    <t>Bukoba</t>
  </si>
  <si>
    <t>Chato</t>
  </si>
  <si>
    <t>Kyerwa</t>
  </si>
  <si>
    <t>Misenyi</t>
  </si>
  <si>
    <t>Kigoma</t>
  </si>
  <si>
    <t>Buhingwe</t>
  </si>
  <si>
    <t>Kakonko</t>
  </si>
  <si>
    <t>Kibodo</t>
  </si>
  <si>
    <t>Uvinza</t>
  </si>
  <si>
    <t>Kilimanjaro</t>
  </si>
  <si>
    <t>Moshi</t>
  </si>
  <si>
    <t>Siha</t>
  </si>
  <si>
    <t>Lindi</t>
  </si>
  <si>
    <t>Manyara</t>
  </si>
  <si>
    <t>Mara</t>
  </si>
  <si>
    <t>Butiama</t>
  </si>
  <si>
    <t>Musoma</t>
  </si>
  <si>
    <t>Rorya</t>
  </si>
  <si>
    <t>Mbeya</t>
  </si>
  <si>
    <t>Momba</t>
  </si>
  <si>
    <t>Morogoro</t>
  </si>
  <si>
    <t>Gairo</t>
  </si>
  <si>
    <t>Mtwara</t>
  </si>
  <si>
    <t>Nanyumbu</t>
  </si>
  <si>
    <t>Mwanza</t>
  </si>
  <si>
    <t>Pwani</t>
  </si>
  <si>
    <t>Rukwa</t>
  </si>
  <si>
    <t>Kalambo</t>
  </si>
  <si>
    <t>Sumbawanga</t>
  </si>
  <si>
    <t>Ruvuma</t>
  </si>
  <si>
    <t>Nyasa</t>
  </si>
  <si>
    <t>Songea</t>
  </si>
  <si>
    <t>Shinyanga</t>
  </si>
  <si>
    <t>Ushetu</t>
  </si>
  <si>
    <t>Singida</t>
  </si>
  <si>
    <t>Ikungi</t>
  </si>
  <si>
    <t>Mkalama</t>
  </si>
  <si>
    <t>Tabora</t>
  </si>
  <si>
    <t>Ulyankulu</t>
  </si>
  <si>
    <t>Kilindi</t>
  </si>
  <si>
    <t>Mkinga</t>
  </si>
  <si>
    <t>Wanging'ombe</t>
  </si>
  <si>
    <t>Mbogwe</t>
  </si>
  <si>
    <t>Nyang'wale</t>
  </si>
  <si>
    <t>Simiyu</t>
  </si>
  <si>
    <t>Busega</t>
  </si>
  <si>
    <t>Itilima</t>
  </si>
  <si>
    <t>Katavi</t>
  </si>
  <si>
    <t>Kaliua</t>
  </si>
  <si>
    <t>Mulele</t>
  </si>
  <si>
    <t>Health prof 
per 10,000</t>
  </si>
  <si>
    <t>Pemba North</t>
  </si>
  <si>
    <t>Zanzibar Urban/West</t>
  </si>
  <si>
    <t>Pemba South</t>
  </si>
  <si>
    <t>Zanzibar North</t>
  </si>
  <si>
    <t>Zanzibar South</t>
  </si>
  <si>
    <t>Column1</t>
  </si>
  <si>
    <t>Column2</t>
  </si>
  <si>
    <t>Column3</t>
  </si>
  <si>
    <t>Column4</t>
  </si>
  <si>
    <t>Column20</t>
  </si>
  <si>
    <t>Column21</t>
  </si>
  <si>
    <t>Region name</t>
  </si>
  <si>
    <t>Is urban</t>
  </si>
  <si>
    <t>Is "proximate"</t>
  </si>
  <si>
    <t>Prox-urban</t>
  </si>
  <si>
    <t>Prox-rural</t>
  </si>
  <si>
    <t>Distant-urban</t>
  </si>
  <si>
    <t>Distant-rural</t>
  </si>
  <si>
    <t>regional</t>
  </si>
  <si>
    <t>urban</t>
  </si>
  <si>
    <t>prox</t>
  </si>
  <si>
    <t>population</t>
  </si>
  <si>
    <t>Doctors</t>
  </si>
  <si>
    <t>docs-pub</t>
  </si>
  <si>
    <t>docs-priv</t>
  </si>
  <si>
    <t>amo-pub</t>
  </si>
  <si>
    <t>amo-priv</t>
  </si>
  <si>
    <t>co-pub</t>
  </si>
  <si>
    <t>co-priv</t>
  </si>
  <si>
    <t>nurse-pub</t>
  </si>
  <si>
    <t>nurse-priv</t>
  </si>
  <si>
    <t>midwife-pub</t>
  </si>
  <si>
    <t>midwife-priv</t>
  </si>
  <si>
    <t>ma-pub</t>
  </si>
  <si>
    <t>ma-priv</t>
  </si>
  <si>
    <t>AMOs</t>
  </si>
  <si>
    <t>COs</t>
  </si>
  <si>
    <t>Medical Assistant</t>
  </si>
  <si>
    <t>Clincial officer</t>
  </si>
  <si>
    <t>Pharmacist</t>
  </si>
  <si>
    <t>Proximate urban</t>
  </si>
  <si>
    <t>Proximate rural</t>
  </si>
  <si>
    <t>Distant urban</t>
  </si>
  <si>
    <t>Distant rural</t>
  </si>
  <si>
    <t>Percentiles</t>
  </si>
  <si>
    <t>Quintile</t>
  </si>
  <si>
    <t>Column22</t>
  </si>
  <si>
    <t>Is regional hospital</t>
  </si>
  <si>
    <t>Prox total</t>
  </si>
  <si>
    <t>Dist total</t>
  </si>
  <si>
    <t>Grand total</t>
  </si>
  <si>
    <t>Grant total</t>
  </si>
  <si>
    <t>Nurse/widwifer</t>
  </si>
  <si>
    <t>Nurse+midwife</t>
  </si>
  <si>
    <t>Pemba N</t>
  </si>
  <si>
    <t>Pemba S</t>
  </si>
  <si>
    <t>Unguja N</t>
  </si>
  <si>
    <t>Unguja S</t>
  </si>
  <si>
    <t>Unguja Town</t>
  </si>
  <si>
    <t>Dentist</t>
  </si>
  <si>
    <t>Den Assistant</t>
  </si>
  <si>
    <t>Lab Tech</t>
  </si>
  <si>
    <t>Pharm tech</t>
  </si>
  <si>
    <t>Health inf officer</t>
  </si>
  <si>
    <t>Health Services Manager</t>
  </si>
  <si>
    <t>Has regional hospital</t>
  </si>
  <si>
    <t>Is proximate</t>
  </si>
  <si>
    <t>Prox</t>
  </si>
  <si>
    <t>Distant</t>
  </si>
  <si>
    <t>Pharamcist</t>
  </si>
  <si>
    <t>Sum of docs-pub</t>
  </si>
  <si>
    <t>Total</t>
  </si>
  <si>
    <t>Values</t>
  </si>
  <si>
    <t>Sum of docs-priv</t>
  </si>
  <si>
    <t>(Multiple Items)</t>
  </si>
  <si>
    <t>total rural docs</t>
  </si>
  <si>
    <t>total rural pop</t>
  </si>
  <si>
    <t>Sum of urban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</si>
</sst>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000_);_(* \(#,##0.0000\);_(* &quot;-&quot;??_);_(@_)"/>
    <numFmt numFmtId="166" formatCode="0.0%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rgb="FF000000"/>
      <name val="Arial"/>
      <family val="2"/>
      <charset val="204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33">
    <xf numFmtId="0" fontId="0" fillId="0" borderId="0"/>
    <xf numFmtId="43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4" fillId="2" borderId="0" xfId="0" applyFont="1" applyFill="1" applyAlignment="1">
      <alignment horizontal="center" vertical="center"/>
    </xf>
    <xf numFmtId="165" fontId="0" fillId="0" borderId="0" xfId="0" applyNumberFormat="1"/>
    <xf numFmtId="0" fontId="4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vertical="center"/>
    </xf>
    <xf numFmtId="0" fontId="2" fillId="0" borderId="0" xfId="0" applyFont="1"/>
    <xf numFmtId="0" fontId="4" fillId="2" borderId="0" xfId="0" applyFont="1" applyFill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0" fontId="11" fillId="0" borderId="2" xfId="0" applyFont="1" applyBorder="1" applyAlignment="1">
      <alignment vertical="center" textRotation="180" wrapText="1"/>
    </xf>
    <xf numFmtId="0" fontId="11" fillId="0" borderId="3" xfId="0" applyFont="1" applyBorder="1" applyAlignment="1">
      <alignment vertical="center" wrapText="1"/>
    </xf>
    <xf numFmtId="164" fontId="11" fillId="0" borderId="4" xfId="0" applyNumberFormat="1" applyFont="1" applyBorder="1" applyAlignment="1">
      <alignment vertical="center" wrapText="1"/>
    </xf>
    <xf numFmtId="0" fontId="4" fillId="3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vertical="center" wrapText="1"/>
    </xf>
    <xf numFmtId="43" fontId="0" fillId="0" borderId="0" xfId="0" applyNumberFormat="1"/>
    <xf numFmtId="0" fontId="11" fillId="0" borderId="5" xfId="0" applyFont="1" applyFill="1" applyBorder="1" applyAlignment="1">
      <alignment vertical="center" textRotation="180" wrapText="1"/>
    </xf>
    <xf numFmtId="0" fontId="0" fillId="0" borderId="0" xfId="0" pivotButton="1"/>
    <xf numFmtId="0" fontId="0" fillId="0" borderId="0" xfId="0" applyNumberFormat="1"/>
    <xf numFmtId="164" fontId="0" fillId="5" borderId="6" xfId="1" applyNumberFormat="1" applyFont="1" applyFill="1" applyBorder="1"/>
    <xf numFmtId="164" fontId="0" fillId="4" borderId="6" xfId="1" applyNumberFormat="1" applyFont="1" applyFill="1" applyBorder="1"/>
    <xf numFmtId="164" fontId="0" fillId="4" borderId="7" xfId="1" applyNumberFormat="1" applyFont="1" applyFill="1" applyBorder="1"/>
    <xf numFmtId="166" fontId="0" fillId="0" borderId="0" xfId="28" applyNumberFormat="1" applyFont="1"/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</cellXfs>
  <cellStyles count="33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30" builtinId="9" hidden="1"/>
    <cellStyle name="Followed Hyperlink" xfId="32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9" builtinId="8" hidden="1"/>
    <cellStyle name="Hyperlink" xfId="31" builtinId="8" hidden="1"/>
    <cellStyle name="Normal" xfId="0" builtinId="0"/>
    <cellStyle name="Percent" xfId="28" builtinId="5"/>
  </cellStyles>
  <dxfs count="7">
    <dxf>
      <numFmt numFmtId="0" formatCode="General"/>
    </dxf>
    <dxf>
      <numFmt numFmtId="165" formatCode="_(* #,##0.0000_);_(* \(#,##0.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x Goodell" refreshedDate="41332.920211689816" createdVersion="4" refreshedVersion="4" minRefreshableVersion="3" recordCount="128">
  <cacheSource type="worksheet">
    <worksheetSource name="Table1"/>
  </cacheSource>
  <cacheFields count="23">
    <cacheField name="Column1" numFmtId="0">
      <sharedItems count="128">
        <s v="Arumeru"/>
        <s v="Arusha"/>
        <s v="Babati"/>
        <s v="Bagamoyo"/>
        <s v="Bariadi"/>
        <s v="Biharamulo"/>
        <s v="Bukoba-Rural"/>
        <s v="Bukoba-Urban"/>
        <s v="Bukombe"/>
        <s v="Bunda"/>
        <s v="Central"/>
        <s v="Chakechake"/>
        <s v="Chunya"/>
        <s v="Dodoma-Rural"/>
        <s v="Dodoma-Urban"/>
        <s v="Geita"/>
        <s v="Hai"/>
        <s v="Hanang"/>
        <s v="Handeni"/>
        <s v="Igunga"/>
        <s v="Ilala"/>
        <s v="Ileje"/>
        <s v="Ilemela"/>
        <s v="Iramba"/>
        <s v="Iringa-Rural"/>
        <s v="Iringa-Urban"/>
        <s v="Kahama"/>
        <s v="Karagwe"/>
        <s v="Karatu"/>
        <s v="Kasulu"/>
        <s v="Kibaha"/>
        <s v="Kibondo"/>
        <s v="Kigoma-Rural"/>
        <s v="Kigoma-Urban"/>
        <s v="Kilolo"/>
        <s v="Kilombero"/>
        <s v="Kilosa"/>
        <s v="Kilwa"/>
        <s v="Kinondoni"/>
        <s v="Kisarawe"/>
        <s v="Kishapu"/>
        <s v="Kiteto"/>
        <s v="Kondoa"/>
        <s v="Kongwa"/>
        <s v="Korogwe"/>
        <s v="Kwimba"/>
        <s v="Kyela"/>
        <s v="Lindi-Rural"/>
        <s v="Lindi-Urban"/>
        <s v="Liwale"/>
        <s v="Ludewa"/>
        <s v="Lushoto"/>
        <s v="Mafia"/>
        <s v="Magu"/>
        <s v="Makete"/>
        <s v="Manyoni"/>
        <s v="Masasi"/>
        <s v="Maswa"/>
        <s v="Mbarali"/>
        <s v="Mbeya-Rural"/>
        <s v="Mbeya-Urban"/>
        <s v="Mbinga"/>
        <s v="Mbozi"/>
        <s v="Mbulu"/>
        <s v="Meatu"/>
        <s v="Micheweni"/>
        <s v="Misungwi"/>
        <s v="Mkoani"/>
        <s v="Mkuranga"/>
        <s v="Monduli"/>
        <s v="Morogoro-Rural"/>
        <s v="Morogoro-Urban"/>
        <s v="Moshi-Rural"/>
        <s v="Moshi-Urban"/>
        <s v="Mpanda"/>
        <s v="Mpwapwa"/>
        <s v="Mtwara-Rural"/>
        <s v="Mtwara-Urban"/>
        <s v="Mufindi"/>
        <s v="Muheza"/>
        <s v="Muleba"/>
        <s v="Musoma-Rural"/>
        <s v="Musoma-Urban"/>
        <s v="Mvomero"/>
        <s v="Mwanga"/>
        <s v="Nachingwea"/>
        <s v="Namtumbo"/>
        <s v="Newala"/>
        <s v="Ngara"/>
        <s v="Ngorongoro"/>
        <s v="Njombe"/>
        <s v="Nkasi"/>
        <s v="North A"/>
        <s v="North B"/>
        <s v="Nyamagana"/>
        <s v="Nzega"/>
        <s v="Pangani"/>
        <s v="Rombo"/>
        <s v="Ruangwa"/>
        <s v="Rufiji"/>
        <s v="Rungwe"/>
        <s v="Same"/>
        <s v="Sengerema"/>
        <s v="Serengeti"/>
        <s v="Shinyanga-Rural"/>
        <s v="Shinyanga-Urban"/>
        <s v="Sikonge"/>
        <s v="Simanjiro"/>
        <s v="Singida-Rural"/>
        <s v="Singida-Urban"/>
        <s v="Songea-Rural"/>
        <s v="Songea-Urban"/>
        <s v="South"/>
        <s v="Sumbawanga-Rural"/>
        <s v="Sumbawanga-Urban"/>
        <s v="Tabora-Urban"/>
        <s v="Tandahimba"/>
        <s v="Tanga"/>
        <s v="Tarime"/>
        <s v="Temeke"/>
        <s v="Town"/>
        <s v="Tunduru"/>
        <s v="Ukerewe"/>
        <s v="Ulanga"/>
        <s v="Urambo"/>
        <s v="Uyui"/>
        <s v="West"/>
        <s v="Wete"/>
      </sharedItems>
    </cacheField>
    <cacheField name="Column2" numFmtId="0">
      <sharedItems containsSemiMixedTypes="0" containsString="0" containsNumber="1" containsInteger="1" minValue="35" maxValue="1233" count="111">
        <n v="593"/>
        <n v="321"/>
        <n v="352"/>
        <n v="253"/>
        <n v="703"/>
        <n v="449"/>
        <n v="424"/>
        <n v="107"/>
        <n v="464"/>
        <n v="299"/>
        <n v="67"/>
        <n v="100"/>
        <n v="233"/>
        <n v="478"/>
        <n v="400"/>
        <n v="763"/>
        <n v="281"/>
        <n v="238"/>
        <n v="370"/>
        <n v="713"/>
        <n v="124"/>
        <n v="289"/>
        <n v="406"/>
        <n v="128"/>
        <n v="259"/>
        <n v="694"/>
        <n v="457"/>
        <n v="208"/>
        <n v="548"/>
        <n v="149"/>
        <n v="363"/>
        <n v="422"/>
        <n v="201"/>
        <n v="215"/>
        <n v="355"/>
        <n v="538"/>
        <n v="172"/>
        <n v="1233"/>
        <n v="104"/>
        <n v="280"/>
        <n v="171"/>
        <n v="460"/>
        <n v="274"/>
        <n v="338"/>
        <n v="196"/>
        <n v="230"/>
        <n v="51"/>
        <n v="81"/>
        <n v="140"/>
        <n v="43"/>
        <n v="113"/>
        <n v="232"/>
        <n v="480"/>
        <n v="357"/>
        <n v="265"/>
        <n v="286"/>
        <n v="308"/>
        <n v="447"/>
        <n v="584"/>
        <n v="277"/>
        <n v="291"/>
        <n v="97"/>
        <n v="275"/>
        <n v="206"/>
        <n v="278"/>
        <n v="264"/>
        <n v="431"/>
        <n v="169"/>
        <n v="466"/>
        <n v="282"/>
        <n v="105"/>
        <n v="302"/>
        <n v="304"/>
        <n v="415"/>
        <n v="371"/>
        <n v="141"/>
        <n v="127"/>
        <n v="178"/>
        <n v="191"/>
        <n v="197"/>
        <n v="354"/>
        <n v="145"/>
        <n v="241"/>
        <n v="93"/>
        <n v="61"/>
        <n v="229"/>
        <n v="458"/>
        <n v="49"/>
        <n v="136"/>
        <n v="345"/>
        <n v="539"/>
        <n v="199"/>
        <n v="164"/>
        <n v="154"/>
        <n v="159"/>
        <n v="443"/>
        <n v="139"/>
        <n v="174"/>
        <n v="151"/>
        <n v="35"/>
        <n v="421"/>
        <n v="203"/>
        <n v="220"/>
        <n v="268"/>
        <n v="559"/>
        <n v="864"/>
        <n v="239"/>
        <n v="269"/>
        <n v="283"/>
        <n v="212"/>
        <n v="118"/>
      </sharedItems>
    </cacheField>
    <cacheField name="Column3" numFmtId="0">
      <sharedItems containsSemiMixedTypes="0" containsString="0" containsNumber="1" containsInteger="1" minValue="2" maxValue="989" count="120">
        <n v="789"/>
        <n v="278"/>
        <n v="201"/>
        <n v="561"/>
        <n v="298"/>
        <n v="761"/>
        <n v="914"/>
        <n v="619"/>
        <n v="516"/>
        <n v="815"/>
        <n v="879"/>
        <n v="71"/>
        <n v="902"/>
        <n v="611"/>
        <n v="313"/>
        <n v="606"/>
        <n v="870"/>
        <n v="144"/>
        <n v="988"/>
        <n v="694"/>
        <n v="958"/>
        <n v="773"/>
        <n v="433"/>
        <n v="799"/>
        <n v="942"/>
        <n v="268"/>
        <n v="290"/>
        <n v="292"/>
        <n v="563"/>
        <n v="131"/>
        <n v="426"/>
        <n v="418"/>
        <n v="948"/>
        <n v="202"/>
        <n v="864"/>
        <n v="219"/>
        <n v="65"/>
        <n v="432"/>
        <n v="419"/>
        <n v="816"/>
        <n v="728"/>
        <n v="438"/>
        <n v="132"/>
        <n v="972"/>
        <n v="105"/>
        <n v="325"/>
        <n v="777"/>
        <n v="661"/>
        <n v="930"/>
        <n v="310"/>
        <n v="2"/>
        <n v="529"/>
        <n v="320"/>
        <n v="29"/>
        <n v="397"/>
        <n v="327"/>
        <n v="165"/>
        <n v="134"/>
        <n v="854"/>
        <n v="830"/>
        <n v="758"/>
        <n v="825"/>
        <n v="27"/>
        <n v="718"/>
        <n v="780"/>
        <n v="683"/>
        <n v="277"/>
        <n v="977"/>
        <n v="824"/>
        <n v="216"/>
        <n v="386"/>
        <n v="927"/>
        <n v="752"/>
        <n v="673"/>
        <n v="891"/>
        <n v="601"/>
        <n v="481"/>
        <n v="818"/>
        <n v="841"/>
        <n v="214"/>
        <n v="475"/>
        <n v="476"/>
        <n v="836"/>
        <n v="508"/>
        <n v="449"/>
        <n v="813"/>
        <n v="101"/>
        <n v="989"/>
        <n v="23"/>
        <n v="925"/>
        <n v="603"/>
        <n v="181"/>
        <n v="595"/>
        <n v="726"/>
        <n v="294"/>
        <n v="495"/>
        <n v="408"/>
        <n v="256"/>
        <n v="814"/>
        <n v="252"/>
        <n v="242"/>
        <n v="916"/>
        <n v="697"/>
        <n v="667"/>
        <n v="429"/>
        <n v="312"/>
        <n v="851"/>
        <n v="652"/>
        <n v="572"/>
        <n v="908"/>
        <n v="793"/>
        <n v="790"/>
        <n v="80"/>
        <n v="798"/>
        <n v="765"/>
        <n v="288"/>
        <n v="281"/>
        <n v="345"/>
        <n v="912"/>
        <n v="394"/>
      </sharedItems>
    </cacheField>
    <cacheField name="Column4" numFmtId="0">
      <sharedItems count="26">
        <s v="Arusha"/>
        <s v="Manyara"/>
        <s v="Pwani"/>
        <s v="Shinyanga"/>
        <s v="Kagera"/>
        <s v="Mara"/>
        <s v="Zanzibar South"/>
        <s v="Pemba South"/>
        <s v="Mbeya"/>
        <s v="Dodoma"/>
        <s v="Mwanza"/>
        <s v="Kilimanjaro"/>
        <s v="Tanga"/>
        <s v="Tabora"/>
        <s v="Dar es Salaam"/>
        <s v="Singida"/>
        <s v="Iringa"/>
        <s v="Kigoma"/>
        <s v="Morogoro"/>
        <s v="Lindi"/>
        <s v="Mtwara"/>
        <s v="Ruvuma"/>
        <s v="Pemba North"/>
        <s v="Rukwa"/>
        <s v="Zanzibar North"/>
        <s v="Zanzibar Urban/West"/>
      </sharedItems>
    </cacheField>
    <cacheField name="regional" numFmtId="0">
      <sharedItems containsString="0" containsBlank="1" containsNumber="1" containsInteger="1" minValue="1" maxValue="1" count="2">
        <m/>
        <n v="1"/>
      </sharedItems>
    </cacheField>
    <cacheField name="urban" numFmtId="0">
      <sharedItems containsSemiMixedTypes="0" containsString="0" containsNumber="1" containsInteger="1" minValue="0" maxValue="1" count="2">
        <n v="0"/>
        <n v="1"/>
      </sharedItems>
    </cacheField>
    <cacheField name="prox" numFmtId="0">
      <sharedItems containsString="0" containsBlank="1" containsNumber="1" containsInteger="1" minValue="1" maxValue="1" count="2">
        <n v="1"/>
        <m/>
      </sharedItems>
    </cacheField>
    <cacheField name="population" numFmtId="164">
      <sharedItems containsSemiMixedTypes="0" containsString="0" containsNumber="1" containsInteger="1" minValue="35312" maxValue="1233419"/>
    </cacheField>
    <cacheField name="docs-pub" numFmtId="0">
      <sharedItems containsSemiMixedTypes="0" containsString="0" containsNumber="1" containsInteger="1" minValue="0" maxValue="348" count="20">
        <n v="11"/>
        <n v="12"/>
        <n v="3"/>
        <n v="4"/>
        <n v="1"/>
        <n v="2"/>
        <n v="6"/>
        <n v="0"/>
        <n v="9"/>
        <n v="8"/>
        <n v="348"/>
        <n v="13"/>
        <n v="55"/>
        <n v="7"/>
        <n v="5"/>
        <n v="14"/>
        <n v="51"/>
        <n v="10"/>
        <n v="27"/>
        <n v="25"/>
      </sharedItems>
    </cacheField>
    <cacheField name="docs-priv" numFmtId="0">
      <sharedItems containsSemiMixedTypes="0" containsString="0" containsNumber="1" containsInteger="1" minValue="0" maxValue="153" count="12">
        <n v="1"/>
        <n v="3"/>
        <n v="0"/>
        <n v="4"/>
        <n v="2"/>
        <n v="103"/>
        <n v="8"/>
        <n v="5"/>
        <n v="153"/>
        <n v="12"/>
        <n v="90"/>
        <n v="6"/>
      </sharedItems>
    </cacheField>
    <cacheField name="amo-pub" numFmtId="0">
      <sharedItems containsSemiMixedTypes="0" containsString="0" containsNumber="1" containsInteger="1" minValue="0" maxValue="82"/>
    </cacheField>
    <cacheField name="amo-priv" numFmtId="0">
      <sharedItems containsSemiMixedTypes="0" containsString="0" containsNumber="1" containsInteger="1" minValue="0" maxValue="85"/>
    </cacheField>
    <cacheField name="co-pub" numFmtId="0">
      <sharedItems containsSemiMixedTypes="0" containsString="0" containsNumber="1" containsInteger="1" minValue="0" maxValue="323"/>
    </cacheField>
    <cacheField name="co-priv" numFmtId="0">
      <sharedItems containsSemiMixedTypes="0" containsString="0" containsNumber="1" containsInteger="1" minValue="0" maxValue="281"/>
    </cacheField>
    <cacheField name="nurse-pub" numFmtId="0">
      <sharedItems containsSemiMixedTypes="0" containsString="0" containsNumber="1" containsInteger="1" minValue="0" maxValue="637"/>
    </cacheField>
    <cacheField name="nurse-priv" numFmtId="0">
      <sharedItems containsSemiMixedTypes="0" containsString="0" containsNumber="1" containsInteger="1" minValue="0" maxValue="194"/>
    </cacheField>
    <cacheField name="midwife-pub" numFmtId="0">
      <sharedItems containsSemiMixedTypes="0" containsString="0" containsNumber="1" containsInteger="1" minValue="8" maxValue="344"/>
    </cacheField>
    <cacheField name="midwife-priv" numFmtId="0">
      <sharedItems containsSemiMixedTypes="0" containsString="0" containsNumber="1" containsInteger="1" minValue="0" maxValue="266"/>
    </cacheField>
    <cacheField name="ma-pub" numFmtId="0">
      <sharedItems containsSemiMixedTypes="0" containsString="0" containsNumber="1" containsInteger="1" minValue="0" maxValue="1152"/>
    </cacheField>
    <cacheField name="ma-priv" numFmtId="0">
      <sharedItems containsSemiMixedTypes="0" containsString="0" containsNumber="1" containsInteger="1" minValue="0" maxValue="1535"/>
    </cacheField>
    <cacheField name="Column20" numFmtId="165">
      <sharedItems containsSemiMixedTypes="0" containsString="0" containsNumber="1" minValue="0.68115057684939473" maxValue="48.980054693667483"/>
    </cacheField>
    <cacheField name="Column21" numFmtId="0">
      <sharedItems containsSemiMixedTypes="0" containsString="0" containsNumber="1" minValue="0.2" maxValue="46.3"/>
    </cacheField>
    <cacheField name="Column22" numFmtId="0">
      <sharedItems containsSemiMixedTypes="0" containsString="0" containsNumber="1" containsInteger="1" minValue="1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x v="0"/>
    <x v="0"/>
    <x v="0"/>
    <x v="0"/>
    <n v="593789"/>
    <x v="0"/>
    <x v="0"/>
    <n v="15"/>
    <n v="1"/>
    <n v="106"/>
    <n v="33"/>
    <n v="48"/>
    <n v="7"/>
    <n v="126"/>
    <n v="24"/>
    <n v="230"/>
    <n v="53"/>
    <n v="6.2648516560596432"/>
    <n v="3.9"/>
    <n v="3"/>
  </r>
  <r>
    <x v="1"/>
    <x v="1"/>
    <x v="1"/>
    <x v="0"/>
    <x v="1"/>
    <x v="1"/>
    <x v="0"/>
    <n v="321278"/>
    <x v="1"/>
    <x v="1"/>
    <n v="27"/>
    <n v="85"/>
    <n v="0"/>
    <n v="0"/>
    <n v="86"/>
    <n v="29"/>
    <n v="131"/>
    <n v="96"/>
    <n v="340"/>
    <n v="122"/>
    <n v="14.597949439426291"/>
    <n v="14.6"/>
    <n v="4"/>
  </r>
  <r>
    <x v="2"/>
    <x v="2"/>
    <x v="2"/>
    <x v="1"/>
    <x v="1"/>
    <x v="1"/>
    <x v="1"/>
    <n v="352201"/>
    <x v="2"/>
    <x v="0"/>
    <n v="14"/>
    <n v="0"/>
    <n v="53"/>
    <n v="11"/>
    <n v="23"/>
    <n v="0"/>
    <n v="162"/>
    <n v="10"/>
    <n v="152"/>
    <n v="14"/>
    <n v="7.8648271867484763"/>
    <n v="6"/>
    <n v="3"/>
  </r>
  <r>
    <x v="3"/>
    <x v="3"/>
    <x v="3"/>
    <x v="2"/>
    <x v="0"/>
    <x v="0"/>
    <x v="0"/>
    <n v="253561"/>
    <x v="3"/>
    <x v="2"/>
    <n v="8"/>
    <n v="1"/>
    <n v="56"/>
    <n v="0"/>
    <n v="19"/>
    <n v="0"/>
    <n v="14"/>
    <n v="0"/>
    <n v="96"/>
    <n v="22"/>
    <n v="4.0227006519141346"/>
    <n v="1.8"/>
    <n v="2"/>
  </r>
  <r>
    <x v="4"/>
    <x v="4"/>
    <x v="4"/>
    <x v="3"/>
    <x v="0"/>
    <x v="0"/>
    <x v="1"/>
    <n v="703298"/>
    <x v="4"/>
    <x v="0"/>
    <n v="6"/>
    <n v="2"/>
    <n v="54"/>
    <n v="0"/>
    <n v="13"/>
    <n v="1"/>
    <n v="26"/>
    <n v="2"/>
    <n v="138"/>
    <n v="12"/>
    <n v="1.5071847211281704"/>
    <n v="0.7"/>
    <n v="1"/>
  </r>
  <r>
    <x v="5"/>
    <x v="5"/>
    <x v="5"/>
    <x v="4"/>
    <x v="0"/>
    <x v="0"/>
    <x v="1"/>
    <n v="449761"/>
    <x v="5"/>
    <x v="2"/>
    <n v="8"/>
    <n v="0"/>
    <n v="42"/>
    <n v="0"/>
    <n v="36"/>
    <n v="0"/>
    <n v="78"/>
    <n v="0"/>
    <n v="192"/>
    <n v="0"/>
    <n v="3.6908491398765122"/>
    <n v="2.8"/>
    <n v="2"/>
  </r>
  <r>
    <x v="6"/>
    <x v="6"/>
    <x v="6"/>
    <x v="4"/>
    <x v="0"/>
    <x v="0"/>
    <x v="1"/>
    <n v="424914"/>
    <x v="5"/>
    <x v="3"/>
    <n v="4"/>
    <n v="0"/>
    <n v="35"/>
    <n v="7"/>
    <n v="9"/>
    <n v="8"/>
    <n v="72"/>
    <n v="45"/>
    <n v="90"/>
    <n v="15"/>
    <n v="4.3773563591691493"/>
    <n v="3.4"/>
    <n v="2"/>
  </r>
  <r>
    <x v="7"/>
    <x v="7"/>
    <x v="7"/>
    <x v="4"/>
    <x v="1"/>
    <x v="1"/>
    <x v="1"/>
    <n v="107619"/>
    <x v="6"/>
    <x v="0"/>
    <n v="0"/>
    <n v="2"/>
    <n v="19"/>
    <n v="6"/>
    <n v="36"/>
    <n v="2"/>
    <n v="91"/>
    <n v="11"/>
    <n v="72"/>
    <n v="8"/>
    <n v="16.16814874696847"/>
    <n v="13.8"/>
    <n v="4"/>
  </r>
  <r>
    <x v="8"/>
    <x v="8"/>
    <x v="8"/>
    <x v="3"/>
    <x v="0"/>
    <x v="0"/>
    <x v="1"/>
    <n v="464516"/>
    <x v="4"/>
    <x v="2"/>
    <n v="2"/>
    <n v="0"/>
    <n v="31"/>
    <n v="9"/>
    <n v="8"/>
    <n v="0"/>
    <n v="28"/>
    <n v="2"/>
    <n v="34"/>
    <n v="0"/>
    <n v="1.7437504843751346"/>
    <n v="0.9"/>
    <n v="1"/>
  </r>
  <r>
    <x v="9"/>
    <x v="9"/>
    <x v="9"/>
    <x v="5"/>
    <x v="0"/>
    <x v="0"/>
    <x v="1"/>
    <n v="299815"/>
    <x v="2"/>
    <x v="2"/>
    <n v="10"/>
    <n v="0"/>
    <n v="43"/>
    <n v="3"/>
    <n v="14"/>
    <n v="0"/>
    <n v="83"/>
    <n v="3"/>
    <n v="196"/>
    <n v="4"/>
    <n v="5.3032703500491971"/>
    <n v="3.8"/>
    <n v="2"/>
  </r>
  <r>
    <x v="10"/>
    <x v="10"/>
    <x v="10"/>
    <x v="6"/>
    <x v="1"/>
    <x v="1"/>
    <x v="1"/>
    <n v="67879"/>
    <x v="7"/>
    <x v="4"/>
    <n v="0"/>
    <n v="1"/>
    <n v="2"/>
    <n v="5"/>
    <n v="8"/>
    <n v="0"/>
    <n v="32"/>
    <n v="3"/>
    <n v="39"/>
    <n v="2"/>
    <n v="7.8080113142503569"/>
    <n v="6.7"/>
    <n v="3"/>
  </r>
  <r>
    <x v="11"/>
    <x v="11"/>
    <x v="11"/>
    <x v="7"/>
    <x v="0"/>
    <x v="0"/>
    <x v="1"/>
    <n v="100071"/>
    <x v="3"/>
    <x v="4"/>
    <n v="5"/>
    <n v="5"/>
    <n v="9"/>
    <n v="5"/>
    <n v="24"/>
    <n v="5"/>
    <n v="53"/>
    <n v="3"/>
    <n v="104"/>
    <n v="3"/>
    <n v="11.491840793036944"/>
    <n v="10"/>
    <n v="4"/>
  </r>
  <r>
    <x v="12"/>
    <x v="12"/>
    <x v="12"/>
    <x v="8"/>
    <x v="0"/>
    <x v="0"/>
    <x v="1"/>
    <n v="233902"/>
    <x v="7"/>
    <x v="2"/>
    <n v="6"/>
    <n v="1"/>
    <n v="30"/>
    <n v="0"/>
    <n v="16"/>
    <n v="0"/>
    <n v="34"/>
    <n v="0"/>
    <n v="155"/>
    <n v="2"/>
    <n v="3.7195064599704151"/>
    <n v="2.4"/>
    <n v="2"/>
  </r>
  <r>
    <x v="13"/>
    <x v="13"/>
    <x v="13"/>
    <x v="9"/>
    <x v="0"/>
    <x v="0"/>
    <x v="0"/>
    <n v="478611"/>
    <x v="4"/>
    <x v="1"/>
    <n v="2"/>
    <n v="10"/>
    <n v="38"/>
    <n v="6"/>
    <n v="9"/>
    <n v="21"/>
    <n v="65"/>
    <n v="25"/>
    <n v="265"/>
    <n v="77"/>
    <n v="3.7608830553413939"/>
    <n v="2.8"/>
    <n v="2"/>
  </r>
  <r>
    <x v="14"/>
    <x v="14"/>
    <x v="14"/>
    <x v="9"/>
    <x v="1"/>
    <x v="1"/>
    <x v="0"/>
    <n v="400313"/>
    <x v="0"/>
    <x v="1"/>
    <n v="21"/>
    <n v="1"/>
    <n v="23"/>
    <n v="30"/>
    <n v="53"/>
    <n v="12"/>
    <n v="43"/>
    <n v="67"/>
    <n v="180"/>
    <n v="70"/>
    <n v="6.5948395380614668"/>
    <n v="5.3"/>
    <n v="3"/>
  </r>
  <r>
    <x v="15"/>
    <x v="15"/>
    <x v="15"/>
    <x v="10"/>
    <x v="0"/>
    <x v="0"/>
    <x v="0"/>
    <n v="763606"/>
    <x v="8"/>
    <x v="2"/>
    <n v="7"/>
    <n v="0"/>
    <n v="60"/>
    <n v="1"/>
    <n v="31"/>
    <n v="2"/>
    <n v="63"/>
    <n v="2"/>
    <n v="206"/>
    <n v="2"/>
    <n v="2.2917577913217029"/>
    <n v="1.5"/>
    <n v="1"/>
  </r>
  <r>
    <x v="16"/>
    <x v="16"/>
    <x v="16"/>
    <x v="11"/>
    <x v="0"/>
    <x v="0"/>
    <x v="0"/>
    <n v="281870"/>
    <x v="9"/>
    <x v="2"/>
    <n v="9"/>
    <n v="0"/>
    <n v="88"/>
    <n v="2"/>
    <n v="39"/>
    <n v="1"/>
    <n v="10"/>
    <n v="1"/>
    <n v="42"/>
    <n v="2"/>
    <n v="5.60542093873062"/>
    <n v="2.4"/>
    <n v="3"/>
  </r>
  <r>
    <x v="17"/>
    <x v="17"/>
    <x v="17"/>
    <x v="1"/>
    <x v="0"/>
    <x v="0"/>
    <x v="1"/>
    <n v="238144"/>
    <x v="4"/>
    <x v="2"/>
    <n v="7"/>
    <n v="0"/>
    <n v="34"/>
    <n v="1"/>
    <n v="12"/>
    <n v="0"/>
    <n v="71"/>
    <n v="4"/>
    <n v="54"/>
    <n v="10"/>
    <n v="5.4588820209621067"/>
    <n v="4"/>
    <n v="3"/>
  </r>
  <r>
    <x v="18"/>
    <x v="16"/>
    <x v="18"/>
    <x v="12"/>
    <x v="0"/>
    <x v="0"/>
    <x v="0"/>
    <n v="281988"/>
    <x v="4"/>
    <x v="2"/>
    <n v="7"/>
    <n v="0"/>
    <n v="52"/>
    <n v="6"/>
    <n v="15"/>
    <n v="0"/>
    <n v="66"/>
    <n v="1"/>
    <n v="156"/>
    <n v="14"/>
    <n v="5.2484502886647659"/>
    <n v="3.2"/>
    <n v="2"/>
  </r>
  <r>
    <x v="19"/>
    <x v="18"/>
    <x v="19"/>
    <x v="13"/>
    <x v="0"/>
    <x v="0"/>
    <x v="1"/>
    <n v="370694"/>
    <x v="2"/>
    <x v="2"/>
    <n v="7"/>
    <n v="0"/>
    <n v="47"/>
    <n v="6"/>
    <n v="32"/>
    <n v="0"/>
    <n v="79"/>
    <n v="0"/>
    <n v="131"/>
    <n v="112"/>
    <n v="4.69389847151559"/>
    <n v="3.3"/>
    <n v="2"/>
  </r>
  <r>
    <x v="20"/>
    <x v="19"/>
    <x v="20"/>
    <x v="14"/>
    <x v="1"/>
    <x v="1"/>
    <x v="0"/>
    <n v="713958"/>
    <x v="10"/>
    <x v="5"/>
    <n v="50"/>
    <n v="20"/>
    <n v="152"/>
    <n v="84"/>
    <n v="637"/>
    <n v="72"/>
    <n v="344"/>
    <n v="148"/>
    <n v="1152"/>
    <n v="102"/>
    <n v="27.424582398404389"/>
    <n v="24.1"/>
    <n v="4"/>
  </r>
  <r>
    <x v="21"/>
    <x v="20"/>
    <x v="21"/>
    <x v="8"/>
    <x v="0"/>
    <x v="0"/>
    <x v="1"/>
    <n v="124773"/>
    <x v="4"/>
    <x v="2"/>
    <n v="4"/>
    <n v="0"/>
    <n v="31"/>
    <n v="0"/>
    <n v="11"/>
    <n v="0"/>
    <n v="24"/>
    <n v="0"/>
    <n v="78"/>
    <n v="0"/>
    <n v="5.6903336459009557"/>
    <n v="3.2"/>
    <n v="3"/>
  </r>
  <r>
    <x v="22"/>
    <x v="21"/>
    <x v="22"/>
    <x v="10"/>
    <x v="0"/>
    <x v="0"/>
    <x v="0"/>
    <n v="289433"/>
    <x v="6"/>
    <x v="6"/>
    <n v="4"/>
    <n v="12"/>
    <n v="40"/>
    <n v="16"/>
    <n v="38"/>
    <n v="27"/>
    <n v="47"/>
    <n v="35"/>
    <n v="41"/>
    <n v="18"/>
    <n v="8.050222331247646"/>
    <n v="6.1"/>
    <n v="3"/>
  </r>
  <r>
    <x v="23"/>
    <x v="22"/>
    <x v="23"/>
    <x v="15"/>
    <x v="0"/>
    <x v="0"/>
    <x v="1"/>
    <n v="406799"/>
    <x v="7"/>
    <x v="2"/>
    <n v="7"/>
    <n v="0"/>
    <n v="34"/>
    <n v="0"/>
    <n v="23"/>
    <n v="0"/>
    <n v="66"/>
    <n v="0"/>
    <n v="163"/>
    <n v="0"/>
    <n v="3.1956814053131888"/>
    <n v="2.4"/>
    <n v="1"/>
  </r>
  <r>
    <x v="24"/>
    <x v="23"/>
    <x v="24"/>
    <x v="16"/>
    <x v="0"/>
    <x v="0"/>
    <x v="1"/>
    <n v="128942"/>
    <x v="4"/>
    <x v="2"/>
    <n v="5"/>
    <n v="0"/>
    <n v="65"/>
    <n v="1"/>
    <n v="10"/>
    <n v="0"/>
    <n v="32"/>
    <n v="1"/>
    <n v="141"/>
    <n v="1"/>
    <n v="8.9187386576910548"/>
    <n v="3.8"/>
    <n v="4"/>
  </r>
  <r>
    <x v="25"/>
    <x v="24"/>
    <x v="25"/>
    <x v="16"/>
    <x v="1"/>
    <x v="1"/>
    <x v="1"/>
    <n v="259268"/>
    <x v="3"/>
    <x v="0"/>
    <n v="16"/>
    <n v="1"/>
    <n v="31"/>
    <n v="9"/>
    <n v="42"/>
    <n v="0"/>
    <n v="80"/>
    <n v="15"/>
    <n v="120"/>
    <n v="35"/>
    <n v="7.6754555132141258"/>
    <n v="6.1"/>
    <n v="3"/>
  </r>
  <r>
    <x v="26"/>
    <x v="25"/>
    <x v="26"/>
    <x v="3"/>
    <x v="0"/>
    <x v="0"/>
    <x v="1"/>
    <n v="694290"/>
    <x v="4"/>
    <x v="7"/>
    <n v="9"/>
    <n v="3"/>
    <n v="56"/>
    <n v="11"/>
    <n v="24"/>
    <n v="13"/>
    <n v="66"/>
    <n v="14"/>
    <n v="121"/>
    <n v="14"/>
    <n v="2.9094470610263721"/>
    <n v="1.9"/>
    <n v="1"/>
  </r>
  <r>
    <x v="27"/>
    <x v="26"/>
    <x v="27"/>
    <x v="4"/>
    <x v="0"/>
    <x v="0"/>
    <x v="1"/>
    <n v="457292"/>
    <x v="4"/>
    <x v="2"/>
    <n v="11"/>
    <n v="0"/>
    <n v="0"/>
    <n v="1"/>
    <n v="37"/>
    <n v="1"/>
    <n v="95"/>
    <n v="1"/>
    <n v="227"/>
    <n v="1"/>
    <n v="3.2145762445002317"/>
    <n v="3.2"/>
    <n v="1"/>
  </r>
  <r>
    <x v="28"/>
    <x v="27"/>
    <x v="28"/>
    <x v="0"/>
    <x v="0"/>
    <x v="0"/>
    <x v="0"/>
    <n v="208563"/>
    <x v="2"/>
    <x v="2"/>
    <n v="6"/>
    <n v="2"/>
    <n v="32"/>
    <n v="5"/>
    <n v="12"/>
    <n v="0"/>
    <n v="54"/>
    <n v="5"/>
    <n v="155"/>
    <n v="23"/>
    <n v="5.7057100252681447"/>
    <n v="3.9"/>
    <n v="3"/>
  </r>
  <r>
    <x v="29"/>
    <x v="28"/>
    <x v="29"/>
    <x v="17"/>
    <x v="0"/>
    <x v="0"/>
    <x v="1"/>
    <n v="548131"/>
    <x v="3"/>
    <x v="2"/>
    <n v="16"/>
    <n v="0"/>
    <n v="61"/>
    <n v="3"/>
    <n v="21"/>
    <n v="0"/>
    <n v="93"/>
    <n v="0"/>
    <n v="196"/>
    <n v="0"/>
    <n v="3.6122751677974789"/>
    <n v="2.4"/>
    <n v="2"/>
  </r>
  <r>
    <x v="30"/>
    <x v="29"/>
    <x v="30"/>
    <x v="2"/>
    <x v="1"/>
    <x v="1"/>
    <x v="0"/>
    <n v="149426"/>
    <x v="11"/>
    <x v="1"/>
    <n v="19"/>
    <n v="2"/>
    <n v="64"/>
    <n v="8"/>
    <n v="45"/>
    <n v="0"/>
    <n v="113"/>
    <n v="7"/>
    <n v="191"/>
    <n v="21"/>
    <n v="18.336835624322408"/>
    <n v="13.5"/>
    <n v="4"/>
  </r>
  <r>
    <x v="31"/>
    <x v="30"/>
    <x v="31"/>
    <x v="17"/>
    <x v="0"/>
    <x v="0"/>
    <x v="1"/>
    <n v="363418"/>
    <x v="7"/>
    <x v="2"/>
    <n v="7"/>
    <n v="1"/>
    <n v="37"/>
    <n v="2"/>
    <n v="10"/>
    <n v="0"/>
    <n v="58"/>
    <n v="0"/>
    <n v="205"/>
    <n v="3"/>
    <n v="3.1644002223335113"/>
    <n v="2.1"/>
    <n v="1"/>
  </r>
  <r>
    <x v="32"/>
    <x v="31"/>
    <x v="32"/>
    <x v="17"/>
    <x v="0"/>
    <x v="0"/>
    <x v="1"/>
    <n v="422948"/>
    <x v="4"/>
    <x v="2"/>
    <n v="5"/>
    <n v="1"/>
    <n v="48"/>
    <n v="3"/>
    <n v="8"/>
    <n v="0"/>
    <n v="54"/>
    <n v="4"/>
    <n v="125"/>
    <n v="12"/>
    <n v="2.9318024910863745"/>
    <n v="1.7"/>
    <n v="1"/>
  </r>
  <r>
    <x v="33"/>
    <x v="32"/>
    <x v="33"/>
    <x v="17"/>
    <x v="1"/>
    <x v="1"/>
    <x v="1"/>
    <n v="201202"/>
    <x v="5"/>
    <x v="0"/>
    <n v="12"/>
    <n v="4"/>
    <n v="17"/>
    <n v="9"/>
    <n v="31"/>
    <n v="3"/>
    <n v="59"/>
    <n v="11"/>
    <n v="173"/>
    <n v="42"/>
    <n v="7.4054929871472446"/>
    <n v="6.1"/>
    <n v="3"/>
  </r>
  <r>
    <x v="34"/>
    <x v="33"/>
    <x v="34"/>
    <x v="16"/>
    <x v="0"/>
    <x v="0"/>
    <x v="1"/>
    <n v="215864"/>
    <x v="4"/>
    <x v="2"/>
    <n v="3"/>
    <n v="0"/>
    <n v="42"/>
    <n v="0"/>
    <n v="6"/>
    <n v="0"/>
    <n v="27"/>
    <n v="0"/>
    <n v="101"/>
    <n v="6"/>
    <n v="3.6597116703109362"/>
    <n v="1.7"/>
    <n v="2"/>
  </r>
  <r>
    <x v="35"/>
    <x v="34"/>
    <x v="35"/>
    <x v="18"/>
    <x v="0"/>
    <x v="0"/>
    <x v="0"/>
    <n v="355219"/>
    <x v="6"/>
    <x v="2"/>
    <n v="14"/>
    <n v="0"/>
    <n v="52"/>
    <n v="6"/>
    <n v="48"/>
    <n v="0"/>
    <n v="51"/>
    <n v="0"/>
    <n v="197"/>
    <n v="0"/>
    <n v="4.9828415709745251"/>
    <n v="3.4"/>
    <n v="2"/>
  </r>
  <r>
    <x v="36"/>
    <x v="35"/>
    <x v="36"/>
    <x v="18"/>
    <x v="0"/>
    <x v="0"/>
    <x v="0"/>
    <n v="538065"/>
    <x v="2"/>
    <x v="4"/>
    <n v="12"/>
    <n v="1"/>
    <n v="74"/>
    <n v="6"/>
    <n v="24"/>
    <n v="1"/>
    <n v="51"/>
    <n v="9"/>
    <n v="191"/>
    <n v="10"/>
    <n v="3.4010760781689942"/>
    <n v="1.9"/>
    <n v="1"/>
  </r>
  <r>
    <x v="37"/>
    <x v="36"/>
    <x v="37"/>
    <x v="19"/>
    <x v="0"/>
    <x v="0"/>
    <x v="1"/>
    <n v="172432"/>
    <x v="4"/>
    <x v="2"/>
    <n v="2"/>
    <n v="1"/>
    <n v="37"/>
    <n v="0"/>
    <n v="14"/>
    <n v="0"/>
    <n v="33"/>
    <n v="0"/>
    <n v="76"/>
    <n v="0"/>
    <n v="5.1034610745105322"/>
    <n v="3"/>
    <n v="2"/>
  </r>
  <r>
    <x v="38"/>
    <x v="37"/>
    <x v="38"/>
    <x v="14"/>
    <x v="1"/>
    <x v="1"/>
    <x v="0"/>
    <n v="1233419"/>
    <x v="12"/>
    <x v="8"/>
    <n v="47"/>
    <n v="21"/>
    <n v="148"/>
    <n v="281"/>
    <n v="105"/>
    <n v="194"/>
    <n v="162"/>
    <n v="266"/>
    <n v="182"/>
    <n v="1535"/>
    <n v="11.610004386181824"/>
    <n v="8.1999999999999993"/>
    <n v="4"/>
  </r>
  <r>
    <x v="39"/>
    <x v="38"/>
    <x v="39"/>
    <x v="2"/>
    <x v="0"/>
    <x v="0"/>
    <x v="0"/>
    <n v="104816"/>
    <x v="3"/>
    <x v="2"/>
    <n v="6"/>
    <n v="1"/>
    <n v="34"/>
    <n v="4"/>
    <n v="18"/>
    <n v="0"/>
    <n v="29"/>
    <n v="2"/>
    <n v="78"/>
    <n v="0"/>
    <n v="9.3497176003663558"/>
    <n v="5.7"/>
    <n v="4"/>
  </r>
  <r>
    <x v="40"/>
    <x v="39"/>
    <x v="40"/>
    <x v="3"/>
    <x v="0"/>
    <x v="0"/>
    <x v="1"/>
    <n v="280728"/>
    <x v="7"/>
    <x v="4"/>
    <n v="2"/>
    <n v="0"/>
    <n v="41"/>
    <n v="11"/>
    <n v="4"/>
    <n v="4"/>
    <n v="15"/>
    <n v="16"/>
    <n v="68"/>
    <n v="22"/>
    <n v="3.3840585905217861"/>
    <n v="1.5"/>
    <n v="1"/>
  </r>
  <r>
    <x v="41"/>
    <x v="40"/>
    <x v="41"/>
    <x v="1"/>
    <x v="0"/>
    <x v="0"/>
    <x v="1"/>
    <n v="171438"/>
    <x v="7"/>
    <x v="2"/>
    <n v="3"/>
    <n v="0"/>
    <n v="15"/>
    <n v="1"/>
    <n v="15"/>
    <n v="0"/>
    <n v="28"/>
    <n v="0"/>
    <n v="64"/>
    <n v="0"/>
    <n v="3.6164677609398148"/>
    <n v="2.7"/>
    <n v="2"/>
  </r>
  <r>
    <x v="42"/>
    <x v="41"/>
    <x v="42"/>
    <x v="9"/>
    <x v="0"/>
    <x v="0"/>
    <x v="0"/>
    <n v="460132"/>
    <x v="4"/>
    <x v="2"/>
    <n v="7"/>
    <n v="1"/>
    <n v="22"/>
    <n v="0"/>
    <n v="22"/>
    <n v="0"/>
    <n v="21"/>
    <n v="5"/>
    <n v="83"/>
    <n v="12"/>
    <n v="1.716898629089044"/>
    <n v="1.2"/>
    <n v="1"/>
  </r>
  <r>
    <x v="43"/>
    <x v="42"/>
    <x v="43"/>
    <x v="9"/>
    <x v="0"/>
    <x v="0"/>
    <x v="0"/>
    <n v="274972"/>
    <x v="4"/>
    <x v="2"/>
    <n v="6"/>
    <n v="1"/>
    <n v="39"/>
    <n v="5"/>
    <n v="12"/>
    <n v="2"/>
    <n v="57"/>
    <n v="4"/>
    <n v="48"/>
    <n v="2"/>
    <n v="4.6186520809391505"/>
    <n v="3"/>
    <n v="2"/>
  </r>
  <r>
    <x v="44"/>
    <x v="21"/>
    <x v="44"/>
    <x v="12"/>
    <x v="0"/>
    <x v="0"/>
    <x v="0"/>
    <n v="289105"/>
    <x v="7"/>
    <x v="4"/>
    <n v="5"/>
    <n v="0"/>
    <n v="19"/>
    <n v="3"/>
    <n v="5"/>
    <n v="0"/>
    <n v="26"/>
    <n v="1"/>
    <n v="70"/>
    <n v="11"/>
    <n v="2.1099600491171029"/>
    <n v="1.3"/>
    <n v="1"/>
  </r>
  <r>
    <x v="45"/>
    <x v="43"/>
    <x v="45"/>
    <x v="10"/>
    <x v="0"/>
    <x v="0"/>
    <x v="0"/>
    <n v="338325"/>
    <x v="5"/>
    <x v="0"/>
    <n v="7"/>
    <n v="0"/>
    <n v="37"/>
    <n v="1"/>
    <n v="81"/>
    <n v="0"/>
    <n v="85"/>
    <n v="0"/>
    <n v="103"/>
    <n v="1"/>
    <n v="6.3252789477573339"/>
    <n v="5.2"/>
    <n v="3"/>
  </r>
  <r>
    <x v="46"/>
    <x v="44"/>
    <x v="46"/>
    <x v="8"/>
    <x v="0"/>
    <x v="0"/>
    <x v="1"/>
    <n v="196777"/>
    <x v="5"/>
    <x v="2"/>
    <n v="4"/>
    <n v="0"/>
    <n v="36"/>
    <n v="1"/>
    <n v="15"/>
    <n v="0"/>
    <n v="47"/>
    <n v="3"/>
    <n v="78"/>
    <n v="2"/>
    <n v="5.4884463123230862"/>
    <n v="3.6"/>
    <n v="3"/>
  </r>
  <r>
    <x v="47"/>
    <x v="45"/>
    <x v="47"/>
    <x v="19"/>
    <x v="0"/>
    <x v="0"/>
    <x v="1"/>
    <n v="230661"/>
    <x v="4"/>
    <x v="2"/>
    <n v="5"/>
    <n v="0"/>
    <n v="34"/>
    <n v="0"/>
    <n v="18"/>
    <n v="0"/>
    <n v="30"/>
    <n v="0"/>
    <n v="77"/>
    <n v="0"/>
    <n v="3.8151226258448543"/>
    <n v="2.2999999999999998"/>
    <n v="2"/>
  </r>
  <r>
    <x v="48"/>
    <x v="46"/>
    <x v="48"/>
    <x v="19"/>
    <x v="1"/>
    <x v="1"/>
    <x v="1"/>
    <n v="51930"/>
    <x v="5"/>
    <x v="2"/>
    <n v="9"/>
    <n v="0"/>
    <n v="13"/>
    <n v="3"/>
    <n v="21"/>
    <n v="0"/>
    <n v="64"/>
    <n v="0"/>
    <n v="83"/>
    <n v="6"/>
    <n v="21.567494704409782"/>
    <n v="18.5"/>
    <n v="4"/>
  </r>
  <r>
    <x v="49"/>
    <x v="47"/>
    <x v="49"/>
    <x v="19"/>
    <x v="0"/>
    <x v="0"/>
    <x v="1"/>
    <n v="81310"/>
    <x v="4"/>
    <x v="2"/>
    <n v="2"/>
    <n v="0"/>
    <n v="23"/>
    <n v="0"/>
    <n v="6"/>
    <n v="0"/>
    <n v="12"/>
    <n v="0"/>
    <n v="45"/>
    <n v="2"/>
    <n v="5.4113885130980197"/>
    <n v="2.6"/>
    <n v="3"/>
  </r>
  <r>
    <x v="50"/>
    <x v="48"/>
    <x v="50"/>
    <x v="16"/>
    <x v="0"/>
    <x v="0"/>
    <x v="1"/>
    <n v="140002"/>
    <x v="4"/>
    <x v="2"/>
    <n v="6"/>
    <n v="0"/>
    <n v="51"/>
    <n v="0"/>
    <n v="17"/>
    <n v="0"/>
    <n v="90"/>
    <n v="0"/>
    <n v="177"/>
    <n v="0"/>
    <n v="11.785545920772559"/>
    <n v="8.1"/>
    <n v="4"/>
  </r>
  <r>
    <x v="51"/>
    <x v="26"/>
    <x v="51"/>
    <x v="12"/>
    <x v="0"/>
    <x v="0"/>
    <x v="0"/>
    <n v="457529"/>
    <x v="5"/>
    <x v="2"/>
    <n v="11"/>
    <n v="1"/>
    <n v="71"/>
    <n v="2"/>
    <n v="20"/>
    <n v="1"/>
    <n v="39"/>
    <n v="1"/>
    <n v="296"/>
    <n v="7"/>
    <n v="3.2347676322156631"/>
    <n v="1.6"/>
    <n v="1"/>
  </r>
  <r>
    <x v="52"/>
    <x v="49"/>
    <x v="29"/>
    <x v="2"/>
    <x v="0"/>
    <x v="0"/>
    <x v="0"/>
    <n v="43131"/>
    <x v="4"/>
    <x v="2"/>
    <n v="4"/>
    <n v="0"/>
    <n v="15"/>
    <n v="2"/>
    <n v="8"/>
    <n v="0"/>
    <n v="11"/>
    <n v="0"/>
    <n v="47"/>
    <n v="2"/>
    <n v="9.505923813498411"/>
    <n v="5.6"/>
    <n v="4"/>
  </r>
  <r>
    <x v="53"/>
    <x v="5"/>
    <x v="52"/>
    <x v="10"/>
    <x v="0"/>
    <x v="0"/>
    <x v="0"/>
    <n v="449320"/>
    <x v="5"/>
    <x v="4"/>
    <n v="8"/>
    <n v="1"/>
    <n v="55"/>
    <n v="2"/>
    <n v="17"/>
    <n v="0"/>
    <n v="46"/>
    <n v="3"/>
    <n v="140"/>
    <n v="3"/>
    <n v="3.0267960473604556"/>
    <n v="1.7"/>
    <n v="1"/>
  </r>
  <r>
    <x v="54"/>
    <x v="50"/>
    <x v="53"/>
    <x v="16"/>
    <x v="0"/>
    <x v="0"/>
    <x v="1"/>
    <n v="113029"/>
    <x v="3"/>
    <x v="2"/>
    <n v="7"/>
    <n v="0"/>
    <n v="39"/>
    <n v="2"/>
    <n v="56"/>
    <n v="0"/>
    <n v="41"/>
    <n v="2"/>
    <n v="110"/>
    <n v="3"/>
    <n v="13.359403338966105"/>
    <n v="9.6999999999999993"/>
    <n v="4"/>
  </r>
  <r>
    <x v="55"/>
    <x v="51"/>
    <x v="54"/>
    <x v="15"/>
    <x v="0"/>
    <x v="0"/>
    <x v="1"/>
    <n v="232397"/>
    <x v="9"/>
    <x v="2"/>
    <n v="11"/>
    <n v="0"/>
    <n v="39"/>
    <n v="1"/>
    <n v="33"/>
    <n v="0"/>
    <n v="137"/>
    <n v="0"/>
    <n v="236"/>
    <n v="6"/>
    <n v="9.8538277172252648"/>
    <n v="8.1"/>
    <n v="4"/>
  </r>
  <r>
    <x v="56"/>
    <x v="52"/>
    <x v="55"/>
    <x v="20"/>
    <x v="0"/>
    <x v="0"/>
    <x v="1"/>
    <n v="480327"/>
    <x v="13"/>
    <x v="0"/>
    <n v="11"/>
    <n v="2"/>
    <n v="44"/>
    <n v="4"/>
    <n v="35"/>
    <n v="1"/>
    <n v="98"/>
    <n v="7"/>
    <n v="212"/>
    <n v="8"/>
    <n v="4.3720215603120369"/>
    <n v="3.4"/>
    <n v="2"/>
  </r>
  <r>
    <x v="57"/>
    <x v="53"/>
    <x v="56"/>
    <x v="3"/>
    <x v="0"/>
    <x v="0"/>
    <x v="1"/>
    <n v="357165"/>
    <x v="7"/>
    <x v="2"/>
    <n v="11"/>
    <n v="0"/>
    <n v="40"/>
    <n v="5"/>
    <n v="9"/>
    <n v="0"/>
    <n v="18"/>
    <n v="0"/>
    <n v="98"/>
    <n v="16"/>
    <n v="2.3238559209329019"/>
    <n v="1.1000000000000001"/>
    <n v="1"/>
  </r>
  <r>
    <x v="58"/>
    <x v="54"/>
    <x v="57"/>
    <x v="8"/>
    <x v="0"/>
    <x v="0"/>
    <x v="1"/>
    <n v="265134"/>
    <x v="7"/>
    <x v="2"/>
    <n v="8"/>
    <n v="0"/>
    <n v="147"/>
    <n v="1"/>
    <n v="12"/>
    <n v="0"/>
    <n v="36"/>
    <n v="3"/>
    <n v="87"/>
    <n v="4"/>
    <n v="7.8073728756025247"/>
    <n v="2.2000000000000002"/>
    <n v="3"/>
  </r>
  <r>
    <x v="59"/>
    <x v="55"/>
    <x v="58"/>
    <x v="8"/>
    <x v="0"/>
    <x v="0"/>
    <x v="1"/>
    <n v="286854"/>
    <x v="5"/>
    <x v="0"/>
    <n v="5"/>
    <n v="0"/>
    <n v="33"/>
    <n v="1"/>
    <n v="12"/>
    <n v="0"/>
    <n v="39"/>
    <n v="3"/>
    <n v="101"/>
    <n v="4"/>
    <n v="3.3466502123031225"/>
    <n v="2.2000000000000002"/>
    <n v="1"/>
  </r>
  <r>
    <x v="60"/>
    <x v="56"/>
    <x v="59"/>
    <x v="8"/>
    <x v="1"/>
    <x v="1"/>
    <x v="1"/>
    <n v="308830"/>
    <x v="2"/>
    <x v="3"/>
    <n v="9"/>
    <n v="4"/>
    <n v="40"/>
    <n v="18"/>
    <n v="8"/>
    <n v="20"/>
    <n v="89"/>
    <n v="23"/>
    <n v="105"/>
    <n v="51"/>
    <n v="7.0588997182916167"/>
    <n v="5.2"/>
    <n v="3"/>
  </r>
  <r>
    <x v="61"/>
    <x v="57"/>
    <x v="60"/>
    <x v="21"/>
    <x v="0"/>
    <x v="0"/>
    <x v="1"/>
    <n v="447758"/>
    <x v="3"/>
    <x v="0"/>
    <n v="9"/>
    <n v="0"/>
    <n v="91"/>
    <n v="0"/>
    <n v="48"/>
    <n v="0"/>
    <n v="168"/>
    <n v="0"/>
    <n v="390"/>
    <n v="2"/>
    <n v="7.1690511392314598"/>
    <n v="5.0999999999999996"/>
    <n v="3"/>
  </r>
  <r>
    <x v="62"/>
    <x v="58"/>
    <x v="61"/>
    <x v="8"/>
    <x v="0"/>
    <x v="0"/>
    <x v="1"/>
    <n v="584825"/>
    <x v="5"/>
    <x v="0"/>
    <n v="10"/>
    <n v="1"/>
    <n v="82"/>
    <n v="4"/>
    <n v="14"/>
    <n v="0"/>
    <n v="96"/>
    <n v="8"/>
    <n v="184"/>
    <n v="10"/>
    <n v="3.7276108237506946"/>
    <n v="2.2999999999999998"/>
    <n v="2"/>
  </r>
  <r>
    <x v="63"/>
    <x v="59"/>
    <x v="62"/>
    <x v="1"/>
    <x v="0"/>
    <x v="0"/>
    <x v="1"/>
    <n v="277027"/>
    <x v="6"/>
    <x v="2"/>
    <n v="14"/>
    <n v="0"/>
    <n v="55"/>
    <n v="2"/>
    <n v="131"/>
    <n v="0"/>
    <n v="95"/>
    <n v="1"/>
    <n v="204"/>
    <n v="17"/>
    <n v="10.973659607186304"/>
    <n v="8.9"/>
    <n v="4"/>
  </r>
  <r>
    <x v="64"/>
    <x v="60"/>
    <x v="63"/>
    <x v="3"/>
    <x v="0"/>
    <x v="0"/>
    <x v="1"/>
    <n v="291718"/>
    <x v="4"/>
    <x v="2"/>
    <n v="4"/>
    <n v="1"/>
    <n v="15"/>
    <n v="2"/>
    <n v="5"/>
    <n v="1"/>
    <n v="15"/>
    <n v="1"/>
    <n v="53"/>
    <n v="4"/>
    <n v="1.542585647783133"/>
    <n v="1"/>
    <n v="1"/>
  </r>
  <r>
    <x v="65"/>
    <x v="61"/>
    <x v="64"/>
    <x v="22"/>
    <x v="0"/>
    <x v="0"/>
    <x v="1"/>
    <n v="97780"/>
    <x v="7"/>
    <x v="0"/>
    <n v="0"/>
    <n v="0"/>
    <n v="3"/>
    <n v="0"/>
    <n v="9"/>
    <n v="1"/>
    <n v="17"/>
    <n v="1"/>
    <n v="41"/>
    <n v="1"/>
    <n v="3.2726528942524031"/>
    <n v="3"/>
    <n v="1"/>
  </r>
  <r>
    <x v="66"/>
    <x v="62"/>
    <x v="65"/>
    <x v="10"/>
    <x v="0"/>
    <x v="0"/>
    <x v="0"/>
    <n v="275683"/>
    <x v="2"/>
    <x v="2"/>
    <n v="3"/>
    <n v="0"/>
    <n v="55"/>
    <n v="0"/>
    <n v="22"/>
    <n v="0"/>
    <n v="47"/>
    <n v="0"/>
    <n v="76"/>
    <n v="0"/>
    <n v="4.7155609885266774"/>
    <n v="2.7"/>
    <n v="2"/>
  </r>
  <r>
    <x v="67"/>
    <x v="7"/>
    <x v="66"/>
    <x v="7"/>
    <x v="1"/>
    <x v="1"/>
    <x v="1"/>
    <n v="107277"/>
    <x v="6"/>
    <x v="2"/>
    <n v="1"/>
    <n v="1"/>
    <n v="3"/>
    <n v="3"/>
    <n v="25"/>
    <n v="5"/>
    <n v="40"/>
    <n v="0"/>
    <n v="77"/>
    <n v="1"/>
    <n v="7.8301965938644811"/>
    <n v="7.3"/>
    <n v="3"/>
  </r>
  <r>
    <x v="68"/>
    <x v="32"/>
    <x v="67"/>
    <x v="2"/>
    <x v="0"/>
    <x v="0"/>
    <x v="0"/>
    <n v="201977"/>
    <x v="14"/>
    <x v="2"/>
    <n v="4"/>
    <n v="0"/>
    <n v="55"/>
    <n v="4"/>
    <n v="14"/>
    <n v="0"/>
    <n v="36"/>
    <n v="1"/>
    <n v="51"/>
    <n v="13"/>
    <n v="5.8917599528659199"/>
    <n v="3"/>
    <n v="3"/>
  </r>
  <r>
    <x v="69"/>
    <x v="63"/>
    <x v="60"/>
    <x v="0"/>
    <x v="0"/>
    <x v="0"/>
    <x v="0"/>
    <n v="206758"/>
    <x v="5"/>
    <x v="0"/>
    <n v="5"/>
    <n v="1"/>
    <n v="51"/>
    <n v="13"/>
    <n v="16"/>
    <n v="2"/>
    <n v="34"/>
    <n v="5"/>
    <n v="102"/>
    <n v="15"/>
    <n v="6.2875438918929376"/>
    <n v="3.2"/>
    <n v="3"/>
  </r>
  <r>
    <x v="70"/>
    <x v="64"/>
    <x v="68"/>
    <x v="18"/>
    <x v="0"/>
    <x v="0"/>
    <x v="0"/>
    <n v="278824"/>
    <x v="4"/>
    <x v="2"/>
    <n v="5"/>
    <n v="0"/>
    <n v="69"/>
    <n v="0"/>
    <n v="6"/>
    <n v="0"/>
    <n v="39"/>
    <n v="0"/>
    <n v="117"/>
    <n v="0"/>
    <n v="4.3037902045734944"/>
    <n v="1.8"/>
    <n v="2"/>
  </r>
  <r>
    <x v="71"/>
    <x v="65"/>
    <x v="69"/>
    <x v="18"/>
    <x v="1"/>
    <x v="1"/>
    <x v="0"/>
    <n v="264216"/>
    <x v="15"/>
    <x v="0"/>
    <n v="17"/>
    <n v="3"/>
    <n v="78"/>
    <n v="34"/>
    <n v="38"/>
    <n v="9"/>
    <n v="60"/>
    <n v="13"/>
    <n v="109"/>
    <n v="53"/>
    <n v="10.105368334998637"/>
    <n v="5.9"/>
    <n v="4"/>
  </r>
  <r>
    <x v="72"/>
    <x v="66"/>
    <x v="70"/>
    <x v="11"/>
    <x v="0"/>
    <x v="0"/>
    <x v="0"/>
    <n v="431386"/>
    <x v="5"/>
    <x v="4"/>
    <n v="9"/>
    <n v="6"/>
    <n v="72"/>
    <n v="43"/>
    <n v="57"/>
    <n v="5"/>
    <n v="100"/>
    <n v="62"/>
    <n v="343"/>
    <n v="121"/>
    <n v="8.2988321364161095"/>
    <n v="5.6"/>
    <n v="3"/>
  </r>
  <r>
    <x v="73"/>
    <x v="67"/>
    <x v="71"/>
    <x v="11"/>
    <x v="1"/>
    <x v="1"/>
    <x v="0"/>
    <n v="169927"/>
    <x v="11"/>
    <x v="9"/>
    <n v="14"/>
    <n v="10"/>
    <n v="48"/>
    <n v="32"/>
    <n v="70"/>
    <n v="6"/>
    <n v="142"/>
    <n v="30"/>
    <n v="210"/>
    <n v="94"/>
    <n v="22.185997516580652"/>
    <n v="17.5"/>
    <n v="4"/>
  </r>
  <r>
    <x v="74"/>
    <x v="68"/>
    <x v="72"/>
    <x v="23"/>
    <x v="0"/>
    <x v="0"/>
    <x v="1"/>
    <n v="466752"/>
    <x v="4"/>
    <x v="2"/>
    <n v="7"/>
    <n v="1"/>
    <n v="51"/>
    <n v="0"/>
    <n v="20"/>
    <n v="0"/>
    <n v="42"/>
    <n v="0"/>
    <n v="147"/>
    <n v="3"/>
    <n v="2.6138077608665844"/>
    <n v="1.5"/>
    <n v="1"/>
  </r>
  <r>
    <x v="75"/>
    <x v="69"/>
    <x v="60"/>
    <x v="9"/>
    <x v="0"/>
    <x v="0"/>
    <x v="0"/>
    <n v="282758"/>
    <x v="4"/>
    <x v="2"/>
    <n v="8"/>
    <n v="0"/>
    <n v="0"/>
    <n v="0"/>
    <n v="15"/>
    <n v="0"/>
    <n v="43"/>
    <n v="0"/>
    <n v="130"/>
    <n v="0"/>
    <n v="2.3695173965016023"/>
    <n v="2.4"/>
    <n v="1"/>
  </r>
  <r>
    <x v="76"/>
    <x v="33"/>
    <x v="73"/>
    <x v="20"/>
    <x v="0"/>
    <x v="0"/>
    <x v="1"/>
    <n v="215673"/>
    <x v="7"/>
    <x v="2"/>
    <n v="1"/>
    <n v="0"/>
    <n v="29"/>
    <n v="0"/>
    <n v="3"/>
    <n v="0"/>
    <n v="21"/>
    <n v="0"/>
    <n v="64"/>
    <n v="0"/>
    <n v="2.5037904605583452"/>
    <n v="1.2"/>
    <n v="1"/>
  </r>
  <r>
    <x v="77"/>
    <x v="70"/>
    <x v="74"/>
    <x v="20"/>
    <x v="1"/>
    <x v="1"/>
    <x v="1"/>
    <n v="105891"/>
    <x v="13"/>
    <x v="2"/>
    <n v="8"/>
    <n v="1"/>
    <n v="7"/>
    <n v="1"/>
    <n v="36"/>
    <n v="3"/>
    <n v="64"/>
    <n v="5"/>
    <n v="99"/>
    <n v="2"/>
    <n v="12.465648638694507"/>
    <n v="11.7"/>
    <n v="4"/>
  </r>
  <r>
    <x v="78"/>
    <x v="71"/>
    <x v="75"/>
    <x v="16"/>
    <x v="0"/>
    <x v="0"/>
    <x v="1"/>
    <n v="302601"/>
    <x v="5"/>
    <x v="4"/>
    <n v="9"/>
    <n v="0"/>
    <n v="69"/>
    <n v="14"/>
    <n v="14"/>
    <n v="6"/>
    <n v="41"/>
    <n v="11"/>
    <n v="187"/>
    <n v="51"/>
    <n v="5.5518653276096241"/>
    <n v="2.8"/>
    <n v="3"/>
  </r>
  <r>
    <x v="79"/>
    <x v="72"/>
    <x v="76"/>
    <x v="12"/>
    <x v="0"/>
    <x v="0"/>
    <x v="0"/>
    <n v="304481"/>
    <x v="8"/>
    <x v="4"/>
    <n v="12"/>
    <n v="2"/>
    <n v="39"/>
    <n v="10"/>
    <n v="24"/>
    <n v="0"/>
    <n v="90"/>
    <n v="9"/>
    <n v="198"/>
    <n v="8"/>
    <n v="6.4700260443180362"/>
    <n v="4.9000000000000004"/>
    <n v="3"/>
  </r>
  <r>
    <x v="80"/>
    <x v="73"/>
    <x v="77"/>
    <x v="4"/>
    <x v="0"/>
    <x v="0"/>
    <x v="1"/>
    <n v="415818"/>
    <x v="8"/>
    <x v="2"/>
    <n v="11"/>
    <n v="0"/>
    <n v="29"/>
    <n v="0"/>
    <n v="70"/>
    <n v="0"/>
    <n v="169"/>
    <n v="4"/>
    <n v="164"/>
    <n v="6"/>
    <n v="7.0223030268049964"/>
    <n v="6.3"/>
    <n v="3"/>
  </r>
  <r>
    <x v="81"/>
    <x v="74"/>
    <x v="78"/>
    <x v="5"/>
    <x v="0"/>
    <x v="0"/>
    <x v="1"/>
    <n v="371841"/>
    <x v="7"/>
    <x v="2"/>
    <n v="4"/>
    <n v="0"/>
    <n v="28"/>
    <n v="0"/>
    <n v="5"/>
    <n v="0"/>
    <n v="32"/>
    <n v="0"/>
    <n v="106"/>
    <n v="0"/>
    <n v="1.8556318426424196"/>
    <n v="1.1000000000000001"/>
    <n v="1"/>
  </r>
  <r>
    <x v="82"/>
    <x v="75"/>
    <x v="79"/>
    <x v="5"/>
    <x v="1"/>
    <x v="1"/>
    <x v="1"/>
    <n v="141214"/>
    <x v="9"/>
    <x v="2"/>
    <n v="15"/>
    <n v="3"/>
    <n v="16"/>
    <n v="10"/>
    <n v="19"/>
    <n v="3"/>
    <n v="80"/>
    <n v="6"/>
    <n v="180"/>
    <n v="13"/>
    <n v="11.330321356239468"/>
    <n v="9.5"/>
    <n v="4"/>
  </r>
  <r>
    <x v="83"/>
    <x v="39"/>
    <x v="80"/>
    <x v="18"/>
    <x v="0"/>
    <x v="0"/>
    <x v="0"/>
    <n v="280475"/>
    <x v="2"/>
    <x v="0"/>
    <n v="4"/>
    <n v="2"/>
    <n v="49"/>
    <n v="15"/>
    <n v="2"/>
    <n v="17"/>
    <n v="39"/>
    <n v="48"/>
    <n v="96"/>
    <n v="0"/>
    <n v="6.4176842855869509"/>
    <n v="4.0999999999999996"/>
    <n v="3"/>
  </r>
  <r>
    <x v="84"/>
    <x v="76"/>
    <x v="81"/>
    <x v="11"/>
    <x v="0"/>
    <x v="0"/>
    <x v="0"/>
    <n v="127476"/>
    <x v="4"/>
    <x v="2"/>
    <n v="5"/>
    <n v="0"/>
    <n v="45"/>
    <n v="1"/>
    <n v="15"/>
    <n v="0"/>
    <n v="44"/>
    <n v="1"/>
    <n v="210"/>
    <n v="4"/>
    <n v="8.7859675546769598"/>
    <n v="5.2"/>
    <n v="4"/>
  </r>
  <r>
    <x v="85"/>
    <x v="77"/>
    <x v="82"/>
    <x v="19"/>
    <x v="0"/>
    <x v="0"/>
    <x v="1"/>
    <n v="178836"/>
    <x v="7"/>
    <x v="2"/>
    <n v="4"/>
    <n v="1"/>
    <n v="19"/>
    <n v="2"/>
    <n v="20"/>
    <n v="1"/>
    <n v="33"/>
    <n v="0"/>
    <n v="93"/>
    <n v="0"/>
    <n v="4.4733722516719228"/>
    <n v="3.3"/>
    <n v="2"/>
  </r>
  <r>
    <x v="86"/>
    <x v="78"/>
    <x v="83"/>
    <x v="21"/>
    <x v="0"/>
    <x v="0"/>
    <x v="1"/>
    <n v="191508"/>
    <x v="7"/>
    <x v="2"/>
    <n v="2"/>
    <n v="0"/>
    <n v="34"/>
    <n v="0"/>
    <n v="6"/>
    <n v="0"/>
    <n v="27"/>
    <n v="0"/>
    <n v="59"/>
    <n v="0"/>
    <n v="3.6029826430227456"/>
    <n v="1.8"/>
    <n v="1"/>
  </r>
  <r>
    <x v="87"/>
    <x v="79"/>
    <x v="84"/>
    <x v="20"/>
    <x v="0"/>
    <x v="0"/>
    <x v="1"/>
    <n v="197449"/>
    <x v="7"/>
    <x v="2"/>
    <n v="7"/>
    <n v="0"/>
    <n v="26"/>
    <n v="0"/>
    <n v="12"/>
    <n v="0"/>
    <n v="41"/>
    <n v="0"/>
    <n v="137"/>
    <n v="3"/>
    <n v="4.3555551053689818"/>
    <n v="3"/>
    <n v="2"/>
  </r>
  <r>
    <x v="88"/>
    <x v="80"/>
    <x v="85"/>
    <x v="4"/>
    <x v="0"/>
    <x v="0"/>
    <x v="1"/>
    <n v="354813"/>
    <x v="5"/>
    <x v="2"/>
    <n v="1"/>
    <n v="1"/>
    <n v="39"/>
    <n v="1"/>
    <n v="8"/>
    <n v="1"/>
    <n v="42"/>
    <n v="1"/>
    <n v="109"/>
    <n v="4"/>
    <n v="2.7056505821376331"/>
    <n v="1.6"/>
    <n v="1"/>
  </r>
  <r>
    <x v="89"/>
    <x v="81"/>
    <x v="86"/>
    <x v="0"/>
    <x v="0"/>
    <x v="0"/>
    <x v="0"/>
    <n v="145101"/>
    <x v="14"/>
    <x v="2"/>
    <n v="2"/>
    <n v="1"/>
    <n v="18"/>
    <n v="1"/>
    <n v="10"/>
    <n v="0"/>
    <n v="29"/>
    <n v="2"/>
    <n v="90"/>
    <n v="3"/>
    <n v="4.6863908587811247"/>
    <n v="3.4"/>
    <n v="2"/>
  </r>
  <r>
    <x v="90"/>
    <x v="26"/>
    <x v="87"/>
    <x v="16"/>
    <x v="0"/>
    <x v="0"/>
    <x v="1"/>
    <n v="457989"/>
    <x v="2"/>
    <x v="4"/>
    <n v="11"/>
    <n v="2"/>
    <n v="84"/>
    <n v="8"/>
    <n v="39"/>
    <n v="3"/>
    <n v="192"/>
    <n v="16"/>
    <n v="272"/>
    <n v="26"/>
    <n v="7.8604507968531996"/>
    <n v="5.9"/>
    <n v="3"/>
  </r>
  <r>
    <x v="91"/>
    <x v="82"/>
    <x v="88"/>
    <x v="23"/>
    <x v="0"/>
    <x v="0"/>
    <x v="1"/>
    <n v="241023"/>
    <x v="5"/>
    <x v="2"/>
    <n v="9"/>
    <n v="0"/>
    <n v="35"/>
    <n v="0"/>
    <n v="13"/>
    <n v="0"/>
    <n v="41"/>
    <n v="0"/>
    <n v="176"/>
    <n v="0"/>
    <n v="4.1489816324583133"/>
    <n v="2.7"/>
    <n v="2"/>
  </r>
  <r>
    <x v="92"/>
    <x v="83"/>
    <x v="45"/>
    <x v="24"/>
    <x v="1"/>
    <x v="1"/>
    <x v="1"/>
    <n v="93325"/>
    <x v="7"/>
    <x v="2"/>
    <n v="1"/>
    <n v="1"/>
    <n v="4"/>
    <n v="0"/>
    <n v="2"/>
    <n v="0"/>
    <n v="27"/>
    <n v="1"/>
    <n v="12"/>
    <n v="2"/>
    <n v="3.8574872756496119"/>
    <n v="3.4"/>
    <n v="2"/>
  </r>
  <r>
    <x v="93"/>
    <x v="84"/>
    <x v="89"/>
    <x v="24"/>
    <x v="0"/>
    <x v="0"/>
    <x v="1"/>
    <n v="61925"/>
    <x v="7"/>
    <x v="2"/>
    <n v="1"/>
    <n v="0"/>
    <n v="1"/>
    <n v="1"/>
    <n v="2"/>
    <n v="0"/>
    <n v="25"/>
    <n v="4"/>
    <n v="16"/>
    <n v="3"/>
    <n v="5.490512716996367"/>
    <n v="5.2"/>
    <n v="3"/>
  </r>
  <r>
    <x v="94"/>
    <x v="85"/>
    <x v="66"/>
    <x v="10"/>
    <x v="1"/>
    <x v="1"/>
    <x v="0"/>
    <n v="229277"/>
    <x v="16"/>
    <x v="10"/>
    <n v="82"/>
    <n v="8"/>
    <n v="41"/>
    <n v="20"/>
    <n v="581"/>
    <n v="53"/>
    <n v="145"/>
    <n v="52"/>
    <n v="129"/>
    <n v="266"/>
    <n v="48.980054693667483"/>
    <n v="46.3"/>
    <n v="4"/>
  </r>
  <r>
    <x v="95"/>
    <x v="86"/>
    <x v="90"/>
    <x v="13"/>
    <x v="0"/>
    <x v="0"/>
    <x v="1"/>
    <n v="458603"/>
    <x v="17"/>
    <x v="2"/>
    <n v="10"/>
    <n v="0"/>
    <n v="69"/>
    <n v="6"/>
    <n v="34"/>
    <n v="0"/>
    <n v="82"/>
    <n v="18"/>
    <n v="163"/>
    <n v="18"/>
    <n v="4.9934256862689521"/>
    <n v="3.4"/>
    <n v="2"/>
  </r>
  <r>
    <x v="96"/>
    <x v="87"/>
    <x v="91"/>
    <x v="12"/>
    <x v="0"/>
    <x v="0"/>
    <x v="0"/>
    <n v="49181"/>
    <x v="4"/>
    <x v="2"/>
    <n v="6"/>
    <n v="0"/>
    <n v="30"/>
    <n v="2"/>
    <n v="12"/>
    <n v="0"/>
    <n v="37"/>
    <n v="0"/>
    <n v="70"/>
    <n v="1"/>
    <n v="17.893088794453142"/>
    <n v="11.4"/>
    <n v="4"/>
  </r>
  <r>
    <x v="97"/>
    <x v="16"/>
    <x v="16"/>
    <x v="11"/>
    <x v="0"/>
    <x v="0"/>
    <x v="0"/>
    <n v="281870"/>
    <x v="3"/>
    <x v="2"/>
    <n v="7"/>
    <n v="0"/>
    <n v="48"/>
    <n v="7"/>
    <n v="44"/>
    <n v="1"/>
    <n v="63"/>
    <n v="3"/>
    <n v="158"/>
    <n v="7"/>
    <n v="6.2794905452868344"/>
    <n v="4.3"/>
    <n v="3"/>
  </r>
  <r>
    <x v="98"/>
    <x v="88"/>
    <x v="92"/>
    <x v="19"/>
    <x v="0"/>
    <x v="0"/>
    <x v="1"/>
    <n v="136595"/>
    <x v="4"/>
    <x v="2"/>
    <n v="1"/>
    <n v="0"/>
    <n v="25"/>
    <n v="2"/>
    <n v="10"/>
    <n v="0"/>
    <n v="23"/>
    <n v="0"/>
    <n v="41"/>
    <n v="2"/>
    <n v="4.5389655551081667"/>
    <n v="2.6"/>
    <n v="2"/>
  </r>
  <r>
    <x v="99"/>
    <x v="33"/>
    <x v="93"/>
    <x v="2"/>
    <x v="0"/>
    <x v="0"/>
    <x v="0"/>
    <n v="215726"/>
    <x v="5"/>
    <x v="2"/>
    <n v="4"/>
    <n v="0"/>
    <n v="43"/>
    <n v="1"/>
    <n v="1"/>
    <n v="0"/>
    <n v="17"/>
    <n v="0"/>
    <n v="115"/>
    <n v="0"/>
    <n v="3.1521467046160407"/>
    <n v="1.1000000000000001"/>
    <n v="1"/>
  </r>
  <r>
    <x v="100"/>
    <x v="89"/>
    <x v="94"/>
    <x v="8"/>
    <x v="0"/>
    <x v="0"/>
    <x v="1"/>
    <n v="345294"/>
    <x v="5"/>
    <x v="2"/>
    <n v="5"/>
    <n v="0"/>
    <n v="70"/>
    <n v="1"/>
    <n v="23"/>
    <n v="2"/>
    <n v="93"/>
    <n v="1"/>
    <n v="240"/>
    <n v="16"/>
    <n v="5.7052830341679845"/>
    <n v="3.6"/>
    <n v="3"/>
  </r>
  <r>
    <x v="101"/>
    <x v="12"/>
    <x v="34"/>
    <x v="11"/>
    <x v="0"/>
    <x v="0"/>
    <x v="0"/>
    <n v="233864"/>
    <x v="7"/>
    <x v="0"/>
    <n v="8"/>
    <n v="4"/>
    <n v="59"/>
    <n v="8"/>
    <n v="25"/>
    <n v="3"/>
    <n v="64"/>
    <n v="4"/>
    <n v="231"/>
    <n v="33"/>
    <n v="7.5257414565730514"/>
    <n v="4.7"/>
    <n v="3"/>
  </r>
  <r>
    <x v="102"/>
    <x v="90"/>
    <x v="95"/>
    <x v="10"/>
    <x v="0"/>
    <x v="0"/>
    <x v="0"/>
    <n v="539495"/>
    <x v="5"/>
    <x v="2"/>
    <n v="7"/>
    <n v="0"/>
    <n v="70"/>
    <n v="2"/>
    <n v="19"/>
    <n v="1"/>
    <n v="79"/>
    <n v="1"/>
    <n v="188"/>
    <n v="5"/>
    <n v="3.3549893882241726"/>
    <n v="2"/>
    <n v="1"/>
  </r>
  <r>
    <x v="103"/>
    <x v="91"/>
    <x v="96"/>
    <x v="5"/>
    <x v="0"/>
    <x v="0"/>
    <x v="1"/>
    <n v="199408"/>
    <x v="4"/>
    <x v="2"/>
    <n v="5"/>
    <n v="2"/>
    <n v="27"/>
    <n v="2"/>
    <n v="13"/>
    <n v="0"/>
    <n v="16"/>
    <n v="2"/>
    <n v="151"/>
    <n v="2"/>
    <n v="3.4100938778785204"/>
    <n v="2"/>
    <n v="1"/>
  </r>
  <r>
    <x v="104"/>
    <x v="1"/>
    <x v="97"/>
    <x v="3"/>
    <x v="0"/>
    <x v="0"/>
    <x v="1"/>
    <n v="321256"/>
    <x v="7"/>
    <x v="2"/>
    <n v="2"/>
    <n v="0"/>
    <n v="42"/>
    <n v="67"/>
    <n v="8"/>
    <n v="0"/>
    <n v="15"/>
    <n v="1"/>
    <n v="10"/>
    <n v="0"/>
    <n v="4.2022561446323179"/>
    <n v="0.8"/>
    <n v="2"/>
  </r>
  <r>
    <x v="105"/>
    <x v="92"/>
    <x v="98"/>
    <x v="3"/>
    <x v="1"/>
    <x v="1"/>
    <x v="1"/>
    <n v="164814"/>
    <x v="6"/>
    <x v="2"/>
    <n v="8"/>
    <n v="0"/>
    <n v="26"/>
    <n v="31"/>
    <n v="28"/>
    <n v="0"/>
    <n v="85"/>
    <n v="23"/>
    <n v="15"/>
    <n v="0"/>
    <n v="12.559612654264807"/>
    <n v="9.1"/>
    <n v="4"/>
  </r>
  <r>
    <x v="106"/>
    <x v="93"/>
    <x v="99"/>
    <x v="13"/>
    <x v="0"/>
    <x v="0"/>
    <x v="1"/>
    <n v="154252"/>
    <x v="4"/>
    <x v="2"/>
    <n v="4"/>
    <n v="0"/>
    <n v="21"/>
    <n v="1"/>
    <n v="9"/>
    <n v="0"/>
    <n v="55"/>
    <n v="0"/>
    <n v="63"/>
    <n v="7"/>
    <n v="5.8994372844436374"/>
    <n v="4.5"/>
    <n v="3"/>
  </r>
  <r>
    <x v="107"/>
    <x v="94"/>
    <x v="100"/>
    <x v="1"/>
    <x v="0"/>
    <x v="0"/>
    <x v="1"/>
    <n v="159242"/>
    <x v="7"/>
    <x v="2"/>
    <n v="2"/>
    <n v="1"/>
    <n v="38"/>
    <n v="13"/>
    <n v="4"/>
    <n v="2"/>
    <n v="91"/>
    <n v="8"/>
    <n v="93"/>
    <n v="21"/>
    <n v="9.9848030042325515"/>
    <n v="6.8"/>
    <n v="4"/>
  </r>
  <r>
    <x v="108"/>
    <x v="95"/>
    <x v="101"/>
    <x v="15"/>
    <x v="0"/>
    <x v="0"/>
    <x v="1"/>
    <n v="443916"/>
    <x v="6"/>
    <x v="2"/>
    <n v="6"/>
    <n v="0"/>
    <n v="51"/>
    <n v="0"/>
    <n v="19"/>
    <n v="0"/>
    <n v="145"/>
    <n v="0"/>
    <n v="180"/>
    <n v="0"/>
    <n v="5.113580046675497"/>
    <n v="4"/>
    <n v="2"/>
  </r>
  <r>
    <x v="109"/>
    <x v="96"/>
    <x v="102"/>
    <x v="15"/>
    <x v="1"/>
    <x v="1"/>
    <x v="1"/>
    <n v="139697"/>
    <x v="9"/>
    <x v="4"/>
    <n v="8"/>
    <n v="0"/>
    <n v="23"/>
    <n v="4"/>
    <n v="8"/>
    <n v="3"/>
    <n v="80"/>
    <n v="8"/>
    <n v="102"/>
    <n v="8"/>
    <n v="10.308023794354925"/>
    <n v="8.4"/>
    <n v="4"/>
  </r>
  <r>
    <x v="110"/>
    <x v="97"/>
    <x v="103"/>
    <x v="21"/>
    <x v="0"/>
    <x v="0"/>
    <x v="1"/>
    <n v="174667"/>
    <x v="14"/>
    <x v="2"/>
    <n v="7"/>
    <n v="0"/>
    <n v="54"/>
    <n v="3"/>
    <n v="23"/>
    <n v="0"/>
    <n v="110"/>
    <n v="1"/>
    <n v="240"/>
    <n v="2"/>
    <n v="11.622115224970944"/>
    <n v="8.4"/>
    <n v="4"/>
  </r>
  <r>
    <x v="111"/>
    <x v="98"/>
    <x v="104"/>
    <x v="21"/>
    <x v="0"/>
    <x v="0"/>
    <x v="1"/>
    <n v="151429"/>
    <x v="6"/>
    <x v="4"/>
    <n v="17"/>
    <n v="0"/>
    <n v="35"/>
    <n v="9"/>
    <n v="58"/>
    <n v="1"/>
    <n v="109"/>
    <n v="0"/>
    <n v="166"/>
    <n v="16"/>
    <n v="15.650899101228958"/>
    <n v="12.7"/>
    <n v="4"/>
  </r>
  <r>
    <x v="112"/>
    <x v="99"/>
    <x v="105"/>
    <x v="6"/>
    <x v="0"/>
    <x v="0"/>
    <x v="1"/>
    <n v="35312"/>
    <x v="7"/>
    <x v="2"/>
    <n v="1"/>
    <n v="0"/>
    <n v="3"/>
    <n v="0"/>
    <n v="4"/>
    <n v="0"/>
    <n v="28"/>
    <n v="0"/>
    <n v="34"/>
    <n v="0"/>
    <n v="10.194834617127322"/>
    <n v="9.3000000000000007"/>
    <n v="4"/>
  </r>
  <r>
    <x v="113"/>
    <x v="100"/>
    <x v="106"/>
    <x v="23"/>
    <x v="0"/>
    <x v="0"/>
    <x v="1"/>
    <n v="421851"/>
    <x v="4"/>
    <x v="2"/>
    <n v="5"/>
    <n v="0"/>
    <n v="61"/>
    <n v="0"/>
    <n v="8"/>
    <n v="0"/>
    <n v="44"/>
    <n v="0"/>
    <n v="201"/>
    <n v="0"/>
    <n v="2.8209012186767364"/>
    <n v="1.4"/>
    <n v="1"/>
  </r>
  <r>
    <x v="114"/>
    <x v="36"/>
    <x v="107"/>
    <x v="23"/>
    <x v="1"/>
    <x v="1"/>
    <x v="1"/>
    <n v="172652"/>
    <x v="5"/>
    <x v="2"/>
    <n v="12"/>
    <n v="2"/>
    <n v="28"/>
    <n v="4"/>
    <n v="35"/>
    <n v="1"/>
    <n v="82"/>
    <n v="3"/>
    <n v="104"/>
    <n v="15"/>
    <n v="9.7884762412251227"/>
    <n v="7.9"/>
    <n v="4"/>
  </r>
  <r>
    <x v="115"/>
    <x v="101"/>
    <x v="108"/>
    <x v="13"/>
    <x v="1"/>
    <x v="1"/>
    <x v="1"/>
    <n v="203572"/>
    <x v="2"/>
    <x v="1"/>
    <n v="6"/>
    <n v="1"/>
    <n v="33"/>
    <n v="7"/>
    <n v="8"/>
    <n v="1"/>
    <n v="35"/>
    <n v="1"/>
    <n v="72"/>
    <n v="24"/>
    <n v="4.8140215746762811"/>
    <n v="2.8"/>
    <n v="2"/>
  </r>
  <r>
    <x v="116"/>
    <x v="102"/>
    <x v="109"/>
    <x v="20"/>
    <x v="0"/>
    <x v="0"/>
    <x v="1"/>
    <n v="220908"/>
    <x v="4"/>
    <x v="2"/>
    <n v="4"/>
    <n v="0"/>
    <n v="16"/>
    <n v="0"/>
    <n v="5"/>
    <n v="0"/>
    <n v="17"/>
    <n v="0"/>
    <n v="56"/>
    <n v="0"/>
    <n v="1.9465116700164775"/>
    <n v="1.2"/>
    <n v="1"/>
  </r>
  <r>
    <x v="117"/>
    <x v="103"/>
    <x v="110"/>
    <x v="12"/>
    <x v="1"/>
    <x v="1"/>
    <x v="0"/>
    <n v="268793"/>
    <x v="8"/>
    <x v="3"/>
    <n v="25"/>
    <n v="7"/>
    <n v="76"/>
    <n v="63"/>
    <n v="53"/>
    <n v="3"/>
    <n v="132"/>
    <n v="77"/>
    <n v="218"/>
    <n v="128"/>
    <n v="16.704304055537161"/>
    <n v="11.5"/>
    <n v="4"/>
  </r>
  <r>
    <x v="118"/>
    <x v="104"/>
    <x v="111"/>
    <x v="5"/>
    <x v="0"/>
    <x v="0"/>
    <x v="1"/>
    <n v="559790"/>
    <x v="3"/>
    <x v="7"/>
    <n v="12"/>
    <n v="3"/>
    <n v="72"/>
    <n v="10"/>
    <n v="34"/>
    <n v="4"/>
    <n v="79"/>
    <n v="13"/>
    <n v="0"/>
    <n v="0"/>
    <n v="4.215866664284821"/>
    <n v="2.8"/>
    <n v="2"/>
  </r>
  <r>
    <x v="119"/>
    <x v="105"/>
    <x v="4"/>
    <x v="14"/>
    <x v="1"/>
    <x v="1"/>
    <x v="0"/>
    <n v="864298"/>
    <x v="18"/>
    <x v="6"/>
    <n v="63"/>
    <n v="18"/>
    <n v="323"/>
    <n v="76"/>
    <n v="102"/>
    <n v="9"/>
    <n v="295"/>
    <n v="47"/>
    <n v="549"/>
    <n v="126"/>
    <n v="11.199840795651498"/>
    <n v="6.6"/>
    <n v="4"/>
  </r>
  <r>
    <x v="120"/>
    <x v="106"/>
    <x v="112"/>
    <x v="25"/>
    <x v="1"/>
    <x v="1"/>
    <x v="1"/>
    <n v="239080"/>
    <x v="19"/>
    <x v="11"/>
    <n v="17"/>
    <n v="9"/>
    <n v="67"/>
    <n v="33"/>
    <n v="46"/>
    <n v="4"/>
    <n v="337"/>
    <n v="30"/>
    <n v="320"/>
    <n v="65"/>
    <n v="24.008700016730803"/>
    <n v="19.8"/>
    <n v="4"/>
  </r>
  <r>
    <x v="121"/>
    <x v="107"/>
    <x v="113"/>
    <x v="21"/>
    <x v="0"/>
    <x v="0"/>
    <x v="1"/>
    <n v="269798"/>
    <x v="8"/>
    <x v="2"/>
    <n v="9"/>
    <n v="0"/>
    <n v="25"/>
    <n v="1"/>
    <n v="19"/>
    <n v="0"/>
    <n v="31"/>
    <n v="0"/>
    <n v="155"/>
    <n v="0"/>
    <n v="3.484088095538143"/>
    <n v="2.5"/>
    <n v="1"/>
  </r>
  <r>
    <x v="122"/>
    <x v="108"/>
    <x v="114"/>
    <x v="10"/>
    <x v="0"/>
    <x v="0"/>
    <x v="0"/>
    <n v="283765"/>
    <x v="4"/>
    <x v="2"/>
    <n v="3"/>
    <n v="0"/>
    <n v="26"/>
    <n v="1"/>
    <n v="55"/>
    <n v="2"/>
    <n v="45"/>
    <n v="2"/>
    <n v="112"/>
    <n v="2"/>
    <n v="4.7574577555371524"/>
    <n v="3.8"/>
    <n v="2"/>
  </r>
  <r>
    <x v="123"/>
    <x v="109"/>
    <x v="115"/>
    <x v="18"/>
    <x v="0"/>
    <x v="0"/>
    <x v="0"/>
    <n v="212288"/>
    <x v="5"/>
    <x v="2"/>
    <n v="6"/>
    <n v="0"/>
    <n v="23"/>
    <n v="0"/>
    <n v="21"/>
    <n v="0"/>
    <n v="50"/>
    <n v="0"/>
    <n v="154"/>
    <n v="0"/>
    <n v="4.804793488091649"/>
    <n v="3.7"/>
    <n v="2"/>
  </r>
  <r>
    <x v="124"/>
    <x v="57"/>
    <x v="116"/>
    <x v="13"/>
    <x v="0"/>
    <x v="0"/>
    <x v="1"/>
    <n v="447281"/>
    <x v="7"/>
    <x v="2"/>
    <n v="4"/>
    <n v="0"/>
    <n v="45"/>
    <n v="7"/>
    <n v="9"/>
    <n v="0"/>
    <n v="37"/>
    <n v="0"/>
    <n v="107"/>
    <n v="31"/>
    <n v="2.2804456259040737"/>
    <n v="1.1000000000000001"/>
    <n v="1"/>
  </r>
  <r>
    <x v="125"/>
    <x v="2"/>
    <x v="117"/>
    <x v="13"/>
    <x v="0"/>
    <x v="0"/>
    <x v="1"/>
    <n v="352345"/>
    <x v="7"/>
    <x v="2"/>
    <n v="0"/>
    <n v="0"/>
    <n v="14"/>
    <n v="2"/>
    <n v="0"/>
    <n v="0"/>
    <n v="8"/>
    <n v="0"/>
    <n v="36"/>
    <n v="12"/>
    <n v="0.68115057684939473"/>
    <n v="0.2"/>
    <n v="1"/>
  </r>
  <r>
    <x v="126"/>
    <x v="44"/>
    <x v="118"/>
    <x v="25"/>
    <x v="0"/>
    <x v="0"/>
    <x v="1"/>
    <n v="196912"/>
    <x v="2"/>
    <x v="4"/>
    <n v="3"/>
    <n v="10"/>
    <n v="26"/>
    <n v="34"/>
    <n v="8"/>
    <n v="3"/>
    <n v="40"/>
    <n v="33"/>
    <n v="50"/>
    <n v="22"/>
    <n v="8.2270252701714472"/>
    <n v="5.2"/>
    <n v="3"/>
  </r>
  <r>
    <x v="127"/>
    <x v="110"/>
    <x v="119"/>
    <x v="22"/>
    <x v="1"/>
    <x v="1"/>
    <x v="1"/>
    <n v="118394"/>
    <x v="3"/>
    <x v="2"/>
    <n v="2"/>
    <n v="3"/>
    <n v="5"/>
    <n v="3"/>
    <n v="18"/>
    <n v="3"/>
    <n v="68"/>
    <n v="2"/>
    <n v="64"/>
    <n v="5"/>
    <n v="9.1220838893862872"/>
    <n v="8.4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6:D8" firstHeaderRow="1" firstDataRow="2" firstDataCol="1" rowPageCount="1" colPageCount="1"/>
  <pivotFields count="23">
    <pivotField multipleItemSelectionAllowed="1" showAll="0">
      <items count="1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h="1"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h="1"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t="default"/>
      </items>
    </pivotField>
    <pivotField showAll="0">
      <items count="112">
        <item x="99"/>
        <item x="49"/>
        <item x="87"/>
        <item x="46"/>
        <item x="84"/>
        <item x="10"/>
        <item x="47"/>
        <item x="83"/>
        <item x="61"/>
        <item x="11"/>
        <item x="38"/>
        <item x="70"/>
        <item x="7"/>
        <item x="50"/>
        <item x="110"/>
        <item x="20"/>
        <item x="76"/>
        <item x="23"/>
        <item x="88"/>
        <item x="96"/>
        <item x="48"/>
        <item x="75"/>
        <item x="81"/>
        <item x="29"/>
        <item x="98"/>
        <item x="93"/>
        <item x="94"/>
        <item x="92"/>
        <item x="67"/>
        <item x="40"/>
        <item x="36"/>
        <item x="97"/>
        <item x="77"/>
        <item x="78"/>
        <item x="44"/>
        <item x="79"/>
        <item x="91"/>
        <item x="32"/>
        <item x="101"/>
        <item x="63"/>
        <item x="27"/>
        <item x="109"/>
        <item x="33"/>
        <item x="102"/>
        <item x="85"/>
        <item x="45"/>
        <item x="51"/>
        <item x="12"/>
        <item x="17"/>
        <item x="106"/>
        <item x="82"/>
        <item x="3"/>
        <item x="24"/>
        <item x="65"/>
        <item x="54"/>
        <item x="103"/>
        <item x="107"/>
        <item x="42"/>
        <item x="62"/>
        <item x="59"/>
        <item x="64"/>
        <item x="39"/>
        <item x="16"/>
        <item x="69"/>
        <item x="108"/>
        <item x="55"/>
        <item x="21"/>
        <item x="60"/>
        <item x="9"/>
        <item x="71"/>
        <item x="72"/>
        <item x="56"/>
        <item x="1"/>
        <item x="43"/>
        <item x="89"/>
        <item x="2"/>
        <item x="80"/>
        <item x="34"/>
        <item x="53"/>
        <item x="30"/>
        <item x="18"/>
        <item x="74"/>
        <item x="14"/>
        <item x="22"/>
        <item x="73"/>
        <item x="100"/>
        <item x="31"/>
        <item x="6"/>
        <item x="66"/>
        <item x="95"/>
        <item x="57"/>
        <item x="5"/>
        <item x="26"/>
        <item x="86"/>
        <item x="41"/>
        <item x="8"/>
        <item x="68"/>
        <item x="13"/>
        <item x="52"/>
        <item x="35"/>
        <item x="90"/>
        <item x="28"/>
        <item x="104"/>
        <item x="58"/>
        <item x="0"/>
        <item x="25"/>
        <item x="4"/>
        <item x="19"/>
        <item x="15"/>
        <item x="105"/>
        <item x="37"/>
        <item t="default"/>
      </items>
    </pivotField>
    <pivotField showAll="0">
      <items count="121">
        <item x="50"/>
        <item x="88"/>
        <item x="62"/>
        <item x="53"/>
        <item x="36"/>
        <item x="11"/>
        <item x="112"/>
        <item x="86"/>
        <item x="44"/>
        <item x="29"/>
        <item x="42"/>
        <item x="57"/>
        <item x="17"/>
        <item x="56"/>
        <item x="91"/>
        <item x="2"/>
        <item x="33"/>
        <item x="79"/>
        <item x="69"/>
        <item x="35"/>
        <item x="100"/>
        <item x="99"/>
        <item x="97"/>
        <item x="25"/>
        <item x="66"/>
        <item x="1"/>
        <item x="116"/>
        <item x="115"/>
        <item x="26"/>
        <item x="27"/>
        <item x="94"/>
        <item x="4"/>
        <item x="49"/>
        <item x="105"/>
        <item x="14"/>
        <item x="52"/>
        <item x="45"/>
        <item x="55"/>
        <item x="117"/>
        <item x="70"/>
        <item x="119"/>
        <item x="54"/>
        <item x="96"/>
        <item x="31"/>
        <item x="38"/>
        <item x="30"/>
        <item x="104"/>
        <item x="37"/>
        <item x="22"/>
        <item x="41"/>
        <item x="84"/>
        <item x="80"/>
        <item x="81"/>
        <item x="76"/>
        <item x="95"/>
        <item x="83"/>
        <item x="8"/>
        <item x="51"/>
        <item x="3"/>
        <item x="28"/>
        <item x="108"/>
        <item x="92"/>
        <item x="75"/>
        <item x="90"/>
        <item x="15"/>
        <item x="13"/>
        <item x="7"/>
        <item x="107"/>
        <item x="47"/>
        <item x="103"/>
        <item x="73"/>
        <item x="65"/>
        <item x="19"/>
        <item x="102"/>
        <item x="63"/>
        <item x="93"/>
        <item x="40"/>
        <item x="72"/>
        <item x="60"/>
        <item x="5"/>
        <item x="114"/>
        <item x="21"/>
        <item x="46"/>
        <item x="64"/>
        <item x="0"/>
        <item x="111"/>
        <item x="110"/>
        <item x="113"/>
        <item x="23"/>
        <item x="85"/>
        <item x="98"/>
        <item x="9"/>
        <item x="39"/>
        <item x="77"/>
        <item x="68"/>
        <item x="61"/>
        <item x="59"/>
        <item x="82"/>
        <item x="78"/>
        <item x="106"/>
        <item x="58"/>
        <item x="34"/>
        <item x="16"/>
        <item x="10"/>
        <item x="74"/>
        <item x="12"/>
        <item x="109"/>
        <item x="118"/>
        <item x="6"/>
        <item x="101"/>
        <item x="89"/>
        <item x="71"/>
        <item x="48"/>
        <item x="24"/>
        <item x="32"/>
        <item x="20"/>
        <item x="43"/>
        <item x="67"/>
        <item x="18"/>
        <item x="87"/>
        <item t="default"/>
      </items>
    </pivotField>
    <pivotField showAll="0">
      <items count="27">
        <item x="0"/>
        <item x="14"/>
        <item x="9"/>
        <item x="16"/>
        <item x="4"/>
        <item x="17"/>
        <item x="11"/>
        <item x="19"/>
        <item x="1"/>
        <item x="5"/>
        <item x="8"/>
        <item x="18"/>
        <item x="20"/>
        <item x="10"/>
        <item x="22"/>
        <item x="7"/>
        <item x="2"/>
        <item x="23"/>
        <item x="21"/>
        <item x="3"/>
        <item x="15"/>
        <item x="13"/>
        <item x="12"/>
        <item x="24"/>
        <item x="6"/>
        <item x="25"/>
        <item t="default"/>
      </items>
    </pivotField>
    <pivotField showAll="0">
      <items count="3">
        <item x="1"/>
        <item x="0"/>
        <item t="default"/>
      </items>
    </pivotField>
    <pivotField axis="axisPage" dataField="1" multipleItemSelectionAllowed="1" showAll="0">
      <items count="3">
        <item h="1" x="0"/>
        <item h="1" x="1"/>
        <item t="default"/>
      </items>
    </pivotField>
    <pivotField showAll="0">
      <items count="3">
        <item x="0"/>
        <item x="1"/>
        <item t="default"/>
      </items>
    </pivotField>
    <pivotField numFmtId="164" showAll="0"/>
    <pivotField dataField="1" showAll="0">
      <items count="21">
        <item x="7"/>
        <item x="4"/>
        <item x="5"/>
        <item x="2"/>
        <item x="3"/>
        <item x="14"/>
        <item x="6"/>
        <item x="13"/>
        <item x="9"/>
        <item x="8"/>
        <item x="17"/>
        <item x="0"/>
        <item x="1"/>
        <item x="11"/>
        <item x="15"/>
        <item x="19"/>
        <item x="18"/>
        <item x="16"/>
        <item x="12"/>
        <item x="10"/>
        <item t="default"/>
      </items>
    </pivotField>
    <pivotField dataField="1" showAll="0">
      <items count="13">
        <item x="2"/>
        <item x="0"/>
        <item x="4"/>
        <item x="1"/>
        <item x="3"/>
        <item x="7"/>
        <item x="11"/>
        <item x="6"/>
        <item x="9"/>
        <item x="10"/>
        <item x="5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showAll="0"/>
    <pivotField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pageFields count="1">
    <pageField fld="5" hier="-1"/>
  </pageFields>
  <dataFields count="3">
    <dataField name="Sum of docs-pub" fld="8" baseField="0" baseItem="0"/>
    <dataField name="Sum of docs-priv" fld="9" baseField="0" baseItem="0"/>
    <dataField name="Sum of urban" fld="5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3:W131" totalsRowShown="0">
  <autoFilter ref="A3:W131"/>
  <sortState ref="A4:W131">
    <sortCondition ref="A3:A131"/>
  </sortState>
  <tableColumns count="23">
    <tableColumn id="1" name="Column1"/>
    <tableColumn id="2" name="Column2"/>
    <tableColumn id="3" name="Column3"/>
    <tableColumn id="4" name="Column4" dataDxfId="6"/>
    <tableColumn id="5" name="regional" dataDxfId="5">
      <calculatedColumnFormula>IF((A4=D4),1,0)</calculatedColumnFormula>
    </tableColumn>
    <tableColumn id="22" name="urban" dataDxfId="4">
      <calculatedColumnFormula>Table1[[#This Row],[regional]]</calculatedColumnFormula>
    </tableColumn>
    <tableColumn id="23" name="prox" dataDxfId="3"/>
    <tableColumn id="6" name="population" dataDxfId="2" dataCellStyle="Comma">
      <calculatedColumnFormula>B4*1000+C4</calculatedColumnFormula>
    </tableColumn>
    <tableColumn id="7" name="docs-pub"/>
    <tableColumn id="8" name="docs-priv"/>
    <tableColumn id="10" name="amo-pub"/>
    <tableColumn id="11" name="amo-priv"/>
    <tableColumn id="12" name="co-pub"/>
    <tableColumn id="13" name="co-priv"/>
    <tableColumn id="14" name="nurse-pub"/>
    <tableColumn id="15" name="nurse-priv"/>
    <tableColumn id="16" name="midwife-pub"/>
    <tableColumn id="17" name="midwife-priv"/>
    <tableColumn id="18" name="ma-pub"/>
    <tableColumn id="19" name="ma-priv"/>
    <tableColumn id="20" name="Column20" dataDxfId="1">
      <calculatedColumnFormula>((I4+J4+Table1[[#This Row],[amo-pub]]+Table1[[#This Row],[amo-priv]]+Table1[[#This Row],[co-pub]]+Table1[[#This Row],[co-priv]]+O4+P4+Q4+R4)/H4)*10000</calculatedColumnFormula>
    </tableColumn>
    <tableColumn id="21" name="Column21"/>
    <tableColumn id="24" name="Column22" dataDxfId="0">
      <calculatedColumnFormula>IF(Table1[[#This Row],[Column20]]&gt;$Y$7,4,1)*IF(AND($Y$7&gt;Table1[[#This Row],[Column20]],Table1[[#This Row],[Column20]]&gt;$Y$10),3,1)*IF(AND($Y$10&gt;Table1[[#This Row],[Column20]],Table1[[#This Row],[Column20]]&gt;$Y$13),2,1)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7"/>
  <sheetViews>
    <sheetView workbookViewId="0">
      <selection activeCell="B8" sqref="B8"/>
    </sheetView>
  </sheetViews>
  <sheetFormatPr baseColWidth="10" defaultRowHeight="16" x14ac:dyDescent="0.2"/>
  <cols>
    <col min="1" max="1" width="6" customWidth="1"/>
    <col min="2" max="2" width="17" customWidth="1"/>
    <col min="3" max="3" width="14.83203125" customWidth="1"/>
    <col min="4" max="4" width="12.1640625" customWidth="1"/>
    <col min="5" max="5" width="15.33203125" customWidth="1"/>
    <col min="6" max="6" width="3.1640625" customWidth="1"/>
    <col min="7" max="7" width="2.1640625" bestFit="1" customWidth="1"/>
    <col min="8" max="11" width="2.1640625" customWidth="1"/>
    <col min="12" max="20" width="3.1640625" customWidth="1"/>
    <col min="21" max="21" width="4.1640625" customWidth="1"/>
    <col min="22" max="22" width="10.83203125" customWidth="1"/>
    <col min="23" max="25" width="2.1640625" customWidth="1"/>
    <col min="26" max="26" width="6.83203125" customWidth="1"/>
    <col min="27" max="27" width="4.33203125" customWidth="1"/>
    <col min="28" max="28" width="6.83203125" customWidth="1"/>
    <col min="29" max="29" width="4.33203125" customWidth="1"/>
    <col min="30" max="32" width="2.1640625" customWidth="1"/>
    <col min="33" max="33" width="6.83203125" customWidth="1"/>
    <col min="34" max="34" width="4.33203125" customWidth="1"/>
    <col min="35" max="35" width="2.1640625" customWidth="1"/>
    <col min="36" max="36" width="6.83203125" customWidth="1"/>
    <col min="37" max="37" width="4.33203125" customWidth="1"/>
    <col min="38" max="38" width="2.1640625" customWidth="1"/>
    <col min="39" max="39" width="6.83203125" customWidth="1"/>
    <col min="40" max="40" width="4.33203125" customWidth="1"/>
    <col min="41" max="42" width="2.1640625" customWidth="1"/>
    <col min="43" max="43" width="6.83203125" customWidth="1"/>
    <col min="44" max="44" width="5.33203125" customWidth="1"/>
    <col min="45" max="45" width="7.83203125" customWidth="1"/>
    <col min="46" max="46" width="5.33203125" customWidth="1"/>
    <col min="47" max="47" width="2.1640625" customWidth="1"/>
    <col min="48" max="48" width="7.83203125" customWidth="1"/>
    <col min="49" max="49" width="5.33203125" customWidth="1"/>
    <col min="50" max="50" width="7.83203125" customWidth="1"/>
    <col min="51" max="51" width="5.33203125" customWidth="1"/>
    <col min="52" max="52" width="3.1640625" customWidth="1"/>
    <col min="53" max="53" width="7.83203125" customWidth="1"/>
    <col min="54" max="54" width="5.33203125" customWidth="1"/>
    <col min="55" max="55" width="7.83203125" customWidth="1"/>
    <col min="56" max="56" width="5.33203125" customWidth="1"/>
    <col min="57" max="57" width="7.83203125" customWidth="1"/>
    <col min="58" max="58" width="5.33203125" customWidth="1"/>
    <col min="59" max="59" width="7.83203125" customWidth="1"/>
    <col min="60" max="60" width="5.33203125" customWidth="1"/>
    <col min="61" max="61" width="7.83203125" customWidth="1"/>
    <col min="62" max="62" width="5.33203125" customWidth="1"/>
    <col min="63" max="63" width="7.83203125" customWidth="1"/>
    <col min="64" max="64" width="6.33203125" customWidth="1"/>
    <col min="65" max="65" width="8.83203125" customWidth="1"/>
  </cols>
  <sheetData>
    <row r="4" spans="1:4" x14ac:dyDescent="0.2">
      <c r="A4" s="22" t="s">
        <v>220</v>
      </c>
      <c r="B4" t="s">
        <v>275</v>
      </c>
    </row>
    <row r="6" spans="1:4" x14ac:dyDescent="0.2">
      <c r="B6" s="22" t="s">
        <v>273</v>
      </c>
    </row>
    <row r="7" spans="1:4" x14ac:dyDescent="0.2">
      <c r="B7" t="s">
        <v>271</v>
      </c>
      <c r="C7" t="s">
        <v>274</v>
      </c>
      <c r="D7" t="s">
        <v>278</v>
      </c>
    </row>
    <row r="8" spans="1:4" x14ac:dyDescent="0.2">
      <c r="A8" t="s">
        <v>272</v>
      </c>
      <c r="B8" s="23"/>
      <c r="C8" s="23"/>
      <c r="D8" s="23"/>
    </row>
    <row r="11" spans="1:4" x14ac:dyDescent="0.2">
      <c r="A11" t="s">
        <v>276</v>
      </c>
      <c r="B11">
        <v>289</v>
      </c>
      <c r="C11">
        <f>B11/'District data'!AI144</f>
        <v>0.21471025260029716</v>
      </c>
    </row>
    <row r="12" spans="1:4" x14ac:dyDescent="0.2">
      <c r="A12" t="s">
        <v>277</v>
      </c>
    </row>
    <row r="16" spans="1:4" x14ac:dyDescent="0.2">
      <c r="C16" t="e">
        <f>B8/(B8+C8)</f>
        <v>#DIV/0!</v>
      </c>
    </row>
    <row r="17" spans="3:3" x14ac:dyDescent="0.2">
      <c r="C17" t="e">
        <f>1-C16</f>
        <v>#DIV/0!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67"/>
  <sheetViews>
    <sheetView workbookViewId="0">
      <selection activeCell="H133" sqref="H133"/>
    </sheetView>
  </sheetViews>
  <sheetFormatPr baseColWidth="10" defaultColWidth="11" defaultRowHeight="16" x14ac:dyDescent="0.2"/>
  <cols>
    <col min="1" max="1" width="14" customWidth="1"/>
    <col min="2" max="2" width="0" hidden="1" customWidth="1"/>
    <col min="3" max="3" width="2.33203125" hidden="1" customWidth="1"/>
    <col min="4" max="4" width="11.33203125" style="12" customWidth="1"/>
    <col min="5" max="7" width="11.33203125" customWidth="1"/>
    <col min="8" max="8" width="13.6640625" bestFit="1" customWidth="1"/>
    <col min="9" max="14" width="11.1640625" customWidth="1"/>
    <col min="15" max="21" width="12.1640625" customWidth="1"/>
    <col min="22" max="23" width="13" customWidth="1"/>
    <col min="24" max="24" width="4.83203125" customWidth="1"/>
    <col min="25" max="25" width="13" customWidth="1"/>
    <col min="26" max="31" width="16.6640625" customWidth="1"/>
    <col min="33" max="33" width="28.83203125" customWidth="1"/>
    <col min="34" max="34" width="14.6640625" bestFit="1" customWidth="1"/>
    <col min="35" max="35" width="12.33203125" customWidth="1"/>
    <col min="36" max="39" width="11.1640625" bestFit="1" customWidth="1"/>
  </cols>
  <sheetData>
    <row r="1" spans="1:65" x14ac:dyDescent="0.2">
      <c r="A1" s="8" t="s">
        <v>138</v>
      </c>
      <c r="B1" s="3"/>
      <c r="C1" s="3"/>
      <c r="D1" s="11" t="s">
        <v>212</v>
      </c>
      <c r="E1" s="28" t="s">
        <v>248</v>
      </c>
      <c r="F1" s="28" t="s">
        <v>213</v>
      </c>
      <c r="G1" s="28" t="s">
        <v>214</v>
      </c>
      <c r="H1" s="4" t="s">
        <v>137</v>
      </c>
      <c r="I1" s="29" t="s">
        <v>128</v>
      </c>
      <c r="J1" s="29"/>
      <c r="K1" s="29" t="s">
        <v>129</v>
      </c>
      <c r="L1" s="29"/>
      <c r="M1" s="29" t="s">
        <v>132</v>
      </c>
      <c r="N1" s="29"/>
      <c r="O1" s="29" t="s">
        <v>130</v>
      </c>
      <c r="P1" s="29"/>
      <c r="Q1" s="29" t="s">
        <v>131</v>
      </c>
      <c r="R1" s="29"/>
      <c r="S1" s="29" t="s">
        <v>133</v>
      </c>
      <c r="T1" s="29"/>
      <c r="U1" s="28" t="s">
        <v>200</v>
      </c>
      <c r="V1" s="4" t="s">
        <v>134</v>
      </c>
      <c r="W1" s="10"/>
      <c r="X1" s="10"/>
      <c r="Y1" s="18"/>
      <c r="AF1" s="30" t="s">
        <v>137</v>
      </c>
      <c r="AG1" s="30"/>
      <c r="AH1" s="30"/>
      <c r="AI1" s="30"/>
      <c r="AK1" s="30" t="s">
        <v>223</v>
      </c>
      <c r="AL1" s="30"/>
      <c r="AM1" s="30"/>
      <c r="AN1" s="30"/>
      <c r="AP1" s="30" t="s">
        <v>236</v>
      </c>
      <c r="AQ1" s="30"/>
      <c r="AR1" s="30"/>
      <c r="AS1" s="30"/>
      <c r="AU1" s="30" t="s">
        <v>237</v>
      </c>
      <c r="AV1" s="30"/>
      <c r="AW1" s="30"/>
      <c r="AX1" s="30"/>
      <c r="AZ1" s="30" t="s">
        <v>130</v>
      </c>
      <c r="BA1" s="30"/>
      <c r="BB1" s="30"/>
      <c r="BC1" s="30"/>
      <c r="BE1" s="30" t="s">
        <v>131</v>
      </c>
      <c r="BF1" s="30"/>
      <c r="BG1" s="30"/>
      <c r="BH1" s="30"/>
      <c r="BJ1" s="30" t="s">
        <v>238</v>
      </c>
      <c r="BK1" s="30"/>
      <c r="BL1" s="30"/>
      <c r="BM1" s="30"/>
    </row>
    <row r="2" spans="1:65" x14ac:dyDescent="0.2">
      <c r="A2" s="8"/>
      <c r="B2" s="3"/>
      <c r="C2" s="3"/>
      <c r="D2" s="11"/>
      <c r="E2" s="29"/>
      <c r="F2" s="28"/>
      <c r="G2" s="28"/>
      <c r="H2" s="4"/>
      <c r="I2" s="4" t="s">
        <v>135</v>
      </c>
      <c r="J2" s="4" t="s">
        <v>136</v>
      </c>
      <c r="K2" s="4" t="s">
        <v>135</v>
      </c>
      <c r="L2" s="4" t="s">
        <v>136</v>
      </c>
      <c r="M2" s="4" t="s">
        <v>135</v>
      </c>
      <c r="N2" s="4" t="s">
        <v>136</v>
      </c>
      <c r="O2" s="4" t="s">
        <v>135</v>
      </c>
      <c r="P2" s="4" t="s">
        <v>136</v>
      </c>
      <c r="Q2" s="4" t="s">
        <v>135</v>
      </c>
      <c r="R2" s="4" t="s">
        <v>136</v>
      </c>
      <c r="S2" s="4" t="s">
        <v>135</v>
      </c>
      <c r="T2" s="4" t="s">
        <v>136</v>
      </c>
      <c r="U2" s="29"/>
      <c r="V2" s="4"/>
      <c r="W2" s="10" t="s">
        <v>246</v>
      </c>
      <c r="X2" s="10"/>
      <c r="Y2" s="18"/>
      <c r="AF2" t="s">
        <v>215</v>
      </c>
      <c r="AG2" t="s">
        <v>216</v>
      </c>
      <c r="AH2" t="s">
        <v>217</v>
      </c>
      <c r="AI2" t="s">
        <v>218</v>
      </c>
      <c r="AK2" t="s">
        <v>215</v>
      </c>
      <c r="AL2" t="s">
        <v>216</v>
      </c>
      <c r="AM2" t="s">
        <v>217</v>
      </c>
      <c r="AN2" t="s">
        <v>218</v>
      </c>
      <c r="AP2" t="s">
        <v>215</v>
      </c>
      <c r="AQ2" t="s">
        <v>216</v>
      </c>
      <c r="AR2" t="s">
        <v>217</v>
      </c>
      <c r="AS2" t="s">
        <v>218</v>
      </c>
      <c r="AU2" t="s">
        <v>215</v>
      </c>
      <c r="AV2" t="s">
        <v>216</v>
      </c>
      <c r="AW2" t="s">
        <v>217</v>
      </c>
      <c r="AX2" t="s">
        <v>218</v>
      </c>
      <c r="AZ2" t="s">
        <v>215</v>
      </c>
      <c r="BA2" t="s">
        <v>216</v>
      </c>
      <c r="BB2" t="s">
        <v>217</v>
      </c>
      <c r="BC2" t="s">
        <v>218</v>
      </c>
      <c r="BE2" t="s">
        <v>215</v>
      </c>
      <c r="BF2" t="s">
        <v>216</v>
      </c>
      <c r="BG2" t="s">
        <v>217</v>
      </c>
      <c r="BH2" t="s">
        <v>218</v>
      </c>
      <c r="BJ2" t="s">
        <v>215</v>
      </c>
      <c r="BK2" t="s">
        <v>216</v>
      </c>
      <c r="BL2" t="s">
        <v>217</v>
      </c>
      <c r="BM2" t="s">
        <v>218</v>
      </c>
    </row>
    <row r="3" spans="1:65" x14ac:dyDescent="0.2">
      <c r="A3" t="s">
        <v>206</v>
      </c>
      <c r="B3" t="s">
        <v>207</v>
      </c>
      <c r="C3" t="s">
        <v>208</v>
      </c>
      <c r="D3" s="12" t="s">
        <v>209</v>
      </c>
      <c r="E3" s="6" t="s">
        <v>219</v>
      </c>
      <c r="F3" s="6" t="s">
        <v>220</v>
      </c>
      <c r="G3" s="6" t="s">
        <v>221</v>
      </c>
      <c r="H3" s="1" t="s">
        <v>222</v>
      </c>
      <c r="I3" t="s">
        <v>224</v>
      </c>
      <c r="J3" t="s">
        <v>225</v>
      </c>
      <c r="K3" t="s">
        <v>226</v>
      </c>
      <c r="L3" t="s">
        <v>227</v>
      </c>
      <c r="M3" t="s">
        <v>228</v>
      </c>
      <c r="N3" t="s">
        <v>229</v>
      </c>
      <c r="O3" t="s">
        <v>230</v>
      </c>
      <c r="P3" t="s">
        <v>231</v>
      </c>
      <c r="Q3" t="s">
        <v>232</v>
      </c>
      <c r="R3" t="s">
        <v>233</v>
      </c>
      <c r="S3" t="s">
        <v>234</v>
      </c>
      <c r="T3" t="s">
        <v>235</v>
      </c>
      <c r="U3" s="9" t="s">
        <v>210</v>
      </c>
      <c r="V3" t="s">
        <v>211</v>
      </c>
      <c r="W3" t="s">
        <v>247</v>
      </c>
    </row>
    <row r="4" spans="1:65" x14ac:dyDescent="0.2">
      <c r="A4" t="s">
        <v>0</v>
      </c>
      <c r="B4">
        <v>593</v>
      </c>
      <c r="C4">
        <v>789</v>
      </c>
      <c r="D4" s="12" t="s">
        <v>1</v>
      </c>
      <c r="E4" s="6"/>
      <c r="F4" s="6">
        <f>Table1[[#This Row],[regional]]</f>
        <v>0</v>
      </c>
      <c r="G4" s="6">
        <v>1</v>
      </c>
      <c r="H4" s="1">
        <f t="shared" ref="H4:H35" si="0">B4*1000+C4</f>
        <v>593789</v>
      </c>
      <c r="I4">
        <v>11</v>
      </c>
      <c r="J4">
        <v>1</v>
      </c>
      <c r="K4">
        <v>15</v>
      </c>
      <c r="L4">
        <v>1</v>
      </c>
      <c r="M4">
        <v>106</v>
      </c>
      <c r="N4">
        <v>33</v>
      </c>
      <c r="O4">
        <v>48</v>
      </c>
      <c r="P4">
        <v>7</v>
      </c>
      <c r="Q4">
        <v>126</v>
      </c>
      <c r="R4">
        <v>24</v>
      </c>
      <c r="S4">
        <v>230</v>
      </c>
      <c r="T4">
        <v>53</v>
      </c>
      <c r="U4" s="9">
        <f>((I4+J4+Table1[[#This Row],[amo-pub]]+Table1[[#This Row],[amo-priv]]+Table1[[#This Row],[co-pub]]+Table1[[#This Row],[co-priv]]+O4+P4+Q4+R4)/H4)*10000</f>
        <v>6.2648516560596432</v>
      </c>
      <c r="V4">
        <v>3.9</v>
      </c>
      <c r="W4">
        <f>IF(Table1[[#This Row],[Column20]]&gt;$Y$7,4,1)*IF(AND($Y$7&gt;Table1[[#This Row],[Column20]],Table1[[#This Row],[Column20]]&gt;$Y$10),3,1)*IF(AND($Y$10&gt;Table1[[#This Row],[Column20]],Table1[[#This Row],[Column20]]&gt;$Y$13),2,1)</f>
        <v>3</v>
      </c>
      <c r="Y4" t="s">
        <v>245</v>
      </c>
      <c r="AA4">
        <f>IF(AF4=0,0,1)</f>
        <v>0</v>
      </c>
      <c r="AB4">
        <f>IF(AG4=0,0,1)</f>
        <v>1</v>
      </c>
      <c r="AC4">
        <f>IF(AH4=0,0,1)</f>
        <v>0</v>
      </c>
      <c r="AD4">
        <f>IF(AI4=0,0,1)</f>
        <v>0</v>
      </c>
      <c r="AF4">
        <f>Table1[[#This Row],[population]]*Table1[[#This Row],[prox]]*Table1[[#This Row],[urban]]</f>
        <v>0</v>
      </c>
      <c r="AG4">
        <f>Table1[[#This Row],[population]]*Table1[[#This Row],[prox]]*(1-Table1[[#This Row],[urban]])</f>
        <v>593789</v>
      </c>
      <c r="AH4">
        <f>Table1[[#This Row],[population]]*(1-Table1[[#This Row],[prox]])*Table1[[#This Row],[urban]]</f>
        <v>0</v>
      </c>
      <c r="AI4">
        <f>Table1[[#This Row],[population]]*(1-Table1[[#This Row],[prox]])*(1-Table1[[#This Row],[urban]])</f>
        <v>0</v>
      </c>
      <c r="AK4">
        <f>(Table1[[#This Row],[docs-pub]]+Table1[docs-priv])*Table1[[#This Row],[prox]]*Table1[[#This Row],[urban]]</f>
        <v>0</v>
      </c>
      <c r="AL4">
        <f>(Table1[[#This Row],[docs-pub]]+Table1[docs-priv])*Table1[[#This Row],[prox]]*(1-Table1[[#This Row],[urban]])</f>
        <v>12</v>
      </c>
      <c r="AM4">
        <f>(Table1[[#This Row],[docs-pub]]+Table1[docs-priv])*(1-Table1[[#This Row],[prox]])*Table1[[#This Row],[urban]]</f>
        <v>0</v>
      </c>
      <c r="AN4">
        <f>(Table1[[#This Row],[docs-pub]]+Table1[docs-priv])*(1-Table1[[#This Row],[prox]])*(1-Table1[[#This Row],[urban]])</f>
        <v>0</v>
      </c>
      <c r="AP4">
        <f>(Table1[[#This Row],[amo-pub]]+Table1[amo-priv])*Table1[[#This Row],[prox]]*Table1[[#This Row],[urban]]</f>
        <v>0</v>
      </c>
      <c r="AQ4">
        <f>(Table1[[#This Row],[amo-pub]]+Table1[amo-priv])*Table1[[#This Row],[prox]]*(1-Table1[[#This Row],[urban]])</f>
        <v>16</v>
      </c>
      <c r="AR4">
        <f>(Table1[[#This Row],[amo-pub]]+Table1[amo-priv])*(1-Table1[[#This Row],[prox]])*Table1[[#This Row],[urban]]</f>
        <v>0</v>
      </c>
      <c r="AS4">
        <f>(Table1[[#This Row],[amo-pub]]+Table1[amo-priv])*(1-Table1[[#This Row],[prox]])*(1-Table1[[#This Row],[urban]])</f>
        <v>0</v>
      </c>
      <c r="AU4">
        <f>(Table1[[#This Row],[co-pub]]+Table1[co-priv])*Table1[[#This Row],[prox]]*Table1[[#This Row],[urban]]</f>
        <v>0</v>
      </c>
      <c r="AV4">
        <f>(Table1[[#This Row],[co-pub]]+Table1[co-priv])*Table1[[#This Row],[prox]]*(1-Table1[[#This Row],[urban]])</f>
        <v>139</v>
      </c>
      <c r="AW4">
        <f>(Table1[[#This Row],[co-pub]]+Table1[co-priv])*(1-Table1[[#This Row],[prox]])*Table1[[#This Row],[urban]]</f>
        <v>0</v>
      </c>
      <c r="AX4">
        <f>(Table1[[#This Row],[co-pub]]+Table1[co-priv])*(1-Table1[[#This Row],[prox]])*(1-Table1[[#This Row],[urban]])</f>
        <v>0</v>
      </c>
      <c r="AZ4">
        <f>(Table1[[#This Row],[nurse-pub]]+Table1[nurse-priv])*Table1[[#This Row],[prox]]*Table1[[#This Row],[urban]]</f>
        <v>0</v>
      </c>
      <c r="BA4">
        <f>(Table1[[#This Row],[nurse-pub]]+Table1[nurse-priv])*Table1[[#This Row],[prox]]*(1-Table1[[#This Row],[urban]])</f>
        <v>55</v>
      </c>
      <c r="BB4">
        <f>(Table1[[#This Row],[nurse-pub]]+Table1[nurse-priv])*(1-Table1[[#This Row],[prox]])*Table1[[#This Row],[urban]]</f>
        <v>0</v>
      </c>
      <c r="BC4">
        <f>(Table1[[#This Row],[nurse-pub]]+Table1[nurse-priv])*(1-Table1[[#This Row],[prox]])*(1-Table1[[#This Row],[urban]])</f>
        <v>0</v>
      </c>
      <c r="BE4">
        <f>(Table1[[#This Row],[midwife-pub]]+Table1[midwife-priv])*Table1[[#This Row],[prox]]*Table1[[#This Row],[urban]]</f>
        <v>0</v>
      </c>
      <c r="BF4">
        <f>(Table1[[#This Row],[midwife-pub]]+Table1[midwife-priv])*Table1[[#This Row],[prox]]*(1-Table1[[#This Row],[urban]])</f>
        <v>150</v>
      </c>
      <c r="BG4">
        <f>(Table1[[#This Row],[midwife-pub]]+Table1[midwife-priv])*(1-Table1[[#This Row],[prox]])*Table1[[#This Row],[urban]]</f>
        <v>0</v>
      </c>
      <c r="BH4">
        <f>(Table1[[#This Row],[midwife-pub]]+Table1[midwife-priv])*(1-Table1[[#This Row],[prox]])*(1-Table1[[#This Row],[urban]])</f>
        <v>0</v>
      </c>
      <c r="BJ4">
        <f>(Table1[[#This Row],[ma-pub]]+Table1[ma-priv])*Table1[[#This Row],[prox]]*Table1[[#This Row],[urban]]</f>
        <v>0</v>
      </c>
      <c r="BK4">
        <f>(Table1[[#This Row],[ma-pub]]+Table1[ma-priv])*Table1[[#This Row],[prox]]*(1-Table1[[#This Row],[urban]])</f>
        <v>283</v>
      </c>
      <c r="BL4">
        <f>(Table1[[#This Row],[ma-pub]]+Table1[ma-priv])*(1-Table1[[#This Row],[prox]])*Table1[[#This Row],[urban]]</f>
        <v>0</v>
      </c>
      <c r="BM4">
        <f>(Table1[[#This Row],[ma-pub]]+Table1[ma-priv])*(1-Table1[[#This Row],[prox]])*(1-Table1[[#This Row],[urban]])</f>
        <v>0</v>
      </c>
    </row>
    <row r="5" spans="1:65" x14ac:dyDescent="0.2">
      <c r="A5" t="s">
        <v>1</v>
      </c>
      <c r="B5">
        <v>321</v>
      </c>
      <c r="C5">
        <v>278</v>
      </c>
      <c r="D5" s="12" t="s">
        <v>1</v>
      </c>
      <c r="E5" s="6">
        <v>1</v>
      </c>
      <c r="F5" s="6">
        <f>Table1[[#This Row],[regional]]</f>
        <v>1</v>
      </c>
      <c r="G5" s="6">
        <v>1</v>
      </c>
      <c r="H5" s="1">
        <f t="shared" si="0"/>
        <v>321278</v>
      </c>
      <c r="I5">
        <v>12</v>
      </c>
      <c r="J5">
        <v>3</v>
      </c>
      <c r="K5">
        <v>27</v>
      </c>
      <c r="L5">
        <v>85</v>
      </c>
      <c r="M5">
        <v>0</v>
      </c>
      <c r="N5">
        <v>0</v>
      </c>
      <c r="O5">
        <v>86</v>
      </c>
      <c r="P5">
        <v>29</v>
      </c>
      <c r="Q5">
        <v>131</v>
      </c>
      <c r="R5">
        <v>96</v>
      </c>
      <c r="S5">
        <v>340</v>
      </c>
      <c r="T5">
        <v>122</v>
      </c>
      <c r="U5" s="9">
        <f>((I5+J5+Table1[[#This Row],[amo-pub]]+Table1[[#This Row],[amo-priv]]+Table1[[#This Row],[co-pub]]+Table1[[#This Row],[co-priv]]+O5+P5+Q5+R5)/H5)*10000</f>
        <v>14.597949439426291</v>
      </c>
      <c r="V5">
        <v>14.6</v>
      </c>
      <c r="W5">
        <f>IF(Table1[[#This Row],[Column20]]&gt;$Y$7,4,1)*IF(AND($Y$7&gt;Table1[[#This Row],[Column20]],Table1[[#This Row],[Column20]]&gt;$Y$10),3,1)*IF(AND($Y$10&gt;Table1[[#This Row],[Column20]],Table1[[#This Row],[Column20]]&gt;$Y$13),2,1)</f>
        <v>4</v>
      </c>
      <c r="AA5">
        <f t="shared" ref="AA5:AA68" si="1">IF(AF5=0,0,1)</f>
        <v>1</v>
      </c>
      <c r="AB5">
        <f t="shared" ref="AB5:AB68" si="2">IF(AG5=0,0,1)</f>
        <v>0</v>
      </c>
      <c r="AC5">
        <f t="shared" ref="AC5:AC68" si="3">IF(AH5=0,0,1)</f>
        <v>0</v>
      </c>
      <c r="AD5">
        <f t="shared" ref="AD5:AD68" si="4">IF(AI5=0,0,1)</f>
        <v>0</v>
      </c>
      <c r="AF5">
        <f>Table1[[#This Row],[population]]*Table1[[#This Row],[prox]]*Table1[[#This Row],[urban]]</f>
        <v>321278</v>
      </c>
      <c r="AG5">
        <f>Table1[[#This Row],[population]]*Table1[[#This Row],[prox]]*(1-Table1[[#This Row],[urban]])</f>
        <v>0</v>
      </c>
      <c r="AH5">
        <f>Table1[[#This Row],[population]]*(1-Table1[[#This Row],[prox]])*Table1[[#This Row],[urban]]</f>
        <v>0</v>
      </c>
      <c r="AI5">
        <f>Table1[[#This Row],[population]]*(1-Table1[[#This Row],[prox]])*(1-Table1[[#This Row],[urban]])</f>
        <v>0</v>
      </c>
      <c r="AK5">
        <f>(Table1[[#This Row],[docs-pub]]+Table1[docs-priv])*Table1[[#This Row],[prox]]*Table1[[#This Row],[urban]]</f>
        <v>15</v>
      </c>
      <c r="AL5">
        <f>(Table1[[#This Row],[docs-pub]]+Table1[docs-priv])*Table1[[#This Row],[prox]]*(1-Table1[[#This Row],[urban]])</f>
        <v>0</v>
      </c>
      <c r="AM5">
        <f>(Table1[[#This Row],[docs-pub]]+Table1[docs-priv])*(1-Table1[[#This Row],[prox]])*Table1[[#This Row],[urban]]</f>
        <v>0</v>
      </c>
      <c r="AN5">
        <f>(Table1[[#This Row],[docs-pub]]+Table1[docs-priv])*(1-Table1[[#This Row],[prox]])*(1-Table1[[#This Row],[urban]])</f>
        <v>0</v>
      </c>
      <c r="AP5">
        <f>(Table1[[#This Row],[amo-pub]]+Table1[amo-priv])*Table1[[#This Row],[prox]]*Table1[[#This Row],[urban]]</f>
        <v>112</v>
      </c>
      <c r="AQ5">
        <f>(Table1[[#This Row],[amo-pub]]+Table1[amo-priv])*Table1[[#This Row],[prox]]*(1-Table1[[#This Row],[urban]])</f>
        <v>0</v>
      </c>
      <c r="AR5">
        <f>(Table1[[#This Row],[amo-pub]]+Table1[amo-priv])*(1-Table1[[#This Row],[prox]])*Table1[[#This Row],[urban]]</f>
        <v>0</v>
      </c>
      <c r="AS5">
        <f>(Table1[[#This Row],[amo-pub]]+Table1[amo-priv])*(1-Table1[[#This Row],[prox]])*(1-Table1[[#This Row],[urban]])</f>
        <v>0</v>
      </c>
      <c r="AU5">
        <f>(Table1[[#This Row],[co-pub]]+Table1[co-priv])*Table1[[#This Row],[prox]]*Table1[[#This Row],[urban]]</f>
        <v>0</v>
      </c>
      <c r="AV5">
        <f>(Table1[[#This Row],[co-pub]]+Table1[co-priv])*Table1[[#This Row],[prox]]*(1-Table1[[#This Row],[urban]])</f>
        <v>0</v>
      </c>
      <c r="AW5">
        <f>(Table1[[#This Row],[co-pub]]+Table1[co-priv])*(1-Table1[[#This Row],[prox]])*Table1[[#This Row],[urban]]</f>
        <v>0</v>
      </c>
      <c r="AX5">
        <f>(Table1[[#This Row],[co-pub]]+Table1[co-priv])*(1-Table1[[#This Row],[prox]])*(1-Table1[[#This Row],[urban]])</f>
        <v>0</v>
      </c>
      <c r="AZ5">
        <f>(Table1[[#This Row],[nurse-pub]]+Table1[nurse-priv])*Table1[[#This Row],[prox]]*Table1[[#This Row],[urban]]</f>
        <v>115</v>
      </c>
      <c r="BA5">
        <f>(Table1[[#This Row],[nurse-pub]]+Table1[nurse-priv])*Table1[[#This Row],[prox]]*(1-Table1[[#This Row],[urban]])</f>
        <v>0</v>
      </c>
      <c r="BB5">
        <f>(Table1[[#This Row],[nurse-pub]]+Table1[nurse-priv])*(1-Table1[[#This Row],[prox]])*Table1[[#This Row],[urban]]</f>
        <v>0</v>
      </c>
      <c r="BC5">
        <f>(Table1[[#This Row],[nurse-pub]]+Table1[nurse-priv])*(1-Table1[[#This Row],[prox]])*(1-Table1[[#This Row],[urban]])</f>
        <v>0</v>
      </c>
      <c r="BE5">
        <f>(Table1[[#This Row],[midwife-pub]]+Table1[midwife-priv])*Table1[[#This Row],[prox]]*Table1[[#This Row],[urban]]</f>
        <v>227</v>
      </c>
      <c r="BF5">
        <f>(Table1[[#This Row],[midwife-pub]]+Table1[midwife-priv])*Table1[[#This Row],[prox]]*(1-Table1[[#This Row],[urban]])</f>
        <v>0</v>
      </c>
      <c r="BG5">
        <f>(Table1[[#This Row],[midwife-pub]]+Table1[midwife-priv])*(1-Table1[[#This Row],[prox]])*Table1[[#This Row],[urban]]</f>
        <v>0</v>
      </c>
      <c r="BH5">
        <f>(Table1[[#This Row],[midwife-pub]]+Table1[midwife-priv])*(1-Table1[[#This Row],[prox]])*(1-Table1[[#This Row],[urban]])</f>
        <v>0</v>
      </c>
      <c r="BJ5">
        <f>(Table1[[#This Row],[ma-pub]]+Table1[ma-priv])*Table1[[#This Row],[prox]]*Table1[[#This Row],[urban]]</f>
        <v>462</v>
      </c>
      <c r="BK5">
        <f>(Table1[[#This Row],[ma-pub]]+Table1[ma-priv])*Table1[[#This Row],[prox]]*(1-Table1[[#This Row],[urban]])</f>
        <v>0</v>
      </c>
      <c r="BL5">
        <f>(Table1[[#This Row],[ma-pub]]+Table1[ma-priv])*(1-Table1[[#This Row],[prox]])*Table1[[#This Row],[urban]]</f>
        <v>0</v>
      </c>
      <c r="BM5">
        <f>(Table1[[#This Row],[ma-pub]]+Table1[ma-priv])*(1-Table1[[#This Row],[prox]])*(1-Table1[[#This Row],[urban]])</f>
        <v>0</v>
      </c>
    </row>
    <row r="6" spans="1:65" x14ac:dyDescent="0.2">
      <c r="A6" t="s">
        <v>2</v>
      </c>
      <c r="B6">
        <v>352</v>
      </c>
      <c r="C6">
        <v>201</v>
      </c>
      <c r="D6" s="12" t="s">
        <v>163</v>
      </c>
      <c r="E6" s="6">
        <v>1</v>
      </c>
      <c r="F6" s="6">
        <f>Table1[[#This Row],[regional]]</f>
        <v>1</v>
      </c>
      <c r="G6" s="6"/>
      <c r="H6" s="1">
        <f t="shared" si="0"/>
        <v>352201</v>
      </c>
      <c r="I6">
        <v>3</v>
      </c>
      <c r="J6">
        <v>1</v>
      </c>
      <c r="K6">
        <v>14</v>
      </c>
      <c r="L6">
        <v>0</v>
      </c>
      <c r="M6">
        <v>53</v>
      </c>
      <c r="N6">
        <v>11</v>
      </c>
      <c r="O6">
        <v>23</v>
      </c>
      <c r="P6">
        <v>0</v>
      </c>
      <c r="Q6">
        <v>162</v>
      </c>
      <c r="R6">
        <v>10</v>
      </c>
      <c r="S6">
        <v>152</v>
      </c>
      <c r="T6">
        <v>14</v>
      </c>
      <c r="U6" s="9">
        <f>((I6+J6+Table1[[#This Row],[amo-pub]]+Table1[[#This Row],[amo-priv]]+Table1[[#This Row],[co-pub]]+Table1[[#This Row],[co-priv]]+O6+P6+Q6+R6)/H6)*10000</f>
        <v>7.8648271867484763</v>
      </c>
      <c r="V6">
        <v>6</v>
      </c>
      <c r="W6">
        <f>IF(Table1[[#This Row],[Column20]]&gt;$Y$7,4,1)*IF(AND($Y$7&gt;Table1[[#This Row],[Column20]],Table1[[#This Row],[Column20]]&gt;$Y$10),3,1)*IF(AND($Y$10&gt;Table1[[#This Row],[Column20]],Table1[[#This Row],[Column20]]&gt;$Y$13),2,1)</f>
        <v>3</v>
      </c>
      <c r="Y6">
        <v>75</v>
      </c>
      <c r="AA6">
        <f t="shared" si="1"/>
        <v>0</v>
      </c>
      <c r="AB6">
        <f t="shared" si="2"/>
        <v>0</v>
      </c>
      <c r="AC6">
        <f t="shared" si="3"/>
        <v>1</v>
      </c>
      <c r="AD6">
        <f t="shared" si="4"/>
        <v>0</v>
      </c>
      <c r="AF6">
        <f>Table1[[#This Row],[population]]*Table1[[#This Row],[prox]]*Table1[[#This Row],[urban]]</f>
        <v>0</v>
      </c>
      <c r="AG6">
        <f>Table1[[#This Row],[population]]*Table1[[#This Row],[prox]]*(1-Table1[[#This Row],[urban]])</f>
        <v>0</v>
      </c>
      <c r="AH6">
        <f>Table1[[#This Row],[population]]*(1-Table1[[#This Row],[prox]])*Table1[[#This Row],[urban]]</f>
        <v>352201</v>
      </c>
      <c r="AI6">
        <f>Table1[[#This Row],[population]]*(1-Table1[[#This Row],[prox]])*(1-Table1[[#This Row],[urban]])</f>
        <v>0</v>
      </c>
      <c r="AK6">
        <f>(Table1[[#This Row],[docs-pub]]+Table1[docs-priv])*Table1[[#This Row],[prox]]*Table1[[#This Row],[urban]]</f>
        <v>0</v>
      </c>
      <c r="AL6">
        <f>(Table1[[#This Row],[docs-pub]]+Table1[docs-priv])*Table1[[#This Row],[prox]]*(1-Table1[[#This Row],[urban]])</f>
        <v>0</v>
      </c>
      <c r="AM6">
        <f>(Table1[[#This Row],[docs-pub]]+Table1[docs-priv])*(1-Table1[[#This Row],[prox]])*Table1[[#This Row],[urban]]</f>
        <v>4</v>
      </c>
      <c r="AN6">
        <f>(Table1[[#This Row],[docs-pub]]+Table1[docs-priv])*(1-Table1[[#This Row],[prox]])*(1-Table1[[#This Row],[urban]])</f>
        <v>0</v>
      </c>
      <c r="AP6">
        <f>(Table1[[#This Row],[amo-pub]]+Table1[amo-priv])*Table1[[#This Row],[prox]]*Table1[[#This Row],[urban]]</f>
        <v>0</v>
      </c>
      <c r="AQ6">
        <f>(Table1[[#This Row],[amo-pub]]+Table1[amo-priv])*Table1[[#This Row],[prox]]*(1-Table1[[#This Row],[urban]])</f>
        <v>0</v>
      </c>
      <c r="AR6">
        <f>(Table1[[#This Row],[amo-pub]]+Table1[amo-priv])*(1-Table1[[#This Row],[prox]])*Table1[[#This Row],[urban]]</f>
        <v>14</v>
      </c>
      <c r="AS6">
        <f>(Table1[[#This Row],[amo-pub]]+Table1[amo-priv])*(1-Table1[[#This Row],[prox]])*(1-Table1[[#This Row],[urban]])</f>
        <v>0</v>
      </c>
      <c r="AU6">
        <f>(Table1[[#This Row],[co-pub]]+Table1[co-priv])*Table1[[#This Row],[prox]]*Table1[[#This Row],[urban]]</f>
        <v>0</v>
      </c>
      <c r="AV6">
        <f>(Table1[[#This Row],[co-pub]]+Table1[co-priv])*Table1[[#This Row],[prox]]*(1-Table1[[#This Row],[urban]])</f>
        <v>0</v>
      </c>
      <c r="AW6">
        <f>(Table1[[#This Row],[co-pub]]+Table1[co-priv])*(1-Table1[[#This Row],[prox]])*Table1[[#This Row],[urban]]</f>
        <v>64</v>
      </c>
      <c r="AX6">
        <f>(Table1[[#This Row],[co-pub]]+Table1[co-priv])*(1-Table1[[#This Row],[prox]])*(1-Table1[[#This Row],[urban]])</f>
        <v>0</v>
      </c>
      <c r="AZ6">
        <f>(Table1[[#This Row],[nurse-pub]]+Table1[nurse-priv])*Table1[[#This Row],[prox]]*Table1[[#This Row],[urban]]</f>
        <v>0</v>
      </c>
      <c r="BA6">
        <f>(Table1[[#This Row],[nurse-pub]]+Table1[nurse-priv])*Table1[[#This Row],[prox]]*(1-Table1[[#This Row],[urban]])</f>
        <v>0</v>
      </c>
      <c r="BB6">
        <f>(Table1[[#This Row],[nurse-pub]]+Table1[nurse-priv])*(1-Table1[[#This Row],[prox]])*Table1[[#This Row],[urban]]</f>
        <v>23</v>
      </c>
      <c r="BC6">
        <f>(Table1[[#This Row],[nurse-pub]]+Table1[nurse-priv])*(1-Table1[[#This Row],[prox]])*(1-Table1[[#This Row],[urban]])</f>
        <v>0</v>
      </c>
      <c r="BE6">
        <f>(Table1[[#This Row],[midwife-pub]]+Table1[midwife-priv])*Table1[[#This Row],[prox]]*Table1[[#This Row],[urban]]</f>
        <v>0</v>
      </c>
      <c r="BF6">
        <f>(Table1[[#This Row],[midwife-pub]]+Table1[midwife-priv])*Table1[[#This Row],[prox]]*(1-Table1[[#This Row],[urban]])</f>
        <v>0</v>
      </c>
      <c r="BG6">
        <f>(Table1[[#This Row],[midwife-pub]]+Table1[midwife-priv])*(1-Table1[[#This Row],[prox]])*Table1[[#This Row],[urban]]</f>
        <v>172</v>
      </c>
      <c r="BH6">
        <f>(Table1[[#This Row],[midwife-pub]]+Table1[midwife-priv])*(1-Table1[[#This Row],[prox]])*(1-Table1[[#This Row],[urban]])</f>
        <v>0</v>
      </c>
      <c r="BJ6">
        <f>(Table1[[#This Row],[ma-pub]]+Table1[ma-priv])*Table1[[#This Row],[prox]]*Table1[[#This Row],[urban]]</f>
        <v>0</v>
      </c>
      <c r="BK6">
        <f>(Table1[[#This Row],[ma-pub]]+Table1[ma-priv])*Table1[[#This Row],[prox]]*(1-Table1[[#This Row],[urban]])</f>
        <v>0</v>
      </c>
      <c r="BL6">
        <f>(Table1[[#This Row],[ma-pub]]+Table1[ma-priv])*(1-Table1[[#This Row],[prox]])*Table1[[#This Row],[urban]]</f>
        <v>166</v>
      </c>
      <c r="BM6">
        <f>(Table1[[#This Row],[ma-pub]]+Table1[ma-priv])*(1-Table1[[#This Row],[prox]])*(1-Table1[[#This Row],[urban]])</f>
        <v>0</v>
      </c>
    </row>
    <row r="7" spans="1:65" x14ac:dyDescent="0.2">
      <c r="A7" t="s">
        <v>3</v>
      </c>
      <c r="B7">
        <v>253</v>
      </c>
      <c r="C7">
        <v>561</v>
      </c>
      <c r="D7" s="12" t="s">
        <v>175</v>
      </c>
      <c r="E7" s="6"/>
      <c r="F7" s="6">
        <f>Table1[[#This Row],[regional]]</f>
        <v>0</v>
      </c>
      <c r="G7" s="6">
        <v>1</v>
      </c>
      <c r="H7" s="1">
        <f t="shared" si="0"/>
        <v>253561</v>
      </c>
      <c r="I7">
        <v>4</v>
      </c>
      <c r="J7">
        <v>0</v>
      </c>
      <c r="K7">
        <v>8</v>
      </c>
      <c r="L7">
        <v>1</v>
      </c>
      <c r="M7">
        <v>56</v>
      </c>
      <c r="N7">
        <v>0</v>
      </c>
      <c r="O7">
        <v>19</v>
      </c>
      <c r="P7">
        <v>0</v>
      </c>
      <c r="Q7">
        <v>14</v>
      </c>
      <c r="R7">
        <v>0</v>
      </c>
      <c r="S7">
        <v>96</v>
      </c>
      <c r="T7">
        <v>22</v>
      </c>
      <c r="U7" s="9">
        <f>((I7+J7+Table1[[#This Row],[amo-pub]]+Table1[[#This Row],[amo-priv]]+Table1[[#This Row],[co-pub]]+Table1[[#This Row],[co-priv]]+O7+P7+Q7+R7)/H7)*10000</f>
        <v>4.0227006519141346</v>
      </c>
      <c r="V7">
        <v>1.8</v>
      </c>
      <c r="W7">
        <f>IF(Table1[[#This Row],[Column20]]&gt;$Y$7,4,1)*IF(AND($Y$7&gt;Table1[[#This Row],[Column20]],Table1[[#This Row],[Column20]]&gt;$Y$10),3,1)*IF(AND($Y$10&gt;Table1[[#This Row],[Column20]],Table1[[#This Row],[Column20]]&gt;$Y$13),2,1)</f>
        <v>2</v>
      </c>
      <c r="Y7">
        <f>_xlfn.PERCENTILE.EXC(Table1[Column20],Y6/100)</f>
        <v>8.6641837001117477</v>
      </c>
      <c r="AA7">
        <f t="shared" si="1"/>
        <v>0</v>
      </c>
      <c r="AB7">
        <f t="shared" si="2"/>
        <v>1</v>
      </c>
      <c r="AC7">
        <f t="shared" si="3"/>
        <v>0</v>
      </c>
      <c r="AD7">
        <f t="shared" si="4"/>
        <v>0</v>
      </c>
      <c r="AF7">
        <f>Table1[[#This Row],[population]]*Table1[[#This Row],[prox]]*Table1[[#This Row],[urban]]</f>
        <v>0</v>
      </c>
      <c r="AG7">
        <f>Table1[[#This Row],[population]]*Table1[[#This Row],[prox]]*(1-Table1[[#This Row],[urban]])</f>
        <v>253561</v>
      </c>
      <c r="AH7">
        <f>Table1[[#This Row],[population]]*(1-Table1[[#This Row],[prox]])*Table1[[#This Row],[urban]]</f>
        <v>0</v>
      </c>
      <c r="AI7">
        <f>Table1[[#This Row],[population]]*(1-Table1[[#This Row],[prox]])*(1-Table1[[#This Row],[urban]])</f>
        <v>0</v>
      </c>
      <c r="AK7">
        <f>(Table1[[#This Row],[docs-pub]]+Table1[docs-priv])*Table1[[#This Row],[prox]]*Table1[[#This Row],[urban]]</f>
        <v>0</v>
      </c>
      <c r="AL7">
        <f>(Table1[[#This Row],[docs-pub]]+Table1[docs-priv])*Table1[[#This Row],[prox]]*(1-Table1[[#This Row],[urban]])</f>
        <v>4</v>
      </c>
      <c r="AM7">
        <f>(Table1[[#This Row],[docs-pub]]+Table1[docs-priv])*(1-Table1[[#This Row],[prox]])*Table1[[#This Row],[urban]]</f>
        <v>0</v>
      </c>
      <c r="AN7">
        <f>(Table1[[#This Row],[docs-pub]]+Table1[docs-priv])*(1-Table1[[#This Row],[prox]])*(1-Table1[[#This Row],[urban]])</f>
        <v>0</v>
      </c>
      <c r="AP7">
        <f>(Table1[[#This Row],[amo-pub]]+Table1[amo-priv])*Table1[[#This Row],[prox]]*Table1[[#This Row],[urban]]</f>
        <v>0</v>
      </c>
      <c r="AQ7">
        <f>(Table1[[#This Row],[amo-pub]]+Table1[amo-priv])*Table1[[#This Row],[prox]]*(1-Table1[[#This Row],[urban]])</f>
        <v>9</v>
      </c>
      <c r="AR7">
        <f>(Table1[[#This Row],[amo-pub]]+Table1[amo-priv])*(1-Table1[[#This Row],[prox]])*Table1[[#This Row],[urban]]</f>
        <v>0</v>
      </c>
      <c r="AS7">
        <f>(Table1[[#This Row],[amo-pub]]+Table1[amo-priv])*(1-Table1[[#This Row],[prox]])*(1-Table1[[#This Row],[urban]])</f>
        <v>0</v>
      </c>
      <c r="AU7">
        <f>(Table1[[#This Row],[co-pub]]+Table1[co-priv])*Table1[[#This Row],[prox]]*Table1[[#This Row],[urban]]</f>
        <v>0</v>
      </c>
      <c r="AV7">
        <f>(Table1[[#This Row],[co-pub]]+Table1[co-priv])*Table1[[#This Row],[prox]]*(1-Table1[[#This Row],[urban]])</f>
        <v>56</v>
      </c>
      <c r="AW7">
        <f>(Table1[[#This Row],[co-pub]]+Table1[co-priv])*(1-Table1[[#This Row],[prox]])*Table1[[#This Row],[urban]]</f>
        <v>0</v>
      </c>
      <c r="AX7">
        <f>(Table1[[#This Row],[co-pub]]+Table1[co-priv])*(1-Table1[[#This Row],[prox]])*(1-Table1[[#This Row],[urban]])</f>
        <v>0</v>
      </c>
      <c r="AZ7">
        <f>(Table1[[#This Row],[nurse-pub]]+Table1[nurse-priv])*Table1[[#This Row],[prox]]*Table1[[#This Row],[urban]]</f>
        <v>0</v>
      </c>
      <c r="BA7">
        <f>(Table1[[#This Row],[nurse-pub]]+Table1[nurse-priv])*Table1[[#This Row],[prox]]*(1-Table1[[#This Row],[urban]])</f>
        <v>19</v>
      </c>
      <c r="BB7">
        <f>(Table1[[#This Row],[nurse-pub]]+Table1[nurse-priv])*(1-Table1[[#This Row],[prox]])*Table1[[#This Row],[urban]]</f>
        <v>0</v>
      </c>
      <c r="BC7">
        <f>(Table1[[#This Row],[nurse-pub]]+Table1[nurse-priv])*(1-Table1[[#This Row],[prox]])*(1-Table1[[#This Row],[urban]])</f>
        <v>0</v>
      </c>
      <c r="BE7">
        <f>(Table1[[#This Row],[midwife-pub]]+Table1[midwife-priv])*Table1[[#This Row],[prox]]*Table1[[#This Row],[urban]]</f>
        <v>0</v>
      </c>
      <c r="BF7">
        <f>(Table1[[#This Row],[midwife-pub]]+Table1[midwife-priv])*Table1[[#This Row],[prox]]*(1-Table1[[#This Row],[urban]])</f>
        <v>14</v>
      </c>
      <c r="BG7">
        <f>(Table1[[#This Row],[midwife-pub]]+Table1[midwife-priv])*(1-Table1[[#This Row],[prox]])*Table1[[#This Row],[urban]]</f>
        <v>0</v>
      </c>
      <c r="BH7">
        <f>(Table1[[#This Row],[midwife-pub]]+Table1[midwife-priv])*(1-Table1[[#This Row],[prox]])*(1-Table1[[#This Row],[urban]])</f>
        <v>0</v>
      </c>
      <c r="BJ7">
        <f>(Table1[[#This Row],[ma-pub]]+Table1[ma-priv])*Table1[[#This Row],[prox]]*Table1[[#This Row],[urban]]</f>
        <v>0</v>
      </c>
      <c r="BK7">
        <f>(Table1[[#This Row],[ma-pub]]+Table1[ma-priv])*Table1[[#This Row],[prox]]*(1-Table1[[#This Row],[urban]])</f>
        <v>118</v>
      </c>
      <c r="BL7">
        <f>(Table1[[#This Row],[ma-pub]]+Table1[ma-priv])*(1-Table1[[#This Row],[prox]])*Table1[[#This Row],[urban]]</f>
        <v>0</v>
      </c>
      <c r="BM7">
        <f>(Table1[[#This Row],[ma-pub]]+Table1[ma-priv])*(1-Table1[[#This Row],[prox]])*(1-Table1[[#This Row],[urban]])</f>
        <v>0</v>
      </c>
    </row>
    <row r="8" spans="1:65" x14ac:dyDescent="0.2">
      <c r="A8" t="s">
        <v>4</v>
      </c>
      <c r="B8">
        <v>703</v>
      </c>
      <c r="C8">
        <v>298</v>
      </c>
      <c r="D8" s="12" t="s">
        <v>182</v>
      </c>
      <c r="E8" s="6"/>
      <c r="F8" s="6">
        <f>Table1[[#This Row],[regional]]</f>
        <v>0</v>
      </c>
      <c r="G8" s="6"/>
      <c r="H8" s="1">
        <f t="shared" si="0"/>
        <v>703298</v>
      </c>
      <c r="I8">
        <v>1</v>
      </c>
      <c r="J8">
        <v>1</v>
      </c>
      <c r="K8">
        <v>6</v>
      </c>
      <c r="L8">
        <v>2</v>
      </c>
      <c r="M8">
        <v>54</v>
      </c>
      <c r="N8">
        <v>0</v>
      </c>
      <c r="O8">
        <v>13</v>
      </c>
      <c r="P8">
        <v>1</v>
      </c>
      <c r="Q8">
        <v>26</v>
      </c>
      <c r="R8">
        <v>2</v>
      </c>
      <c r="S8">
        <v>138</v>
      </c>
      <c r="T8">
        <v>12</v>
      </c>
      <c r="U8" s="9">
        <f>((I8+J8+Table1[[#This Row],[amo-pub]]+Table1[[#This Row],[amo-priv]]+Table1[[#This Row],[co-pub]]+Table1[[#This Row],[co-priv]]+O8+P8+Q8+R8)/H8)*10000</f>
        <v>1.5071847211281704</v>
      </c>
      <c r="V8">
        <v>0.7</v>
      </c>
      <c r="W8">
        <f>IF(Table1[[#This Row],[Column20]]&gt;$Y$7,4,1)*IF(AND($Y$7&gt;Table1[[#This Row],[Column20]],Table1[[#This Row],[Column20]]&gt;$Y$10),3,1)*IF(AND($Y$10&gt;Table1[[#This Row],[Column20]],Table1[[#This Row],[Column20]]&gt;$Y$13),2,1)</f>
        <v>1</v>
      </c>
      <c r="AA8">
        <f t="shared" si="1"/>
        <v>0</v>
      </c>
      <c r="AB8">
        <f t="shared" si="2"/>
        <v>0</v>
      </c>
      <c r="AC8">
        <f t="shared" si="3"/>
        <v>0</v>
      </c>
      <c r="AD8">
        <f t="shared" si="4"/>
        <v>1</v>
      </c>
      <c r="AF8">
        <f>Table1[[#This Row],[population]]*Table1[[#This Row],[prox]]*Table1[[#This Row],[urban]]</f>
        <v>0</v>
      </c>
      <c r="AG8">
        <f>Table1[[#This Row],[population]]*Table1[[#This Row],[prox]]*(1-Table1[[#This Row],[urban]])</f>
        <v>0</v>
      </c>
      <c r="AH8">
        <f>Table1[[#This Row],[population]]*(1-Table1[[#This Row],[prox]])*Table1[[#This Row],[urban]]</f>
        <v>0</v>
      </c>
      <c r="AI8">
        <f>Table1[[#This Row],[population]]*(1-Table1[[#This Row],[prox]])*(1-Table1[[#This Row],[urban]])</f>
        <v>703298</v>
      </c>
      <c r="AK8">
        <f>(Table1[[#This Row],[docs-pub]]+Table1[docs-priv])*Table1[[#This Row],[prox]]*Table1[[#This Row],[urban]]</f>
        <v>0</v>
      </c>
      <c r="AL8">
        <f>(Table1[[#This Row],[docs-pub]]+Table1[docs-priv])*Table1[[#This Row],[prox]]*(1-Table1[[#This Row],[urban]])</f>
        <v>0</v>
      </c>
      <c r="AM8">
        <f>(Table1[[#This Row],[docs-pub]]+Table1[docs-priv])*(1-Table1[[#This Row],[prox]])*Table1[[#This Row],[urban]]</f>
        <v>0</v>
      </c>
      <c r="AN8">
        <f>(Table1[[#This Row],[docs-pub]]+Table1[docs-priv])*(1-Table1[[#This Row],[prox]])*(1-Table1[[#This Row],[urban]])</f>
        <v>2</v>
      </c>
      <c r="AP8">
        <f>(Table1[[#This Row],[amo-pub]]+Table1[amo-priv])*Table1[[#This Row],[prox]]*Table1[[#This Row],[urban]]</f>
        <v>0</v>
      </c>
      <c r="AQ8">
        <f>(Table1[[#This Row],[amo-pub]]+Table1[amo-priv])*Table1[[#This Row],[prox]]*(1-Table1[[#This Row],[urban]])</f>
        <v>0</v>
      </c>
      <c r="AR8">
        <f>(Table1[[#This Row],[amo-pub]]+Table1[amo-priv])*(1-Table1[[#This Row],[prox]])*Table1[[#This Row],[urban]]</f>
        <v>0</v>
      </c>
      <c r="AS8">
        <f>(Table1[[#This Row],[amo-pub]]+Table1[amo-priv])*(1-Table1[[#This Row],[prox]])*(1-Table1[[#This Row],[urban]])</f>
        <v>8</v>
      </c>
      <c r="AU8">
        <f>(Table1[[#This Row],[co-pub]]+Table1[co-priv])*Table1[[#This Row],[prox]]*Table1[[#This Row],[urban]]</f>
        <v>0</v>
      </c>
      <c r="AV8">
        <f>(Table1[[#This Row],[co-pub]]+Table1[co-priv])*Table1[[#This Row],[prox]]*(1-Table1[[#This Row],[urban]])</f>
        <v>0</v>
      </c>
      <c r="AW8">
        <f>(Table1[[#This Row],[co-pub]]+Table1[co-priv])*(1-Table1[[#This Row],[prox]])*Table1[[#This Row],[urban]]</f>
        <v>0</v>
      </c>
      <c r="AX8">
        <f>(Table1[[#This Row],[co-pub]]+Table1[co-priv])*(1-Table1[[#This Row],[prox]])*(1-Table1[[#This Row],[urban]])</f>
        <v>54</v>
      </c>
      <c r="AZ8">
        <f>(Table1[[#This Row],[nurse-pub]]+Table1[nurse-priv])*Table1[[#This Row],[prox]]*Table1[[#This Row],[urban]]</f>
        <v>0</v>
      </c>
      <c r="BA8">
        <f>(Table1[[#This Row],[nurse-pub]]+Table1[nurse-priv])*Table1[[#This Row],[prox]]*(1-Table1[[#This Row],[urban]])</f>
        <v>0</v>
      </c>
      <c r="BB8">
        <f>(Table1[[#This Row],[nurse-pub]]+Table1[nurse-priv])*(1-Table1[[#This Row],[prox]])*Table1[[#This Row],[urban]]</f>
        <v>0</v>
      </c>
      <c r="BC8">
        <f>(Table1[[#This Row],[nurse-pub]]+Table1[nurse-priv])*(1-Table1[[#This Row],[prox]])*(1-Table1[[#This Row],[urban]])</f>
        <v>14</v>
      </c>
      <c r="BE8">
        <f>(Table1[[#This Row],[midwife-pub]]+Table1[midwife-priv])*Table1[[#This Row],[prox]]*Table1[[#This Row],[urban]]</f>
        <v>0</v>
      </c>
      <c r="BF8">
        <f>(Table1[[#This Row],[midwife-pub]]+Table1[midwife-priv])*Table1[[#This Row],[prox]]*(1-Table1[[#This Row],[urban]])</f>
        <v>0</v>
      </c>
      <c r="BG8">
        <f>(Table1[[#This Row],[midwife-pub]]+Table1[midwife-priv])*(1-Table1[[#This Row],[prox]])*Table1[[#This Row],[urban]]</f>
        <v>0</v>
      </c>
      <c r="BH8">
        <f>(Table1[[#This Row],[midwife-pub]]+Table1[midwife-priv])*(1-Table1[[#This Row],[prox]])*(1-Table1[[#This Row],[urban]])</f>
        <v>28</v>
      </c>
      <c r="BJ8">
        <f>(Table1[[#This Row],[ma-pub]]+Table1[ma-priv])*Table1[[#This Row],[prox]]*Table1[[#This Row],[urban]]</f>
        <v>0</v>
      </c>
      <c r="BK8">
        <f>(Table1[[#This Row],[ma-pub]]+Table1[ma-priv])*Table1[[#This Row],[prox]]*(1-Table1[[#This Row],[urban]])</f>
        <v>0</v>
      </c>
      <c r="BL8">
        <f>(Table1[[#This Row],[ma-pub]]+Table1[ma-priv])*(1-Table1[[#This Row],[prox]])*Table1[[#This Row],[urban]]</f>
        <v>0</v>
      </c>
      <c r="BM8">
        <f>(Table1[[#This Row],[ma-pub]]+Table1[ma-priv])*(1-Table1[[#This Row],[prox]])*(1-Table1[[#This Row],[urban]])</f>
        <v>150</v>
      </c>
    </row>
    <row r="9" spans="1:65" x14ac:dyDescent="0.2">
      <c r="A9" t="s">
        <v>5</v>
      </c>
      <c r="B9">
        <v>449</v>
      </c>
      <c r="C9">
        <v>761</v>
      </c>
      <c r="D9" s="12" t="s">
        <v>149</v>
      </c>
      <c r="E9" s="6"/>
      <c r="F9" s="6">
        <f>Table1[[#This Row],[regional]]</f>
        <v>0</v>
      </c>
      <c r="G9" s="6"/>
      <c r="H9" s="1">
        <f t="shared" si="0"/>
        <v>449761</v>
      </c>
      <c r="I9">
        <v>2</v>
      </c>
      <c r="J9">
        <v>0</v>
      </c>
      <c r="K9">
        <v>8</v>
      </c>
      <c r="L9">
        <v>0</v>
      </c>
      <c r="M9">
        <v>42</v>
      </c>
      <c r="N9">
        <v>0</v>
      </c>
      <c r="O9">
        <v>36</v>
      </c>
      <c r="P9">
        <v>0</v>
      </c>
      <c r="Q9">
        <v>78</v>
      </c>
      <c r="R9">
        <v>0</v>
      </c>
      <c r="S9">
        <v>192</v>
      </c>
      <c r="T9">
        <v>0</v>
      </c>
      <c r="U9" s="9">
        <f>((I9+J9+Table1[[#This Row],[amo-pub]]+Table1[[#This Row],[amo-priv]]+Table1[[#This Row],[co-pub]]+Table1[[#This Row],[co-priv]]+O9+P9+Q9+R9)/H9)*10000</f>
        <v>3.6908491398765122</v>
      </c>
      <c r="V9">
        <v>2.8</v>
      </c>
      <c r="W9">
        <f>IF(Table1[[#This Row],[Column20]]&gt;$Y$7,4,1)*IF(AND($Y$7&gt;Table1[[#This Row],[Column20]],Table1[[#This Row],[Column20]]&gt;$Y$10),3,1)*IF(AND($Y$10&gt;Table1[[#This Row],[Column20]],Table1[[#This Row],[Column20]]&gt;$Y$13),2,1)</f>
        <v>2</v>
      </c>
      <c r="Y9">
        <v>50</v>
      </c>
      <c r="AA9">
        <f t="shared" si="1"/>
        <v>0</v>
      </c>
      <c r="AB9">
        <f t="shared" si="2"/>
        <v>0</v>
      </c>
      <c r="AC9">
        <f t="shared" si="3"/>
        <v>0</v>
      </c>
      <c r="AD9">
        <f t="shared" si="4"/>
        <v>1</v>
      </c>
      <c r="AF9">
        <f>Table1[[#This Row],[population]]*Table1[[#This Row],[prox]]*Table1[[#This Row],[urban]]</f>
        <v>0</v>
      </c>
      <c r="AG9">
        <f>Table1[[#This Row],[population]]*Table1[[#This Row],[prox]]*(1-Table1[[#This Row],[urban]])</f>
        <v>0</v>
      </c>
      <c r="AH9">
        <f>Table1[[#This Row],[population]]*(1-Table1[[#This Row],[prox]])*Table1[[#This Row],[urban]]</f>
        <v>0</v>
      </c>
      <c r="AI9">
        <f>Table1[[#This Row],[population]]*(1-Table1[[#This Row],[prox]])*(1-Table1[[#This Row],[urban]])</f>
        <v>449761</v>
      </c>
      <c r="AK9">
        <f>(Table1[[#This Row],[docs-pub]]+Table1[docs-priv])*Table1[[#This Row],[prox]]*Table1[[#This Row],[urban]]</f>
        <v>0</v>
      </c>
      <c r="AL9">
        <f>(Table1[[#This Row],[docs-pub]]+Table1[docs-priv])*Table1[[#This Row],[prox]]*(1-Table1[[#This Row],[urban]])</f>
        <v>0</v>
      </c>
      <c r="AM9">
        <f>(Table1[[#This Row],[docs-pub]]+Table1[docs-priv])*(1-Table1[[#This Row],[prox]])*Table1[[#This Row],[urban]]</f>
        <v>0</v>
      </c>
      <c r="AN9">
        <f>(Table1[[#This Row],[docs-pub]]+Table1[docs-priv])*(1-Table1[[#This Row],[prox]])*(1-Table1[[#This Row],[urban]])</f>
        <v>2</v>
      </c>
      <c r="AP9">
        <f>(Table1[[#This Row],[amo-pub]]+Table1[amo-priv])*Table1[[#This Row],[prox]]*Table1[[#This Row],[urban]]</f>
        <v>0</v>
      </c>
      <c r="AQ9">
        <f>(Table1[[#This Row],[amo-pub]]+Table1[amo-priv])*Table1[[#This Row],[prox]]*(1-Table1[[#This Row],[urban]])</f>
        <v>0</v>
      </c>
      <c r="AR9">
        <f>(Table1[[#This Row],[amo-pub]]+Table1[amo-priv])*(1-Table1[[#This Row],[prox]])*Table1[[#This Row],[urban]]</f>
        <v>0</v>
      </c>
      <c r="AS9">
        <f>(Table1[[#This Row],[amo-pub]]+Table1[amo-priv])*(1-Table1[[#This Row],[prox]])*(1-Table1[[#This Row],[urban]])</f>
        <v>8</v>
      </c>
      <c r="AU9">
        <f>(Table1[[#This Row],[co-pub]]+Table1[co-priv])*Table1[[#This Row],[prox]]*Table1[[#This Row],[urban]]</f>
        <v>0</v>
      </c>
      <c r="AV9">
        <f>(Table1[[#This Row],[co-pub]]+Table1[co-priv])*Table1[[#This Row],[prox]]*(1-Table1[[#This Row],[urban]])</f>
        <v>0</v>
      </c>
      <c r="AW9">
        <f>(Table1[[#This Row],[co-pub]]+Table1[co-priv])*(1-Table1[[#This Row],[prox]])*Table1[[#This Row],[urban]]</f>
        <v>0</v>
      </c>
      <c r="AX9">
        <f>(Table1[[#This Row],[co-pub]]+Table1[co-priv])*(1-Table1[[#This Row],[prox]])*(1-Table1[[#This Row],[urban]])</f>
        <v>42</v>
      </c>
      <c r="AZ9">
        <f>(Table1[[#This Row],[nurse-pub]]+Table1[nurse-priv])*Table1[[#This Row],[prox]]*Table1[[#This Row],[urban]]</f>
        <v>0</v>
      </c>
      <c r="BA9">
        <f>(Table1[[#This Row],[nurse-pub]]+Table1[nurse-priv])*Table1[[#This Row],[prox]]*(1-Table1[[#This Row],[urban]])</f>
        <v>0</v>
      </c>
      <c r="BB9">
        <f>(Table1[[#This Row],[nurse-pub]]+Table1[nurse-priv])*(1-Table1[[#This Row],[prox]])*Table1[[#This Row],[urban]]</f>
        <v>0</v>
      </c>
      <c r="BC9">
        <f>(Table1[[#This Row],[nurse-pub]]+Table1[nurse-priv])*(1-Table1[[#This Row],[prox]])*(1-Table1[[#This Row],[urban]])</f>
        <v>36</v>
      </c>
      <c r="BE9">
        <f>(Table1[[#This Row],[midwife-pub]]+Table1[midwife-priv])*Table1[[#This Row],[prox]]*Table1[[#This Row],[urban]]</f>
        <v>0</v>
      </c>
      <c r="BF9">
        <f>(Table1[[#This Row],[midwife-pub]]+Table1[midwife-priv])*Table1[[#This Row],[prox]]*(1-Table1[[#This Row],[urban]])</f>
        <v>0</v>
      </c>
      <c r="BG9">
        <f>(Table1[[#This Row],[midwife-pub]]+Table1[midwife-priv])*(1-Table1[[#This Row],[prox]])*Table1[[#This Row],[urban]]</f>
        <v>0</v>
      </c>
      <c r="BH9">
        <f>(Table1[[#This Row],[midwife-pub]]+Table1[midwife-priv])*(1-Table1[[#This Row],[prox]])*(1-Table1[[#This Row],[urban]])</f>
        <v>78</v>
      </c>
      <c r="BJ9">
        <f>(Table1[[#This Row],[ma-pub]]+Table1[ma-priv])*Table1[[#This Row],[prox]]*Table1[[#This Row],[urban]]</f>
        <v>0</v>
      </c>
      <c r="BK9">
        <f>(Table1[[#This Row],[ma-pub]]+Table1[ma-priv])*Table1[[#This Row],[prox]]*(1-Table1[[#This Row],[urban]])</f>
        <v>0</v>
      </c>
      <c r="BL9">
        <f>(Table1[[#This Row],[ma-pub]]+Table1[ma-priv])*(1-Table1[[#This Row],[prox]])*Table1[[#This Row],[urban]]</f>
        <v>0</v>
      </c>
      <c r="BM9">
        <f>(Table1[[#This Row],[ma-pub]]+Table1[ma-priv])*(1-Table1[[#This Row],[prox]])*(1-Table1[[#This Row],[urban]])</f>
        <v>192</v>
      </c>
    </row>
    <row r="10" spans="1:65" x14ac:dyDescent="0.2">
      <c r="A10" t="s">
        <v>6</v>
      </c>
      <c r="B10">
        <v>424</v>
      </c>
      <c r="C10">
        <v>914</v>
      </c>
      <c r="D10" s="12" t="s">
        <v>149</v>
      </c>
      <c r="E10" s="6"/>
      <c r="F10" s="6">
        <f>Table1[[#This Row],[regional]]</f>
        <v>0</v>
      </c>
      <c r="G10" s="6"/>
      <c r="H10" s="1">
        <f t="shared" si="0"/>
        <v>424914</v>
      </c>
      <c r="I10">
        <v>2</v>
      </c>
      <c r="J10">
        <v>4</v>
      </c>
      <c r="K10">
        <v>4</v>
      </c>
      <c r="L10">
        <v>0</v>
      </c>
      <c r="M10">
        <v>35</v>
      </c>
      <c r="N10">
        <v>7</v>
      </c>
      <c r="O10">
        <v>9</v>
      </c>
      <c r="P10">
        <v>8</v>
      </c>
      <c r="Q10">
        <v>72</v>
      </c>
      <c r="R10">
        <v>45</v>
      </c>
      <c r="S10">
        <v>90</v>
      </c>
      <c r="T10">
        <v>15</v>
      </c>
      <c r="U10" s="9">
        <f>((I10+J10+Table1[[#This Row],[amo-pub]]+Table1[[#This Row],[amo-priv]]+Table1[[#This Row],[co-pub]]+Table1[[#This Row],[co-priv]]+O10+P10+Q10+R10)/H10)*10000</f>
        <v>4.3773563591691493</v>
      </c>
      <c r="V10">
        <v>3.4</v>
      </c>
      <c r="W10">
        <f>IF(Table1[[#This Row],[Column20]]&gt;$Y$7,4,1)*IF(AND($Y$7&gt;Table1[[#This Row],[Column20]],Table1[[#This Row],[Column20]]&gt;$Y$10),3,1)*IF(AND($Y$10&gt;Table1[[#This Row],[Column20]],Table1[[#This Row],[Column20]]&gt;$Y$13),2,1)</f>
        <v>2</v>
      </c>
      <c r="Y10">
        <f>_xlfn.PERCENTILE.EXC(Table1[Column20],Y9/100)</f>
        <v>5.3573294315736089</v>
      </c>
      <c r="AA10">
        <f t="shared" si="1"/>
        <v>0</v>
      </c>
      <c r="AB10">
        <f t="shared" si="2"/>
        <v>0</v>
      </c>
      <c r="AC10">
        <f t="shared" si="3"/>
        <v>0</v>
      </c>
      <c r="AD10">
        <f t="shared" si="4"/>
        <v>1</v>
      </c>
      <c r="AF10">
        <f>Table1[[#This Row],[population]]*Table1[[#This Row],[prox]]*Table1[[#This Row],[urban]]</f>
        <v>0</v>
      </c>
      <c r="AG10">
        <f>Table1[[#This Row],[population]]*Table1[[#This Row],[prox]]*(1-Table1[[#This Row],[urban]])</f>
        <v>0</v>
      </c>
      <c r="AH10">
        <f>Table1[[#This Row],[population]]*(1-Table1[[#This Row],[prox]])*Table1[[#This Row],[urban]]</f>
        <v>0</v>
      </c>
      <c r="AI10">
        <f>Table1[[#This Row],[population]]*(1-Table1[[#This Row],[prox]])*(1-Table1[[#This Row],[urban]])</f>
        <v>424914</v>
      </c>
      <c r="AK10">
        <f>(Table1[[#This Row],[docs-pub]]+Table1[docs-priv])*Table1[[#This Row],[prox]]*Table1[[#This Row],[urban]]</f>
        <v>0</v>
      </c>
      <c r="AL10">
        <f>(Table1[[#This Row],[docs-pub]]+Table1[docs-priv])*Table1[[#This Row],[prox]]*(1-Table1[[#This Row],[urban]])</f>
        <v>0</v>
      </c>
      <c r="AM10">
        <f>(Table1[[#This Row],[docs-pub]]+Table1[docs-priv])*(1-Table1[[#This Row],[prox]])*Table1[[#This Row],[urban]]</f>
        <v>0</v>
      </c>
      <c r="AN10">
        <f>(Table1[[#This Row],[docs-pub]]+Table1[docs-priv])*(1-Table1[[#This Row],[prox]])*(1-Table1[[#This Row],[urban]])</f>
        <v>6</v>
      </c>
      <c r="AP10">
        <f>(Table1[[#This Row],[amo-pub]]+Table1[amo-priv])*Table1[[#This Row],[prox]]*Table1[[#This Row],[urban]]</f>
        <v>0</v>
      </c>
      <c r="AQ10">
        <f>(Table1[[#This Row],[amo-pub]]+Table1[amo-priv])*Table1[[#This Row],[prox]]*(1-Table1[[#This Row],[urban]])</f>
        <v>0</v>
      </c>
      <c r="AR10">
        <f>(Table1[[#This Row],[amo-pub]]+Table1[amo-priv])*(1-Table1[[#This Row],[prox]])*Table1[[#This Row],[urban]]</f>
        <v>0</v>
      </c>
      <c r="AS10">
        <f>(Table1[[#This Row],[amo-pub]]+Table1[amo-priv])*(1-Table1[[#This Row],[prox]])*(1-Table1[[#This Row],[urban]])</f>
        <v>4</v>
      </c>
      <c r="AU10">
        <f>(Table1[[#This Row],[co-pub]]+Table1[co-priv])*Table1[[#This Row],[prox]]*Table1[[#This Row],[urban]]</f>
        <v>0</v>
      </c>
      <c r="AV10">
        <f>(Table1[[#This Row],[co-pub]]+Table1[co-priv])*Table1[[#This Row],[prox]]*(1-Table1[[#This Row],[urban]])</f>
        <v>0</v>
      </c>
      <c r="AW10">
        <f>(Table1[[#This Row],[co-pub]]+Table1[co-priv])*(1-Table1[[#This Row],[prox]])*Table1[[#This Row],[urban]]</f>
        <v>0</v>
      </c>
      <c r="AX10">
        <f>(Table1[[#This Row],[co-pub]]+Table1[co-priv])*(1-Table1[[#This Row],[prox]])*(1-Table1[[#This Row],[urban]])</f>
        <v>42</v>
      </c>
      <c r="AZ10">
        <f>(Table1[[#This Row],[nurse-pub]]+Table1[nurse-priv])*Table1[[#This Row],[prox]]*Table1[[#This Row],[urban]]</f>
        <v>0</v>
      </c>
      <c r="BA10">
        <f>(Table1[[#This Row],[nurse-pub]]+Table1[nurse-priv])*Table1[[#This Row],[prox]]*(1-Table1[[#This Row],[urban]])</f>
        <v>0</v>
      </c>
      <c r="BB10">
        <f>(Table1[[#This Row],[nurse-pub]]+Table1[nurse-priv])*(1-Table1[[#This Row],[prox]])*Table1[[#This Row],[urban]]</f>
        <v>0</v>
      </c>
      <c r="BC10">
        <f>(Table1[[#This Row],[nurse-pub]]+Table1[nurse-priv])*(1-Table1[[#This Row],[prox]])*(1-Table1[[#This Row],[urban]])</f>
        <v>17</v>
      </c>
      <c r="BE10">
        <f>(Table1[[#This Row],[midwife-pub]]+Table1[midwife-priv])*Table1[[#This Row],[prox]]*Table1[[#This Row],[urban]]</f>
        <v>0</v>
      </c>
      <c r="BF10">
        <f>(Table1[[#This Row],[midwife-pub]]+Table1[midwife-priv])*Table1[[#This Row],[prox]]*(1-Table1[[#This Row],[urban]])</f>
        <v>0</v>
      </c>
      <c r="BG10">
        <f>(Table1[[#This Row],[midwife-pub]]+Table1[midwife-priv])*(1-Table1[[#This Row],[prox]])*Table1[[#This Row],[urban]]</f>
        <v>0</v>
      </c>
      <c r="BH10">
        <f>(Table1[[#This Row],[midwife-pub]]+Table1[midwife-priv])*(1-Table1[[#This Row],[prox]])*(1-Table1[[#This Row],[urban]])</f>
        <v>117</v>
      </c>
      <c r="BJ10">
        <f>(Table1[[#This Row],[ma-pub]]+Table1[ma-priv])*Table1[[#This Row],[prox]]*Table1[[#This Row],[urban]]</f>
        <v>0</v>
      </c>
      <c r="BK10">
        <f>(Table1[[#This Row],[ma-pub]]+Table1[ma-priv])*Table1[[#This Row],[prox]]*(1-Table1[[#This Row],[urban]])</f>
        <v>0</v>
      </c>
      <c r="BL10">
        <f>(Table1[[#This Row],[ma-pub]]+Table1[ma-priv])*(1-Table1[[#This Row],[prox]])*Table1[[#This Row],[urban]]</f>
        <v>0</v>
      </c>
      <c r="BM10">
        <f>(Table1[[#This Row],[ma-pub]]+Table1[ma-priv])*(1-Table1[[#This Row],[prox]])*(1-Table1[[#This Row],[urban]])</f>
        <v>105</v>
      </c>
    </row>
    <row r="11" spans="1:65" x14ac:dyDescent="0.2">
      <c r="A11" t="s">
        <v>7</v>
      </c>
      <c r="B11">
        <v>107</v>
      </c>
      <c r="C11">
        <v>619</v>
      </c>
      <c r="D11" s="12" t="s">
        <v>149</v>
      </c>
      <c r="E11" s="6">
        <v>1</v>
      </c>
      <c r="F11" s="6">
        <f>Table1[[#This Row],[regional]]</f>
        <v>1</v>
      </c>
      <c r="G11" s="6"/>
      <c r="H11" s="1">
        <f t="shared" si="0"/>
        <v>107619</v>
      </c>
      <c r="I11">
        <v>6</v>
      </c>
      <c r="J11">
        <v>1</v>
      </c>
      <c r="K11">
        <v>0</v>
      </c>
      <c r="L11">
        <v>2</v>
      </c>
      <c r="M11">
        <v>19</v>
      </c>
      <c r="N11">
        <v>6</v>
      </c>
      <c r="O11">
        <v>36</v>
      </c>
      <c r="P11">
        <v>2</v>
      </c>
      <c r="Q11">
        <v>91</v>
      </c>
      <c r="R11">
        <v>11</v>
      </c>
      <c r="S11">
        <v>72</v>
      </c>
      <c r="T11">
        <v>8</v>
      </c>
      <c r="U11" s="9">
        <f>((I11+J11+Table1[[#This Row],[amo-pub]]+Table1[[#This Row],[amo-priv]]+Table1[[#This Row],[co-pub]]+Table1[[#This Row],[co-priv]]+O11+P11+Q11+R11)/H11)*10000</f>
        <v>16.16814874696847</v>
      </c>
      <c r="V11">
        <v>13.8</v>
      </c>
      <c r="W11">
        <f>IF(Table1[[#This Row],[Column20]]&gt;$Y$7,4,1)*IF(AND($Y$7&gt;Table1[[#This Row],[Column20]],Table1[[#This Row],[Column20]]&gt;$Y$10),3,1)*IF(AND($Y$10&gt;Table1[[#This Row],[Column20]],Table1[[#This Row],[Column20]]&gt;$Y$13),2,1)</f>
        <v>4</v>
      </c>
      <c r="AA11">
        <f t="shared" si="1"/>
        <v>0</v>
      </c>
      <c r="AB11">
        <f t="shared" si="2"/>
        <v>0</v>
      </c>
      <c r="AC11">
        <f t="shared" si="3"/>
        <v>1</v>
      </c>
      <c r="AD11">
        <f t="shared" si="4"/>
        <v>0</v>
      </c>
      <c r="AF11">
        <f>Table1[[#This Row],[population]]*Table1[[#This Row],[prox]]*Table1[[#This Row],[urban]]</f>
        <v>0</v>
      </c>
      <c r="AG11">
        <f>Table1[[#This Row],[population]]*Table1[[#This Row],[prox]]*(1-Table1[[#This Row],[urban]])</f>
        <v>0</v>
      </c>
      <c r="AH11">
        <f>Table1[[#This Row],[population]]*(1-Table1[[#This Row],[prox]])*Table1[[#This Row],[urban]]</f>
        <v>107619</v>
      </c>
      <c r="AI11">
        <f>Table1[[#This Row],[population]]*(1-Table1[[#This Row],[prox]])*(1-Table1[[#This Row],[urban]])</f>
        <v>0</v>
      </c>
      <c r="AK11">
        <f>(Table1[[#This Row],[docs-pub]]+Table1[docs-priv])*Table1[[#This Row],[prox]]*Table1[[#This Row],[urban]]</f>
        <v>0</v>
      </c>
      <c r="AL11">
        <f>(Table1[[#This Row],[docs-pub]]+Table1[docs-priv])*Table1[[#This Row],[prox]]*(1-Table1[[#This Row],[urban]])</f>
        <v>0</v>
      </c>
      <c r="AM11">
        <f>(Table1[[#This Row],[docs-pub]]+Table1[docs-priv])*(1-Table1[[#This Row],[prox]])*Table1[[#This Row],[urban]]</f>
        <v>7</v>
      </c>
      <c r="AN11">
        <f>(Table1[[#This Row],[docs-pub]]+Table1[docs-priv])*(1-Table1[[#This Row],[prox]])*(1-Table1[[#This Row],[urban]])</f>
        <v>0</v>
      </c>
      <c r="AP11">
        <f>(Table1[[#This Row],[amo-pub]]+Table1[amo-priv])*Table1[[#This Row],[prox]]*Table1[[#This Row],[urban]]</f>
        <v>0</v>
      </c>
      <c r="AQ11">
        <f>(Table1[[#This Row],[amo-pub]]+Table1[amo-priv])*Table1[[#This Row],[prox]]*(1-Table1[[#This Row],[urban]])</f>
        <v>0</v>
      </c>
      <c r="AR11">
        <f>(Table1[[#This Row],[amo-pub]]+Table1[amo-priv])*(1-Table1[[#This Row],[prox]])*Table1[[#This Row],[urban]]</f>
        <v>2</v>
      </c>
      <c r="AS11">
        <f>(Table1[[#This Row],[amo-pub]]+Table1[amo-priv])*(1-Table1[[#This Row],[prox]])*(1-Table1[[#This Row],[urban]])</f>
        <v>0</v>
      </c>
      <c r="AU11">
        <f>(Table1[[#This Row],[co-pub]]+Table1[co-priv])*Table1[[#This Row],[prox]]*Table1[[#This Row],[urban]]</f>
        <v>0</v>
      </c>
      <c r="AV11">
        <f>(Table1[[#This Row],[co-pub]]+Table1[co-priv])*Table1[[#This Row],[prox]]*(1-Table1[[#This Row],[urban]])</f>
        <v>0</v>
      </c>
      <c r="AW11">
        <f>(Table1[[#This Row],[co-pub]]+Table1[co-priv])*(1-Table1[[#This Row],[prox]])*Table1[[#This Row],[urban]]</f>
        <v>25</v>
      </c>
      <c r="AX11">
        <f>(Table1[[#This Row],[co-pub]]+Table1[co-priv])*(1-Table1[[#This Row],[prox]])*(1-Table1[[#This Row],[urban]])</f>
        <v>0</v>
      </c>
      <c r="AZ11">
        <f>(Table1[[#This Row],[nurse-pub]]+Table1[nurse-priv])*Table1[[#This Row],[prox]]*Table1[[#This Row],[urban]]</f>
        <v>0</v>
      </c>
      <c r="BA11">
        <f>(Table1[[#This Row],[nurse-pub]]+Table1[nurse-priv])*Table1[[#This Row],[prox]]*(1-Table1[[#This Row],[urban]])</f>
        <v>0</v>
      </c>
      <c r="BB11">
        <f>(Table1[[#This Row],[nurse-pub]]+Table1[nurse-priv])*(1-Table1[[#This Row],[prox]])*Table1[[#This Row],[urban]]</f>
        <v>38</v>
      </c>
      <c r="BC11">
        <f>(Table1[[#This Row],[nurse-pub]]+Table1[nurse-priv])*(1-Table1[[#This Row],[prox]])*(1-Table1[[#This Row],[urban]])</f>
        <v>0</v>
      </c>
      <c r="BE11">
        <f>(Table1[[#This Row],[midwife-pub]]+Table1[midwife-priv])*Table1[[#This Row],[prox]]*Table1[[#This Row],[urban]]</f>
        <v>0</v>
      </c>
      <c r="BF11">
        <f>(Table1[[#This Row],[midwife-pub]]+Table1[midwife-priv])*Table1[[#This Row],[prox]]*(1-Table1[[#This Row],[urban]])</f>
        <v>0</v>
      </c>
      <c r="BG11">
        <f>(Table1[[#This Row],[midwife-pub]]+Table1[midwife-priv])*(1-Table1[[#This Row],[prox]])*Table1[[#This Row],[urban]]</f>
        <v>102</v>
      </c>
      <c r="BH11">
        <f>(Table1[[#This Row],[midwife-pub]]+Table1[midwife-priv])*(1-Table1[[#This Row],[prox]])*(1-Table1[[#This Row],[urban]])</f>
        <v>0</v>
      </c>
      <c r="BJ11">
        <f>(Table1[[#This Row],[ma-pub]]+Table1[ma-priv])*Table1[[#This Row],[prox]]*Table1[[#This Row],[urban]]</f>
        <v>0</v>
      </c>
      <c r="BK11">
        <f>(Table1[[#This Row],[ma-pub]]+Table1[ma-priv])*Table1[[#This Row],[prox]]*(1-Table1[[#This Row],[urban]])</f>
        <v>0</v>
      </c>
      <c r="BL11">
        <f>(Table1[[#This Row],[ma-pub]]+Table1[ma-priv])*(1-Table1[[#This Row],[prox]])*Table1[[#This Row],[urban]]</f>
        <v>80</v>
      </c>
      <c r="BM11">
        <f>(Table1[[#This Row],[ma-pub]]+Table1[ma-priv])*(1-Table1[[#This Row],[prox]])*(1-Table1[[#This Row],[urban]])</f>
        <v>0</v>
      </c>
    </row>
    <row r="12" spans="1:65" x14ac:dyDescent="0.2">
      <c r="A12" t="s">
        <v>8</v>
      </c>
      <c r="B12">
        <v>464</v>
      </c>
      <c r="C12">
        <v>516</v>
      </c>
      <c r="D12" s="12" t="s">
        <v>182</v>
      </c>
      <c r="E12" s="6"/>
      <c r="F12" s="6">
        <f>Table1[[#This Row],[regional]]</f>
        <v>0</v>
      </c>
      <c r="G12" s="6"/>
      <c r="H12" s="1">
        <f t="shared" si="0"/>
        <v>464516</v>
      </c>
      <c r="I12">
        <v>1</v>
      </c>
      <c r="J12">
        <v>0</v>
      </c>
      <c r="K12">
        <v>2</v>
      </c>
      <c r="L12">
        <v>0</v>
      </c>
      <c r="M12">
        <v>31</v>
      </c>
      <c r="N12">
        <v>9</v>
      </c>
      <c r="O12">
        <v>8</v>
      </c>
      <c r="P12">
        <v>0</v>
      </c>
      <c r="Q12">
        <v>28</v>
      </c>
      <c r="R12">
        <v>2</v>
      </c>
      <c r="S12">
        <v>34</v>
      </c>
      <c r="T12">
        <v>0</v>
      </c>
      <c r="U12" s="9">
        <f>((I12+J12+Table1[[#This Row],[amo-pub]]+Table1[[#This Row],[amo-priv]]+Table1[[#This Row],[co-pub]]+Table1[[#This Row],[co-priv]]+O12+P12+Q12+R12)/H12)*10000</f>
        <v>1.7437504843751346</v>
      </c>
      <c r="V12">
        <v>0.9</v>
      </c>
      <c r="W12">
        <f>IF(Table1[[#This Row],[Column20]]&gt;$Y$7,4,1)*IF(AND($Y$7&gt;Table1[[#This Row],[Column20]],Table1[[#This Row],[Column20]]&gt;$Y$10),3,1)*IF(AND($Y$10&gt;Table1[[#This Row],[Column20]],Table1[[#This Row],[Column20]]&gt;$Y$13),2,1)</f>
        <v>1</v>
      </c>
      <c r="Y12">
        <v>25</v>
      </c>
      <c r="AA12">
        <f t="shared" si="1"/>
        <v>0</v>
      </c>
      <c r="AB12">
        <f t="shared" si="2"/>
        <v>0</v>
      </c>
      <c r="AC12">
        <f t="shared" si="3"/>
        <v>0</v>
      </c>
      <c r="AD12">
        <f t="shared" si="4"/>
        <v>1</v>
      </c>
      <c r="AF12">
        <f>Table1[[#This Row],[population]]*Table1[[#This Row],[prox]]*Table1[[#This Row],[urban]]</f>
        <v>0</v>
      </c>
      <c r="AG12">
        <f>Table1[[#This Row],[population]]*Table1[[#This Row],[prox]]*(1-Table1[[#This Row],[urban]])</f>
        <v>0</v>
      </c>
      <c r="AH12">
        <f>Table1[[#This Row],[population]]*(1-Table1[[#This Row],[prox]])*Table1[[#This Row],[urban]]</f>
        <v>0</v>
      </c>
      <c r="AI12">
        <f>Table1[[#This Row],[population]]*(1-Table1[[#This Row],[prox]])*(1-Table1[[#This Row],[urban]])</f>
        <v>464516</v>
      </c>
      <c r="AK12">
        <f>(Table1[[#This Row],[docs-pub]]+Table1[docs-priv])*Table1[[#This Row],[prox]]*Table1[[#This Row],[urban]]</f>
        <v>0</v>
      </c>
      <c r="AL12">
        <f>(Table1[[#This Row],[docs-pub]]+Table1[docs-priv])*Table1[[#This Row],[prox]]*(1-Table1[[#This Row],[urban]])</f>
        <v>0</v>
      </c>
      <c r="AM12">
        <f>(Table1[[#This Row],[docs-pub]]+Table1[docs-priv])*(1-Table1[[#This Row],[prox]])*Table1[[#This Row],[urban]]</f>
        <v>0</v>
      </c>
      <c r="AN12">
        <f>(Table1[[#This Row],[docs-pub]]+Table1[docs-priv])*(1-Table1[[#This Row],[prox]])*(1-Table1[[#This Row],[urban]])</f>
        <v>1</v>
      </c>
      <c r="AP12">
        <f>(Table1[[#This Row],[amo-pub]]+Table1[amo-priv])*Table1[[#This Row],[prox]]*Table1[[#This Row],[urban]]</f>
        <v>0</v>
      </c>
      <c r="AQ12">
        <f>(Table1[[#This Row],[amo-pub]]+Table1[amo-priv])*Table1[[#This Row],[prox]]*(1-Table1[[#This Row],[urban]])</f>
        <v>0</v>
      </c>
      <c r="AR12">
        <f>(Table1[[#This Row],[amo-pub]]+Table1[amo-priv])*(1-Table1[[#This Row],[prox]])*Table1[[#This Row],[urban]]</f>
        <v>0</v>
      </c>
      <c r="AS12">
        <f>(Table1[[#This Row],[amo-pub]]+Table1[amo-priv])*(1-Table1[[#This Row],[prox]])*(1-Table1[[#This Row],[urban]])</f>
        <v>2</v>
      </c>
      <c r="AU12">
        <f>(Table1[[#This Row],[co-pub]]+Table1[co-priv])*Table1[[#This Row],[prox]]*Table1[[#This Row],[urban]]</f>
        <v>0</v>
      </c>
      <c r="AV12">
        <f>(Table1[[#This Row],[co-pub]]+Table1[co-priv])*Table1[[#This Row],[prox]]*(1-Table1[[#This Row],[urban]])</f>
        <v>0</v>
      </c>
      <c r="AW12">
        <f>(Table1[[#This Row],[co-pub]]+Table1[co-priv])*(1-Table1[[#This Row],[prox]])*Table1[[#This Row],[urban]]</f>
        <v>0</v>
      </c>
      <c r="AX12">
        <f>(Table1[[#This Row],[co-pub]]+Table1[co-priv])*(1-Table1[[#This Row],[prox]])*(1-Table1[[#This Row],[urban]])</f>
        <v>40</v>
      </c>
      <c r="AZ12">
        <f>(Table1[[#This Row],[nurse-pub]]+Table1[nurse-priv])*Table1[[#This Row],[prox]]*Table1[[#This Row],[urban]]</f>
        <v>0</v>
      </c>
      <c r="BA12">
        <f>(Table1[[#This Row],[nurse-pub]]+Table1[nurse-priv])*Table1[[#This Row],[prox]]*(1-Table1[[#This Row],[urban]])</f>
        <v>0</v>
      </c>
      <c r="BB12">
        <f>(Table1[[#This Row],[nurse-pub]]+Table1[nurse-priv])*(1-Table1[[#This Row],[prox]])*Table1[[#This Row],[urban]]</f>
        <v>0</v>
      </c>
      <c r="BC12">
        <f>(Table1[[#This Row],[nurse-pub]]+Table1[nurse-priv])*(1-Table1[[#This Row],[prox]])*(1-Table1[[#This Row],[urban]])</f>
        <v>8</v>
      </c>
      <c r="BE12">
        <f>(Table1[[#This Row],[midwife-pub]]+Table1[midwife-priv])*Table1[[#This Row],[prox]]*Table1[[#This Row],[urban]]</f>
        <v>0</v>
      </c>
      <c r="BF12">
        <f>(Table1[[#This Row],[midwife-pub]]+Table1[midwife-priv])*Table1[[#This Row],[prox]]*(1-Table1[[#This Row],[urban]])</f>
        <v>0</v>
      </c>
      <c r="BG12">
        <f>(Table1[[#This Row],[midwife-pub]]+Table1[midwife-priv])*(1-Table1[[#This Row],[prox]])*Table1[[#This Row],[urban]]</f>
        <v>0</v>
      </c>
      <c r="BH12">
        <f>(Table1[[#This Row],[midwife-pub]]+Table1[midwife-priv])*(1-Table1[[#This Row],[prox]])*(1-Table1[[#This Row],[urban]])</f>
        <v>30</v>
      </c>
      <c r="BJ12">
        <f>(Table1[[#This Row],[ma-pub]]+Table1[ma-priv])*Table1[[#This Row],[prox]]*Table1[[#This Row],[urban]]</f>
        <v>0</v>
      </c>
      <c r="BK12">
        <f>(Table1[[#This Row],[ma-pub]]+Table1[ma-priv])*Table1[[#This Row],[prox]]*(1-Table1[[#This Row],[urban]])</f>
        <v>0</v>
      </c>
      <c r="BL12">
        <f>(Table1[[#This Row],[ma-pub]]+Table1[ma-priv])*(1-Table1[[#This Row],[prox]])*Table1[[#This Row],[urban]]</f>
        <v>0</v>
      </c>
      <c r="BM12">
        <f>(Table1[[#This Row],[ma-pub]]+Table1[ma-priv])*(1-Table1[[#This Row],[prox]])*(1-Table1[[#This Row],[urban]])</f>
        <v>34</v>
      </c>
    </row>
    <row r="13" spans="1:65" x14ac:dyDescent="0.2">
      <c r="A13" t="s">
        <v>9</v>
      </c>
      <c r="B13">
        <v>299</v>
      </c>
      <c r="C13">
        <v>815</v>
      </c>
      <c r="D13" s="12" t="s">
        <v>164</v>
      </c>
      <c r="E13" s="6"/>
      <c r="F13" s="6">
        <f>Table1[[#This Row],[regional]]</f>
        <v>0</v>
      </c>
      <c r="G13" s="6"/>
      <c r="H13" s="1">
        <f t="shared" si="0"/>
        <v>299815</v>
      </c>
      <c r="I13">
        <v>3</v>
      </c>
      <c r="J13">
        <v>0</v>
      </c>
      <c r="K13">
        <v>10</v>
      </c>
      <c r="L13">
        <v>0</v>
      </c>
      <c r="M13">
        <v>43</v>
      </c>
      <c r="N13">
        <v>3</v>
      </c>
      <c r="O13">
        <v>14</v>
      </c>
      <c r="P13">
        <v>0</v>
      </c>
      <c r="Q13">
        <v>83</v>
      </c>
      <c r="R13">
        <v>3</v>
      </c>
      <c r="S13">
        <v>196</v>
      </c>
      <c r="T13">
        <v>4</v>
      </c>
      <c r="U13" s="9">
        <f>((I13+J13+Table1[[#This Row],[amo-pub]]+Table1[[#This Row],[amo-priv]]+Table1[[#This Row],[co-pub]]+Table1[[#This Row],[co-priv]]+O13+P13+Q13+R13)/H13)*10000</f>
        <v>5.3032703500491971</v>
      </c>
      <c r="V13">
        <v>3.8</v>
      </c>
      <c r="W13">
        <f>IF(Table1[[#This Row],[Column20]]&gt;$Y$7,4,1)*IF(AND($Y$7&gt;Table1[[#This Row],[Column20]],Table1[[#This Row],[Column20]]&gt;$Y$10),3,1)*IF(AND($Y$10&gt;Table1[[#This Row],[Column20]],Table1[[#This Row],[Column20]]&gt;$Y$13),2,1)</f>
        <v>2</v>
      </c>
      <c r="Y13">
        <f>_xlfn.PERCENTILE.EXC(Table1[Column20],Y12/100)</f>
        <v>3.6053057742164292</v>
      </c>
      <c r="AA13">
        <f t="shared" si="1"/>
        <v>0</v>
      </c>
      <c r="AB13">
        <f t="shared" si="2"/>
        <v>0</v>
      </c>
      <c r="AC13">
        <f t="shared" si="3"/>
        <v>0</v>
      </c>
      <c r="AD13">
        <f t="shared" si="4"/>
        <v>1</v>
      </c>
      <c r="AF13">
        <f>Table1[[#This Row],[population]]*Table1[[#This Row],[prox]]*Table1[[#This Row],[urban]]</f>
        <v>0</v>
      </c>
      <c r="AG13">
        <f>Table1[[#This Row],[population]]*Table1[[#This Row],[prox]]*(1-Table1[[#This Row],[urban]])</f>
        <v>0</v>
      </c>
      <c r="AH13">
        <f>Table1[[#This Row],[population]]*(1-Table1[[#This Row],[prox]])*Table1[[#This Row],[urban]]</f>
        <v>0</v>
      </c>
      <c r="AI13">
        <f>Table1[[#This Row],[population]]*(1-Table1[[#This Row],[prox]])*(1-Table1[[#This Row],[urban]])</f>
        <v>299815</v>
      </c>
      <c r="AK13">
        <f>(Table1[[#This Row],[docs-pub]]+Table1[docs-priv])*Table1[[#This Row],[prox]]*Table1[[#This Row],[urban]]</f>
        <v>0</v>
      </c>
      <c r="AL13">
        <f>(Table1[[#This Row],[docs-pub]]+Table1[docs-priv])*Table1[[#This Row],[prox]]*(1-Table1[[#This Row],[urban]])</f>
        <v>0</v>
      </c>
      <c r="AM13">
        <f>(Table1[[#This Row],[docs-pub]]+Table1[docs-priv])*(1-Table1[[#This Row],[prox]])*Table1[[#This Row],[urban]]</f>
        <v>0</v>
      </c>
      <c r="AN13">
        <f>(Table1[[#This Row],[docs-pub]]+Table1[docs-priv])*(1-Table1[[#This Row],[prox]])*(1-Table1[[#This Row],[urban]])</f>
        <v>3</v>
      </c>
      <c r="AP13">
        <f>(Table1[[#This Row],[amo-pub]]+Table1[amo-priv])*Table1[[#This Row],[prox]]*Table1[[#This Row],[urban]]</f>
        <v>0</v>
      </c>
      <c r="AQ13">
        <f>(Table1[[#This Row],[amo-pub]]+Table1[amo-priv])*Table1[[#This Row],[prox]]*(1-Table1[[#This Row],[urban]])</f>
        <v>0</v>
      </c>
      <c r="AR13">
        <f>(Table1[[#This Row],[amo-pub]]+Table1[amo-priv])*(1-Table1[[#This Row],[prox]])*Table1[[#This Row],[urban]]</f>
        <v>0</v>
      </c>
      <c r="AS13">
        <f>(Table1[[#This Row],[amo-pub]]+Table1[amo-priv])*(1-Table1[[#This Row],[prox]])*(1-Table1[[#This Row],[urban]])</f>
        <v>10</v>
      </c>
      <c r="AU13">
        <f>(Table1[[#This Row],[co-pub]]+Table1[co-priv])*Table1[[#This Row],[prox]]*Table1[[#This Row],[urban]]</f>
        <v>0</v>
      </c>
      <c r="AV13">
        <f>(Table1[[#This Row],[co-pub]]+Table1[co-priv])*Table1[[#This Row],[prox]]*(1-Table1[[#This Row],[urban]])</f>
        <v>0</v>
      </c>
      <c r="AW13">
        <f>(Table1[[#This Row],[co-pub]]+Table1[co-priv])*(1-Table1[[#This Row],[prox]])*Table1[[#This Row],[urban]]</f>
        <v>0</v>
      </c>
      <c r="AX13">
        <f>(Table1[[#This Row],[co-pub]]+Table1[co-priv])*(1-Table1[[#This Row],[prox]])*(1-Table1[[#This Row],[urban]])</f>
        <v>46</v>
      </c>
      <c r="AZ13">
        <f>(Table1[[#This Row],[nurse-pub]]+Table1[nurse-priv])*Table1[[#This Row],[prox]]*Table1[[#This Row],[urban]]</f>
        <v>0</v>
      </c>
      <c r="BA13">
        <f>(Table1[[#This Row],[nurse-pub]]+Table1[nurse-priv])*Table1[[#This Row],[prox]]*(1-Table1[[#This Row],[urban]])</f>
        <v>0</v>
      </c>
      <c r="BB13">
        <f>(Table1[[#This Row],[nurse-pub]]+Table1[nurse-priv])*(1-Table1[[#This Row],[prox]])*Table1[[#This Row],[urban]]</f>
        <v>0</v>
      </c>
      <c r="BC13">
        <f>(Table1[[#This Row],[nurse-pub]]+Table1[nurse-priv])*(1-Table1[[#This Row],[prox]])*(1-Table1[[#This Row],[urban]])</f>
        <v>14</v>
      </c>
      <c r="BE13">
        <f>(Table1[[#This Row],[midwife-pub]]+Table1[midwife-priv])*Table1[[#This Row],[prox]]*Table1[[#This Row],[urban]]</f>
        <v>0</v>
      </c>
      <c r="BF13">
        <f>(Table1[[#This Row],[midwife-pub]]+Table1[midwife-priv])*Table1[[#This Row],[prox]]*(1-Table1[[#This Row],[urban]])</f>
        <v>0</v>
      </c>
      <c r="BG13">
        <f>(Table1[[#This Row],[midwife-pub]]+Table1[midwife-priv])*(1-Table1[[#This Row],[prox]])*Table1[[#This Row],[urban]]</f>
        <v>0</v>
      </c>
      <c r="BH13">
        <f>(Table1[[#This Row],[midwife-pub]]+Table1[midwife-priv])*(1-Table1[[#This Row],[prox]])*(1-Table1[[#This Row],[urban]])</f>
        <v>86</v>
      </c>
      <c r="BJ13">
        <f>(Table1[[#This Row],[ma-pub]]+Table1[ma-priv])*Table1[[#This Row],[prox]]*Table1[[#This Row],[urban]]</f>
        <v>0</v>
      </c>
      <c r="BK13">
        <f>(Table1[[#This Row],[ma-pub]]+Table1[ma-priv])*Table1[[#This Row],[prox]]*(1-Table1[[#This Row],[urban]])</f>
        <v>0</v>
      </c>
      <c r="BL13">
        <f>(Table1[[#This Row],[ma-pub]]+Table1[ma-priv])*(1-Table1[[#This Row],[prox]])*Table1[[#This Row],[urban]]</f>
        <v>0</v>
      </c>
      <c r="BM13">
        <f>(Table1[[#This Row],[ma-pub]]+Table1[ma-priv])*(1-Table1[[#This Row],[prox]])*(1-Table1[[#This Row],[urban]])</f>
        <v>200</v>
      </c>
    </row>
    <row r="14" spans="1:65" x14ac:dyDescent="0.2">
      <c r="A14" t="s">
        <v>10</v>
      </c>
      <c r="B14">
        <v>67</v>
      </c>
      <c r="C14">
        <v>879</v>
      </c>
      <c r="D14" s="12" t="s">
        <v>205</v>
      </c>
      <c r="E14" s="6">
        <v>1</v>
      </c>
      <c r="F14" s="6">
        <f>Table1[[#This Row],[regional]]</f>
        <v>1</v>
      </c>
      <c r="G14" s="6"/>
      <c r="H14" s="1">
        <f t="shared" si="0"/>
        <v>67879</v>
      </c>
      <c r="I14">
        <v>0</v>
      </c>
      <c r="J14">
        <v>2</v>
      </c>
      <c r="K14">
        <v>0</v>
      </c>
      <c r="L14">
        <v>1</v>
      </c>
      <c r="M14">
        <v>2</v>
      </c>
      <c r="N14">
        <v>5</v>
      </c>
      <c r="O14">
        <v>8</v>
      </c>
      <c r="P14">
        <v>0</v>
      </c>
      <c r="Q14">
        <v>32</v>
      </c>
      <c r="R14">
        <v>3</v>
      </c>
      <c r="S14">
        <v>39</v>
      </c>
      <c r="T14">
        <v>2</v>
      </c>
      <c r="U14" s="9">
        <f>((I14+J14+Table1[[#This Row],[amo-pub]]+Table1[[#This Row],[amo-priv]]+Table1[[#This Row],[co-pub]]+Table1[[#This Row],[co-priv]]+O14+P14+Q14+R14)/H14)*10000</f>
        <v>7.8080113142503569</v>
      </c>
      <c r="V14">
        <v>6.7</v>
      </c>
      <c r="W14">
        <f>IF(Table1[[#This Row],[Column20]]&gt;$Y$7,4,1)*IF(AND($Y$7&gt;Table1[[#This Row],[Column20]],Table1[[#This Row],[Column20]]&gt;$Y$10),3,1)*IF(AND($Y$10&gt;Table1[[#This Row],[Column20]],Table1[[#This Row],[Column20]]&gt;$Y$13),2,1)</f>
        <v>3</v>
      </c>
      <c r="AA14">
        <f t="shared" si="1"/>
        <v>0</v>
      </c>
      <c r="AB14">
        <f t="shared" si="2"/>
        <v>0</v>
      </c>
      <c r="AC14">
        <f t="shared" si="3"/>
        <v>1</v>
      </c>
      <c r="AD14">
        <f t="shared" si="4"/>
        <v>0</v>
      </c>
      <c r="AF14">
        <f>Table1[[#This Row],[population]]*Table1[[#This Row],[prox]]*Table1[[#This Row],[urban]]</f>
        <v>0</v>
      </c>
      <c r="AG14">
        <f>Table1[[#This Row],[population]]*Table1[[#This Row],[prox]]*(1-Table1[[#This Row],[urban]])</f>
        <v>0</v>
      </c>
      <c r="AH14">
        <f>Table1[[#This Row],[population]]*(1-Table1[[#This Row],[prox]])*Table1[[#This Row],[urban]]</f>
        <v>67879</v>
      </c>
      <c r="AI14">
        <f>Table1[[#This Row],[population]]*(1-Table1[[#This Row],[prox]])*(1-Table1[[#This Row],[urban]])</f>
        <v>0</v>
      </c>
      <c r="AK14">
        <f>(Table1[[#This Row],[docs-pub]]+Table1[docs-priv])*Table1[[#This Row],[prox]]*Table1[[#This Row],[urban]]</f>
        <v>0</v>
      </c>
      <c r="AL14">
        <f>(Table1[[#This Row],[docs-pub]]+Table1[docs-priv])*Table1[[#This Row],[prox]]*(1-Table1[[#This Row],[urban]])</f>
        <v>0</v>
      </c>
      <c r="AM14">
        <f>(Table1[[#This Row],[docs-pub]]+Table1[docs-priv])*(1-Table1[[#This Row],[prox]])*Table1[[#This Row],[urban]]</f>
        <v>2</v>
      </c>
      <c r="AN14">
        <f>(Table1[[#This Row],[docs-pub]]+Table1[docs-priv])*(1-Table1[[#This Row],[prox]])*(1-Table1[[#This Row],[urban]])</f>
        <v>0</v>
      </c>
      <c r="AP14">
        <f>(Table1[[#This Row],[amo-pub]]+Table1[amo-priv])*Table1[[#This Row],[prox]]*Table1[[#This Row],[urban]]</f>
        <v>0</v>
      </c>
      <c r="AQ14">
        <f>(Table1[[#This Row],[amo-pub]]+Table1[amo-priv])*Table1[[#This Row],[prox]]*(1-Table1[[#This Row],[urban]])</f>
        <v>0</v>
      </c>
      <c r="AR14">
        <f>(Table1[[#This Row],[amo-pub]]+Table1[amo-priv])*(1-Table1[[#This Row],[prox]])*Table1[[#This Row],[urban]]</f>
        <v>1</v>
      </c>
      <c r="AS14">
        <f>(Table1[[#This Row],[amo-pub]]+Table1[amo-priv])*(1-Table1[[#This Row],[prox]])*(1-Table1[[#This Row],[urban]])</f>
        <v>0</v>
      </c>
      <c r="AU14">
        <f>(Table1[[#This Row],[co-pub]]+Table1[co-priv])*Table1[[#This Row],[prox]]*Table1[[#This Row],[urban]]</f>
        <v>0</v>
      </c>
      <c r="AV14">
        <f>(Table1[[#This Row],[co-pub]]+Table1[co-priv])*Table1[[#This Row],[prox]]*(1-Table1[[#This Row],[urban]])</f>
        <v>0</v>
      </c>
      <c r="AW14">
        <f>(Table1[[#This Row],[co-pub]]+Table1[co-priv])*(1-Table1[[#This Row],[prox]])*Table1[[#This Row],[urban]]</f>
        <v>7</v>
      </c>
      <c r="AX14">
        <f>(Table1[[#This Row],[co-pub]]+Table1[co-priv])*(1-Table1[[#This Row],[prox]])*(1-Table1[[#This Row],[urban]])</f>
        <v>0</v>
      </c>
      <c r="AZ14">
        <f>(Table1[[#This Row],[nurse-pub]]+Table1[nurse-priv])*Table1[[#This Row],[prox]]*Table1[[#This Row],[urban]]</f>
        <v>0</v>
      </c>
      <c r="BA14">
        <f>(Table1[[#This Row],[nurse-pub]]+Table1[nurse-priv])*Table1[[#This Row],[prox]]*(1-Table1[[#This Row],[urban]])</f>
        <v>0</v>
      </c>
      <c r="BB14">
        <f>(Table1[[#This Row],[nurse-pub]]+Table1[nurse-priv])*(1-Table1[[#This Row],[prox]])*Table1[[#This Row],[urban]]</f>
        <v>8</v>
      </c>
      <c r="BC14">
        <f>(Table1[[#This Row],[nurse-pub]]+Table1[nurse-priv])*(1-Table1[[#This Row],[prox]])*(1-Table1[[#This Row],[urban]])</f>
        <v>0</v>
      </c>
      <c r="BE14">
        <f>(Table1[[#This Row],[midwife-pub]]+Table1[midwife-priv])*Table1[[#This Row],[prox]]*Table1[[#This Row],[urban]]</f>
        <v>0</v>
      </c>
      <c r="BF14">
        <f>(Table1[[#This Row],[midwife-pub]]+Table1[midwife-priv])*Table1[[#This Row],[prox]]*(1-Table1[[#This Row],[urban]])</f>
        <v>0</v>
      </c>
      <c r="BG14">
        <f>(Table1[[#This Row],[midwife-pub]]+Table1[midwife-priv])*(1-Table1[[#This Row],[prox]])*Table1[[#This Row],[urban]]</f>
        <v>35</v>
      </c>
      <c r="BH14">
        <f>(Table1[[#This Row],[midwife-pub]]+Table1[midwife-priv])*(1-Table1[[#This Row],[prox]])*(1-Table1[[#This Row],[urban]])</f>
        <v>0</v>
      </c>
      <c r="BJ14">
        <f>(Table1[[#This Row],[ma-pub]]+Table1[ma-priv])*Table1[[#This Row],[prox]]*Table1[[#This Row],[urban]]</f>
        <v>0</v>
      </c>
      <c r="BK14">
        <f>(Table1[[#This Row],[ma-pub]]+Table1[ma-priv])*Table1[[#This Row],[prox]]*(1-Table1[[#This Row],[urban]])</f>
        <v>0</v>
      </c>
      <c r="BL14">
        <f>(Table1[[#This Row],[ma-pub]]+Table1[ma-priv])*(1-Table1[[#This Row],[prox]])*Table1[[#This Row],[urban]]</f>
        <v>41</v>
      </c>
      <c r="BM14">
        <f>(Table1[[#This Row],[ma-pub]]+Table1[ma-priv])*(1-Table1[[#This Row],[prox]])*(1-Table1[[#This Row],[urban]])</f>
        <v>0</v>
      </c>
    </row>
    <row r="15" spans="1:65" x14ac:dyDescent="0.2">
      <c r="A15" t="s">
        <v>11</v>
      </c>
      <c r="B15">
        <v>100</v>
      </c>
      <c r="C15">
        <v>71</v>
      </c>
      <c r="D15" s="12" t="s">
        <v>203</v>
      </c>
      <c r="E15" s="6"/>
      <c r="F15" s="6">
        <f>Table1[[#This Row],[regional]]</f>
        <v>0</v>
      </c>
      <c r="G15" s="6"/>
      <c r="H15" s="1">
        <f t="shared" si="0"/>
        <v>100071</v>
      </c>
      <c r="I15">
        <v>4</v>
      </c>
      <c r="J15">
        <v>2</v>
      </c>
      <c r="K15">
        <v>5</v>
      </c>
      <c r="L15">
        <v>5</v>
      </c>
      <c r="M15">
        <v>9</v>
      </c>
      <c r="N15">
        <v>5</v>
      </c>
      <c r="O15">
        <v>24</v>
      </c>
      <c r="P15">
        <v>5</v>
      </c>
      <c r="Q15">
        <v>53</v>
      </c>
      <c r="R15">
        <v>3</v>
      </c>
      <c r="S15">
        <v>104</v>
      </c>
      <c r="T15">
        <v>3</v>
      </c>
      <c r="U15" s="9">
        <f>((I15+J15+Table1[[#This Row],[amo-pub]]+Table1[[#This Row],[amo-priv]]+Table1[[#This Row],[co-pub]]+Table1[[#This Row],[co-priv]]+O15+P15+Q15+R15)/H15)*10000</f>
        <v>11.491840793036944</v>
      </c>
      <c r="V15">
        <v>10</v>
      </c>
      <c r="W15">
        <f>IF(Table1[[#This Row],[Column20]]&gt;$Y$7,4,1)*IF(AND($Y$7&gt;Table1[[#This Row],[Column20]],Table1[[#This Row],[Column20]]&gt;$Y$10),3,1)*IF(AND($Y$10&gt;Table1[[#This Row],[Column20]],Table1[[#This Row],[Column20]]&gt;$Y$13),2,1)</f>
        <v>4</v>
      </c>
      <c r="AA15">
        <f t="shared" si="1"/>
        <v>0</v>
      </c>
      <c r="AB15">
        <f t="shared" si="2"/>
        <v>0</v>
      </c>
      <c r="AC15">
        <f t="shared" si="3"/>
        <v>0</v>
      </c>
      <c r="AD15">
        <f t="shared" si="4"/>
        <v>1</v>
      </c>
      <c r="AF15">
        <f>Table1[[#This Row],[population]]*Table1[[#This Row],[prox]]*Table1[[#This Row],[urban]]</f>
        <v>0</v>
      </c>
      <c r="AG15">
        <f>Table1[[#This Row],[population]]*Table1[[#This Row],[prox]]*(1-Table1[[#This Row],[urban]])</f>
        <v>0</v>
      </c>
      <c r="AH15">
        <f>Table1[[#This Row],[population]]*(1-Table1[[#This Row],[prox]])*Table1[[#This Row],[urban]]</f>
        <v>0</v>
      </c>
      <c r="AI15">
        <f>Table1[[#This Row],[population]]*(1-Table1[[#This Row],[prox]])*(1-Table1[[#This Row],[urban]])</f>
        <v>100071</v>
      </c>
      <c r="AK15">
        <f>(Table1[[#This Row],[docs-pub]]+Table1[docs-priv])*Table1[[#This Row],[prox]]*Table1[[#This Row],[urban]]</f>
        <v>0</v>
      </c>
      <c r="AL15">
        <f>(Table1[[#This Row],[docs-pub]]+Table1[docs-priv])*Table1[[#This Row],[prox]]*(1-Table1[[#This Row],[urban]])</f>
        <v>0</v>
      </c>
      <c r="AM15">
        <f>(Table1[[#This Row],[docs-pub]]+Table1[docs-priv])*(1-Table1[[#This Row],[prox]])*Table1[[#This Row],[urban]]</f>
        <v>0</v>
      </c>
      <c r="AN15">
        <f>(Table1[[#This Row],[docs-pub]]+Table1[docs-priv])*(1-Table1[[#This Row],[prox]])*(1-Table1[[#This Row],[urban]])</f>
        <v>6</v>
      </c>
      <c r="AP15">
        <f>(Table1[[#This Row],[amo-pub]]+Table1[amo-priv])*Table1[[#This Row],[prox]]*Table1[[#This Row],[urban]]</f>
        <v>0</v>
      </c>
      <c r="AQ15">
        <f>(Table1[[#This Row],[amo-pub]]+Table1[amo-priv])*Table1[[#This Row],[prox]]*(1-Table1[[#This Row],[urban]])</f>
        <v>0</v>
      </c>
      <c r="AR15">
        <f>(Table1[[#This Row],[amo-pub]]+Table1[amo-priv])*(1-Table1[[#This Row],[prox]])*Table1[[#This Row],[urban]]</f>
        <v>0</v>
      </c>
      <c r="AS15">
        <f>(Table1[[#This Row],[amo-pub]]+Table1[amo-priv])*(1-Table1[[#This Row],[prox]])*(1-Table1[[#This Row],[urban]])</f>
        <v>10</v>
      </c>
      <c r="AU15">
        <f>(Table1[[#This Row],[co-pub]]+Table1[co-priv])*Table1[[#This Row],[prox]]*Table1[[#This Row],[urban]]</f>
        <v>0</v>
      </c>
      <c r="AV15">
        <f>(Table1[[#This Row],[co-pub]]+Table1[co-priv])*Table1[[#This Row],[prox]]*(1-Table1[[#This Row],[urban]])</f>
        <v>0</v>
      </c>
      <c r="AW15">
        <f>(Table1[[#This Row],[co-pub]]+Table1[co-priv])*(1-Table1[[#This Row],[prox]])*Table1[[#This Row],[urban]]</f>
        <v>0</v>
      </c>
      <c r="AX15">
        <f>(Table1[[#This Row],[co-pub]]+Table1[co-priv])*(1-Table1[[#This Row],[prox]])*(1-Table1[[#This Row],[urban]])</f>
        <v>14</v>
      </c>
      <c r="AZ15">
        <f>(Table1[[#This Row],[nurse-pub]]+Table1[nurse-priv])*Table1[[#This Row],[prox]]*Table1[[#This Row],[urban]]</f>
        <v>0</v>
      </c>
      <c r="BA15">
        <f>(Table1[[#This Row],[nurse-pub]]+Table1[nurse-priv])*Table1[[#This Row],[prox]]*(1-Table1[[#This Row],[urban]])</f>
        <v>0</v>
      </c>
      <c r="BB15">
        <f>(Table1[[#This Row],[nurse-pub]]+Table1[nurse-priv])*(1-Table1[[#This Row],[prox]])*Table1[[#This Row],[urban]]</f>
        <v>0</v>
      </c>
      <c r="BC15">
        <f>(Table1[[#This Row],[nurse-pub]]+Table1[nurse-priv])*(1-Table1[[#This Row],[prox]])*(1-Table1[[#This Row],[urban]])</f>
        <v>29</v>
      </c>
      <c r="BE15">
        <f>(Table1[[#This Row],[midwife-pub]]+Table1[midwife-priv])*Table1[[#This Row],[prox]]*Table1[[#This Row],[urban]]</f>
        <v>0</v>
      </c>
      <c r="BF15">
        <f>(Table1[[#This Row],[midwife-pub]]+Table1[midwife-priv])*Table1[[#This Row],[prox]]*(1-Table1[[#This Row],[urban]])</f>
        <v>0</v>
      </c>
      <c r="BG15">
        <f>(Table1[[#This Row],[midwife-pub]]+Table1[midwife-priv])*(1-Table1[[#This Row],[prox]])*Table1[[#This Row],[urban]]</f>
        <v>0</v>
      </c>
      <c r="BH15">
        <f>(Table1[[#This Row],[midwife-pub]]+Table1[midwife-priv])*(1-Table1[[#This Row],[prox]])*(1-Table1[[#This Row],[urban]])</f>
        <v>56</v>
      </c>
      <c r="BJ15">
        <f>(Table1[[#This Row],[ma-pub]]+Table1[ma-priv])*Table1[[#This Row],[prox]]*Table1[[#This Row],[urban]]</f>
        <v>0</v>
      </c>
      <c r="BK15">
        <f>(Table1[[#This Row],[ma-pub]]+Table1[ma-priv])*Table1[[#This Row],[prox]]*(1-Table1[[#This Row],[urban]])</f>
        <v>0</v>
      </c>
      <c r="BL15">
        <f>(Table1[[#This Row],[ma-pub]]+Table1[ma-priv])*(1-Table1[[#This Row],[prox]])*Table1[[#This Row],[urban]]</f>
        <v>0</v>
      </c>
      <c r="BM15">
        <f>(Table1[[#This Row],[ma-pub]]+Table1[ma-priv])*(1-Table1[[#This Row],[prox]])*(1-Table1[[#This Row],[urban]])</f>
        <v>107</v>
      </c>
    </row>
    <row r="16" spans="1:65" x14ac:dyDescent="0.2">
      <c r="A16" t="s">
        <v>12</v>
      </c>
      <c r="B16">
        <v>233</v>
      </c>
      <c r="C16">
        <v>902</v>
      </c>
      <c r="D16" s="12" t="str">
        <f>VLOOKUP(A16,'Districts+regions'!A9:B154,2,FALSE)</f>
        <v>Mbeya</v>
      </c>
      <c r="E16" s="6"/>
      <c r="F16" s="6">
        <f>Table1[[#This Row],[regional]]</f>
        <v>0</v>
      </c>
      <c r="G16" s="6"/>
      <c r="H16" s="1">
        <f t="shared" si="0"/>
        <v>233902</v>
      </c>
      <c r="I16">
        <v>0</v>
      </c>
      <c r="J16">
        <v>0</v>
      </c>
      <c r="K16">
        <v>6</v>
      </c>
      <c r="L16">
        <v>1</v>
      </c>
      <c r="M16">
        <v>30</v>
      </c>
      <c r="N16">
        <v>0</v>
      </c>
      <c r="O16">
        <v>16</v>
      </c>
      <c r="P16">
        <v>0</v>
      </c>
      <c r="Q16">
        <v>34</v>
      </c>
      <c r="R16">
        <v>0</v>
      </c>
      <c r="S16">
        <v>155</v>
      </c>
      <c r="T16">
        <v>2</v>
      </c>
      <c r="U16" s="9">
        <f>((I16+J16+Table1[[#This Row],[amo-pub]]+Table1[[#This Row],[amo-priv]]+Table1[[#This Row],[co-pub]]+Table1[[#This Row],[co-priv]]+O16+P16+Q16+R16)/H16)*10000</f>
        <v>3.7195064599704151</v>
      </c>
      <c r="V16">
        <v>2.4</v>
      </c>
      <c r="W16">
        <f>IF(Table1[[#This Row],[Column20]]&gt;$Y$7,4,1)*IF(AND($Y$7&gt;Table1[[#This Row],[Column20]],Table1[[#This Row],[Column20]]&gt;$Y$10),3,1)*IF(AND($Y$10&gt;Table1[[#This Row],[Column20]],Table1[[#This Row],[Column20]]&gt;$Y$13),2,1)</f>
        <v>2</v>
      </c>
      <c r="AA16">
        <f t="shared" si="1"/>
        <v>0</v>
      </c>
      <c r="AB16">
        <f t="shared" si="2"/>
        <v>0</v>
      </c>
      <c r="AC16">
        <f t="shared" si="3"/>
        <v>0</v>
      </c>
      <c r="AD16">
        <f t="shared" si="4"/>
        <v>1</v>
      </c>
      <c r="AF16">
        <f>Table1[[#This Row],[population]]*Table1[[#This Row],[prox]]*Table1[[#This Row],[urban]]</f>
        <v>0</v>
      </c>
      <c r="AG16">
        <f>Table1[[#This Row],[population]]*Table1[[#This Row],[prox]]*(1-Table1[[#This Row],[urban]])</f>
        <v>0</v>
      </c>
      <c r="AH16">
        <f>Table1[[#This Row],[population]]*(1-Table1[[#This Row],[prox]])*Table1[[#This Row],[urban]]</f>
        <v>0</v>
      </c>
      <c r="AI16">
        <f>Table1[[#This Row],[population]]*(1-Table1[[#This Row],[prox]])*(1-Table1[[#This Row],[urban]])</f>
        <v>233902</v>
      </c>
      <c r="AK16">
        <f>(Table1[[#This Row],[docs-pub]]+Table1[docs-priv])*Table1[[#This Row],[prox]]*Table1[[#This Row],[urban]]</f>
        <v>0</v>
      </c>
      <c r="AL16">
        <f>(Table1[[#This Row],[docs-pub]]+Table1[docs-priv])*Table1[[#This Row],[prox]]*(1-Table1[[#This Row],[urban]])</f>
        <v>0</v>
      </c>
      <c r="AM16">
        <f>(Table1[[#This Row],[docs-pub]]+Table1[docs-priv])*(1-Table1[[#This Row],[prox]])*Table1[[#This Row],[urban]]</f>
        <v>0</v>
      </c>
      <c r="AN16">
        <f>(Table1[[#This Row],[docs-pub]]+Table1[docs-priv])*(1-Table1[[#This Row],[prox]])*(1-Table1[[#This Row],[urban]])</f>
        <v>0</v>
      </c>
      <c r="AP16">
        <f>(Table1[[#This Row],[amo-pub]]+Table1[amo-priv])*Table1[[#This Row],[prox]]*Table1[[#This Row],[urban]]</f>
        <v>0</v>
      </c>
      <c r="AQ16">
        <f>(Table1[[#This Row],[amo-pub]]+Table1[amo-priv])*Table1[[#This Row],[prox]]*(1-Table1[[#This Row],[urban]])</f>
        <v>0</v>
      </c>
      <c r="AR16">
        <f>(Table1[[#This Row],[amo-pub]]+Table1[amo-priv])*(1-Table1[[#This Row],[prox]])*Table1[[#This Row],[urban]]</f>
        <v>0</v>
      </c>
      <c r="AS16">
        <f>(Table1[[#This Row],[amo-pub]]+Table1[amo-priv])*(1-Table1[[#This Row],[prox]])*(1-Table1[[#This Row],[urban]])</f>
        <v>7</v>
      </c>
      <c r="AU16">
        <f>(Table1[[#This Row],[co-pub]]+Table1[co-priv])*Table1[[#This Row],[prox]]*Table1[[#This Row],[urban]]</f>
        <v>0</v>
      </c>
      <c r="AV16">
        <f>(Table1[[#This Row],[co-pub]]+Table1[co-priv])*Table1[[#This Row],[prox]]*(1-Table1[[#This Row],[urban]])</f>
        <v>0</v>
      </c>
      <c r="AW16">
        <f>(Table1[[#This Row],[co-pub]]+Table1[co-priv])*(1-Table1[[#This Row],[prox]])*Table1[[#This Row],[urban]]</f>
        <v>0</v>
      </c>
      <c r="AX16">
        <f>(Table1[[#This Row],[co-pub]]+Table1[co-priv])*(1-Table1[[#This Row],[prox]])*(1-Table1[[#This Row],[urban]])</f>
        <v>30</v>
      </c>
      <c r="AZ16">
        <f>(Table1[[#This Row],[nurse-pub]]+Table1[nurse-priv])*Table1[[#This Row],[prox]]*Table1[[#This Row],[urban]]</f>
        <v>0</v>
      </c>
      <c r="BA16">
        <f>(Table1[[#This Row],[nurse-pub]]+Table1[nurse-priv])*Table1[[#This Row],[prox]]*(1-Table1[[#This Row],[urban]])</f>
        <v>0</v>
      </c>
      <c r="BB16">
        <f>(Table1[[#This Row],[nurse-pub]]+Table1[nurse-priv])*(1-Table1[[#This Row],[prox]])*Table1[[#This Row],[urban]]</f>
        <v>0</v>
      </c>
      <c r="BC16">
        <f>(Table1[[#This Row],[nurse-pub]]+Table1[nurse-priv])*(1-Table1[[#This Row],[prox]])*(1-Table1[[#This Row],[urban]])</f>
        <v>16</v>
      </c>
      <c r="BE16">
        <f>(Table1[[#This Row],[midwife-pub]]+Table1[midwife-priv])*Table1[[#This Row],[prox]]*Table1[[#This Row],[urban]]</f>
        <v>0</v>
      </c>
      <c r="BF16">
        <f>(Table1[[#This Row],[midwife-pub]]+Table1[midwife-priv])*Table1[[#This Row],[prox]]*(1-Table1[[#This Row],[urban]])</f>
        <v>0</v>
      </c>
      <c r="BG16">
        <f>(Table1[[#This Row],[midwife-pub]]+Table1[midwife-priv])*(1-Table1[[#This Row],[prox]])*Table1[[#This Row],[urban]]</f>
        <v>0</v>
      </c>
      <c r="BH16">
        <f>(Table1[[#This Row],[midwife-pub]]+Table1[midwife-priv])*(1-Table1[[#This Row],[prox]])*(1-Table1[[#This Row],[urban]])</f>
        <v>34</v>
      </c>
      <c r="BJ16">
        <f>(Table1[[#This Row],[ma-pub]]+Table1[ma-priv])*Table1[[#This Row],[prox]]*Table1[[#This Row],[urban]]</f>
        <v>0</v>
      </c>
      <c r="BK16">
        <f>(Table1[[#This Row],[ma-pub]]+Table1[ma-priv])*Table1[[#This Row],[prox]]*(1-Table1[[#This Row],[urban]])</f>
        <v>0</v>
      </c>
      <c r="BL16">
        <f>(Table1[[#This Row],[ma-pub]]+Table1[ma-priv])*(1-Table1[[#This Row],[prox]])*Table1[[#This Row],[urban]]</f>
        <v>0</v>
      </c>
      <c r="BM16">
        <f>(Table1[[#This Row],[ma-pub]]+Table1[ma-priv])*(1-Table1[[#This Row],[prox]])*(1-Table1[[#This Row],[urban]])</f>
        <v>157</v>
      </c>
    </row>
    <row r="17" spans="1:65" x14ac:dyDescent="0.2">
      <c r="A17" t="s">
        <v>13</v>
      </c>
      <c r="B17">
        <v>478</v>
      </c>
      <c r="C17">
        <v>611</v>
      </c>
      <c r="D17" s="12" t="s">
        <v>143</v>
      </c>
      <c r="E17" s="6"/>
      <c r="F17" s="6">
        <f>Table1[[#This Row],[regional]]</f>
        <v>0</v>
      </c>
      <c r="G17" s="6">
        <v>1</v>
      </c>
      <c r="H17" s="1">
        <f t="shared" si="0"/>
        <v>478611</v>
      </c>
      <c r="I17">
        <v>1</v>
      </c>
      <c r="J17">
        <v>3</v>
      </c>
      <c r="K17">
        <v>2</v>
      </c>
      <c r="L17">
        <v>10</v>
      </c>
      <c r="M17">
        <v>38</v>
      </c>
      <c r="N17">
        <v>6</v>
      </c>
      <c r="O17">
        <v>9</v>
      </c>
      <c r="P17">
        <v>21</v>
      </c>
      <c r="Q17">
        <v>65</v>
      </c>
      <c r="R17">
        <v>25</v>
      </c>
      <c r="S17">
        <v>265</v>
      </c>
      <c r="T17">
        <v>77</v>
      </c>
      <c r="U17" s="9">
        <f>((I17+J17+Table1[[#This Row],[amo-pub]]+Table1[[#This Row],[amo-priv]]+Table1[[#This Row],[co-pub]]+Table1[[#This Row],[co-priv]]+O17+P17+Q17+R17)/H17)*10000</f>
        <v>3.7608830553413939</v>
      </c>
      <c r="V17">
        <v>2.8</v>
      </c>
      <c r="W17">
        <f>IF(Table1[[#This Row],[Column20]]&gt;$Y$7,4,1)*IF(AND($Y$7&gt;Table1[[#This Row],[Column20]],Table1[[#This Row],[Column20]]&gt;$Y$10),3,1)*IF(AND($Y$10&gt;Table1[[#This Row],[Column20]],Table1[[#This Row],[Column20]]&gt;$Y$13),2,1)</f>
        <v>2</v>
      </c>
      <c r="AA17">
        <f t="shared" si="1"/>
        <v>0</v>
      </c>
      <c r="AB17">
        <f t="shared" si="2"/>
        <v>1</v>
      </c>
      <c r="AC17">
        <f t="shared" si="3"/>
        <v>0</v>
      </c>
      <c r="AD17">
        <f t="shared" si="4"/>
        <v>0</v>
      </c>
      <c r="AF17">
        <f>Table1[[#This Row],[population]]*Table1[[#This Row],[prox]]*Table1[[#This Row],[urban]]</f>
        <v>0</v>
      </c>
      <c r="AG17">
        <f>Table1[[#This Row],[population]]*Table1[[#This Row],[prox]]*(1-Table1[[#This Row],[urban]])</f>
        <v>478611</v>
      </c>
      <c r="AH17">
        <f>Table1[[#This Row],[population]]*(1-Table1[[#This Row],[prox]])*Table1[[#This Row],[urban]]</f>
        <v>0</v>
      </c>
      <c r="AI17">
        <f>Table1[[#This Row],[population]]*(1-Table1[[#This Row],[prox]])*(1-Table1[[#This Row],[urban]])</f>
        <v>0</v>
      </c>
      <c r="AK17">
        <f>(Table1[[#This Row],[docs-pub]]+Table1[docs-priv])*Table1[[#This Row],[prox]]*Table1[[#This Row],[urban]]</f>
        <v>0</v>
      </c>
      <c r="AL17">
        <f>(Table1[[#This Row],[docs-pub]]+Table1[docs-priv])*Table1[[#This Row],[prox]]*(1-Table1[[#This Row],[urban]])</f>
        <v>4</v>
      </c>
      <c r="AM17">
        <f>(Table1[[#This Row],[docs-pub]]+Table1[docs-priv])*(1-Table1[[#This Row],[prox]])*Table1[[#This Row],[urban]]</f>
        <v>0</v>
      </c>
      <c r="AN17">
        <f>(Table1[[#This Row],[docs-pub]]+Table1[docs-priv])*(1-Table1[[#This Row],[prox]])*(1-Table1[[#This Row],[urban]])</f>
        <v>0</v>
      </c>
      <c r="AP17">
        <f>(Table1[[#This Row],[amo-pub]]+Table1[amo-priv])*Table1[[#This Row],[prox]]*Table1[[#This Row],[urban]]</f>
        <v>0</v>
      </c>
      <c r="AQ17">
        <f>(Table1[[#This Row],[amo-pub]]+Table1[amo-priv])*Table1[[#This Row],[prox]]*(1-Table1[[#This Row],[urban]])</f>
        <v>12</v>
      </c>
      <c r="AR17">
        <f>(Table1[[#This Row],[amo-pub]]+Table1[amo-priv])*(1-Table1[[#This Row],[prox]])*Table1[[#This Row],[urban]]</f>
        <v>0</v>
      </c>
      <c r="AS17">
        <f>(Table1[[#This Row],[amo-pub]]+Table1[amo-priv])*(1-Table1[[#This Row],[prox]])*(1-Table1[[#This Row],[urban]])</f>
        <v>0</v>
      </c>
      <c r="AU17">
        <f>(Table1[[#This Row],[co-pub]]+Table1[co-priv])*Table1[[#This Row],[prox]]*Table1[[#This Row],[urban]]</f>
        <v>0</v>
      </c>
      <c r="AV17">
        <f>(Table1[[#This Row],[co-pub]]+Table1[co-priv])*Table1[[#This Row],[prox]]*(1-Table1[[#This Row],[urban]])</f>
        <v>44</v>
      </c>
      <c r="AW17">
        <f>(Table1[[#This Row],[co-pub]]+Table1[co-priv])*(1-Table1[[#This Row],[prox]])*Table1[[#This Row],[urban]]</f>
        <v>0</v>
      </c>
      <c r="AX17">
        <f>(Table1[[#This Row],[co-pub]]+Table1[co-priv])*(1-Table1[[#This Row],[prox]])*(1-Table1[[#This Row],[urban]])</f>
        <v>0</v>
      </c>
      <c r="AZ17">
        <f>(Table1[[#This Row],[nurse-pub]]+Table1[nurse-priv])*Table1[[#This Row],[prox]]*Table1[[#This Row],[urban]]</f>
        <v>0</v>
      </c>
      <c r="BA17">
        <f>(Table1[[#This Row],[nurse-pub]]+Table1[nurse-priv])*Table1[[#This Row],[prox]]*(1-Table1[[#This Row],[urban]])</f>
        <v>30</v>
      </c>
      <c r="BB17">
        <f>(Table1[[#This Row],[nurse-pub]]+Table1[nurse-priv])*(1-Table1[[#This Row],[prox]])*Table1[[#This Row],[urban]]</f>
        <v>0</v>
      </c>
      <c r="BC17">
        <f>(Table1[[#This Row],[nurse-pub]]+Table1[nurse-priv])*(1-Table1[[#This Row],[prox]])*(1-Table1[[#This Row],[urban]])</f>
        <v>0</v>
      </c>
      <c r="BE17">
        <f>(Table1[[#This Row],[midwife-pub]]+Table1[midwife-priv])*Table1[[#This Row],[prox]]*Table1[[#This Row],[urban]]</f>
        <v>0</v>
      </c>
      <c r="BF17">
        <f>(Table1[[#This Row],[midwife-pub]]+Table1[midwife-priv])*Table1[[#This Row],[prox]]*(1-Table1[[#This Row],[urban]])</f>
        <v>90</v>
      </c>
      <c r="BG17">
        <f>(Table1[[#This Row],[midwife-pub]]+Table1[midwife-priv])*(1-Table1[[#This Row],[prox]])*Table1[[#This Row],[urban]]</f>
        <v>0</v>
      </c>
      <c r="BH17">
        <f>(Table1[[#This Row],[midwife-pub]]+Table1[midwife-priv])*(1-Table1[[#This Row],[prox]])*(1-Table1[[#This Row],[urban]])</f>
        <v>0</v>
      </c>
      <c r="BJ17">
        <f>(Table1[[#This Row],[ma-pub]]+Table1[ma-priv])*Table1[[#This Row],[prox]]*Table1[[#This Row],[urban]]</f>
        <v>0</v>
      </c>
      <c r="BK17">
        <f>(Table1[[#This Row],[ma-pub]]+Table1[ma-priv])*Table1[[#This Row],[prox]]*(1-Table1[[#This Row],[urban]])</f>
        <v>342</v>
      </c>
      <c r="BL17">
        <f>(Table1[[#This Row],[ma-pub]]+Table1[ma-priv])*(1-Table1[[#This Row],[prox]])*Table1[[#This Row],[urban]]</f>
        <v>0</v>
      </c>
      <c r="BM17">
        <f>(Table1[[#This Row],[ma-pub]]+Table1[ma-priv])*(1-Table1[[#This Row],[prox]])*(1-Table1[[#This Row],[urban]])</f>
        <v>0</v>
      </c>
    </row>
    <row r="18" spans="1:65" x14ac:dyDescent="0.2">
      <c r="A18" t="s">
        <v>14</v>
      </c>
      <c r="B18">
        <v>400</v>
      </c>
      <c r="C18">
        <v>313</v>
      </c>
      <c r="D18" s="12" t="s">
        <v>143</v>
      </c>
      <c r="E18" s="6">
        <v>1</v>
      </c>
      <c r="F18" s="6">
        <f>Table1[[#This Row],[regional]]</f>
        <v>1</v>
      </c>
      <c r="G18" s="6">
        <v>1</v>
      </c>
      <c r="H18" s="1">
        <f t="shared" si="0"/>
        <v>400313</v>
      </c>
      <c r="I18">
        <v>11</v>
      </c>
      <c r="J18">
        <v>3</v>
      </c>
      <c r="K18">
        <v>21</v>
      </c>
      <c r="L18">
        <v>1</v>
      </c>
      <c r="M18">
        <v>23</v>
      </c>
      <c r="N18">
        <v>30</v>
      </c>
      <c r="O18">
        <v>53</v>
      </c>
      <c r="P18">
        <v>12</v>
      </c>
      <c r="Q18">
        <v>43</v>
      </c>
      <c r="R18">
        <v>67</v>
      </c>
      <c r="S18">
        <v>180</v>
      </c>
      <c r="T18">
        <v>70</v>
      </c>
      <c r="U18" s="9">
        <f>((I18+J18+Table1[[#This Row],[amo-pub]]+Table1[[#This Row],[amo-priv]]+Table1[[#This Row],[co-pub]]+Table1[[#This Row],[co-priv]]+O18+P18+Q18+R18)/H18)*10000</f>
        <v>6.5948395380614668</v>
      </c>
      <c r="V18">
        <v>5.3</v>
      </c>
      <c r="W18">
        <f>IF(Table1[[#This Row],[Column20]]&gt;$Y$7,4,1)*IF(AND($Y$7&gt;Table1[[#This Row],[Column20]],Table1[[#This Row],[Column20]]&gt;$Y$10),3,1)*IF(AND($Y$10&gt;Table1[[#This Row],[Column20]],Table1[[#This Row],[Column20]]&gt;$Y$13),2,1)</f>
        <v>3</v>
      </c>
      <c r="AA18">
        <f t="shared" si="1"/>
        <v>1</v>
      </c>
      <c r="AB18">
        <f t="shared" si="2"/>
        <v>0</v>
      </c>
      <c r="AC18">
        <f t="shared" si="3"/>
        <v>0</v>
      </c>
      <c r="AD18">
        <f t="shared" si="4"/>
        <v>0</v>
      </c>
      <c r="AF18">
        <f>Table1[[#This Row],[population]]*Table1[[#This Row],[prox]]*Table1[[#This Row],[urban]]</f>
        <v>400313</v>
      </c>
      <c r="AG18">
        <f>Table1[[#This Row],[population]]*Table1[[#This Row],[prox]]*(1-Table1[[#This Row],[urban]])</f>
        <v>0</v>
      </c>
      <c r="AH18">
        <f>Table1[[#This Row],[population]]*(1-Table1[[#This Row],[prox]])*Table1[[#This Row],[urban]]</f>
        <v>0</v>
      </c>
      <c r="AI18">
        <f>Table1[[#This Row],[population]]*(1-Table1[[#This Row],[prox]])*(1-Table1[[#This Row],[urban]])</f>
        <v>0</v>
      </c>
      <c r="AK18">
        <f>(Table1[[#This Row],[docs-pub]]+Table1[docs-priv])*Table1[[#This Row],[prox]]*Table1[[#This Row],[urban]]</f>
        <v>14</v>
      </c>
      <c r="AL18">
        <f>(Table1[[#This Row],[docs-pub]]+Table1[docs-priv])*Table1[[#This Row],[prox]]*(1-Table1[[#This Row],[urban]])</f>
        <v>0</v>
      </c>
      <c r="AM18">
        <f>(Table1[[#This Row],[docs-pub]]+Table1[docs-priv])*(1-Table1[[#This Row],[prox]])*Table1[[#This Row],[urban]]</f>
        <v>0</v>
      </c>
      <c r="AN18">
        <f>(Table1[[#This Row],[docs-pub]]+Table1[docs-priv])*(1-Table1[[#This Row],[prox]])*(1-Table1[[#This Row],[urban]])</f>
        <v>0</v>
      </c>
      <c r="AP18">
        <f>(Table1[[#This Row],[amo-pub]]+Table1[amo-priv])*Table1[[#This Row],[prox]]*Table1[[#This Row],[urban]]</f>
        <v>22</v>
      </c>
      <c r="AQ18">
        <f>(Table1[[#This Row],[amo-pub]]+Table1[amo-priv])*Table1[[#This Row],[prox]]*(1-Table1[[#This Row],[urban]])</f>
        <v>0</v>
      </c>
      <c r="AR18">
        <f>(Table1[[#This Row],[amo-pub]]+Table1[amo-priv])*(1-Table1[[#This Row],[prox]])*Table1[[#This Row],[urban]]</f>
        <v>0</v>
      </c>
      <c r="AS18">
        <f>(Table1[[#This Row],[amo-pub]]+Table1[amo-priv])*(1-Table1[[#This Row],[prox]])*(1-Table1[[#This Row],[urban]])</f>
        <v>0</v>
      </c>
      <c r="AU18">
        <f>(Table1[[#This Row],[co-pub]]+Table1[co-priv])*Table1[[#This Row],[prox]]*Table1[[#This Row],[urban]]</f>
        <v>53</v>
      </c>
      <c r="AV18">
        <f>(Table1[[#This Row],[co-pub]]+Table1[co-priv])*Table1[[#This Row],[prox]]*(1-Table1[[#This Row],[urban]])</f>
        <v>0</v>
      </c>
      <c r="AW18">
        <f>(Table1[[#This Row],[co-pub]]+Table1[co-priv])*(1-Table1[[#This Row],[prox]])*Table1[[#This Row],[urban]]</f>
        <v>0</v>
      </c>
      <c r="AX18">
        <f>(Table1[[#This Row],[co-pub]]+Table1[co-priv])*(1-Table1[[#This Row],[prox]])*(1-Table1[[#This Row],[urban]])</f>
        <v>0</v>
      </c>
      <c r="AZ18">
        <f>(Table1[[#This Row],[nurse-pub]]+Table1[nurse-priv])*Table1[[#This Row],[prox]]*Table1[[#This Row],[urban]]</f>
        <v>65</v>
      </c>
      <c r="BA18">
        <f>(Table1[[#This Row],[nurse-pub]]+Table1[nurse-priv])*Table1[[#This Row],[prox]]*(1-Table1[[#This Row],[urban]])</f>
        <v>0</v>
      </c>
      <c r="BB18">
        <f>(Table1[[#This Row],[nurse-pub]]+Table1[nurse-priv])*(1-Table1[[#This Row],[prox]])*Table1[[#This Row],[urban]]</f>
        <v>0</v>
      </c>
      <c r="BC18">
        <f>(Table1[[#This Row],[nurse-pub]]+Table1[nurse-priv])*(1-Table1[[#This Row],[prox]])*(1-Table1[[#This Row],[urban]])</f>
        <v>0</v>
      </c>
      <c r="BE18">
        <f>(Table1[[#This Row],[midwife-pub]]+Table1[midwife-priv])*Table1[[#This Row],[prox]]*Table1[[#This Row],[urban]]</f>
        <v>110</v>
      </c>
      <c r="BF18">
        <f>(Table1[[#This Row],[midwife-pub]]+Table1[midwife-priv])*Table1[[#This Row],[prox]]*(1-Table1[[#This Row],[urban]])</f>
        <v>0</v>
      </c>
      <c r="BG18">
        <f>(Table1[[#This Row],[midwife-pub]]+Table1[midwife-priv])*(1-Table1[[#This Row],[prox]])*Table1[[#This Row],[urban]]</f>
        <v>0</v>
      </c>
      <c r="BH18">
        <f>(Table1[[#This Row],[midwife-pub]]+Table1[midwife-priv])*(1-Table1[[#This Row],[prox]])*(1-Table1[[#This Row],[urban]])</f>
        <v>0</v>
      </c>
      <c r="BJ18">
        <f>(Table1[[#This Row],[ma-pub]]+Table1[ma-priv])*Table1[[#This Row],[prox]]*Table1[[#This Row],[urban]]</f>
        <v>250</v>
      </c>
      <c r="BK18">
        <f>(Table1[[#This Row],[ma-pub]]+Table1[ma-priv])*Table1[[#This Row],[prox]]*(1-Table1[[#This Row],[urban]])</f>
        <v>0</v>
      </c>
      <c r="BL18">
        <f>(Table1[[#This Row],[ma-pub]]+Table1[ma-priv])*(1-Table1[[#This Row],[prox]])*Table1[[#This Row],[urban]]</f>
        <v>0</v>
      </c>
      <c r="BM18">
        <f>(Table1[[#This Row],[ma-pub]]+Table1[ma-priv])*(1-Table1[[#This Row],[prox]])*(1-Table1[[#This Row],[urban]])</f>
        <v>0</v>
      </c>
    </row>
    <row r="19" spans="1:65" x14ac:dyDescent="0.2">
      <c r="A19" t="s">
        <v>15</v>
      </c>
      <c r="B19">
        <v>763</v>
      </c>
      <c r="C19">
        <v>606</v>
      </c>
      <c r="D19" s="12" t="s">
        <v>174</v>
      </c>
      <c r="E19" s="6"/>
      <c r="F19" s="6">
        <v>1</v>
      </c>
      <c r="G19" s="6">
        <v>1</v>
      </c>
      <c r="H19" s="1">
        <f t="shared" si="0"/>
        <v>763606</v>
      </c>
      <c r="I19">
        <v>9</v>
      </c>
      <c r="J19">
        <v>0</v>
      </c>
      <c r="K19">
        <v>7</v>
      </c>
      <c r="L19">
        <v>0</v>
      </c>
      <c r="M19">
        <v>60</v>
      </c>
      <c r="N19">
        <v>1</v>
      </c>
      <c r="O19">
        <v>31</v>
      </c>
      <c r="P19">
        <v>2</v>
      </c>
      <c r="Q19">
        <v>63</v>
      </c>
      <c r="R19">
        <v>2</v>
      </c>
      <c r="S19">
        <v>206</v>
      </c>
      <c r="T19">
        <v>2</v>
      </c>
      <c r="U19" s="9">
        <f>((I19+J19+Table1[[#This Row],[amo-pub]]+Table1[[#This Row],[amo-priv]]+Table1[[#This Row],[co-pub]]+Table1[[#This Row],[co-priv]]+O19+P19+Q19+R19)/H19)*10000</f>
        <v>2.2917577913217029</v>
      </c>
      <c r="V19">
        <v>1.5</v>
      </c>
      <c r="W19">
        <f>IF(Table1[[#This Row],[Column20]]&gt;$Y$7,4,1)*IF(AND($Y$7&gt;Table1[[#This Row],[Column20]],Table1[[#This Row],[Column20]]&gt;$Y$10),3,1)*IF(AND($Y$10&gt;Table1[[#This Row],[Column20]],Table1[[#This Row],[Column20]]&gt;$Y$13),2,1)</f>
        <v>1</v>
      </c>
      <c r="AA19">
        <f t="shared" si="1"/>
        <v>1</v>
      </c>
      <c r="AB19">
        <f t="shared" si="2"/>
        <v>0</v>
      </c>
      <c r="AC19">
        <f t="shared" si="3"/>
        <v>0</v>
      </c>
      <c r="AD19">
        <f t="shared" si="4"/>
        <v>0</v>
      </c>
      <c r="AF19">
        <f>Table1[[#This Row],[population]]*Table1[[#This Row],[prox]]*Table1[[#This Row],[urban]]</f>
        <v>763606</v>
      </c>
      <c r="AG19">
        <f>Table1[[#This Row],[population]]*Table1[[#This Row],[prox]]*(1-Table1[[#This Row],[urban]])</f>
        <v>0</v>
      </c>
      <c r="AH19">
        <f>Table1[[#This Row],[population]]*(1-Table1[[#This Row],[prox]])*Table1[[#This Row],[urban]]</f>
        <v>0</v>
      </c>
      <c r="AI19">
        <f>Table1[[#This Row],[population]]*(1-Table1[[#This Row],[prox]])*(1-Table1[[#This Row],[urban]])</f>
        <v>0</v>
      </c>
      <c r="AK19">
        <f>(Table1[[#This Row],[docs-pub]]+Table1[docs-priv])*Table1[[#This Row],[prox]]*Table1[[#This Row],[urban]]</f>
        <v>9</v>
      </c>
      <c r="AL19">
        <f>(Table1[[#This Row],[docs-pub]]+Table1[docs-priv])*Table1[[#This Row],[prox]]*(1-Table1[[#This Row],[urban]])</f>
        <v>0</v>
      </c>
      <c r="AM19">
        <f>(Table1[[#This Row],[docs-pub]]+Table1[docs-priv])*(1-Table1[[#This Row],[prox]])*Table1[[#This Row],[urban]]</f>
        <v>0</v>
      </c>
      <c r="AN19">
        <f>(Table1[[#This Row],[docs-pub]]+Table1[docs-priv])*(1-Table1[[#This Row],[prox]])*(1-Table1[[#This Row],[urban]])</f>
        <v>0</v>
      </c>
      <c r="AP19">
        <f>(Table1[[#This Row],[amo-pub]]+Table1[amo-priv])*Table1[[#This Row],[prox]]*Table1[[#This Row],[urban]]</f>
        <v>7</v>
      </c>
      <c r="AQ19">
        <f>(Table1[[#This Row],[amo-pub]]+Table1[amo-priv])*Table1[[#This Row],[prox]]*(1-Table1[[#This Row],[urban]])</f>
        <v>0</v>
      </c>
      <c r="AR19">
        <f>(Table1[[#This Row],[amo-pub]]+Table1[amo-priv])*(1-Table1[[#This Row],[prox]])*Table1[[#This Row],[urban]]</f>
        <v>0</v>
      </c>
      <c r="AS19">
        <f>(Table1[[#This Row],[amo-pub]]+Table1[amo-priv])*(1-Table1[[#This Row],[prox]])*(1-Table1[[#This Row],[urban]])</f>
        <v>0</v>
      </c>
      <c r="AU19">
        <f>(Table1[[#This Row],[co-pub]]+Table1[co-priv])*Table1[[#This Row],[prox]]*Table1[[#This Row],[urban]]</f>
        <v>61</v>
      </c>
      <c r="AV19">
        <f>(Table1[[#This Row],[co-pub]]+Table1[co-priv])*Table1[[#This Row],[prox]]*(1-Table1[[#This Row],[urban]])</f>
        <v>0</v>
      </c>
      <c r="AW19">
        <f>(Table1[[#This Row],[co-pub]]+Table1[co-priv])*(1-Table1[[#This Row],[prox]])*Table1[[#This Row],[urban]]</f>
        <v>0</v>
      </c>
      <c r="AX19">
        <f>(Table1[[#This Row],[co-pub]]+Table1[co-priv])*(1-Table1[[#This Row],[prox]])*(1-Table1[[#This Row],[urban]])</f>
        <v>0</v>
      </c>
      <c r="AZ19">
        <f>(Table1[[#This Row],[nurse-pub]]+Table1[nurse-priv])*Table1[[#This Row],[prox]]*Table1[[#This Row],[urban]]</f>
        <v>33</v>
      </c>
      <c r="BA19">
        <f>(Table1[[#This Row],[nurse-pub]]+Table1[nurse-priv])*Table1[[#This Row],[prox]]*(1-Table1[[#This Row],[urban]])</f>
        <v>0</v>
      </c>
      <c r="BB19">
        <f>(Table1[[#This Row],[nurse-pub]]+Table1[nurse-priv])*(1-Table1[[#This Row],[prox]])*Table1[[#This Row],[urban]]</f>
        <v>0</v>
      </c>
      <c r="BC19">
        <f>(Table1[[#This Row],[nurse-pub]]+Table1[nurse-priv])*(1-Table1[[#This Row],[prox]])*(1-Table1[[#This Row],[urban]])</f>
        <v>0</v>
      </c>
      <c r="BE19">
        <f>(Table1[[#This Row],[midwife-pub]]+Table1[midwife-priv])*Table1[[#This Row],[prox]]*Table1[[#This Row],[urban]]</f>
        <v>65</v>
      </c>
      <c r="BF19">
        <f>(Table1[[#This Row],[midwife-pub]]+Table1[midwife-priv])*Table1[[#This Row],[prox]]*(1-Table1[[#This Row],[urban]])</f>
        <v>0</v>
      </c>
      <c r="BG19">
        <f>(Table1[[#This Row],[midwife-pub]]+Table1[midwife-priv])*(1-Table1[[#This Row],[prox]])*Table1[[#This Row],[urban]]</f>
        <v>0</v>
      </c>
      <c r="BH19">
        <f>(Table1[[#This Row],[midwife-pub]]+Table1[midwife-priv])*(1-Table1[[#This Row],[prox]])*(1-Table1[[#This Row],[urban]])</f>
        <v>0</v>
      </c>
      <c r="BJ19">
        <f>(Table1[[#This Row],[ma-pub]]+Table1[ma-priv])*Table1[[#This Row],[prox]]*Table1[[#This Row],[urban]]</f>
        <v>208</v>
      </c>
      <c r="BK19">
        <f>(Table1[[#This Row],[ma-pub]]+Table1[ma-priv])*Table1[[#This Row],[prox]]*(1-Table1[[#This Row],[urban]])</f>
        <v>0</v>
      </c>
      <c r="BL19">
        <f>(Table1[[#This Row],[ma-pub]]+Table1[ma-priv])*(1-Table1[[#This Row],[prox]])*Table1[[#This Row],[urban]]</f>
        <v>0</v>
      </c>
      <c r="BM19">
        <f>(Table1[[#This Row],[ma-pub]]+Table1[ma-priv])*(1-Table1[[#This Row],[prox]])*(1-Table1[[#This Row],[urban]])</f>
        <v>0</v>
      </c>
    </row>
    <row r="20" spans="1:65" x14ac:dyDescent="0.2">
      <c r="A20" t="s">
        <v>16</v>
      </c>
      <c r="B20">
        <v>281</v>
      </c>
      <c r="C20">
        <v>870</v>
      </c>
      <c r="D20" s="12" t="s">
        <v>159</v>
      </c>
      <c r="E20" s="6"/>
      <c r="F20" s="6">
        <f>Table1[[#This Row],[regional]]</f>
        <v>0</v>
      </c>
      <c r="G20" s="6">
        <v>1</v>
      </c>
      <c r="H20" s="1">
        <f t="shared" si="0"/>
        <v>281870</v>
      </c>
      <c r="I20">
        <v>8</v>
      </c>
      <c r="J20">
        <v>0</v>
      </c>
      <c r="K20">
        <v>9</v>
      </c>
      <c r="L20">
        <v>0</v>
      </c>
      <c r="M20">
        <v>88</v>
      </c>
      <c r="N20">
        <v>2</v>
      </c>
      <c r="O20">
        <v>39</v>
      </c>
      <c r="P20">
        <v>1</v>
      </c>
      <c r="Q20">
        <v>10</v>
      </c>
      <c r="R20">
        <v>1</v>
      </c>
      <c r="S20">
        <v>42</v>
      </c>
      <c r="T20">
        <v>2</v>
      </c>
      <c r="U20" s="9">
        <f>((I20+J20+Table1[[#This Row],[amo-pub]]+Table1[[#This Row],[amo-priv]]+Table1[[#This Row],[co-pub]]+Table1[[#This Row],[co-priv]]+O20+P20+Q20+R20)/H20)*10000</f>
        <v>5.60542093873062</v>
      </c>
      <c r="V20">
        <v>2.4</v>
      </c>
      <c r="W20">
        <f>IF(Table1[[#This Row],[Column20]]&gt;$Y$7,4,1)*IF(AND($Y$7&gt;Table1[[#This Row],[Column20]],Table1[[#This Row],[Column20]]&gt;$Y$10),3,1)*IF(AND($Y$10&gt;Table1[[#This Row],[Column20]],Table1[[#This Row],[Column20]]&gt;$Y$13),2,1)</f>
        <v>3</v>
      </c>
      <c r="AA20">
        <f t="shared" si="1"/>
        <v>0</v>
      </c>
      <c r="AB20">
        <f t="shared" si="2"/>
        <v>1</v>
      </c>
      <c r="AC20">
        <f t="shared" si="3"/>
        <v>0</v>
      </c>
      <c r="AD20">
        <f t="shared" si="4"/>
        <v>0</v>
      </c>
      <c r="AF20">
        <f>Table1[[#This Row],[population]]*Table1[[#This Row],[prox]]*Table1[[#This Row],[urban]]</f>
        <v>0</v>
      </c>
      <c r="AG20">
        <f>Table1[[#This Row],[population]]*Table1[[#This Row],[prox]]*(1-Table1[[#This Row],[urban]])</f>
        <v>281870</v>
      </c>
      <c r="AH20">
        <f>Table1[[#This Row],[population]]*(1-Table1[[#This Row],[prox]])*Table1[[#This Row],[urban]]</f>
        <v>0</v>
      </c>
      <c r="AI20">
        <f>Table1[[#This Row],[population]]*(1-Table1[[#This Row],[prox]])*(1-Table1[[#This Row],[urban]])</f>
        <v>0</v>
      </c>
      <c r="AK20">
        <f>(Table1[[#This Row],[docs-pub]]+Table1[docs-priv])*Table1[[#This Row],[prox]]*Table1[[#This Row],[urban]]</f>
        <v>0</v>
      </c>
      <c r="AL20">
        <f>(Table1[[#This Row],[docs-pub]]+Table1[docs-priv])*Table1[[#This Row],[prox]]*(1-Table1[[#This Row],[urban]])</f>
        <v>8</v>
      </c>
      <c r="AM20">
        <f>(Table1[[#This Row],[docs-pub]]+Table1[docs-priv])*(1-Table1[[#This Row],[prox]])*Table1[[#This Row],[urban]]</f>
        <v>0</v>
      </c>
      <c r="AN20">
        <f>(Table1[[#This Row],[docs-pub]]+Table1[docs-priv])*(1-Table1[[#This Row],[prox]])*(1-Table1[[#This Row],[urban]])</f>
        <v>0</v>
      </c>
      <c r="AP20">
        <f>(Table1[[#This Row],[amo-pub]]+Table1[amo-priv])*Table1[[#This Row],[prox]]*Table1[[#This Row],[urban]]</f>
        <v>0</v>
      </c>
      <c r="AQ20">
        <f>(Table1[[#This Row],[amo-pub]]+Table1[amo-priv])*Table1[[#This Row],[prox]]*(1-Table1[[#This Row],[urban]])</f>
        <v>9</v>
      </c>
      <c r="AR20">
        <f>(Table1[[#This Row],[amo-pub]]+Table1[amo-priv])*(1-Table1[[#This Row],[prox]])*Table1[[#This Row],[urban]]</f>
        <v>0</v>
      </c>
      <c r="AS20">
        <f>(Table1[[#This Row],[amo-pub]]+Table1[amo-priv])*(1-Table1[[#This Row],[prox]])*(1-Table1[[#This Row],[urban]])</f>
        <v>0</v>
      </c>
      <c r="AU20">
        <f>(Table1[[#This Row],[co-pub]]+Table1[co-priv])*Table1[[#This Row],[prox]]*Table1[[#This Row],[urban]]</f>
        <v>0</v>
      </c>
      <c r="AV20">
        <f>(Table1[[#This Row],[co-pub]]+Table1[co-priv])*Table1[[#This Row],[prox]]*(1-Table1[[#This Row],[urban]])</f>
        <v>90</v>
      </c>
      <c r="AW20">
        <f>(Table1[[#This Row],[co-pub]]+Table1[co-priv])*(1-Table1[[#This Row],[prox]])*Table1[[#This Row],[urban]]</f>
        <v>0</v>
      </c>
      <c r="AX20">
        <f>(Table1[[#This Row],[co-pub]]+Table1[co-priv])*(1-Table1[[#This Row],[prox]])*(1-Table1[[#This Row],[urban]])</f>
        <v>0</v>
      </c>
      <c r="AZ20">
        <f>(Table1[[#This Row],[nurse-pub]]+Table1[nurse-priv])*Table1[[#This Row],[prox]]*Table1[[#This Row],[urban]]</f>
        <v>0</v>
      </c>
      <c r="BA20">
        <f>(Table1[[#This Row],[nurse-pub]]+Table1[nurse-priv])*Table1[[#This Row],[prox]]*(1-Table1[[#This Row],[urban]])</f>
        <v>40</v>
      </c>
      <c r="BB20">
        <f>(Table1[[#This Row],[nurse-pub]]+Table1[nurse-priv])*(1-Table1[[#This Row],[prox]])*Table1[[#This Row],[urban]]</f>
        <v>0</v>
      </c>
      <c r="BC20">
        <f>(Table1[[#This Row],[nurse-pub]]+Table1[nurse-priv])*(1-Table1[[#This Row],[prox]])*(1-Table1[[#This Row],[urban]])</f>
        <v>0</v>
      </c>
      <c r="BE20">
        <f>(Table1[[#This Row],[midwife-pub]]+Table1[midwife-priv])*Table1[[#This Row],[prox]]*Table1[[#This Row],[urban]]</f>
        <v>0</v>
      </c>
      <c r="BF20">
        <f>(Table1[[#This Row],[midwife-pub]]+Table1[midwife-priv])*Table1[[#This Row],[prox]]*(1-Table1[[#This Row],[urban]])</f>
        <v>11</v>
      </c>
      <c r="BG20">
        <f>(Table1[[#This Row],[midwife-pub]]+Table1[midwife-priv])*(1-Table1[[#This Row],[prox]])*Table1[[#This Row],[urban]]</f>
        <v>0</v>
      </c>
      <c r="BH20">
        <f>(Table1[[#This Row],[midwife-pub]]+Table1[midwife-priv])*(1-Table1[[#This Row],[prox]])*(1-Table1[[#This Row],[urban]])</f>
        <v>0</v>
      </c>
      <c r="BJ20">
        <f>(Table1[[#This Row],[ma-pub]]+Table1[ma-priv])*Table1[[#This Row],[prox]]*Table1[[#This Row],[urban]]</f>
        <v>0</v>
      </c>
      <c r="BK20">
        <f>(Table1[[#This Row],[ma-pub]]+Table1[ma-priv])*Table1[[#This Row],[prox]]*(1-Table1[[#This Row],[urban]])</f>
        <v>44</v>
      </c>
      <c r="BL20">
        <f>(Table1[[#This Row],[ma-pub]]+Table1[ma-priv])*(1-Table1[[#This Row],[prox]])*Table1[[#This Row],[urban]]</f>
        <v>0</v>
      </c>
      <c r="BM20">
        <f>(Table1[[#This Row],[ma-pub]]+Table1[ma-priv])*(1-Table1[[#This Row],[prox]])*(1-Table1[[#This Row],[urban]])</f>
        <v>0</v>
      </c>
    </row>
    <row r="21" spans="1:65" x14ac:dyDescent="0.2">
      <c r="A21" t="s">
        <v>17</v>
      </c>
      <c r="B21">
        <v>238</v>
      </c>
      <c r="C21">
        <v>144</v>
      </c>
      <c r="D21" s="12" t="s">
        <v>163</v>
      </c>
      <c r="E21" s="6"/>
      <c r="F21" s="6">
        <f>Table1[[#This Row],[regional]]</f>
        <v>0</v>
      </c>
      <c r="G21" s="6"/>
      <c r="H21" s="1">
        <f t="shared" si="0"/>
        <v>238144</v>
      </c>
      <c r="I21">
        <v>1</v>
      </c>
      <c r="J21">
        <v>0</v>
      </c>
      <c r="K21">
        <v>7</v>
      </c>
      <c r="L21">
        <v>0</v>
      </c>
      <c r="M21">
        <v>34</v>
      </c>
      <c r="N21">
        <v>1</v>
      </c>
      <c r="O21">
        <v>12</v>
      </c>
      <c r="P21">
        <v>0</v>
      </c>
      <c r="Q21">
        <v>71</v>
      </c>
      <c r="R21">
        <v>4</v>
      </c>
      <c r="S21">
        <v>54</v>
      </c>
      <c r="T21">
        <v>10</v>
      </c>
      <c r="U21" s="9">
        <f>((I21+J21+Table1[[#This Row],[amo-pub]]+Table1[[#This Row],[amo-priv]]+Table1[[#This Row],[co-pub]]+Table1[[#This Row],[co-priv]]+O21+P21+Q21+R21)/H21)*10000</f>
        <v>5.4588820209621067</v>
      </c>
      <c r="V21">
        <v>4</v>
      </c>
      <c r="W21">
        <f>IF(Table1[[#This Row],[Column20]]&gt;$Y$7,4,1)*IF(AND($Y$7&gt;Table1[[#This Row],[Column20]],Table1[[#This Row],[Column20]]&gt;$Y$10),3,1)*IF(AND($Y$10&gt;Table1[[#This Row],[Column20]],Table1[[#This Row],[Column20]]&gt;$Y$13),2,1)</f>
        <v>3</v>
      </c>
      <c r="AA21">
        <f t="shared" si="1"/>
        <v>0</v>
      </c>
      <c r="AB21">
        <f t="shared" si="2"/>
        <v>0</v>
      </c>
      <c r="AC21">
        <f t="shared" si="3"/>
        <v>0</v>
      </c>
      <c r="AD21">
        <f t="shared" si="4"/>
        <v>1</v>
      </c>
      <c r="AF21">
        <f>Table1[[#This Row],[population]]*Table1[[#This Row],[prox]]*Table1[[#This Row],[urban]]</f>
        <v>0</v>
      </c>
      <c r="AG21">
        <f>Table1[[#This Row],[population]]*Table1[[#This Row],[prox]]*(1-Table1[[#This Row],[urban]])</f>
        <v>0</v>
      </c>
      <c r="AH21">
        <f>Table1[[#This Row],[population]]*(1-Table1[[#This Row],[prox]])*Table1[[#This Row],[urban]]</f>
        <v>0</v>
      </c>
      <c r="AI21">
        <f>Table1[[#This Row],[population]]*(1-Table1[[#This Row],[prox]])*(1-Table1[[#This Row],[urban]])</f>
        <v>238144</v>
      </c>
      <c r="AK21">
        <f>(Table1[[#This Row],[docs-pub]]+Table1[docs-priv])*Table1[[#This Row],[prox]]*Table1[[#This Row],[urban]]</f>
        <v>0</v>
      </c>
      <c r="AL21">
        <f>(Table1[[#This Row],[docs-pub]]+Table1[docs-priv])*Table1[[#This Row],[prox]]*(1-Table1[[#This Row],[urban]])</f>
        <v>0</v>
      </c>
      <c r="AM21">
        <f>(Table1[[#This Row],[docs-pub]]+Table1[docs-priv])*(1-Table1[[#This Row],[prox]])*Table1[[#This Row],[urban]]</f>
        <v>0</v>
      </c>
      <c r="AN21">
        <f>(Table1[[#This Row],[docs-pub]]+Table1[docs-priv])*(1-Table1[[#This Row],[prox]])*(1-Table1[[#This Row],[urban]])</f>
        <v>1</v>
      </c>
      <c r="AP21">
        <f>(Table1[[#This Row],[amo-pub]]+Table1[amo-priv])*Table1[[#This Row],[prox]]*Table1[[#This Row],[urban]]</f>
        <v>0</v>
      </c>
      <c r="AQ21">
        <f>(Table1[[#This Row],[amo-pub]]+Table1[amo-priv])*Table1[[#This Row],[prox]]*(1-Table1[[#This Row],[urban]])</f>
        <v>0</v>
      </c>
      <c r="AR21">
        <f>(Table1[[#This Row],[amo-pub]]+Table1[amo-priv])*(1-Table1[[#This Row],[prox]])*Table1[[#This Row],[urban]]</f>
        <v>0</v>
      </c>
      <c r="AS21">
        <f>(Table1[[#This Row],[amo-pub]]+Table1[amo-priv])*(1-Table1[[#This Row],[prox]])*(1-Table1[[#This Row],[urban]])</f>
        <v>7</v>
      </c>
      <c r="AU21">
        <f>(Table1[[#This Row],[co-pub]]+Table1[co-priv])*Table1[[#This Row],[prox]]*Table1[[#This Row],[urban]]</f>
        <v>0</v>
      </c>
      <c r="AV21">
        <f>(Table1[[#This Row],[co-pub]]+Table1[co-priv])*Table1[[#This Row],[prox]]*(1-Table1[[#This Row],[urban]])</f>
        <v>0</v>
      </c>
      <c r="AW21">
        <f>(Table1[[#This Row],[co-pub]]+Table1[co-priv])*(1-Table1[[#This Row],[prox]])*Table1[[#This Row],[urban]]</f>
        <v>0</v>
      </c>
      <c r="AX21">
        <f>(Table1[[#This Row],[co-pub]]+Table1[co-priv])*(1-Table1[[#This Row],[prox]])*(1-Table1[[#This Row],[urban]])</f>
        <v>35</v>
      </c>
      <c r="AZ21">
        <f>(Table1[[#This Row],[nurse-pub]]+Table1[nurse-priv])*Table1[[#This Row],[prox]]*Table1[[#This Row],[urban]]</f>
        <v>0</v>
      </c>
      <c r="BA21">
        <f>(Table1[[#This Row],[nurse-pub]]+Table1[nurse-priv])*Table1[[#This Row],[prox]]*(1-Table1[[#This Row],[urban]])</f>
        <v>0</v>
      </c>
      <c r="BB21">
        <f>(Table1[[#This Row],[nurse-pub]]+Table1[nurse-priv])*(1-Table1[[#This Row],[prox]])*Table1[[#This Row],[urban]]</f>
        <v>0</v>
      </c>
      <c r="BC21">
        <f>(Table1[[#This Row],[nurse-pub]]+Table1[nurse-priv])*(1-Table1[[#This Row],[prox]])*(1-Table1[[#This Row],[urban]])</f>
        <v>12</v>
      </c>
      <c r="BE21">
        <f>(Table1[[#This Row],[midwife-pub]]+Table1[midwife-priv])*Table1[[#This Row],[prox]]*Table1[[#This Row],[urban]]</f>
        <v>0</v>
      </c>
      <c r="BF21">
        <f>(Table1[[#This Row],[midwife-pub]]+Table1[midwife-priv])*Table1[[#This Row],[prox]]*(1-Table1[[#This Row],[urban]])</f>
        <v>0</v>
      </c>
      <c r="BG21">
        <f>(Table1[[#This Row],[midwife-pub]]+Table1[midwife-priv])*(1-Table1[[#This Row],[prox]])*Table1[[#This Row],[urban]]</f>
        <v>0</v>
      </c>
      <c r="BH21">
        <f>(Table1[[#This Row],[midwife-pub]]+Table1[midwife-priv])*(1-Table1[[#This Row],[prox]])*(1-Table1[[#This Row],[urban]])</f>
        <v>75</v>
      </c>
      <c r="BJ21">
        <f>(Table1[[#This Row],[ma-pub]]+Table1[ma-priv])*Table1[[#This Row],[prox]]*Table1[[#This Row],[urban]]</f>
        <v>0</v>
      </c>
      <c r="BK21">
        <f>(Table1[[#This Row],[ma-pub]]+Table1[ma-priv])*Table1[[#This Row],[prox]]*(1-Table1[[#This Row],[urban]])</f>
        <v>0</v>
      </c>
      <c r="BL21">
        <f>(Table1[[#This Row],[ma-pub]]+Table1[ma-priv])*(1-Table1[[#This Row],[prox]])*Table1[[#This Row],[urban]]</f>
        <v>0</v>
      </c>
      <c r="BM21">
        <f>(Table1[[#This Row],[ma-pub]]+Table1[ma-priv])*(1-Table1[[#This Row],[prox]])*(1-Table1[[#This Row],[urban]])</f>
        <v>64</v>
      </c>
    </row>
    <row r="22" spans="1:65" x14ac:dyDescent="0.2">
      <c r="A22" t="s">
        <v>18</v>
      </c>
      <c r="B22">
        <v>281</v>
      </c>
      <c r="C22">
        <v>988</v>
      </c>
      <c r="D22" s="12" t="s">
        <v>115</v>
      </c>
      <c r="E22" s="6"/>
      <c r="F22" s="6">
        <f>Table1[[#This Row],[regional]]</f>
        <v>0</v>
      </c>
      <c r="G22" s="6">
        <v>1</v>
      </c>
      <c r="H22" s="1">
        <f t="shared" si="0"/>
        <v>281988</v>
      </c>
      <c r="I22">
        <v>1</v>
      </c>
      <c r="J22">
        <v>0</v>
      </c>
      <c r="K22">
        <v>7</v>
      </c>
      <c r="L22">
        <v>0</v>
      </c>
      <c r="M22">
        <v>52</v>
      </c>
      <c r="N22">
        <v>6</v>
      </c>
      <c r="O22">
        <v>15</v>
      </c>
      <c r="P22">
        <v>0</v>
      </c>
      <c r="Q22">
        <v>66</v>
      </c>
      <c r="R22">
        <v>1</v>
      </c>
      <c r="S22">
        <v>156</v>
      </c>
      <c r="T22">
        <v>14</v>
      </c>
      <c r="U22" s="9">
        <f>((I22+J22+Table1[[#This Row],[amo-pub]]+Table1[[#This Row],[amo-priv]]+Table1[[#This Row],[co-pub]]+Table1[[#This Row],[co-priv]]+O22+P22+Q22+R22)/H22)*10000</f>
        <v>5.2484502886647659</v>
      </c>
      <c r="V22">
        <v>3.2</v>
      </c>
      <c r="W22">
        <f>IF(Table1[[#This Row],[Column20]]&gt;$Y$7,4,1)*IF(AND($Y$7&gt;Table1[[#This Row],[Column20]],Table1[[#This Row],[Column20]]&gt;$Y$10),3,1)*IF(AND($Y$10&gt;Table1[[#This Row],[Column20]],Table1[[#This Row],[Column20]]&gt;$Y$13),2,1)</f>
        <v>2</v>
      </c>
      <c r="AA22">
        <f t="shared" si="1"/>
        <v>0</v>
      </c>
      <c r="AB22">
        <f t="shared" si="2"/>
        <v>1</v>
      </c>
      <c r="AC22">
        <f t="shared" si="3"/>
        <v>0</v>
      </c>
      <c r="AD22">
        <f t="shared" si="4"/>
        <v>0</v>
      </c>
      <c r="AF22">
        <f>Table1[[#This Row],[population]]*Table1[[#This Row],[prox]]*Table1[[#This Row],[urban]]</f>
        <v>0</v>
      </c>
      <c r="AG22">
        <f>Table1[[#This Row],[population]]*Table1[[#This Row],[prox]]*(1-Table1[[#This Row],[urban]])</f>
        <v>281988</v>
      </c>
      <c r="AH22">
        <f>Table1[[#This Row],[population]]*(1-Table1[[#This Row],[prox]])*Table1[[#This Row],[urban]]</f>
        <v>0</v>
      </c>
      <c r="AI22">
        <f>Table1[[#This Row],[population]]*(1-Table1[[#This Row],[prox]])*(1-Table1[[#This Row],[urban]])</f>
        <v>0</v>
      </c>
      <c r="AK22">
        <f>(Table1[[#This Row],[docs-pub]]+Table1[docs-priv])*Table1[[#This Row],[prox]]*Table1[[#This Row],[urban]]</f>
        <v>0</v>
      </c>
      <c r="AL22">
        <f>(Table1[[#This Row],[docs-pub]]+Table1[docs-priv])*Table1[[#This Row],[prox]]*(1-Table1[[#This Row],[urban]])</f>
        <v>1</v>
      </c>
      <c r="AM22">
        <f>(Table1[[#This Row],[docs-pub]]+Table1[docs-priv])*(1-Table1[[#This Row],[prox]])*Table1[[#This Row],[urban]]</f>
        <v>0</v>
      </c>
      <c r="AN22">
        <f>(Table1[[#This Row],[docs-pub]]+Table1[docs-priv])*(1-Table1[[#This Row],[prox]])*(1-Table1[[#This Row],[urban]])</f>
        <v>0</v>
      </c>
      <c r="AP22">
        <f>(Table1[[#This Row],[amo-pub]]+Table1[amo-priv])*Table1[[#This Row],[prox]]*Table1[[#This Row],[urban]]</f>
        <v>0</v>
      </c>
      <c r="AQ22">
        <f>(Table1[[#This Row],[amo-pub]]+Table1[amo-priv])*Table1[[#This Row],[prox]]*(1-Table1[[#This Row],[urban]])</f>
        <v>7</v>
      </c>
      <c r="AR22">
        <f>(Table1[[#This Row],[amo-pub]]+Table1[amo-priv])*(1-Table1[[#This Row],[prox]])*Table1[[#This Row],[urban]]</f>
        <v>0</v>
      </c>
      <c r="AS22">
        <f>(Table1[[#This Row],[amo-pub]]+Table1[amo-priv])*(1-Table1[[#This Row],[prox]])*(1-Table1[[#This Row],[urban]])</f>
        <v>0</v>
      </c>
      <c r="AU22">
        <f>(Table1[[#This Row],[co-pub]]+Table1[co-priv])*Table1[[#This Row],[prox]]*Table1[[#This Row],[urban]]</f>
        <v>0</v>
      </c>
      <c r="AV22">
        <f>(Table1[[#This Row],[co-pub]]+Table1[co-priv])*Table1[[#This Row],[prox]]*(1-Table1[[#This Row],[urban]])</f>
        <v>58</v>
      </c>
      <c r="AW22">
        <f>(Table1[[#This Row],[co-pub]]+Table1[co-priv])*(1-Table1[[#This Row],[prox]])*Table1[[#This Row],[urban]]</f>
        <v>0</v>
      </c>
      <c r="AX22">
        <f>(Table1[[#This Row],[co-pub]]+Table1[co-priv])*(1-Table1[[#This Row],[prox]])*(1-Table1[[#This Row],[urban]])</f>
        <v>0</v>
      </c>
      <c r="AZ22">
        <f>(Table1[[#This Row],[nurse-pub]]+Table1[nurse-priv])*Table1[[#This Row],[prox]]*Table1[[#This Row],[urban]]</f>
        <v>0</v>
      </c>
      <c r="BA22">
        <f>(Table1[[#This Row],[nurse-pub]]+Table1[nurse-priv])*Table1[[#This Row],[prox]]*(1-Table1[[#This Row],[urban]])</f>
        <v>15</v>
      </c>
      <c r="BB22">
        <f>(Table1[[#This Row],[nurse-pub]]+Table1[nurse-priv])*(1-Table1[[#This Row],[prox]])*Table1[[#This Row],[urban]]</f>
        <v>0</v>
      </c>
      <c r="BC22">
        <f>(Table1[[#This Row],[nurse-pub]]+Table1[nurse-priv])*(1-Table1[[#This Row],[prox]])*(1-Table1[[#This Row],[urban]])</f>
        <v>0</v>
      </c>
      <c r="BE22">
        <f>(Table1[[#This Row],[midwife-pub]]+Table1[midwife-priv])*Table1[[#This Row],[prox]]*Table1[[#This Row],[urban]]</f>
        <v>0</v>
      </c>
      <c r="BF22">
        <f>(Table1[[#This Row],[midwife-pub]]+Table1[midwife-priv])*Table1[[#This Row],[prox]]*(1-Table1[[#This Row],[urban]])</f>
        <v>67</v>
      </c>
      <c r="BG22">
        <f>(Table1[[#This Row],[midwife-pub]]+Table1[midwife-priv])*(1-Table1[[#This Row],[prox]])*Table1[[#This Row],[urban]]</f>
        <v>0</v>
      </c>
      <c r="BH22">
        <f>(Table1[[#This Row],[midwife-pub]]+Table1[midwife-priv])*(1-Table1[[#This Row],[prox]])*(1-Table1[[#This Row],[urban]])</f>
        <v>0</v>
      </c>
      <c r="BJ22">
        <f>(Table1[[#This Row],[ma-pub]]+Table1[ma-priv])*Table1[[#This Row],[prox]]*Table1[[#This Row],[urban]]</f>
        <v>0</v>
      </c>
      <c r="BK22">
        <f>(Table1[[#This Row],[ma-pub]]+Table1[ma-priv])*Table1[[#This Row],[prox]]*(1-Table1[[#This Row],[urban]])</f>
        <v>170</v>
      </c>
      <c r="BL22">
        <f>(Table1[[#This Row],[ma-pub]]+Table1[ma-priv])*(1-Table1[[#This Row],[prox]])*Table1[[#This Row],[urban]]</f>
        <v>0</v>
      </c>
      <c r="BM22">
        <f>(Table1[[#This Row],[ma-pub]]+Table1[ma-priv])*(1-Table1[[#This Row],[prox]])*(1-Table1[[#This Row],[urban]])</f>
        <v>0</v>
      </c>
    </row>
    <row r="23" spans="1:65" x14ac:dyDescent="0.2">
      <c r="A23" t="s">
        <v>19</v>
      </c>
      <c r="B23">
        <v>370</v>
      </c>
      <c r="C23">
        <v>694</v>
      </c>
      <c r="D23" s="12" t="s">
        <v>187</v>
      </c>
      <c r="E23" s="6"/>
      <c r="F23" s="6">
        <f>Table1[[#This Row],[regional]]</f>
        <v>0</v>
      </c>
      <c r="G23" s="6"/>
      <c r="H23" s="1">
        <f t="shared" si="0"/>
        <v>370694</v>
      </c>
      <c r="I23">
        <v>3</v>
      </c>
      <c r="J23">
        <v>0</v>
      </c>
      <c r="K23">
        <v>7</v>
      </c>
      <c r="L23">
        <v>0</v>
      </c>
      <c r="M23">
        <v>47</v>
      </c>
      <c r="N23">
        <v>6</v>
      </c>
      <c r="O23">
        <v>32</v>
      </c>
      <c r="P23">
        <v>0</v>
      </c>
      <c r="Q23">
        <v>79</v>
      </c>
      <c r="R23">
        <v>0</v>
      </c>
      <c r="S23">
        <v>131</v>
      </c>
      <c r="T23">
        <v>112</v>
      </c>
      <c r="U23" s="9">
        <f>((I23+J23+Table1[[#This Row],[amo-pub]]+Table1[[#This Row],[amo-priv]]+Table1[[#This Row],[co-pub]]+Table1[[#This Row],[co-priv]]+O23+P23+Q23+R23)/H23)*10000</f>
        <v>4.69389847151559</v>
      </c>
      <c r="V23">
        <v>3.3</v>
      </c>
      <c r="W23">
        <f>IF(Table1[[#This Row],[Column20]]&gt;$Y$7,4,1)*IF(AND($Y$7&gt;Table1[[#This Row],[Column20]],Table1[[#This Row],[Column20]]&gt;$Y$10),3,1)*IF(AND($Y$10&gt;Table1[[#This Row],[Column20]],Table1[[#This Row],[Column20]]&gt;$Y$13),2,1)</f>
        <v>2</v>
      </c>
      <c r="AA23">
        <f t="shared" si="1"/>
        <v>0</v>
      </c>
      <c r="AB23">
        <f t="shared" si="2"/>
        <v>0</v>
      </c>
      <c r="AC23">
        <f t="shared" si="3"/>
        <v>0</v>
      </c>
      <c r="AD23">
        <f t="shared" si="4"/>
        <v>1</v>
      </c>
      <c r="AF23">
        <f>Table1[[#This Row],[population]]*Table1[[#This Row],[prox]]*Table1[[#This Row],[urban]]</f>
        <v>0</v>
      </c>
      <c r="AG23">
        <f>Table1[[#This Row],[population]]*Table1[[#This Row],[prox]]*(1-Table1[[#This Row],[urban]])</f>
        <v>0</v>
      </c>
      <c r="AH23">
        <f>Table1[[#This Row],[population]]*(1-Table1[[#This Row],[prox]])*Table1[[#This Row],[urban]]</f>
        <v>0</v>
      </c>
      <c r="AI23">
        <f>Table1[[#This Row],[population]]*(1-Table1[[#This Row],[prox]])*(1-Table1[[#This Row],[urban]])</f>
        <v>370694</v>
      </c>
      <c r="AK23">
        <f>(Table1[[#This Row],[docs-pub]]+Table1[docs-priv])*Table1[[#This Row],[prox]]*Table1[[#This Row],[urban]]</f>
        <v>0</v>
      </c>
      <c r="AL23">
        <f>(Table1[[#This Row],[docs-pub]]+Table1[docs-priv])*Table1[[#This Row],[prox]]*(1-Table1[[#This Row],[urban]])</f>
        <v>0</v>
      </c>
      <c r="AM23">
        <f>(Table1[[#This Row],[docs-pub]]+Table1[docs-priv])*(1-Table1[[#This Row],[prox]])*Table1[[#This Row],[urban]]</f>
        <v>0</v>
      </c>
      <c r="AN23">
        <f>(Table1[[#This Row],[docs-pub]]+Table1[docs-priv])*(1-Table1[[#This Row],[prox]])*(1-Table1[[#This Row],[urban]])</f>
        <v>3</v>
      </c>
      <c r="AP23">
        <f>(Table1[[#This Row],[amo-pub]]+Table1[amo-priv])*Table1[[#This Row],[prox]]*Table1[[#This Row],[urban]]</f>
        <v>0</v>
      </c>
      <c r="AQ23">
        <f>(Table1[[#This Row],[amo-pub]]+Table1[amo-priv])*Table1[[#This Row],[prox]]*(1-Table1[[#This Row],[urban]])</f>
        <v>0</v>
      </c>
      <c r="AR23">
        <f>(Table1[[#This Row],[amo-pub]]+Table1[amo-priv])*(1-Table1[[#This Row],[prox]])*Table1[[#This Row],[urban]]</f>
        <v>0</v>
      </c>
      <c r="AS23">
        <f>(Table1[[#This Row],[amo-pub]]+Table1[amo-priv])*(1-Table1[[#This Row],[prox]])*(1-Table1[[#This Row],[urban]])</f>
        <v>7</v>
      </c>
      <c r="AU23">
        <f>(Table1[[#This Row],[co-pub]]+Table1[co-priv])*Table1[[#This Row],[prox]]*Table1[[#This Row],[urban]]</f>
        <v>0</v>
      </c>
      <c r="AV23">
        <f>(Table1[[#This Row],[co-pub]]+Table1[co-priv])*Table1[[#This Row],[prox]]*(1-Table1[[#This Row],[urban]])</f>
        <v>0</v>
      </c>
      <c r="AW23">
        <f>(Table1[[#This Row],[co-pub]]+Table1[co-priv])*(1-Table1[[#This Row],[prox]])*Table1[[#This Row],[urban]]</f>
        <v>0</v>
      </c>
      <c r="AX23">
        <f>(Table1[[#This Row],[co-pub]]+Table1[co-priv])*(1-Table1[[#This Row],[prox]])*(1-Table1[[#This Row],[urban]])</f>
        <v>53</v>
      </c>
      <c r="AZ23">
        <f>(Table1[[#This Row],[nurse-pub]]+Table1[nurse-priv])*Table1[[#This Row],[prox]]*Table1[[#This Row],[urban]]</f>
        <v>0</v>
      </c>
      <c r="BA23">
        <f>(Table1[[#This Row],[nurse-pub]]+Table1[nurse-priv])*Table1[[#This Row],[prox]]*(1-Table1[[#This Row],[urban]])</f>
        <v>0</v>
      </c>
      <c r="BB23">
        <f>(Table1[[#This Row],[nurse-pub]]+Table1[nurse-priv])*(1-Table1[[#This Row],[prox]])*Table1[[#This Row],[urban]]</f>
        <v>0</v>
      </c>
      <c r="BC23">
        <f>(Table1[[#This Row],[nurse-pub]]+Table1[nurse-priv])*(1-Table1[[#This Row],[prox]])*(1-Table1[[#This Row],[urban]])</f>
        <v>32</v>
      </c>
      <c r="BE23">
        <f>(Table1[[#This Row],[midwife-pub]]+Table1[midwife-priv])*Table1[[#This Row],[prox]]*Table1[[#This Row],[urban]]</f>
        <v>0</v>
      </c>
      <c r="BF23">
        <f>(Table1[[#This Row],[midwife-pub]]+Table1[midwife-priv])*Table1[[#This Row],[prox]]*(1-Table1[[#This Row],[urban]])</f>
        <v>0</v>
      </c>
      <c r="BG23">
        <f>(Table1[[#This Row],[midwife-pub]]+Table1[midwife-priv])*(1-Table1[[#This Row],[prox]])*Table1[[#This Row],[urban]]</f>
        <v>0</v>
      </c>
      <c r="BH23">
        <f>(Table1[[#This Row],[midwife-pub]]+Table1[midwife-priv])*(1-Table1[[#This Row],[prox]])*(1-Table1[[#This Row],[urban]])</f>
        <v>79</v>
      </c>
      <c r="BJ23">
        <f>(Table1[[#This Row],[ma-pub]]+Table1[ma-priv])*Table1[[#This Row],[prox]]*Table1[[#This Row],[urban]]</f>
        <v>0</v>
      </c>
      <c r="BK23">
        <f>(Table1[[#This Row],[ma-pub]]+Table1[ma-priv])*Table1[[#This Row],[prox]]*(1-Table1[[#This Row],[urban]])</f>
        <v>0</v>
      </c>
      <c r="BL23">
        <f>(Table1[[#This Row],[ma-pub]]+Table1[ma-priv])*(1-Table1[[#This Row],[prox]])*Table1[[#This Row],[urban]]</f>
        <v>0</v>
      </c>
      <c r="BM23">
        <f>(Table1[[#This Row],[ma-pub]]+Table1[ma-priv])*(1-Table1[[#This Row],[prox]])*(1-Table1[[#This Row],[urban]])</f>
        <v>243</v>
      </c>
    </row>
    <row r="24" spans="1:65" x14ac:dyDescent="0.2">
      <c r="A24" t="s">
        <v>20</v>
      </c>
      <c r="B24">
        <v>713</v>
      </c>
      <c r="C24">
        <v>958</v>
      </c>
      <c r="D24" s="12" t="s">
        <v>142</v>
      </c>
      <c r="E24" s="6">
        <v>1</v>
      </c>
      <c r="F24" s="6">
        <f>Table1[[#This Row],[regional]]</f>
        <v>1</v>
      </c>
      <c r="G24" s="6">
        <v>1</v>
      </c>
      <c r="H24" s="1">
        <f t="shared" si="0"/>
        <v>713958</v>
      </c>
      <c r="I24">
        <v>348</v>
      </c>
      <c r="J24">
        <v>103</v>
      </c>
      <c r="K24">
        <v>50</v>
      </c>
      <c r="L24">
        <v>20</v>
      </c>
      <c r="M24">
        <v>152</v>
      </c>
      <c r="N24">
        <v>84</v>
      </c>
      <c r="O24">
        <v>637</v>
      </c>
      <c r="P24">
        <v>72</v>
      </c>
      <c r="Q24">
        <v>344</v>
      </c>
      <c r="R24">
        <v>148</v>
      </c>
      <c r="S24">
        <v>1152</v>
      </c>
      <c r="T24">
        <v>102</v>
      </c>
      <c r="U24" s="9">
        <f>((I24+J24+Table1[[#This Row],[amo-pub]]+Table1[[#This Row],[amo-priv]]+Table1[[#This Row],[co-pub]]+Table1[[#This Row],[co-priv]]+O24+P24+Q24+R24)/H24)*10000</f>
        <v>27.424582398404389</v>
      </c>
      <c r="V24">
        <v>24.1</v>
      </c>
      <c r="W24">
        <f>IF(Table1[[#This Row],[Column20]]&gt;$Y$7,4,1)*IF(AND($Y$7&gt;Table1[[#This Row],[Column20]],Table1[[#This Row],[Column20]]&gt;$Y$10),3,1)*IF(AND($Y$10&gt;Table1[[#This Row],[Column20]],Table1[[#This Row],[Column20]]&gt;$Y$13),2,1)</f>
        <v>4</v>
      </c>
      <c r="AA24">
        <f t="shared" si="1"/>
        <v>1</v>
      </c>
      <c r="AB24">
        <f t="shared" si="2"/>
        <v>0</v>
      </c>
      <c r="AC24">
        <f t="shared" si="3"/>
        <v>0</v>
      </c>
      <c r="AD24">
        <f t="shared" si="4"/>
        <v>0</v>
      </c>
      <c r="AF24">
        <f>Table1[[#This Row],[population]]*Table1[[#This Row],[prox]]*Table1[[#This Row],[urban]]</f>
        <v>713958</v>
      </c>
      <c r="AG24">
        <f>Table1[[#This Row],[population]]*Table1[[#This Row],[prox]]*(1-Table1[[#This Row],[urban]])</f>
        <v>0</v>
      </c>
      <c r="AH24">
        <f>Table1[[#This Row],[population]]*(1-Table1[[#This Row],[prox]])*Table1[[#This Row],[urban]]</f>
        <v>0</v>
      </c>
      <c r="AI24">
        <f>Table1[[#This Row],[population]]*(1-Table1[[#This Row],[prox]])*(1-Table1[[#This Row],[urban]])</f>
        <v>0</v>
      </c>
      <c r="AK24">
        <f>(Table1[[#This Row],[docs-pub]]+Table1[docs-priv])*Table1[[#This Row],[prox]]*Table1[[#This Row],[urban]]</f>
        <v>451</v>
      </c>
      <c r="AL24">
        <f>(Table1[[#This Row],[docs-pub]]+Table1[docs-priv])*Table1[[#This Row],[prox]]*(1-Table1[[#This Row],[urban]])</f>
        <v>0</v>
      </c>
      <c r="AM24">
        <f>(Table1[[#This Row],[docs-pub]]+Table1[docs-priv])*(1-Table1[[#This Row],[prox]])*Table1[[#This Row],[urban]]</f>
        <v>0</v>
      </c>
      <c r="AN24">
        <f>(Table1[[#This Row],[docs-pub]]+Table1[docs-priv])*(1-Table1[[#This Row],[prox]])*(1-Table1[[#This Row],[urban]])</f>
        <v>0</v>
      </c>
      <c r="AP24">
        <f>(Table1[[#This Row],[amo-pub]]+Table1[amo-priv])*Table1[[#This Row],[prox]]*Table1[[#This Row],[urban]]</f>
        <v>70</v>
      </c>
      <c r="AQ24">
        <f>(Table1[[#This Row],[amo-pub]]+Table1[amo-priv])*Table1[[#This Row],[prox]]*(1-Table1[[#This Row],[urban]])</f>
        <v>0</v>
      </c>
      <c r="AR24">
        <f>(Table1[[#This Row],[amo-pub]]+Table1[amo-priv])*(1-Table1[[#This Row],[prox]])*Table1[[#This Row],[urban]]</f>
        <v>0</v>
      </c>
      <c r="AS24">
        <f>(Table1[[#This Row],[amo-pub]]+Table1[amo-priv])*(1-Table1[[#This Row],[prox]])*(1-Table1[[#This Row],[urban]])</f>
        <v>0</v>
      </c>
      <c r="AU24">
        <f>(Table1[[#This Row],[co-pub]]+Table1[co-priv])*Table1[[#This Row],[prox]]*Table1[[#This Row],[urban]]</f>
        <v>236</v>
      </c>
      <c r="AV24">
        <f>(Table1[[#This Row],[co-pub]]+Table1[co-priv])*Table1[[#This Row],[prox]]*(1-Table1[[#This Row],[urban]])</f>
        <v>0</v>
      </c>
      <c r="AW24">
        <f>(Table1[[#This Row],[co-pub]]+Table1[co-priv])*(1-Table1[[#This Row],[prox]])*Table1[[#This Row],[urban]]</f>
        <v>0</v>
      </c>
      <c r="AX24">
        <f>(Table1[[#This Row],[co-pub]]+Table1[co-priv])*(1-Table1[[#This Row],[prox]])*(1-Table1[[#This Row],[urban]])</f>
        <v>0</v>
      </c>
      <c r="AZ24">
        <f>(Table1[[#This Row],[nurse-pub]]+Table1[nurse-priv])*Table1[[#This Row],[prox]]*Table1[[#This Row],[urban]]</f>
        <v>709</v>
      </c>
      <c r="BA24">
        <f>(Table1[[#This Row],[nurse-pub]]+Table1[nurse-priv])*Table1[[#This Row],[prox]]*(1-Table1[[#This Row],[urban]])</f>
        <v>0</v>
      </c>
      <c r="BB24">
        <f>(Table1[[#This Row],[nurse-pub]]+Table1[nurse-priv])*(1-Table1[[#This Row],[prox]])*Table1[[#This Row],[urban]]</f>
        <v>0</v>
      </c>
      <c r="BC24">
        <f>(Table1[[#This Row],[nurse-pub]]+Table1[nurse-priv])*(1-Table1[[#This Row],[prox]])*(1-Table1[[#This Row],[urban]])</f>
        <v>0</v>
      </c>
      <c r="BE24">
        <f>(Table1[[#This Row],[midwife-pub]]+Table1[midwife-priv])*Table1[[#This Row],[prox]]*Table1[[#This Row],[urban]]</f>
        <v>492</v>
      </c>
      <c r="BF24">
        <f>(Table1[[#This Row],[midwife-pub]]+Table1[midwife-priv])*Table1[[#This Row],[prox]]*(1-Table1[[#This Row],[urban]])</f>
        <v>0</v>
      </c>
      <c r="BG24">
        <f>(Table1[[#This Row],[midwife-pub]]+Table1[midwife-priv])*(1-Table1[[#This Row],[prox]])*Table1[[#This Row],[urban]]</f>
        <v>0</v>
      </c>
      <c r="BH24">
        <f>(Table1[[#This Row],[midwife-pub]]+Table1[midwife-priv])*(1-Table1[[#This Row],[prox]])*(1-Table1[[#This Row],[urban]])</f>
        <v>0</v>
      </c>
      <c r="BJ24">
        <f>(Table1[[#This Row],[ma-pub]]+Table1[ma-priv])*Table1[[#This Row],[prox]]*Table1[[#This Row],[urban]]</f>
        <v>1254</v>
      </c>
      <c r="BK24">
        <f>(Table1[[#This Row],[ma-pub]]+Table1[ma-priv])*Table1[[#This Row],[prox]]*(1-Table1[[#This Row],[urban]])</f>
        <v>0</v>
      </c>
      <c r="BL24">
        <f>(Table1[[#This Row],[ma-pub]]+Table1[ma-priv])*(1-Table1[[#This Row],[prox]])*Table1[[#This Row],[urban]]</f>
        <v>0</v>
      </c>
      <c r="BM24">
        <f>(Table1[[#This Row],[ma-pub]]+Table1[ma-priv])*(1-Table1[[#This Row],[prox]])*(1-Table1[[#This Row],[urban]])</f>
        <v>0</v>
      </c>
    </row>
    <row r="25" spans="1:65" x14ac:dyDescent="0.2">
      <c r="A25" t="s">
        <v>21</v>
      </c>
      <c r="B25">
        <v>124</v>
      </c>
      <c r="C25">
        <v>773</v>
      </c>
      <c r="D25" s="12" t="s">
        <v>168</v>
      </c>
      <c r="E25" s="6"/>
      <c r="F25" s="6">
        <f>Table1[[#This Row],[regional]]</f>
        <v>0</v>
      </c>
      <c r="G25" s="6"/>
      <c r="H25" s="1">
        <f t="shared" si="0"/>
        <v>124773</v>
      </c>
      <c r="I25">
        <v>1</v>
      </c>
      <c r="J25">
        <v>0</v>
      </c>
      <c r="K25">
        <v>4</v>
      </c>
      <c r="L25">
        <v>0</v>
      </c>
      <c r="M25">
        <v>31</v>
      </c>
      <c r="N25">
        <v>0</v>
      </c>
      <c r="O25">
        <v>11</v>
      </c>
      <c r="P25">
        <v>0</v>
      </c>
      <c r="Q25">
        <v>24</v>
      </c>
      <c r="R25">
        <v>0</v>
      </c>
      <c r="S25">
        <v>78</v>
      </c>
      <c r="T25">
        <v>0</v>
      </c>
      <c r="U25" s="9">
        <f>((I25+J25+Table1[[#This Row],[amo-pub]]+Table1[[#This Row],[amo-priv]]+Table1[[#This Row],[co-pub]]+Table1[[#This Row],[co-priv]]+O25+P25+Q25+R25)/H25)*10000</f>
        <v>5.6903336459009557</v>
      </c>
      <c r="V25">
        <v>3.2</v>
      </c>
      <c r="W25">
        <f>IF(Table1[[#This Row],[Column20]]&gt;$Y$7,4,1)*IF(AND($Y$7&gt;Table1[[#This Row],[Column20]],Table1[[#This Row],[Column20]]&gt;$Y$10),3,1)*IF(AND($Y$10&gt;Table1[[#This Row],[Column20]],Table1[[#This Row],[Column20]]&gt;$Y$13),2,1)</f>
        <v>3</v>
      </c>
      <c r="AA25">
        <f t="shared" si="1"/>
        <v>0</v>
      </c>
      <c r="AB25">
        <f t="shared" si="2"/>
        <v>0</v>
      </c>
      <c r="AC25">
        <f t="shared" si="3"/>
        <v>0</v>
      </c>
      <c r="AD25">
        <f t="shared" si="4"/>
        <v>1</v>
      </c>
      <c r="AF25">
        <f>Table1[[#This Row],[population]]*Table1[[#This Row],[prox]]*Table1[[#This Row],[urban]]</f>
        <v>0</v>
      </c>
      <c r="AG25">
        <f>Table1[[#This Row],[population]]*Table1[[#This Row],[prox]]*(1-Table1[[#This Row],[urban]])</f>
        <v>0</v>
      </c>
      <c r="AH25">
        <f>Table1[[#This Row],[population]]*(1-Table1[[#This Row],[prox]])*Table1[[#This Row],[urban]]</f>
        <v>0</v>
      </c>
      <c r="AI25">
        <f>Table1[[#This Row],[population]]*(1-Table1[[#This Row],[prox]])*(1-Table1[[#This Row],[urban]])</f>
        <v>124773</v>
      </c>
      <c r="AK25">
        <f>(Table1[[#This Row],[docs-pub]]+Table1[docs-priv])*Table1[[#This Row],[prox]]*Table1[[#This Row],[urban]]</f>
        <v>0</v>
      </c>
      <c r="AL25">
        <f>(Table1[[#This Row],[docs-pub]]+Table1[docs-priv])*Table1[[#This Row],[prox]]*(1-Table1[[#This Row],[urban]])</f>
        <v>0</v>
      </c>
      <c r="AM25">
        <f>(Table1[[#This Row],[docs-pub]]+Table1[docs-priv])*(1-Table1[[#This Row],[prox]])*Table1[[#This Row],[urban]]</f>
        <v>0</v>
      </c>
      <c r="AN25">
        <f>(Table1[[#This Row],[docs-pub]]+Table1[docs-priv])*(1-Table1[[#This Row],[prox]])*(1-Table1[[#This Row],[urban]])</f>
        <v>1</v>
      </c>
      <c r="AP25">
        <f>(Table1[[#This Row],[amo-pub]]+Table1[amo-priv])*Table1[[#This Row],[prox]]*Table1[[#This Row],[urban]]</f>
        <v>0</v>
      </c>
      <c r="AQ25">
        <f>(Table1[[#This Row],[amo-pub]]+Table1[amo-priv])*Table1[[#This Row],[prox]]*(1-Table1[[#This Row],[urban]])</f>
        <v>0</v>
      </c>
      <c r="AR25">
        <f>(Table1[[#This Row],[amo-pub]]+Table1[amo-priv])*(1-Table1[[#This Row],[prox]])*Table1[[#This Row],[urban]]</f>
        <v>0</v>
      </c>
      <c r="AS25">
        <f>(Table1[[#This Row],[amo-pub]]+Table1[amo-priv])*(1-Table1[[#This Row],[prox]])*(1-Table1[[#This Row],[urban]])</f>
        <v>4</v>
      </c>
      <c r="AU25">
        <f>(Table1[[#This Row],[co-pub]]+Table1[co-priv])*Table1[[#This Row],[prox]]*Table1[[#This Row],[urban]]</f>
        <v>0</v>
      </c>
      <c r="AV25">
        <f>(Table1[[#This Row],[co-pub]]+Table1[co-priv])*Table1[[#This Row],[prox]]*(1-Table1[[#This Row],[urban]])</f>
        <v>0</v>
      </c>
      <c r="AW25">
        <f>(Table1[[#This Row],[co-pub]]+Table1[co-priv])*(1-Table1[[#This Row],[prox]])*Table1[[#This Row],[urban]]</f>
        <v>0</v>
      </c>
      <c r="AX25">
        <f>(Table1[[#This Row],[co-pub]]+Table1[co-priv])*(1-Table1[[#This Row],[prox]])*(1-Table1[[#This Row],[urban]])</f>
        <v>31</v>
      </c>
      <c r="AZ25">
        <f>(Table1[[#This Row],[nurse-pub]]+Table1[nurse-priv])*Table1[[#This Row],[prox]]*Table1[[#This Row],[urban]]</f>
        <v>0</v>
      </c>
      <c r="BA25">
        <f>(Table1[[#This Row],[nurse-pub]]+Table1[nurse-priv])*Table1[[#This Row],[prox]]*(1-Table1[[#This Row],[urban]])</f>
        <v>0</v>
      </c>
      <c r="BB25">
        <f>(Table1[[#This Row],[nurse-pub]]+Table1[nurse-priv])*(1-Table1[[#This Row],[prox]])*Table1[[#This Row],[urban]]</f>
        <v>0</v>
      </c>
      <c r="BC25">
        <f>(Table1[[#This Row],[nurse-pub]]+Table1[nurse-priv])*(1-Table1[[#This Row],[prox]])*(1-Table1[[#This Row],[urban]])</f>
        <v>11</v>
      </c>
      <c r="BE25">
        <f>(Table1[[#This Row],[midwife-pub]]+Table1[midwife-priv])*Table1[[#This Row],[prox]]*Table1[[#This Row],[urban]]</f>
        <v>0</v>
      </c>
      <c r="BF25">
        <f>(Table1[[#This Row],[midwife-pub]]+Table1[midwife-priv])*Table1[[#This Row],[prox]]*(1-Table1[[#This Row],[urban]])</f>
        <v>0</v>
      </c>
      <c r="BG25">
        <f>(Table1[[#This Row],[midwife-pub]]+Table1[midwife-priv])*(1-Table1[[#This Row],[prox]])*Table1[[#This Row],[urban]]</f>
        <v>0</v>
      </c>
      <c r="BH25">
        <f>(Table1[[#This Row],[midwife-pub]]+Table1[midwife-priv])*(1-Table1[[#This Row],[prox]])*(1-Table1[[#This Row],[urban]])</f>
        <v>24</v>
      </c>
      <c r="BJ25">
        <f>(Table1[[#This Row],[ma-pub]]+Table1[ma-priv])*Table1[[#This Row],[prox]]*Table1[[#This Row],[urban]]</f>
        <v>0</v>
      </c>
      <c r="BK25">
        <f>(Table1[[#This Row],[ma-pub]]+Table1[ma-priv])*Table1[[#This Row],[prox]]*(1-Table1[[#This Row],[urban]])</f>
        <v>0</v>
      </c>
      <c r="BL25">
        <f>(Table1[[#This Row],[ma-pub]]+Table1[ma-priv])*(1-Table1[[#This Row],[prox]])*Table1[[#This Row],[urban]]</f>
        <v>0</v>
      </c>
      <c r="BM25">
        <f>(Table1[[#This Row],[ma-pub]]+Table1[ma-priv])*(1-Table1[[#This Row],[prox]])*(1-Table1[[#This Row],[urban]])</f>
        <v>78</v>
      </c>
    </row>
    <row r="26" spans="1:65" x14ac:dyDescent="0.2">
      <c r="A26" t="s">
        <v>22</v>
      </c>
      <c r="B26">
        <v>289</v>
      </c>
      <c r="C26">
        <v>433</v>
      </c>
      <c r="D26" s="12" t="s">
        <v>174</v>
      </c>
      <c r="E26" s="6"/>
      <c r="F26" s="6">
        <v>1</v>
      </c>
      <c r="G26" s="6">
        <v>1</v>
      </c>
      <c r="H26" s="1">
        <f t="shared" si="0"/>
        <v>289433</v>
      </c>
      <c r="I26">
        <v>6</v>
      </c>
      <c r="J26">
        <v>8</v>
      </c>
      <c r="K26">
        <v>4</v>
      </c>
      <c r="L26">
        <v>12</v>
      </c>
      <c r="M26">
        <v>40</v>
      </c>
      <c r="N26">
        <v>16</v>
      </c>
      <c r="O26">
        <v>38</v>
      </c>
      <c r="P26">
        <v>27</v>
      </c>
      <c r="Q26">
        <v>47</v>
      </c>
      <c r="R26">
        <v>35</v>
      </c>
      <c r="S26">
        <v>41</v>
      </c>
      <c r="T26">
        <v>18</v>
      </c>
      <c r="U26" s="9">
        <f>((I26+J26+Table1[[#This Row],[amo-pub]]+Table1[[#This Row],[amo-priv]]+Table1[[#This Row],[co-pub]]+Table1[[#This Row],[co-priv]]+O26+P26+Q26+R26)/H26)*10000</f>
        <v>8.050222331247646</v>
      </c>
      <c r="V26">
        <v>6.1</v>
      </c>
      <c r="W26">
        <f>IF(Table1[[#This Row],[Column20]]&gt;$Y$7,4,1)*IF(AND($Y$7&gt;Table1[[#This Row],[Column20]],Table1[[#This Row],[Column20]]&gt;$Y$10),3,1)*IF(AND($Y$10&gt;Table1[[#This Row],[Column20]],Table1[[#This Row],[Column20]]&gt;$Y$13),2,1)</f>
        <v>3</v>
      </c>
      <c r="AA26">
        <f t="shared" si="1"/>
        <v>1</v>
      </c>
      <c r="AB26">
        <f t="shared" si="2"/>
        <v>0</v>
      </c>
      <c r="AC26">
        <f t="shared" si="3"/>
        <v>0</v>
      </c>
      <c r="AD26">
        <f t="shared" si="4"/>
        <v>0</v>
      </c>
      <c r="AF26">
        <f>Table1[[#This Row],[population]]*Table1[[#This Row],[prox]]*Table1[[#This Row],[urban]]</f>
        <v>289433</v>
      </c>
      <c r="AG26">
        <f>Table1[[#This Row],[population]]*Table1[[#This Row],[prox]]*(1-Table1[[#This Row],[urban]])</f>
        <v>0</v>
      </c>
      <c r="AH26">
        <f>Table1[[#This Row],[population]]*(1-Table1[[#This Row],[prox]])*Table1[[#This Row],[urban]]</f>
        <v>0</v>
      </c>
      <c r="AI26">
        <f>Table1[[#This Row],[population]]*(1-Table1[[#This Row],[prox]])*(1-Table1[[#This Row],[urban]])</f>
        <v>0</v>
      </c>
      <c r="AK26">
        <f>(Table1[[#This Row],[docs-pub]]+Table1[docs-priv])*Table1[[#This Row],[prox]]*Table1[[#This Row],[urban]]</f>
        <v>14</v>
      </c>
      <c r="AL26">
        <f>(Table1[[#This Row],[docs-pub]]+Table1[docs-priv])*Table1[[#This Row],[prox]]*(1-Table1[[#This Row],[urban]])</f>
        <v>0</v>
      </c>
      <c r="AM26">
        <f>(Table1[[#This Row],[docs-pub]]+Table1[docs-priv])*(1-Table1[[#This Row],[prox]])*Table1[[#This Row],[urban]]</f>
        <v>0</v>
      </c>
      <c r="AN26">
        <f>(Table1[[#This Row],[docs-pub]]+Table1[docs-priv])*(1-Table1[[#This Row],[prox]])*(1-Table1[[#This Row],[urban]])</f>
        <v>0</v>
      </c>
      <c r="AP26">
        <f>(Table1[[#This Row],[amo-pub]]+Table1[amo-priv])*Table1[[#This Row],[prox]]*Table1[[#This Row],[urban]]</f>
        <v>16</v>
      </c>
      <c r="AQ26">
        <f>(Table1[[#This Row],[amo-pub]]+Table1[amo-priv])*Table1[[#This Row],[prox]]*(1-Table1[[#This Row],[urban]])</f>
        <v>0</v>
      </c>
      <c r="AR26">
        <f>(Table1[[#This Row],[amo-pub]]+Table1[amo-priv])*(1-Table1[[#This Row],[prox]])*Table1[[#This Row],[urban]]</f>
        <v>0</v>
      </c>
      <c r="AS26">
        <f>(Table1[[#This Row],[amo-pub]]+Table1[amo-priv])*(1-Table1[[#This Row],[prox]])*(1-Table1[[#This Row],[urban]])</f>
        <v>0</v>
      </c>
      <c r="AU26">
        <f>(Table1[[#This Row],[co-pub]]+Table1[co-priv])*Table1[[#This Row],[prox]]*Table1[[#This Row],[urban]]</f>
        <v>56</v>
      </c>
      <c r="AV26">
        <f>(Table1[[#This Row],[co-pub]]+Table1[co-priv])*Table1[[#This Row],[prox]]*(1-Table1[[#This Row],[urban]])</f>
        <v>0</v>
      </c>
      <c r="AW26">
        <f>(Table1[[#This Row],[co-pub]]+Table1[co-priv])*(1-Table1[[#This Row],[prox]])*Table1[[#This Row],[urban]]</f>
        <v>0</v>
      </c>
      <c r="AX26">
        <f>(Table1[[#This Row],[co-pub]]+Table1[co-priv])*(1-Table1[[#This Row],[prox]])*(1-Table1[[#This Row],[urban]])</f>
        <v>0</v>
      </c>
      <c r="AZ26">
        <f>(Table1[[#This Row],[nurse-pub]]+Table1[nurse-priv])*Table1[[#This Row],[prox]]*Table1[[#This Row],[urban]]</f>
        <v>65</v>
      </c>
      <c r="BA26">
        <f>(Table1[[#This Row],[nurse-pub]]+Table1[nurse-priv])*Table1[[#This Row],[prox]]*(1-Table1[[#This Row],[urban]])</f>
        <v>0</v>
      </c>
      <c r="BB26">
        <f>(Table1[[#This Row],[nurse-pub]]+Table1[nurse-priv])*(1-Table1[[#This Row],[prox]])*Table1[[#This Row],[urban]]</f>
        <v>0</v>
      </c>
      <c r="BC26">
        <f>(Table1[[#This Row],[nurse-pub]]+Table1[nurse-priv])*(1-Table1[[#This Row],[prox]])*(1-Table1[[#This Row],[urban]])</f>
        <v>0</v>
      </c>
      <c r="BE26">
        <f>(Table1[[#This Row],[midwife-pub]]+Table1[midwife-priv])*Table1[[#This Row],[prox]]*Table1[[#This Row],[urban]]</f>
        <v>82</v>
      </c>
      <c r="BF26">
        <f>(Table1[[#This Row],[midwife-pub]]+Table1[midwife-priv])*Table1[[#This Row],[prox]]*(1-Table1[[#This Row],[urban]])</f>
        <v>0</v>
      </c>
      <c r="BG26">
        <f>(Table1[[#This Row],[midwife-pub]]+Table1[midwife-priv])*(1-Table1[[#This Row],[prox]])*Table1[[#This Row],[urban]]</f>
        <v>0</v>
      </c>
      <c r="BH26">
        <f>(Table1[[#This Row],[midwife-pub]]+Table1[midwife-priv])*(1-Table1[[#This Row],[prox]])*(1-Table1[[#This Row],[urban]])</f>
        <v>0</v>
      </c>
      <c r="BJ26">
        <f>(Table1[[#This Row],[ma-pub]]+Table1[ma-priv])*Table1[[#This Row],[prox]]*Table1[[#This Row],[urban]]</f>
        <v>59</v>
      </c>
      <c r="BK26">
        <f>(Table1[[#This Row],[ma-pub]]+Table1[ma-priv])*Table1[[#This Row],[prox]]*(1-Table1[[#This Row],[urban]])</f>
        <v>0</v>
      </c>
      <c r="BL26">
        <f>(Table1[[#This Row],[ma-pub]]+Table1[ma-priv])*(1-Table1[[#This Row],[prox]])*Table1[[#This Row],[urban]]</f>
        <v>0</v>
      </c>
      <c r="BM26">
        <f>(Table1[[#This Row],[ma-pub]]+Table1[ma-priv])*(1-Table1[[#This Row],[prox]])*(1-Table1[[#This Row],[urban]])</f>
        <v>0</v>
      </c>
    </row>
    <row r="27" spans="1:65" x14ac:dyDescent="0.2">
      <c r="A27" t="s">
        <v>23</v>
      </c>
      <c r="B27">
        <v>406</v>
      </c>
      <c r="C27">
        <v>799</v>
      </c>
      <c r="D27" s="12" t="str">
        <f>VLOOKUP(A27,'Districts+regions'!A10:B155,2,FALSE)</f>
        <v>Singida</v>
      </c>
      <c r="E27" s="6"/>
      <c r="F27" s="6">
        <f>Table1[[#This Row],[regional]]</f>
        <v>0</v>
      </c>
      <c r="G27" s="6"/>
      <c r="H27" s="1">
        <f t="shared" si="0"/>
        <v>406799</v>
      </c>
      <c r="I27">
        <v>0</v>
      </c>
      <c r="J27">
        <v>0</v>
      </c>
      <c r="K27">
        <v>7</v>
      </c>
      <c r="L27">
        <v>0</v>
      </c>
      <c r="M27">
        <v>34</v>
      </c>
      <c r="N27">
        <v>0</v>
      </c>
      <c r="O27">
        <v>23</v>
      </c>
      <c r="P27">
        <v>0</v>
      </c>
      <c r="Q27">
        <v>66</v>
      </c>
      <c r="R27">
        <v>0</v>
      </c>
      <c r="S27">
        <v>163</v>
      </c>
      <c r="T27">
        <v>0</v>
      </c>
      <c r="U27" s="9">
        <f>((I27+J27+Table1[[#This Row],[amo-pub]]+Table1[[#This Row],[amo-priv]]+Table1[[#This Row],[co-pub]]+Table1[[#This Row],[co-priv]]+O27+P27+Q27+R27)/H27)*10000</f>
        <v>3.1956814053131888</v>
      </c>
      <c r="V27">
        <v>2.4</v>
      </c>
      <c r="W27">
        <f>IF(Table1[[#This Row],[Column20]]&gt;$Y$7,4,1)*IF(AND($Y$7&gt;Table1[[#This Row],[Column20]],Table1[[#This Row],[Column20]]&gt;$Y$10),3,1)*IF(AND($Y$10&gt;Table1[[#This Row],[Column20]],Table1[[#This Row],[Column20]]&gt;$Y$13),2,1)</f>
        <v>1</v>
      </c>
      <c r="AA27">
        <f t="shared" si="1"/>
        <v>0</v>
      </c>
      <c r="AB27">
        <f t="shared" si="2"/>
        <v>0</v>
      </c>
      <c r="AC27">
        <f t="shared" si="3"/>
        <v>0</v>
      </c>
      <c r="AD27">
        <f t="shared" si="4"/>
        <v>1</v>
      </c>
      <c r="AF27">
        <f>Table1[[#This Row],[population]]*Table1[[#This Row],[prox]]*Table1[[#This Row],[urban]]</f>
        <v>0</v>
      </c>
      <c r="AG27">
        <f>Table1[[#This Row],[population]]*Table1[[#This Row],[prox]]*(1-Table1[[#This Row],[urban]])</f>
        <v>0</v>
      </c>
      <c r="AH27">
        <f>Table1[[#This Row],[population]]*(1-Table1[[#This Row],[prox]])*Table1[[#This Row],[urban]]</f>
        <v>0</v>
      </c>
      <c r="AI27">
        <f>Table1[[#This Row],[population]]*(1-Table1[[#This Row],[prox]])*(1-Table1[[#This Row],[urban]])</f>
        <v>406799</v>
      </c>
      <c r="AK27">
        <f>(Table1[[#This Row],[docs-pub]]+Table1[docs-priv])*Table1[[#This Row],[prox]]*Table1[[#This Row],[urban]]</f>
        <v>0</v>
      </c>
      <c r="AL27">
        <f>(Table1[[#This Row],[docs-pub]]+Table1[docs-priv])*Table1[[#This Row],[prox]]*(1-Table1[[#This Row],[urban]])</f>
        <v>0</v>
      </c>
      <c r="AM27">
        <f>(Table1[[#This Row],[docs-pub]]+Table1[docs-priv])*(1-Table1[[#This Row],[prox]])*Table1[[#This Row],[urban]]</f>
        <v>0</v>
      </c>
      <c r="AN27">
        <f>(Table1[[#This Row],[docs-pub]]+Table1[docs-priv])*(1-Table1[[#This Row],[prox]])*(1-Table1[[#This Row],[urban]])</f>
        <v>0</v>
      </c>
      <c r="AP27">
        <f>(Table1[[#This Row],[amo-pub]]+Table1[amo-priv])*Table1[[#This Row],[prox]]*Table1[[#This Row],[urban]]</f>
        <v>0</v>
      </c>
      <c r="AQ27">
        <f>(Table1[[#This Row],[amo-pub]]+Table1[amo-priv])*Table1[[#This Row],[prox]]*(1-Table1[[#This Row],[urban]])</f>
        <v>0</v>
      </c>
      <c r="AR27">
        <f>(Table1[[#This Row],[amo-pub]]+Table1[amo-priv])*(1-Table1[[#This Row],[prox]])*Table1[[#This Row],[urban]]</f>
        <v>0</v>
      </c>
      <c r="AS27">
        <f>(Table1[[#This Row],[amo-pub]]+Table1[amo-priv])*(1-Table1[[#This Row],[prox]])*(1-Table1[[#This Row],[urban]])</f>
        <v>7</v>
      </c>
      <c r="AU27">
        <f>(Table1[[#This Row],[co-pub]]+Table1[co-priv])*Table1[[#This Row],[prox]]*Table1[[#This Row],[urban]]</f>
        <v>0</v>
      </c>
      <c r="AV27">
        <f>(Table1[[#This Row],[co-pub]]+Table1[co-priv])*Table1[[#This Row],[prox]]*(1-Table1[[#This Row],[urban]])</f>
        <v>0</v>
      </c>
      <c r="AW27">
        <f>(Table1[[#This Row],[co-pub]]+Table1[co-priv])*(1-Table1[[#This Row],[prox]])*Table1[[#This Row],[urban]]</f>
        <v>0</v>
      </c>
      <c r="AX27">
        <f>(Table1[[#This Row],[co-pub]]+Table1[co-priv])*(1-Table1[[#This Row],[prox]])*(1-Table1[[#This Row],[urban]])</f>
        <v>34</v>
      </c>
      <c r="AZ27">
        <f>(Table1[[#This Row],[nurse-pub]]+Table1[nurse-priv])*Table1[[#This Row],[prox]]*Table1[[#This Row],[urban]]</f>
        <v>0</v>
      </c>
      <c r="BA27">
        <f>(Table1[[#This Row],[nurse-pub]]+Table1[nurse-priv])*Table1[[#This Row],[prox]]*(1-Table1[[#This Row],[urban]])</f>
        <v>0</v>
      </c>
      <c r="BB27">
        <f>(Table1[[#This Row],[nurse-pub]]+Table1[nurse-priv])*(1-Table1[[#This Row],[prox]])*Table1[[#This Row],[urban]]</f>
        <v>0</v>
      </c>
      <c r="BC27">
        <f>(Table1[[#This Row],[nurse-pub]]+Table1[nurse-priv])*(1-Table1[[#This Row],[prox]])*(1-Table1[[#This Row],[urban]])</f>
        <v>23</v>
      </c>
      <c r="BE27">
        <f>(Table1[[#This Row],[midwife-pub]]+Table1[midwife-priv])*Table1[[#This Row],[prox]]*Table1[[#This Row],[urban]]</f>
        <v>0</v>
      </c>
      <c r="BF27">
        <f>(Table1[[#This Row],[midwife-pub]]+Table1[midwife-priv])*Table1[[#This Row],[prox]]*(1-Table1[[#This Row],[urban]])</f>
        <v>0</v>
      </c>
      <c r="BG27">
        <f>(Table1[[#This Row],[midwife-pub]]+Table1[midwife-priv])*(1-Table1[[#This Row],[prox]])*Table1[[#This Row],[urban]]</f>
        <v>0</v>
      </c>
      <c r="BH27">
        <f>(Table1[[#This Row],[midwife-pub]]+Table1[midwife-priv])*(1-Table1[[#This Row],[prox]])*(1-Table1[[#This Row],[urban]])</f>
        <v>66</v>
      </c>
      <c r="BJ27">
        <f>(Table1[[#This Row],[ma-pub]]+Table1[ma-priv])*Table1[[#This Row],[prox]]*Table1[[#This Row],[urban]]</f>
        <v>0</v>
      </c>
      <c r="BK27">
        <f>(Table1[[#This Row],[ma-pub]]+Table1[ma-priv])*Table1[[#This Row],[prox]]*(1-Table1[[#This Row],[urban]])</f>
        <v>0</v>
      </c>
      <c r="BL27">
        <f>(Table1[[#This Row],[ma-pub]]+Table1[ma-priv])*(1-Table1[[#This Row],[prox]])*Table1[[#This Row],[urban]]</f>
        <v>0</v>
      </c>
      <c r="BM27">
        <f>(Table1[[#This Row],[ma-pub]]+Table1[ma-priv])*(1-Table1[[#This Row],[prox]])*(1-Table1[[#This Row],[urban]])</f>
        <v>163</v>
      </c>
    </row>
    <row r="28" spans="1:65" x14ac:dyDescent="0.2">
      <c r="A28" t="s">
        <v>24</v>
      </c>
      <c r="B28">
        <v>128</v>
      </c>
      <c r="C28">
        <v>942</v>
      </c>
      <c r="D28" s="12" t="s">
        <v>148</v>
      </c>
      <c r="E28" s="6"/>
      <c r="F28" s="6">
        <f>Table1[[#This Row],[regional]]</f>
        <v>0</v>
      </c>
      <c r="G28" s="6"/>
      <c r="H28" s="1">
        <f t="shared" si="0"/>
        <v>128942</v>
      </c>
      <c r="I28">
        <v>1</v>
      </c>
      <c r="J28">
        <v>0</v>
      </c>
      <c r="K28">
        <v>5</v>
      </c>
      <c r="L28">
        <v>0</v>
      </c>
      <c r="M28">
        <v>65</v>
      </c>
      <c r="N28">
        <v>1</v>
      </c>
      <c r="O28">
        <v>10</v>
      </c>
      <c r="P28">
        <v>0</v>
      </c>
      <c r="Q28">
        <v>32</v>
      </c>
      <c r="R28">
        <v>1</v>
      </c>
      <c r="S28">
        <v>141</v>
      </c>
      <c r="T28">
        <v>1</v>
      </c>
      <c r="U28" s="9">
        <f>((I28+J28+Table1[[#This Row],[amo-pub]]+Table1[[#This Row],[amo-priv]]+Table1[[#This Row],[co-pub]]+Table1[[#This Row],[co-priv]]+O28+P28+Q28+R28)/H28)*10000</f>
        <v>8.9187386576910548</v>
      </c>
      <c r="V28">
        <v>3.8</v>
      </c>
      <c r="W28">
        <f>IF(Table1[[#This Row],[Column20]]&gt;$Y$7,4,1)*IF(AND($Y$7&gt;Table1[[#This Row],[Column20]],Table1[[#This Row],[Column20]]&gt;$Y$10),3,1)*IF(AND($Y$10&gt;Table1[[#This Row],[Column20]],Table1[[#This Row],[Column20]]&gt;$Y$13),2,1)</f>
        <v>4</v>
      </c>
      <c r="AA28">
        <f t="shared" si="1"/>
        <v>0</v>
      </c>
      <c r="AB28">
        <f t="shared" si="2"/>
        <v>0</v>
      </c>
      <c r="AC28">
        <f t="shared" si="3"/>
        <v>0</v>
      </c>
      <c r="AD28">
        <f t="shared" si="4"/>
        <v>1</v>
      </c>
      <c r="AF28">
        <f>Table1[[#This Row],[population]]*Table1[[#This Row],[prox]]*Table1[[#This Row],[urban]]</f>
        <v>0</v>
      </c>
      <c r="AG28">
        <f>Table1[[#This Row],[population]]*Table1[[#This Row],[prox]]*(1-Table1[[#This Row],[urban]])</f>
        <v>0</v>
      </c>
      <c r="AH28">
        <f>Table1[[#This Row],[population]]*(1-Table1[[#This Row],[prox]])*Table1[[#This Row],[urban]]</f>
        <v>0</v>
      </c>
      <c r="AI28">
        <f>Table1[[#This Row],[population]]*(1-Table1[[#This Row],[prox]])*(1-Table1[[#This Row],[urban]])</f>
        <v>128942</v>
      </c>
      <c r="AK28">
        <f>(Table1[[#This Row],[docs-pub]]+Table1[docs-priv])*Table1[[#This Row],[prox]]*Table1[[#This Row],[urban]]</f>
        <v>0</v>
      </c>
      <c r="AL28">
        <f>(Table1[[#This Row],[docs-pub]]+Table1[docs-priv])*Table1[[#This Row],[prox]]*(1-Table1[[#This Row],[urban]])</f>
        <v>0</v>
      </c>
      <c r="AM28">
        <f>(Table1[[#This Row],[docs-pub]]+Table1[docs-priv])*(1-Table1[[#This Row],[prox]])*Table1[[#This Row],[urban]]</f>
        <v>0</v>
      </c>
      <c r="AN28">
        <f>(Table1[[#This Row],[docs-pub]]+Table1[docs-priv])*(1-Table1[[#This Row],[prox]])*(1-Table1[[#This Row],[urban]])</f>
        <v>1</v>
      </c>
      <c r="AP28">
        <f>(Table1[[#This Row],[amo-pub]]+Table1[amo-priv])*Table1[[#This Row],[prox]]*Table1[[#This Row],[urban]]</f>
        <v>0</v>
      </c>
      <c r="AQ28">
        <f>(Table1[[#This Row],[amo-pub]]+Table1[amo-priv])*Table1[[#This Row],[prox]]*(1-Table1[[#This Row],[urban]])</f>
        <v>0</v>
      </c>
      <c r="AR28">
        <f>(Table1[[#This Row],[amo-pub]]+Table1[amo-priv])*(1-Table1[[#This Row],[prox]])*Table1[[#This Row],[urban]]</f>
        <v>0</v>
      </c>
      <c r="AS28">
        <f>(Table1[[#This Row],[amo-pub]]+Table1[amo-priv])*(1-Table1[[#This Row],[prox]])*(1-Table1[[#This Row],[urban]])</f>
        <v>5</v>
      </c>
      <c r="AU28">
        <f>(Table1[[#This Row],[co-pub]]+Table1[co-priv])*Table1[[#This Row],[prox]]*Table1[[#This Row],[urban]]</f>
        <v>0</v>
      </c>
      <c r="AV28">
        <f>(Table1[[#This Row],[co-pub]]+Table1[co-priv])*Table1[[#This Row],[prox]]*(1-Table1[[#This Row],[urban]])</f>
        <v>0</v>
      </c>
      <c r="AW28">
        <f>(Table1[[#This Row],[co-pub]]+Table1[co-priv])*(1-Table1[[#This Row],[prox]])*Table1[[#This Row],[urban]]</f>
        <v>0</v>
      </c>
      <c r="AX28">
        <f>(Table1[[#This Row],[co-pub]]+Table1[co-priv])*(1-Table1[[#This Row],[prox]])*(1-Table1[[#This Row],[urban]])</f>
        <v>66</v>
      </c>
      <c r="AZ28">
        <f>(Table1[[#This Row],[nurse-pub]]+Table1[nurse-priv])*Table1[[#This Row],[prox]]*Table1[[#This Row],[urban]]</f>
        <v>0</v>
      </c>
      <c r="BA28">
        <f>(Table1[[#This Row],[nurse-pub]]+Table1[nurse-priv])*Table1[[#This Row],[prox]]*(1-Table1[[#This Row],[urban]])</f>
        <v>0</v>
      </c>
      <c r="BB28">
        <f>(Table1[[#This Row],[nurse-pub]]+Table1[nurse-priv])*(1-Table1[[#This Row],[prox]])*Table1[[#This Row],[urban]]</f>
        <v>0</v>
      </c>
      <c r="BC28">
        <f>(Table1[[#This Row],[nurse-pub]]+Table1[nurse-priv])*(1-Table1[[#This Row],[prox]])*(1-Table1[[#This Row],[urban]])</f>
        <v>10</v>
      </c>
      <c r="BE28">
        <f>(Table1[[#This Row],[midwife-pub]]+Table1[midwife-priv])*Table1[[#This Row],[prox]]*Table1[[#This Row],[urban]]</f>
        <v>0</v>
      </c>
      <c r="BF28">
        <f>(Table1[[#This Row],[midwife-pub]]+Table1[midwife-priv])*Table1[[#This Row],[prox]]*(1-Table1[[#This Row],[urban]])</f>
        <v>0</v>
      </c>
      <c r="BG28">
        <f>(Table1[[#This Row],[midwife-pub]]+Table1[midwife-priv])*(1-Table1[[#This Row],[prox]])*Table1[[#This Row],[urban]]</f>
        <v>0</v>
      </c>
      <c r="BH28">
        <f>(Table1[[#This Row],[midwife-pub]]+Table1[midwife-priv])*(1-Table1[[#This Row],[prox]])*(1-Table1[[#This Row],[urban]])</f>
        <v>33</v>
      </c>
      <c r="BJ28">
        <f>(Table1[[#This Row],[ma-pub]]+Table1[ma-priv])*Table1[[#This Row],[prox]]*Table1[[#This Row],[urban]]</f>
        <v>0</v>
      </c>
      <c r="BK28">
        <f>(Table1[[#This Row],[ma-pub]]+Table1[ma-priv])*Table1[[#This Row],[prox]]*(1-Table1[[#This Row],[urban]])</f>
        <v>0</v>
      </c>
      <c r="BL28">
        <f>(Table1[[#This Row],[ma-pub]]+Table1[ma-priv])*(1-Table1[[#This Row],[prox]])*Table1[[#This Row],[urban]]</f>
        <v>0</v>
      </c>
      <c r="BM28">
        <f>(Table1[[#This Row],[ma-pub]]+Table1[ma-priv])*(1-Table1[[#This Row],[prox]])*(1-Table1[[#This Row],[urban]])</f>
        <v>142</v>
      </c>
    </row>
    <row r="29" spans="1:65" x14ac:dyDescent="0.2">
      <c r="A29" t="s">
        <v>25</v>
      </c>
      <c r="B29">
        <v>259</v>
      </c>
      <c r="C29">
        <v>268</v>
      </c>
      <c r="D29" s="12" t="s">
        <v>148</v>
      </c>
      <c r="E29" s="6">
        <v>1</v>
      </c>
      <c r="F29" s="6">
        <f>Table1[[#This Row],[regional]]</f>
        <v>1</v>
      </c>
      <c r="G29" s="6"/>
      <c r="H29" s="1">
        <f t="shared" si="0"/>
        <v>259268</v>
      </c>
      <c r="I29">
        <v>4</v>
      </c>
      <c r="J29">
        <v>1</v>
      </c>
      <c r="K29">
        <v>16</v>
      </c>
      <c r="L29">
        <v>1</v>
      </c>
      <c r="M29">
        <v>31</v>
      </c>
      <c r="N29">
        <v>9</v>
      </c>
      <c r="O29">
        <v>42</v>
      </c>
      <c r="P29">
        <v>0</v>
      </c>
      <c r="Q29">
        <v>80</v>
      </c>
      <c r="R29">
        <v>15</v>
      </c>
      <c r="S29">
        <v>120</v>
      </c>
      <c r="T29">
        <v>35</v>
      </c>
      <c r="U29" s="9">
        <f>((I29+J29+Table1[[#This Row],[amo-pub]]+Table1[[#This Row],[amo-priv]]+Table1[[#This Row],[co-pub]]+Table1[[#This Row],[co-priv]]+O29+P29+Q29+R29)/H29)*10000</f>
        <v>7.6754555132141258</v>
      </c>
      <c r="V29">
        <v>6.1</v>
      </c>
      <c r="W29">
        <f>IF(Table1[[#This Row],[Column20]]&gt;$Y$7,4,1)*IF(AND($Y$7&gt;Table1[[#This Row],[Column20]],Table1[[#This Row],[Column20]]&gt;$Y$10),3,1)*IF(AND($Y$10&gt;Table1[[#This Row],[Column20]],Table1[[#This Row],[Column20]]&gt;$Y$13),2,1)</f>
        <v>3</v>
      </c>
      <c r="AA29">
        <f t="shared" si="1"/>
        <v>0</v>
      </c>
      <c r="AB29">
        <f t="shared" si="2"/>
        <v>0</v>
      </c>
      <c r="AC29">
        <f t="shared" si="3"/>
        <v>1</v>
      </c>
      <c r="AD29">
        <f t="shared" si="4"/>
        <v>0</v>
      </c>
      <c r="AF29">
        <f>Table1[[#This Row],[population]]*Table1[[#This Row],[prox]]*Table1[[#This Row],[urban]]</f>
        <v>0</v>
      </c>
      <c r="AG29">
        <f>Table1[[#This Row],[population]]*Table1[[#This Row],[prox]]*(1-Table1[[#This Row],[urban]])</f>
        <v>0</v>
      </c>
      <c r="AH29">
        <f>Table1[[#This Row],[population]]*(1-Table1[[#This Row],[prox]])*Table1[[#This Row],[urban]]</f>
        <v>259268</v>
      </c>
      <c r="AI29">
        <f>Table1[[#This Row],[population]]*(1-Table1[[#This Row],[prox]])*(1-Table1[[#This Row],[urban]])</f>
        <v>0</v>
      </c>
      <c r="AK29">
        <f>(Table1[[#This Row],[docs-pub]]+Table1[docs-priv])*Table1[[#This Row],[prox]]*Table1[[#This Row],[urban]]</f>
        <v>0</v>
      </c>
      <c r="AL29">
        <f>(Table1[[#This Row],[docs-pub]]+Table1[docs-priv])*Table1[[#This Row],[prox]]*(1-Table1[[#This Row],[urban]])</f>
        <v>0</v>
      </c>
      <c r="AM29">
        <f>(Table1[[#This Row],[docs-pub]]+Table1[docs-priv])*(1-Table1[[#This Row],[prox]])*Table1[[#This Row],[urban]]</f>
        <v>5</v>
      </c>
      <c r="AN29">
        <f>(Table1[[#This Row],[docs-pub]]+Table1[docs-priv])*(1-Table1[[#This Row],[prox]])*(1-Table1[[#This Row],[urban]])</f>
        <v>0</v>
      </c>
      <c r="AP29">
        <f>(Table1[[#This Row],[amo-pub]]+Table1[amo-priv])*Table1[[#This Row],[prox]]*Table1[[#This Row],[urban]]</f>
        <v>0</v>
      </c>
      <c r="AQ29">
        <f>(Table1[[#This Row],[amo-pub]]+Table1[amo-priv])*Table1[[#This Row],[prox]]*(1-Table1[[#This Row],[urban]])</f>
        <v>0</v>
      </c>
      <c r="AR29">
        <f>(Table1[[#This Row],[amo-pub]]+Table1[amo-priv])*(1-Table1[[#This Row],[prox]])*Table1[[#This Row],[urban]]</f>
        <v>17</v>
      </c>
      <c r="AS29">
        <f>(Table1[[#This Row],[amo-pub]]+Table1[amo-priv])*(1-Table1[[#This Row],[prox]])*(1-Table1[[#This Row],[urban]])</f>
        <v>0</v>
      </c>
      <c r="AU29">
        <f>(Table1[[#This Row],[co-pub]]+Table1[co-priv])*Table1[[#This Row],[prox]]*Table1[[#This Row],[urban]]</f>
        <v>0</v>
      </c>
      <c r="AV29">
        <f>(Table1[[#This Row],[co-pub]]+Table1[co-priv])*Table1[[#This Row],[prox]]*(1-Table1[[#This Row],[urban]])</f>
        <v>0</v>
      </c>
      <c r="AW29">
        <f>(Table1[[#This Row],[co-pub]]+Table1[co-priv])*(1-Table1[[#This Row],[prox]])*Table1[[#This Row],[urban]]</f>
        <v>40</v>
      </c>
      <c r="AX29">
        <f>(Table1[[#This Row],[co-pub]]+Table1[co-priv])*(1-Table1[[#This Row],[prox]])*(1-Table1[[#This Row],[urban]])</f>
        <v>0</v>
      </c>
      <c r="AZ29">
        <f>(Table1[[#This Row],[nurse-pub]]+Table1[nurse-priv])*Table1[[#This Row],[prox]]*Table1[[#This Row],[urban]]</f>
        <v>0</v>
      </c>
      <c r="BA29">
        <f>(Table1[[#This Row],[nurse-pub]]+Table1[nurse-priv])*Table1[[#This Row],[prox]]*(1-Table1[[#This Row],[urban]])</f>
        <v>0</v>
      </c>
      <c r="BB29">
        <f>(Table1[[#This Row],[nurse-pub]]+Table1[nurse-priv])*(1-Table1[[#This Row],[prox]])*Table1[[#This Row],[urban]]</f>
        <v>42</v>
      </c>
      <c r="BC29">
        <f>(Table1[[#This Row],[nurse-pub]]+Table1[nurse-priv])*(1-Table1[[#This Row],[prox]])*(1-Table1[[#This Row],[urban]])</f>
        <v>0</v>
      </c>
      <c r="BE29">
        <f>(Table1[[#This Row],[midwife-pub]]+Table1[midwife-priv])*Table1[[#This Row],[prox]]*Table1[[#This Row],[urban]]</f>
        <v>0</v>
      </c>
      <c r="BF29">
        <f>(Table1[[#This Row],[midwife-pub]]+Table1[midwife-priv])*Table1[[#This Row],[prox]]*(1-Table1[[#This Row],[urban]])</f>
        <v>0</v>
      </c>
      <c r="BG29">
        <f>(Table1[[#This Row],[midwife-pub]]+Table1[midwife-priv])*(1-Table1[[#This Row],[prox]])*Table1[[#This Row],[urban]]</f>
        <v>95</v>
      </c>
      <c r="BH29">
        <f>(Table1[[#This Row],[midwife-pub]]+Table1[midwife-priv])*(1-Table1[[#This Row],[prox]])*(1-Table1[[#This Row],[urban]])</f>
        <v>0</v>
      </c>
      <c r="BJ29">
        <f>(Table1[[#This Row],[ma-pub]]+Table1[ma-priv])*Table1[[#This Row],[prox]]*Table1[[#This Row],[urban]]</f>
        <v>0</v>
      </c>
      <c r="BK29">
        <f>(Table1[[#This Row],[ma-pub]]+Table1[ma-priv])*Table1[[#This Row],[prox]]*(1-Table1[[#This Row],[urban]])</f>
        <v>0</v>
      </c>
      <c r="BL29">
        <f>(Table1[[#This Row],[ma-pub]]+Table1[ma-priv])*(1-Table1[[#This Row],[prox]])*Table1[[#This Row],[urban]]</f>
        <v>155</v>
      </c>
      <c r="BM29">
        <f>(Table1[[#This Row],[ma-pub]]+Table1[ma-priv])*(1-Table1[[#This Row],[prox]])*(1-Table1[[#This Row],[urban]])</f>
        <v>0</v>
      </c>
    </row>
    <row r="30" spans="1:65" x14ac:dyDescent="0.2">
      <c r="A30" t="s">
        <v>26</v>
      </c>
      <c r="B30">
        <v>694</v>
      </c>
      <c r="C30">
        <v>290</v>
      </c>
      <c r="D30" s="12" t="s">
        <v>182</v>
      </c>
      <c r="E30" s="6"/>
      <c r="F30" s="6">
        <f>Table1[[#This Row],[regional]]</f>
        <v>0</v>
      </c>
      <c r="G30" s="6"/>
      <c r="H30" s="1">
        <f t="shared" si="0"/>
        <v>694290</v>
      </c>
      <c r="I30">
        <v>1</v>
      </c>
      <c r="J30">
        <v>5</v>
      </c>
      <c r="K30">
        <v>9</v>
      </c>
      <c r="L30">
        <v>3</v>
      </c>
      <c r="M30">
        <v>56</v>
      </c>
      <c r="N30">
        <v>11</v>
      </c>
      <c r="O30">
        <v>24</v>
      </c>
      <c r="P30">
        <v>13</v>
      </c>
      <c r="Q30">
        <v>66</v>
      </c>
      <c r="R30">
        <v>14</v>
      </c>
      <c r="S30">
        <v>121</v>
      </c>
      <c r="T30">
        <v>14</v>
      </c>
      <c r="U30" s="9">
        <f>((I30+J30+Table1[[#This Row],[amo-pub]]+Table1[[#This Row],[amo-priv]]+Table1[[#This Row],[co-pub]]+Table1[[#This Row],[co-priv]]+O30+P30+Q30+R30)/H30)*10000</f>
        <v>2.9094470610263721</v>
      </c>
      <c r="V30">
        <v>1.9</v>
      </c>
      <c r="W30">
        <f>IF(Table1[[#This Row],[Column20]]&gt;$Y$7,4,1)*IF(AND($Y$7&gt;Table1[[#This Row],[Column20]],Table1[[#This Row],[Column20]]&gt;$Y$10),3,1)*IF(AND($Y$10&gt;Table1[[#This Row],[Column20]],Table1[[#This Row],[Column20]]&gt;$Y$13),2,1)</f>
        <v>1</v>
      </c>
      <c r="AA30">
        <f t="shared" si="1"/>
        <v>0</v>
      </c>
      <c r="AB30">
        <f t="shared" si="2"/>
        <v>0</v>
      </c>
      <c r="AC30">
        <f t="shared" si="3"/>
        <v>0</v>
      </c>
      <c r="AD30">
        <f t="shared" si="4"/>
        <v>1</v>
      </c>
      <c r="AF30">
        <f>Table1[[#This Row],[population]]*Table1[[#This Row],[prox]]*Table1[[#This Row],[urban]]</f>
        <v>0</v>
      </c>
      <c r="AG30">
        <f>Table1[[#This Row],[population]]*Table1[[#This Row],[prox]]*(1-Table1[[#This Row],[urban]])</f>
        <v>0</v>
      </c>
      <c r="AH30">
        <f>Table1[[#This Row],[population]]*(1-Table1[[#This Row],[prox]])*Table1[[#This Row],[urban]]</f>
        <v>0</v>
      </c>
      <c r="AI30">
        <f>Table1[[#This Row],[population]]*(1-Table1[[#This Row],[prox]])*(1-Table1[[#This Row],[urban]])</f>
        <v>694290</v>
      </c>
      <c r="AK30">
        <f>(Table1[[#This Row],[docs-pub]]+Table1[docs-priv])*Table1[[#This Row],[prox]]*Table1[[#This Row],[urban]]</f>
        <v>0</v>
      </c>
      <c r="AL30">
        <f>(Table1[[#This Row],[docs-pub]]+Table1[docs-priv])*Table1[[#This Row],[prox]]*(1-Table1[[#This Row],[urban]])</f>
        <v>0</v>
      </c>
      <c r="AM30">
        <f>(Table1[[#This Row],[docs-pub]]+Table1[docs-priv])*(1-Table1[[#This Row],[prox]])*Table1[[#This Row],[urban]]</f>
        <v>0</v>
      </c>
      <c r="AN30">
        <f>(Table1[[#This Row],[docs-pub]]+Table1[docs-priv])*(1-Table1[[#This Row],[prox]])*(1-Table1[[#This Row],[urban]])</f>
        <v>6</v>
      </c>
      <c r="AP30">
        <f>(Table1[[#This Row],[amo-pub]]+Table1[amo-priv])*Table1[[#This Row],[prox]]*Table1[[#This Row],[urban]]</f>
        <v>0</v>
      </c>
      <c r="AQ30">
        <f>(Table1[[#This Row],[amo-pub]]+Table1[amo-priv])*Table1[[#This Row],[prox]]*(1-Table1[[#This Row],[urban]])</f>
        <v>0</v>
      </c>
      <c r="AR30">
        <f>(Table1[[#This Row],[amo-pub]]+Table1[amo-priv])*(1-Table1[[#This Row],[prox]])*Table1[[#This Row],[urban]]</f>
        <v>0</v>
      </c>
      <c r="AS30">
        <f>(Table1[[#This Row],[amo-pub]]+Table1[amo-priv])*(1-Table1[[#This Row],[prox]])*(1-Table1[[#This Row],[urban]])</f>
        <v>12</v>
      </c>
      <c r="AU30">
        <f>(Table1[[#This Row],[co-pub]]+Table1[co-priv])*Table1[[#This Row],[prox]]*Table1[[#This Row],[urban]]</f>
        <v>0</v>
      </c>
      <c r="AV30">
        <f>(Table1[[#This Row],[co-pub]]+Table1[co-priv])*Table1[[#This Row],[prox]]*(1-Table1[[#This Row],[urban]])</f>
        <v>0</v>
      </c>
      <c r="AW30">
        <f>(Table1[[#This Row],[co-pub]]+Table1[co-priv])*(1-Table1[[#This Row],[prox]])*Table1[[#This Row],[urban]]</f>
        <v>0</v>
      </c>
      <c r="AX30">
        <f>(Table1[[#This Row],[co-pub]]+Table1[co-priv])*(1-Table1[[#This Row],[prox]])*(1-Table1[[#This Row],[urban]])</f>
        <v>67</v>
      </c>
      <c r="AZ30">
        <f>(Table1[[#This Row],[nurse-pub]]+Table1[nurse-priv])*Table1[[#This Row],[prox]]*Table1[[#This Row],[urban]]</f>
        <v>0</v>
      </c>
      <c r="BA30">
        <f>(Table1[[#This Row],[nurse-pub]]+Table1[nurse-priv])*Table1[[#This Row],[prox]]*(1-Table1[[#This Row],[urban]])</f>
        <v>0</v>
      </c>
      <c r="BB30">
        <f>(Table1[[#This Row],[nurse-pub]]+Table1[nurse-priv])*(1-Table1[[#This Row],[prox]])*Table1[[#This Row],[urban]]</f>
        <v>0</v>
      </c>
      <c r="BC30">
        <f>(Table1[[#This Row],[nurse-pub]]+Table1[nurse-priv])*(1-Table1[[#This Row],[prox]])*(1-Table1[[#This Row],[urban]])</f>
        <v>37</v>
      </c>
      <c r="BE30">
        <f>(Table1[[#This Row],[midwife-pub]]+Table1[midwife-priv])*Table1[[#This Row],[prox]]*Table1[[#This Row],[urban]]</f>
        <v>0</v>
      </c>
      <c r="BF30">
        <f>(Table1[[#This Row],[midwife-pub]]+Table1[midwife-priv])*Table1[[#This Row],[prox]]*(1-Table1[[#This Row],[urban]])</f>
        <v>0</v>
      </c>
      <c r="BG30">
        <f>(Table1[[#This Row],[midwife-pub]]+Table1[midwife-priv])*(1-Table1[[#This Row],[prox]])*Table1[[#This Row],[urban]]</f>
        <v>0</v>
      </c>
      <c r="BH30">
        <f>(Table1[[#This Row],[midwife-pub]]+Table1[midwife-priv])*(1-Table1[[#This Row],[prox]])*(1-Table1[[#This Row],[urban]])</f>
        <v>80</v>
      </c>
      <c r="BJ30">
        <f>(Table1[[#This Row],[ma-pub]]+Table1[ma-priv])*Table1[[#This Row],[prox]]*Table1[[#This Row],[urban]]</f>
        <v>0</v>
      </c>
      <c r="BK30">
        <f>(Table1[[#This Row],[ma-pub]]+Table1[ma-priv])*Table1[[#This Row],[prox]]*(1-Table1[[#This Row],[urban]])</f>
        <v>0</v>
      </c>
      <c r="BL30">
        <f>(Table1[[#This Row],[ma-pub]]+Table1[ma-priv])*(1-Table1[[#This Row],[prox]])*Table1[[#This Row],[urban]]</f>
        <v>0</v>
      </c>
      <c r="BM30">
        <f>(Table1[[#This Row],[ma-pub]]+Table1[ma-priv])*(1-Table1[[#This Row],[prox]])*(1-Table1[[#This Row],[urban]])</f>
        <v>135</v>
      </c>
    </row>
    <row r="31" spans="1:65" x14ac:dyDescent="0.2">
      <c r="A31" t="s">
        <v>27</v>
      </c>
      <c r="B31">
        <v>457</v>
      </c>
      <c r="C31">
        <v>292</v>
      </c>
      <c r="D31" s="12" t="str">
        <f>VLOOKUP(A31,'Districts+regions'!A23:B168,2,FALSE)</f>
        <v>Kagera</v>
      </c>
      <c r="E31" s="6"/>
      <c r="F31" s="6">
        <f>Table1[[#This Row],[regional]]</f>
        <v>0</v>
      </c>
      <c r="G31" s="6"/>
      <c r="H31" s="1">
        <f t="shared" si="0"/>
        <v>457292</v>
      </c>
      <c r="I31">
        <v>1</v>
      </c>
      <c r="J31">
        <v>0</v>
      </c>
      <c r="K31">
        <v>11</v>
      </c>
      <c r="L31">
        <v>0</v>
      </c>
      <c r="M31">
        <v>0</v>
      </c>
      <c r="N31">
        <v>1</v>
      </c>
      <c r="O31">
        <v>37</v>
      </c>
      <c r="P31">
        <v>1</v>
      </c>
      <c r="Q31">
        <v>95</v>
      </c>
      <c r="R31">
        <v>1</v>
      </c>
      <c r="S31">
        <v>227</v>
      </c>
      <c r="T31">
        <v>1</v>
      </c>
      <c r="U31" s="9">
        <f>((I31+J31+Table1[[#This Row],[amo-pub]]+Table1[[#This Row],[amo-priv]]+Table1[[#This Row],[co-pub]]+Table1[[#This Row],[co-priv]]+O31+P31+Q31+R31)/H31)*10000</f>
        <v>3.2145762445002317</v>
      </c>
      <c r="V31">
        <v>3.2</v>
      </c>
      <c r="W31">
        <f>IF(Table1[[#This Row],[Column20]]&gt;$Y$7,4,1)*IF(AND($Y$7&gt;Table1[[#This Row],[Column20]],Table1[[#This Row],[Column20]]&gt;$Y$10),3,1)*IF(AND($Y$10&gt;Table1[[#This Row],[Column20]],Table1[[#This Row],[Column20]]&gt;$Y$13),2,1)</f>
        <v>1</v>
      </c>
      <c r="AA31">
        <f t="shared" si="1"/>
        <v>0</v>
      </c>
      <c r="AB31">
        <f t="shared" si="2"/>
        <v>0</v>
      </c>
      <c r="AC31">
        <f t="shared" si="3"/>
        <v>0</v>
      </c>
      <c r="AD31">
        <f t="shared" si="4"/>
        <v>1</v>
      </c>
      <c r="AF31">
        <f>Table1[[#This Row],[population]]*Table1[[#This Row],[prox]]*Table1[[#This Row],[urban]]</f>
        <v>0</v>
      </c>
      <c r="AG31">
        <f>Table1[[#This Row],[population]]*Table1[[#This Row],[prox]]*(1-Table1[[#This Row],[urban]])</f>
        <v>0</v>
      </c>
      <c r="AH31">
        <f>Table1[[#This Row],[population]]*(1-Table1[[#This Row],[prox]])*Table1[[#This Row],[urban]]</f>
        <v>0</v>
      </c>
      <c r="AI31">
        <f>Table1[[#This Row],[population]]*(1-Table1[[#This Row],[prox]])*(1-Table1[[#This Row],[urban]])</f>
        <v>457292</v>
      </c>
      <c r="AK31">
        <f>(Table1[[#This Row],[docs-pub]]+Table1[docs-priv])*Table1[[#This Row],[prox]]*Table1[[#This Row],[urban]]</f>
        <v>0</v>
      </c>
      <c r="AL31">
        <f>(Table1[[#This Row],[docs-pub]]+Table1[docs-priv])*Table1[[#This Row],[prox]]*(1-Table1[[#This Row],[urban]])</f>
        <v>0</v>
      </c>
      <c r="AM31">
        <f>(Table1[[#This Row],[docs-pub]]+Table1[docs-priv])*(1-Table1[[#This Row],[prox]])*Table1[[#This Row],[urban]]</f>
        <v>0</v>
      </c>
      <c r="AN31">
        <f>(Table1[[#This Row],[docs-pub]]+Table1[docs-priv])*(1-Table1[[#This Row],[prox]])*(1-Table1[[#This Row],[urban]])</f>
        <v>1</v>
      </c>
      <c r="AP31">
        <f>(Table1[[#This Row],[amo-pub]]+Table1[amo-priv])*Table1[[#This Row],[prox]]*Table1[[#This Row],[urban]]</f>
        <v>0</v>
      </c>
      <c r="AQ31">
        <f>(Table1[[#This Row],[amo-pub]]+Table1[amo-priv])*Table1[[#This Row],[prox]]*(1-Table1[[#This Row],[urban]])</f>
        <v>0</v>
      </c>
      <c r="AR31">
        <f>(Table1[[#This Row],[amo-pub]]+Table1[amo-priv])*(1-Table1[[#This Row],[prox]])*Table1[[#This Row],[urban]]</f>
        <v>0</v>
      </c>
      <c r="AS31">
        <f>(Table1[[#This Row],[amo-pub]]+Table1[amo-priv])*(1-Table1[[#This Row],[prox]])*(1-Table1[[#This Row],[urban]])</f>
        <v>11</v>
      </c>
      <c r="AU31">
        <f>(Table1[[#This Row],[co-pub]]+Table1[co-priv])*Table1[[#This Row],[prox]]*Table1[[#This Row],[urban]]</f>
        <v>0</v>
      </c>
      <c r="AV31">
        <f>(Table1[[#This Row],[co-pub]]+Table1[co-priv])*Table1[[#This Row],[prox]]*(1-Table1[[#This Row],[urban]])</f>
        <v>0</v>
      </c>
      <c r="AW31">
        <f>(Table1[[#This Row],[co-pub]]+Table1[co-priv])*(1-Table1[[#This Row],[prox]])*Table1[[#This Row],[urban]]</f>
        <v>0</v>
      </c>
      <c r="AX31">
        <f>(Table1[[#This Row],[co-pub]]+Table1[co-priv])*(1-Table1[[#This Row],[prox]])*(1-Table1[[#This Row],[urban]])</f>
        <v>1</v>
      </c>
      <c r="AZ31">
        <f>(Table1[[#This Row],[nurse-pub]]+Table1[nurse-priv])*Table1[[#This Row],[prox]]*Table1[[#This Row],[urban]]</f>
        <v>0</v>
      </c>
      <c r="BA31">
        <f>(Table1[[#This Row],[nurse-pub]]+Table1[nurse-priv])*Table1[[#This Row],[prox]]*(1-Table1[[#This Row],[urban]])</f>
        <v>0</v>
      </c>
      <c r="BB31">
        <f>(Table1[[#This Row],[nurse-pub]]+Table1[nurse-priv])*(1-Table1[[#This Row],[prox]])*Table1[[#This Row],[urban]]</f>
        <v>0</v>
      </c>
      <c r="BC31">
        <f>(Table1[[#This Row],[nurse-pub]]+Table1[nurse-priv])*(1-Table1[[#This Row],[prox]])*(1-Table1[[#This Row],[urban]])</f>
        <v>38</v>
      </c>
      <c r="BE31">
        <f>(Table1[[#This Row],[midwife-pub]]+Table1[midwife-priv])*Table1[[#This Row],[prox]]*Table1[[#This Row],[urban]]</f>
        <v>0</v>
      </c>
      <c r="BF31">
        <f>(Table1[[#This Row],[midwife-pub]]+Table1[midwife-priv])*Table1[[#This Row],[prox]]*(1-Table1[[#This Row],[urban]])</f>
        <v>0</v>
      </c>
      <c r="BG31">
        <f>(Table1[[#This Row],[midwife-pub]]+Table1[midwife-priv])*(1-Table1[[#This Row],[prox]])*Table1[[#This Row],[urban]]</f>
        <v>0</v>
      </c>
      <c r="BH31">
        <f>(Table1[[#This Row],[midwife-pub]]+Table1[midwife-priv])*(1-Table1[[#This Row],[prox]])*(1-Table1[[#This Row],[urban]])</f>
        <v>96</v>
      </c>
      <c r="BJ31">
        <f>(Table1[[#This Row],[ma-pub]]+Table1[ma-priv])*Table1[[#This Row],[prox]]*Table1[[#This Row],[urban]]</f>
        <v>0</v>
      </c>
      <c r="BK31">
        <f>(Table1[[#This Row],[ma-pub]]+Table1[ma-priv])*Table1[[#This Row],[prox]]*(1-Table1[[#This Row],[urban]])</f>
        <v>0</v>
      </c>
      <c r="BL31">
        <f>(Table1[[#This Row],[ma-pub]]+Table1[ma-priv])*(1-Table1[[#This Row],[prox]])*Table1[[#This Row],[urban]]</f>
        <v>0</v>
      </c>
      <c r="BM31">
        <f>(Table1[[#This Row],[ma-pub]]+Table1[ma-priv])*(1-Table1[[#This Row],[prox]])*(1-Table1[[#This Row],[urban]])</f>
        <v>228</v>
      </c>
    </row>
    <row r="32" spans="1:65" x14ac:dyDescent="0.2">
      <c r="A32" t="s">
        <v>28</v>
      </c>
      <c r="B32">
        <v>208</v>
      </c>
      <c r="C32">
        <v>563</v>
      </c>
      <c r="D32" s="12" t="s">
        <v>1</v>
      </c>
      <c r="E32" s="6"/>
      <c r="F32" s="6">
        <f>Table1[[#This Row],[regional]]</f>
        <v>0</v>
      </c>
      <c r="G32" s="6">
        <v>1</v>
      </c>
      <c r="H32" s="1">
        <f t="shared" si="0"/>
        <v>208563</v>
      </c>
      <c r="I32">
        <v>3</v>
      </c>
      <c r="J32">
        <v>0</v>
      </c>
      <c r="K32">
        <v>6</v>
      </c>
      <c r="L32">
        <v>2</v>
      </c>
      <c r="M32">
        <v>32</v>
      </c>
      <c r="N32">
        <v>5</v>
      </c>
      <c r="O32">
        <v>12</v>
      </c>
      <c r="P32">
        <v>0</v>
      </c>
      <c r="Q32">
        <v>54</v>
      </c>
      <c r="R32">
        <v>5</v>
      </c>
      <c r="S32">
        <v>155</v>
      </c>
      <c r="T32">
        <v>23</v>
      </c>
      <c r="U32" s="9">
        <f>((I32+J32+Table1[[#This Row],[amo-pub]]+Table1[[#This Row],[amo-priv]]+Table1[[#This Row],[co-pub]]+Table1[[#This Row],[co-priv]]+O32+P32+Q32+R32)/H32)*10000</f>
        <v>5.7057100252681447</v>
      </c>
      <c r="V32">
        <v>3.9</v>
      </c>
      <c r="W32">
        <f>IF(Table1[[#This Row],[Column20]]&gt;$Y$7,4,1)*IF(AND($Y$7&gt;Table1[[#This Row],[Column20]],Table1[[#This Row],[Column20]]&gt;$Y$10),3,1)*IF(AND($Y$10&gt;Table1[[#This Row],[Column20]],Table1[[#This Row],[Column20]]&gt;$Y$13),2,1)</f>
        <v>3</v>
      </c>
      <c r="AA32">
        <f t="shared" si="1"/>
        <v>0</v>
      </c>
      <c r="AB32">
        <f t="shared" si="2"/>
        <v>1</v>
      </c>
      <c r="AC32">
        <f t="shared" si="3"/>
        <v>0</v>
      </c>
      <c r="AD32">
        <f t="shared" si="4"/>
        <v>0</v>
      </c>
      <c r="AF32">
        <f>Table1[[#This Row],[population]]*Table1[[#This Row],[prox]]*Table1[[#This Row],[urban]]</f>
        <v>0</v>
      </c>
      <c r="AG32">
        <f>Table1[[#This Row],[population]]*Table1[[#This Row],[prox]]*(1-Table1[[#This Row],[urban]])</f>
        <v>208563</v>
      </c>
      <c r="AH32">
        <f>Table1[[#This Row],[population]]*(1-Table1[[#This Row],[prox]])*Table1[[#This Row],[urban]]</f>
        <v>0</v>
      </c>
      <c r="AI32">
        <f>Table1[[#This Row],[population]]*(1-Table1[[#This Row],[prox]])*(1-Table1[[#This Row],[urban]])</f>
        <v>0</v>
      </c>
      <c r="AK32">
        <f>(Table1[[#This Row],[docs-pub]]+Table1[docs-priv])*Table1[[#This Row],[prox]]*Table1[[#This Row],[urban]]</f>
        <v>0</v>
      </c>
      <c r="AL32">
        <f>(Table1[[#This Row],[docs-pub]]+Table1[docs-priv])*Table1[[#This Row],[prox]]*(1-Table1[[#This Row],[urban]])</f>
        <v>3</v>
      </c>
      <c r="AM32">
        <f>(Table1[[#This Row],[docs-pub]]+Table1[docs-priv])*(1-Table1[[#This Row],[prox]])*Table1[[#This Row],[urban]]</f>
        <v>0</v>
      </c>
      <c r="AN32">
        <f>(Table1[[#This Row],[docs-pub]]+Table1[docs-priv])*(1-Table1[[#This Row],[prox]])*(1-Table1[[#This Row],[urban]])</f>
        <v>0</v>
      </c>
      <c r="AP32">
        <f>(Table1[[#This Row],[amo-pub]]+Table1[amo-priv])*Table1[[#This Row],[prox]]*Table1[[#This Row],[urban]]</f>
        <v>0</v>
      </c>
      <c r="AQ32">
        <f>(Table1[[#This Row],[amo-pub]]+Table1[amo-priv])*Table1[[#This Row],[prox]]*(1-Table1[[#This Row],[urban]])</f>
        <v>8</v>
      </c>
      <c r="AR32">
        <f>(Table1[[#This Row],[amo-pub]]+Table1[amo-priv])*(1-Table1[[#This Row],[prox]])*Table1[[#This Row],[urban]]</f>
        <v>0</v>
      </c>
      <c r="AS32">
        <f>(Table1[[#This Row],[amo-pub]]+Table1[amo-priv])*(1-Table1[[#This Row],[prox]])*(1-Table1[[#This Row],[urban]])</f>
        <v>0</v>
      </c>
      <c r="AU32">
        <f>(Table1[[#This Row],[co-pub]]+Table1[co-priv])*Table1[[#This Row],[prox]]*Table1[[#This Row],[urban]]</f>
        <v>0</v>
      </c>
      <c r="AV32">
        <f>(Table1[[#This Row],[co-pub]]+Table1[co-priv])*Table1[[#This Row],[prox]]*(1-Table1[[#This Row],[urban]])</f>
        <v>37</v>
      </c>
      <c r="AW32">
        <f>(Table1[[#This Row],[co-pub]]+Table1[co-priv])*(1-Table1[[#This Row],[prox]])*Table1[[#This Row],[urban]]</f>
        <v>0</v>
      </c>
      <c r="AX32">
        <f>(Table1[[#This Row],[co-pub]]+Table1[co-priv])*(1-Table1[[#This Row],[prox]])*(1-Table1[[#This Row],[urban]])</f>
        <v>0</v>
      </c>
      <c r="AZ32">
        <f>(Table1[[#This Row],[nurse-pub]]+Table1[nurse-priv])*Table1[[#This Row],[prox]]*Table1[[#This Row],[urban]]</f>
        <v>0</v>
      </c>
      <c r="BA32">
        <f>(Table1[[#This Row],[nurse-pub]]+Table1[nurse-priv])*Table1[[#This Row],[prox]]*(1-Table1[[#This Row],[urban]])</f>
        <v>12</v>
      </c>
      <c r="BB32">
        <f>(Table1[[#This Row],[nurse-pub]]+Table1[nurse-priv])*(1-Table1[[#This Row],[prox]])*Table1[[#This Row],[urban]]</f>
        <v>0</v>
      </c>
      <c r="BC32">
        <f>(Table1[[#This Row],[nurse-pub]]+Table1[nurse-priv])*(1-Table1[[#This Row],[prox]])*(1-Table1[[#This Row],[urban]])</f>
        <v>0</v>
      </c>
      <c r="BE32">
        <f>(Table1[[#This Row],[midwife-pub]]+Table1[midwife-priv])*Table1[[#This Row],[prox]]*Table1[[#This Row],[urban]]</f>
        <v>0</v>
      </c>
      <c r="BF32">
        <f>(Table1[[#This Row],[midwife-pub]]+Table1[midwife-priv])*Table1[[#This Row],[prox]]*(1-Table1[[#This Row],[urban]])</f>
        <v>59</v>
      </c>
      <c r="BG32">
        <f>(Table1[[#This Row],[midwife-pub]]+Table1[midwife-priv])*(1-Table1[[#This Row],[prox]])*Table1[[#This Row],[urban]]</f>
        <v>0</v>
      </c>
      <c r="BH32">
        <f>(Table1[[#This Row],[midwife-pub]]+Table1[midwife-priv])*(1-Table1[[#This Row],[prox]])*(1-Table1[[#This Row],[urban]])</f>
        <v>0</v>
      </c>
      <c r="BJ32">
        <f>(Table1[[#This Row],[ma-pub]]+Table1[ma-priv])*Table1[[#This Row],[prox]]*Table1[[#This Row],[urban]]</f>
        <v>0</v>
      </c>
      <c r="BK32">
        <f>(Table1[[#This Row],[ma-pub]]+Table1[ma-priv])*Table1[[#This Row],[prox]]*(1-Table1[[#This Row],[urban]])</f>
        <v>178</v>
      </c>
      <c r="BL32">
        <f>(Table1[[#This Row],[ma-pub]]+Table1[ma-priv])*(1-Table1[[#This Row],[prox]])*Table1[[#This Row],[urban]]</f>
        <v>0</v>
      </c>
      <c r="BM32">
        <f>(Table1[[#This Row],[ma-pub]]+Table1[ma-priv])*(1-Table1[[#This Row],[prox]])*(1-Table1[[#This Row],[urban]])</f>
        <v>0</v>
      </c>
    </row>
    <row r="33" spans="1:65" x14ac:dyDescent="0.2">
      <c r="A33" t="s">
        <v>29</v>
      </c>
      <c r="B33">
        <v>548</v>
      </c>
      <c r="C33">
        <v>131</v>
      </c>
      <c r="D33" s="12" t="s">
        <v>154</v>
      </c>
      <c r="E33" s="6"/>
      <c r="F33" s="6">
        <f>Table1[[#This Row],[regional]]</f>
        <v>0</v>
      </c>
      <c r="G33" s="6"/>
      <c r="H33" s="1">
        <f t="shared" si="0"/>
        <v>548131</v>
      </c>
      <c r="I33">
        <v>4</v>
      </c>
      <c r="J33">
        <v>0</v>
      </c>
      <c r="K33">
        <v>16</v>
      </c>
      <c r="L33">
        <v>0</v>
      </c>
      <c r="M33">
        <v>61</v>
      </c>
      <c r="N33">
        <v>3</v>
      </c>
      <c r="O33">
        <v>21</v>
      </c>
      <c r="P33">
        <v>0</v>
      </c>
      <c r="Q33">
        <v>93</v>
      </c>
      <c r="R33">
        <v>0</v>
      </c>
      <c r="S33">
        <v>196</v>
      </c>
      <c r="T33">
        <v>0</v>
      </c>
      <c r="U33" s="9">
        <f>((I33+J33+Table1[[#This Row],[amo-pub]]+Table1[[#This Row],[amo-priv]]+Table1[[#This Row],[co-pub]]+Table1[[#This Row],[co-priv]]+O33+P33+Q33+R33)/H33)*10000</f>
        <v>3.6122751677974789</v>
      </c>
      <c r="V33">
        <v>2.4</v>
      </c>
      <c r="W33">
        <f>IF(Table1[[#This Row],[Column20]]&gt;$Y$7,4,1)*IF(AND($Y$7&gt;Table1[[#This Row],[Column20]],Table1[[#This Row],[Column20]]&gt;$Y$10),3,1)*IF(AND($Y$10&gt;Table1[[#This Row],[Column20]],Table1[[#This Row],[Column20]]&gt;$Y$13),2,1)</f>
        <v>2</v>
      </c>
      <c r="AA33">
        <f t="shared" si="1"/>
        <v>0</v>
      </c>
      <c r="AB33">
        <f t="shared" si="2"/>
        <v>0</v>
      </c>
      <c r="AC33">
        <f t="shared" si="3"/>
        <v>0</v>
      </c>
      <c r="AD33">
        <f t="shared" si="4"/>
        <v>1</v>
      </c>
      <c r="AF33">
        <f>Table1[[#This Row],[population]]*Table1[[#This Row],[prox]]*Table1[[#This Row],[urban]]</f>
        <v>0</v>
      </c>
      <c r="AG33">
        <f>Table1[[#This Row],[population]]*Table1[[#This Row],[prox]]*(1-Table1[[#This Row],[urban]])</f>
        <v>0</v>
      </c>
      <c r="AH33">
        <f>Table1[[#This Row],[population]]*(1-Table1[[#This Row],[prox]])*Table1[[#This Row],[urban]]</f>
        <v>0</v>
      </c>
      <c r="AI33">
        <f>Table1[[#This Row],[population]]*(1-Table1[[#This Row],[prox]])*(1-Table1[[#This Row],[urban]])</f>
        <v>548131</v>
      </c>
      <c r="AK33">
        <f>(Table1[[#This Row],[docs-pub]]+Table1[docs-priv])*Table1[[#This Row],[prox]]*Table1[[#This Row],[urban]]</f>
        <v>0</v>
      </c>
      <c r="AL33">
        <f>(Table1[[#This Row],[docs-pub]]+Table1[docs-priv])*Table1[[#This Row],[prox]]*(1-Table1[[#This Row],[urban]])</f>
        <v>0</v>
      </c>
      <c r="AM33">
        <f>(Table1[[#This Row],[docs-pub]]+Table1[docs-priv])*(1-Table1[[#This Row],[prox]])*Table1[[#This Row],[urban]]</f>
        <v>0</v>
      </c>
      <c r="AN33">
        <f>(Table1[[#This Row],[docs-pub]]+Table1[docs-priv])*(1-Table1[[#This Row],[prox]])*(1-Table1[[#This Row],[urban]])</f>
        <v>4</v>
      </c>
      <c r="AP33">
        <f>(Table1[[#This Row],[amo-pub]]+Table1[amo-priv])*Table1[[#This Row],[prox]]*Table1[[#This Row],[urban]]</f>
        <v>0</v>
      </c>
      <c r="AQ33">
        <f>(Table1[[#This Row],[amo-pub]]+Table1[amo-priv])*Table1[[#This Row],[prox]]*(1-Table1[[#This Row],[urban]])</f>
        <v>0</v>
      </c>
      <c r="AR33">
        <f>(Table1[[#This Row],[amo-pub]]+Table1[amo-priv])*(1-Table1[[#This Row],[prox]])*Table1[[#This Row],[urban]]</f>
        <v>0</v>
      </c>
      <c r="AS33">
        <f>(Table1[[#This Row],[amo-pub]]+Table1[amo-priv])*(1-Table1[[#This Row],[prox]])*(1-Table1[[#This Row],[urban]])</f>
        <v>16</v>
      </c>
      <c r="AU33">
        <f>(Table1[[#This Row],[co-pub]]+Table1[co-priv])*Table1[[#This Row],[prox]]*Table1[[#This Row],[urban]]</f>
        <v>0</v>
      </c>
      <c r="AV33">
        <f>(Table1[[#This Row],[co-pub]]+Table1[co-priv])*Table1[[#This Row],[prox]]*(1-Table1[[#This Row],[urban]])</f>
        <v>0</v>
      </c>
      <c r="AW33">
        <f>(Table1[[#This Row],[co-pub]]+Table1[co-priv])*(1-Table1[[#This Row],[prox]])*Table1[[#This Row],[urban]]</f>
        <v>0</v>
      </c>
      <c r="AX33">
        <f>(Table1[[#This Row],[co-pub]]+Table1[co-priv])*(1-Table1[[#This Row],[prox]])*(1-Table1[[#This Row],[urban]])</f>
        <v>64</v>
      </c>
      <c r="AZ33">
        <f>(Table1[[#This Row],[nurse-pub]]+Table1[nurse-priv])*Table1[[#This Row],[prox]]*Table1[[#This Row],[urban]]</f>
        <v>0</v>
      </c>
      <c r="BA33">
        <f>(Table1[[#This Row],[nurse-pub]]+Table1[nurse-priv])*Table1[[#This Row],[prox]]*(1-Table1[[#This Row],[urban]])</f>
        <v>0</v>
      </c>
      <c r="BB33">
        <f>(Table1[[#This Row],[nurse-pub]]+Table1[nurse-priv])*(1-Table1[[#This Row],[prox]])*Table1[[#This Row],[urban]]</f>
        <v>0</v>
      </c>
      <c r="BC33">
        <f>(Table1[[#This Row],[nurse-pub]]+Table1[nurse-priv])*(1-Table1[[#This Row],[prox]])*(1-Table1[[#This Row],[urban]])</f>
        <v>21</v>
      </c>
      <c r="BE33">
        <f>(Table1[[#This Row],[midwife-pub]]+Table1[midwife-priv])*Table1[[#This Row],[prox]]*Table1[[#This Row],[urban]]</f>
        <v>0</v>
      </c>
      <c r="BF33">
        <f>(Table1[[#This Row],[midwife-pub]]+Table1[midwife-priv])*Table1[[#This Row],[prox]]*(1-Table1[[#This Row],[urban]])</f>
        <v>0</v>
      </c>
      <c r="BG33">
        <f>(Table1[[#This Row],[midwife-pub]]+Table1[midwife-priv])*(1-Table1[[#This Row],[prox]])*Table1[[#This Row],[urban]]</f>
        <v>0</v>
      </c>
      <c r="BH33">
        <f>(Table1[[#This Row],[midwife-pub]]+Table1[midwife-priv])*(1-Table1[[#This Row],[prox]])*(1-Table1[[#This Row],[urban]])</f>
        <v>93</v>
      </c>
      <c r="BJ33">
        <f>(Table1[[#This Row],[ma-pub]]+Table1[ma-priv])*Table1[[#This Row],[prox]]*Table1[[#This Row],[urban]]</f>
        <v>0</v>
      </c>
      <c r="BK33">
        <f>(Table1[[#This Row],[ma-pub]]+Table1[ma-priv])*Table1[[#This Row],[prox]]*(1-Table1[[#This Row],[urban]])</f>
        <v>0</v>
      </c>
      <c r="BL33">
        <f>(Table1[[#This Row],[ma-pub]]+Table1[ma-priv])*(1-Table1[[#This Row],[prox]])*Table1[[#This Row],[urban]]</f>
        <v>0</v>
      </c>
      <c r="BM33">
        <f>(Table1[[#This Row],[ma-pub]]+Table1[ma-priv])*(1-Table1[[#This Row],[prox]])*(1-Table1[[#This Row],[urban]])</f>
        <v>196</v>
      </c>
    </row>
    <row r="34" spans="1:65" x14ac:dyDescent="0.2">
      <c r="A34" t="s">
        <v>30</v>
      </c>
      <c r="B34">
        <v>149</v>
      </c>
      <c r="C34">
        <v>426</v>
      </c>
      <c r="D34" s="12" t="s">
        <v>175</v>
      </c>
      <c r="E34" s="6">
        <v>1</v>
      </c>
      <c r="F34" s="6">
        <f>Table1[[#This Row],[regional]]</f>
        <v>1</v>
      </c>
      <c r="G34" s="6">
        <v>1</v>
      </c>
      <c r="H34" s="1">
        <f t="shared" si="0"/>
        <v>149426</v>
      </c>
      <c r="I34">
        <v>13</v>
      </c>
      <c r="J34">
        <v>3</v>
      </c>
      <c r="K34">
        <v>19</v>
      </c>
      <c r="L34">
        <v>2</v>
      </c>
      <c r="M34">
        <v>64</v>
      </c>
      <c r="N34">
        <v>8</v>
      </c>
      <c r="O34">
        <v>45</v>
      </c>
      <c r="P34">
        <v>0</v>
      </c>
      <c r="Q34">
        <v>113</v>
      </c>
      <c r="R34">
        <v>7</v>
      </c>
      <c r="S34">
        <v>191</v>
      </c>
      <c r="T34">
        <v>21</v>
      </c>
      <c r="U34" s="9">
        <f>((I34+J34+Table1[[#This Row],[amo-pub]]+Table1[[#This Row],[amo-priv]]+Table1[[#This Row],[co-pub]]+Table1[[#This Row],[co-priv]]+O34+P34+Q34+R34)/H34)*10000</f>
        <v>18.336835624322408</v>
      </c>
      <c r="V34">
        <v>13.5</v>
      </c>
      <c r="W34">
        <f>IF(Table1[[#This Row],[Column20]]&gt;$Y$7,4,1)*IF(AND($Y$7&gt;Table1[[#This Row],[Column20]],Table1[[#This Row],[Column20]]&gt;$Y$10),3,1)*IF(AND($Y$10&gt;Table1[[#This Row],[Column20]],Table1[[#This Row],[Column20]]&gt;$Y$13),2,1)</f>
        <v>4</v>
      </c>
      <c r="AA34">
        <f t="shared" si="1"/>
        <v>1</v>
      </c>
      <c r="AB34">
        <f t="shared" si="2"/>
        <v>0</v>
      </c>
      <c r="AC34">
        <f t="shared" si="3"/>
        <v>0</v>
      </c>
      <c r="AD34">
        <f t="shared" si="4"/>
        <v>0</v>
      </c>
      <c r="AF34">
        <f>Table1[[#This Row],[population]]*Table1[[#This Row],[prox]]*Table1[[#This Row],[urban]]</f>
        <v>149426</v>
      </c>
      <c r="AG34">
        <f>Table1[[#This Row],[population]]*Table1[[#This Row],[prox]]*(1-Table1[[#This Row],[urban]])</f>
        <v>0</v>
      </c>
      <c r="AH34">
        <f>Table1[[#This Row],[population]]*(1-Table1[[#This Row],[prox]])*Table1[[#This Row],[urban]]</f>
        <v>0</v>
      </c>
      <c r="AI34">
        <f>Table1[[#This Row],[population]]*(1-Table1[[#This Row],[prox]])*(1-Table1[[#This Row],[urban]])</f>
        <v>0</v>
      </c>
      <c r="AK34">
        <f>(Table1[[#This Row],[docs-pub]]+Table1[docs-priv])*Table1[[#This Row],[prox]]*Table1[[#This Row],[urban]]</f>
        <v>16</v>
      </c>
      <c r="AL34">
        <f>(Table1[[#This Row],[docs-pub]]+Table1[docs-priv])*Table1[[#This Row],[prox]]*(1-Table1[[#This Row],[urban]])</f>
        <v>0</v>
      </c>
      <c r="AM34">
        <f>(Table1[[#This Row],[docs-pub]]+Table1[docs-priv])*(1-Table1[[#This Row],[prox]])*Table1[[#This Row],[urban]]</f>
        <v>0</v>
      </c>
      <c r="AN34">
        <f>(Table1[[#This Row],[docs-pub]]+Table1[docs-priv])*(1-Table1[[#This Row],[prox]])*(1-Table1[[#This Row],[urban]])</f>
        <v>0</v>
      </c>
      <c r="AP34">
        <f>(Table1[[#This Row],[amo-pub]]+Table1[amo-priv])*Table1[[#This Row],[prox]]*Table1[[#This Row],[urban]]</f>
        <v>21</v>
      </c>
      <c r="AQ34">
        <f>(Table1[[#This Row],[amo-pub]]+Table1[amo-priv])*Table1[[#This Row],[prox]]*(1-Table1[[#This Row],[urban]])</f>
        <v>0</v>
      </c>
      <c r="AR34">
        <f>(Table1[[#This Row],[amo-pub]]+Table1[amo-priv])*(1-Table1[[#This Row],[prox]])*Table1[[#This Row],[urban]]</f>
        <v>0</v>
      </c>
      <c r="AS34">
        <f>(Table1[[#This Row],[amo-pub]]+Table1[amo-priv])*(1-Table1[[#This Row],[prox]])*(1-Table1[[#This Row],[urban]])</f>
        <v>0</v>
      </c>
      <c r="AU34">
        <f>(Table1[[#This Row],[co-pub]]+Table1[co-priv])*Table1[[#This Row],[prox]]*Table1[[#This Row],[urban]]</f>
        <v>72</v>
      </c>
      <c r="AV34">
        <f>(Table1[[#This Row],[co-pub]]+Table1[co-priv])*Table1[[#This Row],[prox]]*(1-Table1[[#This Row],[urban]])</f>
        <v>0</v>
      </c>
      <c r="AW34">
        <f>(Table1[[#This Row],[co-pub]]+Table1[co-priv])*(1-Table1[[#This Row],[prox]])*Table1[[#This Row],[urban]]</f>
        <v>0</v>
      </c>
      <c r="AX34">
        <f>(Table1[[#This Row],[co-pub]]+Table1[co-priv])*(1-Table1[[#This Row],[prox]])*(1-Table1[[#This Row],[urban]])</f>
        <v>0</v>
      </c>
      <c r="AZ34">
        <f>(Table1[[#This Row],[nurse-pub]]+Table1[nurse-priv])*Table1[[#This Row],[prox]]*Table1[[#This Row],[urban]]</f>
        <v>45</v>
      </c>
      <c r="BA34">
        <f>(Table1[[#This Row],[nurse-pub]]+Table1[nurse-priv])*Table1[[#This Row],[prox]]*(1-Table1[[#This Row],[urban]])</f>
        <v>0</v>
      </c>
      <c r="BB34">
        <f>(Table1[[#This Row],[nurse-pub]]+Table1[nurse-priv])*(1-Table1[[#This Row],[prox]])*Table1[[#This Row],[urban]]</f>
        <v>0</v>
      </c>
      <c r="BC34">
        <f>(Table1[[#This Row],[nurse-pub]]+Table1[nurse-priv])*(1-Table1[[#This Row],[prox]])*(1-Table1[[#This Row],[urban]])</f>
        <v>0</v>
      </c>
      <c r="BE34">
        <f>(Table1[[#This Row],[midwife-pub]]+Table1[midwife-priv])*Table1[[#This Row],[prox]]*Table1[[#This Row],[urban]]</f>
        <v>120</v>
      </c>
      <c r="BF34">
        <f>(Table1[[#This Row],[midwife-pub]]+Table1[midwife-priv])*Table1[[#This Row],[prox]]*(1-Table1[[#This Row],[urban]])</f>
        <v>0</v>
      </c>
      <c r="BG34">
        <f>(Table1[[#This Row],[midwife-pub]]+Table1[midwife-priv])*(1-Table1[[#This Row],[prox]])*Table1[[#This Row],[urban]]</f>
        <v>0</v>
      </c>
      <c r="BH34">
        <f>(Table1[[#This Row],[midwife-pub]]+Table1[midwife-priv])*(1-Table1[[#This Row],[prox]])*(1-Table1[[#This Row],[urban]])</f>
        <v>0</v>
      </c>
      <c r="BJ34">
        <f>(Table1[[#This Row],[ma-pub]]+Table1[ma-priv])*Table1[[#This Row],[prox]]*Table1[[#This Row],[urban]]</f>
        <v>212</v>
      </c>
      <c r="BK34">
        <f>(Table1[[#This Row],[ma-pub]]+Table1[ma-priv])*Table1[[#This Row],[prox]]*(1-Table1[[#This Row],[urban]])</f>
        <v>0</v>
      </c>
      <c r="BL34">
        <f>(Table1[[#This Row],[ma-pub]]+Table1[ma-priv])*(1-Table1[[#This Row],[prox]])*Table1[[#This Row],[urban]]</f>
        <v>0</v>
      </c>
      <c r="BM34">
        <f>(Table1[[#This Row],[ma-pub]]+Table1[ma-priv])*(1-Table1[[#This Row],[prox]])*(1-Table1[[#This Row],[urban]])</f>
        <v>0</v>
      </c>
    </row>
    <row r="35" spans="1:65" x14ac:dyDescent="0.2">
      <c r="A35" t="s">
        <v>31</v>
      </c>
      <c r="B35">
        <v>363</v>
      </c>
      <c r="C35">
        <v>418</v>
      </c>
      <c r="D35" s="12" t="s">
        <v>154</v>
      </c>
      <c r="E35" s="6"/>
      <c r="F35" s="6">
        <f>Table1[[#This Row],[regional]]</f>
        <v>0</v>
      </c>
      <c r="G35" s="6"/>
      <c r="H35" s="1">
        <f t="shared" si="0"/>
        <v>363418</v>
      </c>
      <c r="I35">
        <v>0</v>
      </c>
      <c r="J35">
        <v>0</v>
      </c>
      <c r="K35">
        <v>7</v>
      </c>
      <c r="L35">
        <v>1</v>
      </c>
      <c r="M35">
        <v>37</v>
      </c>
      <c r="N35">
        <v>2</v>
      </c>
      <c r="O35">
        <v>10</v>
      </c>
      <c r="P35">
        <v>0</v>
      </c>
      <c r="Q35">
        <v>58</v>
      </c>
      <c r="R35">
        <v>0</v>
      </c>
      <c r="S35">
        <v>205</v>
      </c>
      <c r="T35">
        <v>3</v>
      </c>
      <c r="U35" s="9">
        <f>((I35+J35+Table1[[#This Row],[amo-pub]]+Table1[[#This Row],[amo-priv]]+Table1[[#This Row],[co-pub]]+Table1[[#This Row],[co-priv]]+O35+P35+Q35+R35)/H35)*10000</f>
        <v>3.1644002223335113</v>
      </c>
      <c r="V35">
        <v>2.1</v>
      </c>
      <c r="W35">
        <f>IF(Table1[[#This Row],[Column20]]&gt;$Y$7,4,1)*IF(AND($Y$7&gt;Table1[[#This Row],[Column20]],Table1[[#This Row],[Column20]]&gt;$Y$10),3,1)*IF(AND($Y$10&gt;Table1[[#This Row],[Column20]],Table1[[#This Row],[Column20]]&gt;$Y$13),2,1)</f>
        <v>1</v>
      </c>
      <c r="AA35">
        <f t="shared" si="1"/>
        <v>0</v>
      </c>
      <c r="AB35">
        <f t="shared" si="2"/>
        <v>0</v>
      </c>
      <c r="AC35">
        <f t="shared" si="3"/>
        <v>0</v>
      </c>
      <c r="AD35">
        <f t="shared" si="4"/>
        <v>1</v>
      </c>
      <c r="AF35">
        <f>Table1[[#This Row],[population]]*Table1[[#This Row],[prox]]*Table1[[#This Row],[urban]]</f>
        <v>0</v>
      </c>
      <c r="AG35">
        <f>Table1[[#This Row],[population]]*Table1[[#This Row],[prox]]*(1-Table1[[#This Row],[urban]])</f>
        <v>0</v>
      </c>
      <c r="AH35">
        <f>Table1[[#This Row],[population]]*(1-Table1[[#This Row],[prox]])*Table1[[#This Row],[urban]]</f>
        <v>0</v>
      </c>
      <c r="AI35">
        <f>Table1[[#This Row],[population]]*(1-Table1[[#This Row],[prox]])*(1-Table1[[#This Row],[urban]])</f>
        <v>363418</v>
      </c>
      <c r="AK35">
        <f>(Table1[[#This Row],[docs-pub]]+Table1[docs-priv])*Table1[[#This Row],[prox]]*Table1[[#This Row],[urban]]</f>
        <v>0</v>
      </c>
      <c r="AL35">
        <f>(Table1[[#This Row],[docs-pub]]+Table1[docs-priv])*Table1[[#This Row],[prox]]*(1-Table1[[#This Row],[urban]])</f>
        <v>0</v>
      </c>
      <c r="AM35">
        <f>(Table1[[#This Row],[docs-pub]]+Table1[docs-priv])*(1-Table1[[#This Row],[prox]])*Table1[[#This Row],[urban]]</f>
        <v>0</v>
      </c>
      <c r="AN35">
        <f>(Table1[[#This Row],[docs-pub]]+Table1[docs-priv])*(1-Table1[[#This Row],[prox]])*(1-Table1[[#This Row],[urban]])</f>
        <v>0</v>
      </c>
      <c r="AP35">
        <f>(Table1[[#This Row],[amo-pub]]+Table1[amo-priv])*Table1[[#This Row],[prox]]*Table1[[#This Row],[urban]]</f>
        <v>0</v>
      </c>
      <c r="AQ35">
        <f>(Table1[[#This Row],[amo-pub]]+Table1[amo-priv])*Table1[[#This Row],[prox]]*(1-Table1[[#This Row],[urban]])</f>
        <v>0</v>
      </c>
      <c r="AR35">
        <f>(Table1[[#This Row],[amo-pub]]+Table1[amo-priv])*(1-Table1[[#This Row],[prox]])*Table1[[#This Row],[urban]]</f>
        <v>0</v>
      </c>
      <c r="AS35">
        <f>(Table1[[#This Row],[amo-pub]]+Table1[amo-priv])*(1-Table1[[#This Row],[prox]])*(1-Table1[[#This Row],[urban]])</f>
        <v>8</v>
      </c>
      <c r="AU35">
        <f>(Table1[[#This Row],[co-pub]]+Table1[co-priv])*Table1[[#This Row],[prox]]*Table1[[#This Row],[urban]]</f>
        <v>0</v>
      </c>
      <c r="AV35">
        <f>(Table1[[#This Row],[co-pub]]+Table1[co-priv])*Table1[[#This Row],[prox]]*(1-Table1[[#This Row],[urban]])</f>
        <v>0</v>
      </c>
      <c r="AW35">
        <f>(Table1[[#This Row],[co-pub]]+Table1[co-priv])*(1-Table1[[#This Row],[prox]])*Table1[[#This Row],[urban]]</f>
        <v>0</v>
      </c>
      <c r="AX35">
        <f>(Table1[[#This Row],[co-pub]]+Table1[co-priv])*(1-Table1[[#This Row],[prox]])*(1-Table1[[#This Row],[urban]])</f>
        <v>39</v>
      </c>
      <c r="AZ35">
        <f>(Table1[[#This Row],[nurse-pub]]+Table1[nurse-priv])*Table1[[#This Row],[prox]]*Table1[[#This Row],[urban]]</f>
        <v>0</v>
      </c>
      <c r="BA35">
        <f>(Table1[[#This Row],[nurse-pub]]+Table1[nurse-priv])*Table1[[#This Row],[prox]]*(1-Table1[[#This Row],[urban]])</f>
        <v>0</v>
      </c>
      <c r="BB35">
        <f>(Table1[[#This Row],[nurse-pub]]+Table1[nurse-priv])*(1-Table1[[#This Row],[prox]])*Table1[[#This Row],[urban]]</f>
        <v>0</v>
      </c>
      <c r="BC35">
        <f>(Table1[[#This Row],[nurse-pub]]+Table1[nurse-priv])*(1-Table1[[#This Row],[prox]])*(1-Table1[[#This Row],[urban]])</f>
        <v>10</v>
      </c>
      <c r="BE35">
        <f>(Table1[[#This Row],[midwife-pub]]+Table1[midwife-priv])*Table1[[#This Row],[prox]]*Table1[[#This Row],[urban]]</f>
        <v>0</v>
      </c>
      <c r="BF35">
        <f>(Table1[[#This Row],[midwife-pub]]+Table1[midwife-priv])*Table1[[#This Row],[prox]]*(1-Table1[[#This Row],[urban]])</f>
        <v>0</v>
      </c>
      <c r="BG35">
        <f>(Table1[[#This Row],[midwife-pub]]+Table1[midwife-priv])*(1-Table1[[#This Row],[prox]])*Table1[[#This Row],[urban]]</f>
        <v>0</v>
      </c>
      <c r="BH35">
        <f>(Table1[[#This Row],[midwife-pub]]+Table1[midwife-priv])*(1-Table1[[#This Row],[prox]])*(1-Table1[[#This Row],[urban]])</f>
        <v>58</v>
      </c>
      <c r="BJ35">
        <f>(Table1[[#This Row],[ma-pub]]+Table1[ma-priv])*Table1[[#This Row],[prox]]*Table1[[#This Row],[urban]]</f>
        <v>0</v>
      </c>
      <c r="BK35">
        <f>(Table1[[#This Row],[ma-pub]]+Table1[ma-priv])*Table1[[#This Row],[prox]]*(1-Table1[[#This Row],[urban]])</f>
        <v>0</v>
      </c>
      <c r="BL35">
        <f>(Table1[[#This Row],[ma-pub]]+Table1[ma-priv])*(1-Table1[[#This Row],[prox]])*Table1[[#This Row],[urban]]</f>
        <v>0</v>
      </c>
      <c r="BM35">
        <f>(Table1[[#This Row],[ma-pub]]+Table1[ma-priv])*(1-Table1[[#This Row],[prox]])*(1-Table1[[#This Row],[urban]])</f>
        <v>208</v>
      </c>
    </row>
    <row r="36" spans="1:65" x14ac:dyDescent="0.2">
      <c r="A36" t="s">
        <v>32</v>
      </c>
      <c r="B36">
        <v>422</v>
      </c>
      <c r="C36">
        <v>948</v>
      </c>
      <c r="D36" s="12" t="s">
        <v>154</v>
      </c>
      <c r="E36" s="6"/>
      <c r="F36" s="6">
        <f>Table1[[#This Row],[regional]]</f>
        <v>0</v>
      </c>
      <c r="G36" s="6"/>
      <c r="H36" s="1">
        <f t="shared" ref="H36:H67" si="5">B36*1000+C36</f>
        <v>422948</v>
      </c>
      <c r="I36">
        <v>1</v>
      </c>
      <c r="J36">
        <v>0</v>
      </c>
      <c r="K36">
        <v>5</v>
      </c>
      <c r="L36">
        <v>1</v>
      </c>
      <c r="M36">
        <v>48</v>
      </c>
      <c r="N36">
        <v>3</v>
      </c>
      <c r="O36">
        <v>8</v>
      </c>
      <c r="P36">
        <v>0</v>
      </c>
      <c r="Q36">
        <v>54</v>
      </c>
      <c r="R36">
        <v>4</v>
      </c>
      <c r="S36">
        <v>125</v>
      </c>
      <c r="T36">
        <v>12</v>
      </c>
      <c r="U36" s="9">
        <f>((I36+J36+Table1[[#This Row],[amo-pub]]+Table1[[#This Row],[amo-priv]]+Table1[[#This Row],[co-pub]]+Table1[[#This Row],[co-priv]]+O36+P36+Q36+R36)/H36)*10000</f>
        <v>2.9318024910863745</v>
      </c>
      <c r="V36">
        <v>1.7</v>
      </c>
      <c r="W36">
        <f>IF(Table1[[#This Row],[Column20]]&gt;$Y$7,4,1)*IF(AND($Y$7&gt;Table1[[#This Row],[Column20]],Table1[[#This Row],[Column20]]&gt;$Y$10),3,1)*IF(AND($Y$10&gt;Table1[[#This Row],[Column20]],Table1[[#This Row],[Column20]]&gt;$Y$13),2,1)</f>
        <v>1</v>
      </c>
      <c r="AA36">
        <f t="shared" si="1"/>
        <v>0</v>
      </c>
      <c r="AB36">
        <f t="shared" si="2"/>
        <v>0</v>
      </c>
      <c r="AC36">
        <f t="shared" si="3"/>
        <v>0</v>
      </c>
      <c r="AD36">
        <f t="shared" si="4"/>
        <v>1</v>
      </c>
      <c r="AF36">
        <f>Table1[[#This Row],[population]]*Table1[[#This Row],[prox]]*Table1[[#This Row],[urban]]</f>
        <v>0</v>
      </c>
      <c r="AG36">
        <f>Table1[[#This Row],[population]]*Table1[[#This Row],[prox]]*(1-Table1[[#This Row],[urban]])</f>
        <v>0</v>
      </c>
      <c r="AH36">
        <f>Table1[[#This Row],[population]]*(1-Table1[[#This Row],[prox]])*Table1[[#This Row],[urban]]</f>
        <v>0</v>
      </c>
      <c r="AI36">
        <f>Table1[[#This Row],[population]]*(1-Table1[[#This Row],[prox]])*(1-Table1[[#This Row],[urban]])</f>
        <v>422948</v>
      </c>
      <c r="AK36">
        <f>(Table1[[#This Row],[docs-pub]]+Table1[docs-priv])*Table1[[#This Row],[prox]]*Table1[[#This Row],[urban]]</f>
        <v>0</v>
      </c>
      <c r="AL36">
        <f>(Table1[[#This Row],[docs-pub]]+Table1[docs-priv])*Table1[[#This Row],[prox]]*(1-Table1[[#This Row],[urban]])</f>
        <v>0</v>
      </c>
      <c r="AM36">
        <f>(Table1[[#This Row],[docs-pub]]+Table1[docs-priv])*(1-Table1[[#This Row],[prox]])*Table1[[#This Row],[urban]]</f>
        <v>0</v>
      </c>
      <c r="AN36">
        <f>(Table1[[#This Row],[docs-pub]]+Table1[docs-priv])*(1-Table1[[#This Row],[prox]])*(1-Table1[[#This Row],[urban]])</f>
        <v>1</v>
      </c>
      <c r="AP36">
        <f>(Table1[[#This Row],[amo-pub]]+Table1[amo-priv])*Table1[[#This Row],[prox]]*Table1[[#This Row],[urban]]</f>
        <v>0</v>
      </c>
      <c r="AQ36">
        <f>(Table1[[#This Row],[amo-pub]]+Table1[amo-priv])*Table1[[#This Row],[prox]]*(1-Table1[[#This Row],[urban]])</f>
        <v>0</v>
      </c>
      <c r="AR36">
        <f>(Table1[[#This Row],[amo-pub]]+Table1[amo-priv])*(1-Table1[[#This Row],[prox]])*Table1[[#This Row],[urban]]</f>
        <v>0</v>
      </c>
      <c r="AS36">
        <f>(Table1[[#This Row],[amo-pub]]+Table1[amo-priv])*(1-Table1[[#This Row],[prox]])*(1-Table1[[#This Row],[urban]])</f>
        <v>6</v>
      </c>
      <c r="AU36">
        <f>(Table1[[#This Row],[co-pub]]+Table1[co-priv])*Table1[[#This Row],[prox]]*Table1[[#This Row],[urban]]</f>
        <v>0</v>
      </c>
      <c r="AV36">
        <f>(Table1[[#This Row],[co-pub]]+Table1[co-priv])*Table1[[#This Row],[prox]]*(1-Table1[[#This Row],[urban]])</f>
        <v>0</v>
      </c>
      <c r="AW36">
        <f>(Table1[[#This Row],[co-pub]]+Table1[co-priv])*(1-Table1[[#This Row],[prox]])*Table1[[#This Row],[urban]]</f>
        <v>0</v>
      </c>
      <c r="AX36">
        <f>(Table1[[#This Row],[co-pub]]+Table1[co-priv])*(1-Table1[[#This Row],[prox]])*(1-Table1[[#This Row],[urban]])</f>
        <v>51</v>
      </c>
      <c r="AZ36">
        <f>(Table1[[#This Row],[nurse-pub]]+Table1[nurse-priv])*Table1[[#This Row],[prox]]*Table1[[#This Row],[urban]]</f>
        <v>0</v>
      </c>
      <c r="BA36">
        <f>(Table1[[#This Row],[nurse-pub]]+Table1[nurse-priv])*Table1[[#This Row],[prox]]*(1-Table1[[#This Row],[urban]])</f>
        <v>0</v>
      </c>
      <c r="BB36">
        <f>(Table1[[#This Row],[nurse-pub]]+Table1[nurse-priv])*(1-Table1[[#This Row],[prox]])*Table1[[#This Row],[urban]]</f>
        <v>0</v>
      </c>
      <c r="BC36">
        <f>(Table1[[#This Row],[nurse-pub]]+Table1[nurse-priv])*(1-Table1[[#This Row],[prox]])*(1-Table1[[#This Row],[urban]])</f>
        <v>8</v>
      </c>
      <c r="BE36">
        <f>(Table1[[#This Row],[midwife-pub]]+Table1[midwife-priv])*Table1[[#This Row],[prox]]*Table1[[#This Row],[urban]]</f>
        <v>0</v>
      </c>
      <c r="BF36">
        <f>(Table1[[#This Row],[midwife-pub]]+Table1[midwife-priv])*Table1[[#This Row],[prox]]*(1-Table1[[#This Row],[urban]])</f>
        <v>0</v>
      </c>
      <c r="BG36">
        <f>(Table1[[#This Row],[midwife-pub]]+Table1[midwife-priv])*(1-Table1[[#This Row],[prox]])*Table1[[#This Row],[urban]]</f>
        <v>0</v>
      </c>
      <c r="BH36">
        <f>(Table1[[#This Row],[midwife-pub]]+Table1[midwife-priv])*(1-Table1[[#This Row],[prox]])*(1-Table1[[#This Row],[urban]])</f>
        <v>58</v>
      </c>
      <c r="BJ36">
        <f>(Table1[[#This Row],[ma-pub]]+Table1[ma-priv])*Table1[[#This Row],[prox]]*Table1[[#This Row],[urban]]</f>
        <v>0</v>
      </c>
      <c r="BK36">
        <f>(Table1[[#This Row],[ma-pub]]+Table1[ma-priv])*Table1[[#This Row],[prox]]*(1-Table1[[#This Row],[urban]])</f>
        <v>0</v>
      </c>
      <c r="BL36">
        <f>(Table1[[#This Row],[ma-pub]]+Table1[ma-priv])*(1-Table1[[#This Row],[prox]])*Table1[[#This Row],[urban]]</f>
        <v>0</v>
      </c>
      <c r="BM36">
        <f>(Table1[[#This Row],[ma-pub]]+Table1[ma-priv])*(1-Table1[[#This Row],[prox]])*(1-Table1[[#This Row],[urban]])</f>
        <v>137</v>
      </c>
    </row>
    <row r="37" spans="1:65" x14ac:dyDescent="0.2">
      <c r="A37" t="s">
        <v>33</v>
      </c>
      <c r="B37">
        <v>201</v>
      </c>
      <c r="C37">
        <v>202</v>
      </c>
      <c r="D37" s="12" t="s">
        <v>154</v>
      </c>
      <c r="E37" s="6">
        <v>1</v>
      </c>
      <c r="F37" s="6">
        <f>Table1[[#This Row],[regional]]</f>
        <v>1</v>
      </c>
      <c r="G37" s="6"/>
      <c r="H37" s="1">
        <f t="shared" si="5"/>
        <v>201202</v>
      </c>
      <c r="I37">
        <v>2</v>
      </c>
      <c r="J37">
        <v>1</v>
      </c>
      <c r="K37">
        <v>12</v>
      </c>
      <c r="L37">
        <v>4</v>
      </c>
      <c r="M37">
        <v>17</v>
      </c>
      <c r="N37">
        <v>9</v>
      </c>
      <c r="O37">
        <v>31</v>
      </c>
      <c r="P37">
        <v>3</v>
      </c>
      <c r="Q37">
        <v>59</v>
      </c>
      <c r="R37">
        <v>11</v>
      </c>
      <c r="S37">
        <v>173</v>
      </c>
      <c r="T37">
        <v>42</v>
      </c>
      <c r="U37" s="9">
        <f>((I37+J37+Table1[[#This Row],[amo-pub]]+Table1[[#This Row],[amo-priv]]+Table1[[#This Row],[co-pub]]+Table1[[#This Row],[co-priv]]+O37+P37+Q37+R37)/H37)*10000</f>
        <v>7.4054929871472446</v>
      </c>
      <c r="V37">
        <v>6.1</v>
      </c>
      <c r="W37">
        <f>IF(Table1[[#This Row],[Column20]]&gt;$Y$7,4,1)*IF(AND($Y$7&gt;Table1[[#This Row],[Column20]],Table1[[#This Row],[Column20]]&gt;$Y$10),3,1)*IF(AND($Y$10&gt;Table1[[#This Row],[Column20]],Table1[[#This Row],[Column20]]&gt;$Y$13),2,1)</f>
        <v>3</v>
      </c>
      <c r="AA37">
        <f t="shared" si="1"/>
        <v>0</v>
      </c>
      <c r="AB37">
        <f t="shared" si="2"/>
        <v>0</v>
      </c>
      <c r="AC37">
        <f t="shared" si="3"/>
        <v>1</v>
      </c>
      <c r="AD37">
        <f t="shared" si="4"/>
        <v>0</v>
      </c>
      <c r="AF37">
        <f>Table1[[#This Row],[population]]*Table1[[#This Row],[prox]]*Table1[[#This Row],[urban]]</f>
        <v>0</v>
      </c>
      <c r="AG37">
        <f>Table1[[#This Row],[population]]*Table1[[#This Row],[prox]]*(1-Table1[[#This Row],[urban]])</f>
        <v>0</v>
      </c>
      <c r="AH37">
        <f>Table1[[#This Row],[population]]*(1-Table1[[#This Row],[prox]])*Table1[[#This Row],[urban]]</f>
        <v>201202</v>
      </c>
      <c r="AI37">
        <f>Table1[[#This Row],[population]]*(1-Table1[[#This Row],[prox]])*(1-Table1[[#This Row],[urban]])</f>
        <v>0</v>
      </c>
      <c r="AK37">
        <f>(Table1[[#This Row],[docs-pub]]+Table1[docs-priv])*Table1[[#This Row],[prox]]*Table1[[#This Row],[urban]]</f>
        <v>0</v>
      </c>
      <c r="AL37">
        <f>(Table1[[#This Row],[docs-pub]]+Table1[docs-priv])*Table1[[#This Row],[prox]]*(1-Table1[[#This Row],[urban]])</f>
        <v>0</v>
      </c>
      <c r="AM37">
        <f>(Table1[[#This Row],[docs-pub]]+Table1[docs-priv])*(1-Table1[[#This Row],[prox]])*Table1[[#This Row],[urban]]</f>
        <v>3</v>
      </c>
      <c r="AN37">
        <f>(Table1[[#This Row],[docs-pub]]+Table1[docs-priv])*(1-Table1[[#This Row],[prox]])*(1-Table1[[#This Row],[urban]])</f>
        <v>0</v>
      </c>
      <c r="AP37">
        <f>(Table1[[#This Row],[amo-pub]]+Table1[amo-priv])*Table1[[#This Row],[prox]]*Table1[[#This Row],[urban]]</f>
        <v>0</v>
      </c>
      <c r="AQ37">
        <f>(Table1[[#This Row],[amo-pub]]+Table1[amo-priv])*Table1[[#This Row],[prox]]*(1-Table1[[#This Row],[urban]])</f>
        <v>0</v>
      </c>
      <c r="AR37">
        <f>(Table1[[#This Row],[amo-pub]]+Table1[amo-priv])*(1-Table1[[#This Row],[prox]])*Table1[[#This Row],[urban]]</f>
        <v>16</v>
      </c>
      <c r="AS37">
        <f>(Table1[[#This Row],[amo-pub]]+Table1[amo-priv])*(1-Table1[[#This Row],[prox]])*(1-Table1[[#This Row],[urban]])</f>
        <v>0</v>
      </c>
      <c r="AU37">
        <f>(Table1[[#This Row],[co-pub]]+Table1[co-priv])*Table1[[#This Row],[prox]]*Table1[[#This Row],[urban]]</f>
        <v>0</v>
      </c>
      <c r="AV37">
        <f>(Table1[[#This Row],[co-pub]]+Table1[co-priv])*Table1[[#This Row],[prox]]*(1-Table1[[#This Row],[urban]])</f>
        <v>0</v>
      </c>
      <c r="AW37">
        <f>(Table1[[#This Row],[co-pub]]+Table1[co-priv])*(1-Table1[[#This Row],[prox]])*Table1[[#This Row],[urban]]</f>
        <v>26</v>
      </c>
      <c r="AX37">
        <f>(Table1[[#This Row],[co-pub]]+Table1[co-priv])*(1-Table1[[#This Row],[prox]])*(1-Table1[[#This Row],[urban]])</f>
        <v>0</v>
      </c>
      <c r="AZ37">
        <f>(Table1[[#This Row],[nurse-pub]]+Table1[nurse-priv])*Table1[[#This Row],[prox]]*Table1[[#This Row],[urban]]</f>
        <v>0</v>
      </c>
      <c r="BA37">
        <f>(Table1[[#This Row],[nurse-pub]]+Table1[nurse-priv])*Table1[[#This Row],[prox]]*(1-Table1[[#This Row],[urban]])</f>
        <v>0</v>
      </c>
      <c r="BB37">
        <f>(Table1[[#This Row],[nurse-pub]]+Table1[nurse-priv])*(1-Table1[[#This Row],[prox]])*Table1[[#This Row],[urban]]</f>
        <v>34</v>
      </c>
      <c r="BC37">
        <f>(Table1[[#This Row],[nurse-pub]]+Table1[nurse-priv])*(1-Table1[[#This Row],[prox]])*(1-Table1[[#This Row],[urban]])</f>
        <v>0</v>
      </c>
      <c r="BE37">
        <f>(Table1[[#This Row],[midwife-pub]]+Table1[midwife-priv])*Table1[[#This Row],[prox]]*Table1[[#This Row],[urban]]</f>
        <v>0</v>
      </c>
      <c r="BF37">
        <f>(Table1[[#This Row],[midwife-pub]]+Table1[midwife-priv])*Table1[[#This Row],[prox]]*(1-Table1[[#This Row],[urban]])</f>
        <v>0</v>
      </c>
      <c r="BG37">
        <f>(Table1[[#This Row],[midwife-pub]]+Table1[midwife-priv])*(1-Table1[[#This Row],[prox]])*Table1[[#This Row],[urban]]</f>
        <v>70</v>
      </c>
      <c r="BH37">
        <f>(Table1[[#This Row],[midwife-pub]]+Table1[midwife-priv])*(1-Table1[[#This Row],[prox]])*(1-Table1[[#This Row],[urban]])</f>
        <v>0</v>
      </c>
      <c r="BJ37">
        <f>(Table1[[#This Row],[ma-pub]]+Table1[ma-priv])*Table1[[#This Row],[prox]]*Table1[[#This Row],[urban]]</f>
        <v>0</v>
      </c>
      <c r="BK37">
        <f>(Table1[[#This Row],[ma-pub]]+Table1[ma-priv])*Table1[[#This Row],[prox]]*(1-Table1[[#This Row],[urban]])</f>
        <v>0</v>
      </c>
      <c r="BL37">
        <f>(Table1[[#This Row],[ma-pub]]+Table1[ma-priv])*(1-Table1[[#This Row],[prox]])*Table1[[#This Row],[urban]]</f>
        <v>215</v>
      </c>
      <c r="BM37">
        <f>(Table1[[#This Row],[ma-pub]]+Table1[ma-priv])*(1-Table1[[#This Row],[prox]])*(1-Table1[[#This Row],[urban]])</f>
        <v>0</v>
      </c>
    </row>
    <row r="38" spans="1:65" x14ac:dyDescent="0.2">
      <c r="A38" t="s">
        <v>34</v>
      </c>
      <c r="B38">
        <v>215</v>
      </c>
      <c r="C38">
        <v>864</v>
      </c>
      <c r="D38" s="12" t="str">
        <f>VLOOKUP(A38,'Districts+regions'!A40:B185,2,FALSE)</f>
        <v>Iringa</v>
      </c>
      <c r="E38" s="6"/>
      <c r="F38" s="6">
        <f>Table1[[#This Row],[regional]]</f>
        <v>0</v>
      </c>
      <c r="G38" s="6"/>
      <c r="H38" s="1">
        <f t="shared" si="5"/>
        <v>215864</v>
      </c>
      <c r="I38">
        <v>1</v>
      </c>
      <c r="J38">
        <v>0</v>
      </c>
      <c r="K38">
        <v>3</v>
      </c>
      <c r="L38">
        <v>0</v>
      </c>
      <c r="M38">
        <v>42</v>
      </c>
      <c r="N38">
        <v>0</v>
      </c>
      <c r="O38">
        <v>6</v>
      </c>
      <c r="P38">
        <v>0</v>
      </c>
      <c r="Q38">
        <v>27</v>
      </c>
      <c r="R38">
        <v>0</v>
      </c>
      <c r="S38">
        <v>101</v>
      </c>
      <c r="T38">
        <v>6</v>
      </c>
      <c r="U38" s="9">
        <f>((I38+J38+Table1[[#This Row],[amo-pub]]+Table1[[#This Row],[amo-priv]]+Table1[[#This Row],[co-pub]]+Table1[[#This Row],[co-priv]]+O38+P38+Q38+R38)/H38)*10000</f>
        <v>3.6597116703109362</v>
      </c>
      <c r="V38">
        <v>1.7</v>
      </c>
      <c r="W38">
        <f>IF(Table1[[#This Row],[Column20]]&gt;$Y$7,4,1)*IF(AND($Y$7&gt;Table1[[#This Row],[Column20]],Table1[[#This Row],[Column20]]&gt;$Y$10),3,1)*IF(AND($Y$10&gt;Table1[[#This Row],[Column20]],Table1[[#This Row],[Column20]]&gt;$Y$13),2,1)</f>
        <v>2</v>
      </c>
      <c r="AA38">
        <f t="shared" si="1"/>
        <v>0</v>
      </c>
      <c r="AB38">
        <f t="shared" si="2"/>
        <v>0</v>
      </c>
      <c r="AC38">
        <f t="shared" si="3"/>
        <v>0</v>
      </c>
      <c r="AD38">
        <f t="shared" si="4"/>
        <v>1</v>
      </c>
      <c r="AF38">
        <f>Table1[[#This Row],[population]]*Table1[[#This Row],[prox]]*Table1[[#This Row],[urban]]</f>
        <v>0</v>
      </c>
      <c r="AG38">
        <f>Table1[[#This Row],[population]]*Table1[[#This Row],[prox]]*(1-Table1[[#This Row],[urban]])</f>
        <v>0</v>
      </c>
      <c r="AH38">
        <f>Table1[[#This Row],[population]]*(1-Table1[[#This Row],[prox]])*Table1[[#This Row],[urban]]</f>
        <v>0</v>
      </c>
      <c r="AI38">
        <f>Table1[[#This Row],[population]]*(1-Table1[[#This Row],[prox]])*(1-Table1[[#This Row],[urban]])</f>
        <v>215864</v>
      </c>
      <c r="AK38">
        <f>(Table1[[#This Row],[docs-pub]]+Table1[docs-priv])*Table1[[#This Row],[prox]]*Table1[[#This Row],[urban]]</f>
        <v>0</v>
      </c>
      <c r="AL38">
        <f>(Table1[[#This Row],[docs-pub]]+Table1[docs-priv])*Table1[[#This Row],[prox]]*(1-Table1[[#This Row],[urban]])</f>
        <v>0</v>
      </c>
      <c r="AM38">
        <f>(Table1[[#This Row],[docs-pub]]+Table1[docs-priv])*(1-Table1[[#This Row],[prox]])*Table1[[#This Row],[urban]]</f>
        <v>0</v>
      </c>
      <c r="AN38">
        <f>(Table1[[#This Row],[docs-pub]]+Table1[docs-priv])*(1-Table1[[#This Row],[prox]])*(1-Table1[[#This Row],[urban]])</f>
        <v>1</v>
      </c>
      <c r="AP38">
        <f>(Table1[[#This Row],[amo-pub]]+Table1[amo-priv])*Table1[[#This Row],[prox]]*Table1[[#This Row],[urban]]</f>
        <v>0</v>
      </c>
      <c r="AQ38">
        <f>(Table1[[#This Row],[amo-pub]]+Table1[amo-priv])*Table1[[#This Row],[prox]]*(1-Table1[[#This Row],[urban]])</f>
        <v>0</v>
      </c>
      <c r="AR38">
        <f>(Table1[[#This Row],[amo-pub]]+Table1[amo-priv])*(1-Table1[[#This Row],[prox]])*Table1[[#This Row],[urban]]</f>
        <v>0</v>
      </c>
      <c r="AS38">
        <f>(Table1[[#This Row],[amo-pub]]+Table1[amo-priv])*(1-Table1[[#This Row],[prox]])*(1-Table1[[#This Row],[urban]])</f>
        <v>3</v>
      </c>
      <c r="AU38">
        <f>(Table1[[#This Row],[co-pub]]+Table1[co-priv])*Table1[[#This Row],[prox]]*Table1[[#This Row],[urban]]</f>
        <v>0</v>
      </c>
      <c r="AV38">
        <f>(Table1[[#This Row],[co-pub]]+Table1[co-priv])*Table1[[#This Row],[prox]]*(1-Table1[[#This Row],[urban]])</f>
        <v>0</v>
      </c>
      <c r="AW38">
        <f>(Table1[[#This Row],[co-pub]]+Table1[co-priv])*(1-Table1[[#This Row],[prox]])*Table1[[#This Row],[urban]]</f>
        <v>0</v>
      </c>
      <c r="AX38">
        <f>(Table1[[#This Row],[co-pub]]+Table1[co-priv])*(1-Table1[[#This Row],[prox]])*(1-Table1[[#This Row],[urban]])</f>
        <v>42</v>
      </c>
      <c r="AZ38">
        <f>(Table1[[#This Row],[nurse-pub]]+Table1[nurse-priv])*Table1[[#This Row],[prox]]*Table1[[#This Row],[urban]]</f>
        <v>0</v>
      </c>
      <c r="BA38">
        <f>(Table1[[#This Row],[nurse-pub]]+Table1[nurse-priv])*Table1[[#This Row],[prox]]*(1-Table1[[#This Row],[urban]])</f>
        <v>0</v>
      </c>
      <c r="BB38">
        <f>(Table1[[#This Row],[nurse-pub]]+Table1[nurse-priv])*(1-Table1[[#This Row],[prox]])*Table1[[#This Row],[urban]]</f>
        <v>0</v>
      </c>
      <c r="BC38">
        <f>(Table1[[#This Row],[nurse-pub]]+Table1[nurse-priv])*(1-Table1[[#This Row],[prox]])*(1-Table1[[#This Row],[urban]])</f>
        <v>6</v>
      </c>
      <c r="BE38">
        <f>(Table1[[#This Row],[midwife-pub]]+Table1[midwife-priv])*Table1[[#This Row],[prox]]*Table1[[#This Row],[urban]]</f>
        <v>0</v>
      </c>
      <c r="BF38">
        <f>(Table1[[#This Row],[midwife-pub]]+Table1[midwife-priv])*Table1[[#This Row],[prox]]*(1-Table1[[#This Row],[urban]])</f>
        <v>0</v>
      </c>
      <c r="BG38">
        <f>(Table1[[#This Row],[midwife-pub]]+Table1[midwife-priv])*(1-Table1[[#This Row],[prox]])*Table1[[#This Row],[urban]]</f>
        <v>0</v>
      </c>
      <c r="BH38">
        <f>(Table1[[#This Row],[midwife-pub]]+Table1[midwife-priv])*(1-Table1[[#This Row],[prox]])*(1-Table1[[#This Row],[urban]])</f>
        <v>27</v>
      </c>
      <c r="BJ38">
        <f>(Table1[[#This Row],[ma-pub]]+Table1[ma-priv])*Table1[[#This Row],[prox]]*Table1[[#This Row],[urban]]</f>
        <v>0</v>
      </c>
      <c r="BK38">
        <f>(Table1[[#This Row],[ma-pub]]+Table1[ma-priv])*Table1[[#This Row],[prox]]*(1-Table1[[#This Row],[urban]])</f>
        <v>0</v>
      </c>
      <c r="BL38">
        <f>(Table1[[#This Row],[ma-pub]]+Table1[ma-priv])*(1-Table1[[#This Row],[prox]])*Table1[[#This Row],[urban]]</f>
        <v>0</v>
      </c>
      <c r="BM38">
        <f>(Table1[[#This Row],[ma-pub]]+Table1[ma-priv])*(1-Table1[[#This Row],[prox]])*(1-Table1[[#This Row],[urban]])</f>
        <v>107</v>
      </c>
    </row>
    <row r="39" spans="1:65" x14ac:dyDescent="0.2">
      <c r="A39" t="s">
        <v>35</v>
      </c>
      <c r="B39">
        <v>355</v>
      </c>
      <c r="C39">
        <v>219</v>
      </c>
      <c r="D39" s="12" t="s">
        <v>170</v>
      </c>
      <c r="E39" s="6"/>
      <c r="F39" s="6">
        <f>Table1[[#This Row],[regional]]</f>
        <v>0</v>
      </c>
      <c r="G39" s="6">
        <v>1</v>
      </c>
      <c r="H39" s="1">
        <f t="shared" si="5"/>
        <v>355219</v>
      </c>
      <c r="I39">
        <v>6</v>
      </c>
      <c r="J39">
        <v>0</v>
      </c>
      <c r="K39">
        <v>14</v>
      </c>
      <c r="L39">
        <v>0</v>
      </c>
      <c r="M39">
        <v>52</v>
      </c>
      <c r="N39">
        <v>6</v>
      </c>
      <c r="O39">
        <v>48</v>
      </c>
      <c r="P39">
        <v>0</v>
      </c>
      <c r="Q39">
        <v>51</v>
      </c>
      <c r="R39">
        <v>0</v>
      </c>
      <c r="S39">
        <v>197</v>
      </c>
      <c r="T39">
        <v>0</v>
      </c>
      <c r="U39" s="9">
        <f>((I39+J39+Table1[[#This Row],[amo-pub]]+Table1[[#This Row],[amo-priv]]+Table1[[#This Row],[co-pub]]+Table1[[#This Row],[co-priv]]+O39+P39+Q39+R39)/H39)*10000</f>
        <v>4.9828415709745251</v>
      </c>
      <c r="V39">
        <v>3.4</v>
      </c>
      <c r="W39">
        <f>IF(Table1[[#This Row],[Column20]]&gt;$Y$7,4,1)*IF(AND($Y$7&gt;Table1[[#This Row],[Column20]],Table1[[#This Row],[Column20]]&gt;$Y$10),3,1)*IF(AND($Y$10&gt;Table1[[#This Row],[Column20]],Table1[[#This Row],[Column20]]&gt;$Y$13),2,1)</f>
        <v>2</v>
      </c>
      <c r="AA39">
        <f t="shared" si="1"/>
        <v>0</v>
      </c>
      <c r="AB39">
        <f t="shared" si="2"/>
        <v>1</v>
      </c>
      <c r="AC39">
        <f t="shared" si="3"/>
        <v>0</v>
      </c>
      <c r="AD39">
        <f t="shared" si="4"/>
        <v>0</v>
      </c>
      <c r="AF39">
        <f>Table1[[#This Row],[population]]*Table1[[#This Row],[prox]]*Table1[[#This Row],[urban]]</f>
        <v>0</v>
      </c>
      <c r="AG39">
        <f>Table1[[#This Row],[population]]*Table1[[#This Row],[prox]]*(1-Table1[[#This Row],[urban]])</f>
        <v>355219</v>
      </c>
      <c r="AH39">
        <f>Table1[[#This Row],[population]]*(1-Table1[[#This Row],[prox]])*Table1[[#This Row],[urban]]</f>
        <v>0</v>
      </c>
      <c r="AI39">
        <f>Table1[[#This Row],[population]]*(1-Table1[[#This Row],[prox]])*(1-Table1[[#This Row],[urban]])</f>
        <v>0</v>
      </c>
      <c r="AK39">
        <f>(Table1[[#This Row],[docs-pub]]+Table1[docs-priv])*Table1[[#This Row],[prox]]*Table1[[#This Row],[urban]]</f>
        <v>0</v>
      </c>
      <c r="AL39">
        <f>(Table1[[#This Row],[docs-pub]]+Table1[docs-priv])*Table1[[#This Row],[prox]]*(1-Table1[[#This Row],[urban]])</f>
        <v>6</v>
      </c>
      <c r="AM39">
        <f>(Table1[[#This Row],[docs-pub]]+Table1[docs-priv])*(1-Table1[[#This Row],[prox]])*Table1[[#This Row],[urban]]</f>
        <v>0</v>
      </c>
      <c r="AN39">
        <f>(Table1[[#This Row],[docs-pub]]+Table1[docs-priv])*(1-Table1[[#This Row],[prox]])*(1-Table1[[#This Row],[urban]])</f>
        <v>0</v>
      </c>
      <c r="AP39">
        <f>(Table1[[#This Row],[amo-pub]]+Table1[amo-priv])*Table1[[#This Row],[prox]]*Table1[[#This Row],[urban]]</f>
        <v>0</v>
      </c>
      <c r="AQ39">
        <f>(Table1[[#This Row],[amo-pub]]+Table1[amo-priv])*Table1[[#This Row],[prox]]*(1-Table1[[#This Row],[urban]])</f>
        <v>14</v>
      </c>
      <c r="AR39">
        <f>(Table1[[#This Row],[amo-pub]]+Table1[amo-priv])*(1-Table1[[#This Row],[prox]])*Table1[[#This Row],[urban]]</f>
        <v>0</v>
      </c>
      <c r="AS39">
        <f>(Table1[[#This Row],[amo-pub]]+Table1[amo-priv])*(1-Table1[[#This Row],[prox]])*(1-Table1[[#This Row],[urban]])</f>
        <v>0</v>
      </c>
      <c r="AU39">
        <f>(Table1[[#This Row],[co-pub]]+Table1[co-priv])*Table1[[#This Row],[prox]]*Table1[[#This Row],[urban]]</f>
        <v>0</v>
      </c>
      <c r="AV39">
        <f>(Table1[[#This Row],[co-pub]]+Table1[co-priv])*Table1[[#This Row],[prox]]*(1-Table1[[#This Row],[urban]])</f>
        <v>58</v>
      </c>
      <c r="AW39">
        <f>(Table1[[#This Row],[co-pub]]+Table1[co-priv])*(1-Table1[[#This Row],[prox]])*Table1[[#This Row],[urban]]</f>
        <v>0</v>
      </c>
      <c r="AX39">
        <f>(Table1[[#This Row],[co-pub]]+Table1[co-priv])*(1-Table1[[#This Row],[prox]])*(1-Table1[[#This Row],[urban]])</f>
        <v>0</v>
      </c>
      <c r="AZ39">
        <f>(Table1[[#This Row],[nurse-pub]]+Table1[nurse-priv])*Table1[[#This Row],[prox]]*Table1[[#This Row],[urban]]</f>
        <v>0</v>
      </c>
      <c r="BA39">
        <f>(Table1[[#This Row],[nurse-pub]]+Table1[nurse-priv])*Table1[[#This Row],[prox]]*(1-Table1[[#This Row],[urban]])</f>
        <v>48</v>
      </c>
      <c r="BB39">
        <f>(Table1[[#This Row],[nurse-pub]]+Table1[nurse-priv])*(1-Table1[[#This Row],[prox]])*Table1[[#This Row],[urban]]</f>
        <v>0</v>
      </c>
      <c r="BC39">
        <f>(Table1[[#This Row],[nurse-pub]]+Table1[nurse-priv])*(1-Table1[[#This Row],[prox]])*(1-Table1[[#This Row],[urban]])</f>
        <v>0</v>
      </c>
      <c r="BE39">
        <f>(Table1[[#This Row],[midwife-pub]]+Table1[midwife-priv])*Table1[[#This Row],[prox]]*Table1[[#This Row],[urban]]</f>
        <v>0</v>
      </c>
      <c r="BF39">
        <f>(Table1[[#This Row],[midwife-pub]]+Table1[midwife-priv])*Table1[[#This Row],[prox]]*(1-Table1[[#This Row],[urban]])</f>
        <v>51</v>
      </c>
      <c r="BG39">
        <f>(Table1[[#This Row],[midwife-pub]]+Table1[midwife-priv])*(1-Table1[[#This Row],[prox]])*Table1[[#This Row],[urban]]</f>
        <v>0</v>
      </c>
      <c r="BH39">
        <f>(Table1[[#This Row],[midwife-pub]]+Table1[midwife-priv])*(1-Table1[[#This Row],[prox]])*(1-Table1[[#This Row],[urban]])</f>
        <v>0</v>
      </c>
      <c r="BJ39">
        <f>(Table1[[#This Row],[ma-pub]]+Table1[ma-priv])*Table1[[#This Row],[prox]]*Table1[[#This Row],[urban]]</f>
        <v>0</v>
      </c>
      <c r="BK39">
        <f>(Table1[[#This Row],[ma-pub]]+Table1[ma-priv])*Table1[[#This Row],[prox]]*(1-Table1[[#This Row],[urban]])</f>
        <v>197</v>
      </c>
      <c r="BL39">
        <f>(Table1[[#This Row],[ma-pub]]+Table1[ma-priv])*(1-Table1[[#This Row],[prox]])*Table1[[#This Row],[urban]]</f>
        <v>0</v>
      </c>
      <c r="BM39">
        <f>(Table1[[#This Row],[ma-pub]]+Table1[ma-priv])*(1-Table1[[#This Row],[prox]])*(1-Table1[[#This Row],[urban]])</f>
        <v>0</v>
      </c>
    </row>
    <row r="40" spans="1:65" x14ac:dyDescent="0.2">
      <c r="A40" t="s">
        <v>36</v>
      </c>
      <c r="B40">
        <v>538</v>
      </c>
      <c r="C40">
        <v>65</v>
      </c>
      <c r="D40" s="12" t="s">
        <v>170</v>
      </c>
      <c r="E40" s="6"/>
      <c r="F40" s="6">
        <f>Table1[[#This Row],[regional]]</f>
        <v>0</v>
      </c>
      <c r="G40" s="6">
        <v>1</v>
      </c>
      <c r="H40" s="1">
        <f t="shared" si="5"/>
        <v>538065</v>
      </c>
      <c r="I40">
        <v>3</v>
      </c>
      <c r="J40">
        <v>2</v>
      </c>
      <c r="K40">
        <v>12</v>
      </c>
      <c r="L40">
        <v>1</v>
      </c>
      <c r="M40">
        <v>74</v>
      </c>
      <c r="N40">
        <v>6</v>
      </c>
      <c r="O40">
        <v>24</v>
      </c>
      <c r="P40">
        <v>1</v>
      </c>
      <c r="Q40">
        <v>51</v>
      </c>
      <c r="R40">
        <v>9</v>
      </c>
      <c r="S40">
        <v>191</v>
      </c>
      <c r="T40">
        <v>10</v>
      </c>
      <c r="U40" s="9">
        <f>((I40+J40+Table1[[#This Row],[amo-pub]]+Table1[[#This Row],[amo-priv]]+Table1[[#This Row],[co-pub]]+Table1[[#This Row],[co-priv]]+O40+P40+Q40+R40)/H40)*10000</f>
        <v>3.4010760781689942</v>
      </c>
      <c r="V40">
        <v>1.9</v>
      </c>
      <c r="W40">
        <f>IF(Table1[[#This Row],[Column20]]&gt;$Y$7,4,1)*IF(AND($Y$7&gt;Table1[[#This Row],[Column20]],Table1[[#This Row],[Column20]]&gt;$Y$10),3,1)*IF(AND($Y$10&gt;Table1[[#This Row],[Column20]],Table1[[#This Row],[Column20]]&gt;$Y$13),2,1)</f>
        <v>1</v>
      </c>
      <c r="AA40">
        <f t="shared" si="1"/>
        <v>0</v>
      </c>
      <c r="AB40">
        <f t="shared" si="2"/>
        <v>1</v>
      </c>
      <c r="AC40">
        <f t="shared" si="3"/>
        <v>0</v>
      </c>
      <c r="AD40">
        <f t="shared" si="4"/>
        <v>0</v>
      </c>
      <c r="AF40">
        <f>Table1[[#This Row],[population]]*Table1[[#This Row],[prox]]*Table1[[#This Row],[urban]]</f>
        <v>0</v>
      </c>
      <c r="AG40">
        <f>Table1[[#This Row],[population]]*Table1[[#This Row],[prox]]*(1-Table1[[#This Row],[urban]])</f>
        <v>538065</v>
      </c>
      <c r="AH40">
        <f>Table1[[#This Row],[population]]*(1-Table1[[#This Row],[prox]])*Table1[[#This Row],[urban]]</f>
        <v>0</v>
      </c>
      <c r="AI40">
        <f>Table1[[#This Row],[population]]*(1-Table1[[#This Row],[prox]])*(1-Table1[[#This Row],[urban]])</f>
        <v>0</v>
      </c>
      <c r="AK40">
        <f>(Table1[[#This Row],[docs-pub]]+Table1[docs-priv])*Table1[[#This Row],[prox]]*Table1[[#This Row],[urban]]</f>
        <v>0</v>
      </c>
      <c r="AL40">
        <f>(Table1[[#This Row],[docs-pub]]+Table1[docs-priv])*Table1[[#This Row],[prox]]*(1-Table1[[#This Row],[urban]])</f>
        <v>5</v>
      </c>
      <c r="AM40">
        <f>(Table1[[#This Row],[docs-pub]]+Table1[docs-priv])*(1-Table1[[#This Row],[prox]])*Table1[[#This Row],[urban]]</f>
        <v>0</v>
      </c>
      <c r="AN40">
        <f>(Table1[[#This Row],[docs-pub]]+Table1[docs-priv])*(1-Table1[[#This Row],[prox]])*(1-Table1[[#This Row],[urban]])</f>
        <v>0</v>
      </c>
      <c r="AP40">
        <f>(Table1[[#This Row],[amo-pub]]+Table1[amo-priv])*Table1[[#This Row],[prox]]*Table1[[#This Row],[urban]]</f>
        <v>0</v>
      </c>
      <c r="AQ40">
        <f>(Table1[[#This Row],[amo-pub]]+Table1[amo-priv])*Table1[[#This Row],[prox]]*(1-Table1[[#This Row],[urban]])</f>
        <v>13</v>
      </c>
      <c r="AR40">
        <f>(Table1[[#This Row],[amo-pub]]+Table1[amo-priv])*(1-Table1[[#This Row],[prox]])*Table1[[#This Row],[urban]]</f>
        <v>0</v>
      </c>
      <c r="AS40">
        <f>(Table1[[#This Row],[amo-pub]]+Table1[amo-priv])*(1-Table1[[#This Row],[prox]])*(1-Table1[[#This Row],[urban]])</f>
        <v>0</v>
      </c>
      <c r="AU40">
        <f>(Table1[[#This Row],[co-pub]]+Table1[co-priv])*Table1[[#This Row],[prox]]*Table1[[#This Row],[urban]]</f>
        <v>0</v>
      </c>
      <c r="AV40">
        <f>(Table1[[#This Row],[co-pub]]+Table1[co-priv])*Table1[[#This Row],[prox]]*(1-Table1[[#This Row],[urban]])</f>
        <v>80</v>
      </c>
      <c r="AW40">
        <f>(Table1[[#This Row],[co-pub]]+Table1[co-priv])*(1-Table1[[#This Row],[prox]])*Table1[[#This Row],[urban]]</f>
        <v>0</v>
      </c>
      <c r="AX40">
        <f>(Table1[[#This Row],[co-pub]]+Table1[co-priv])*(1-Table1[[#This Row],[prox]])*(1-Table1[[#This Row],[urban]])</f>
        <v>0</v>
      </c>
      <c r="AZ40">
        <f>(Table1[[#This Row],[nurse-pub]]+Table1[nurse-priv])*Table1[[#This Row],[prox]]*Table1[[#This Row],[urban]]</f>
        <v>0</v>
      </c>
      <c r="BA40">
        <f>(Table1[[#This Row],[nurse-pub]]+Table1[nurse-priv])*Table1[[#This Row],[prox]]*(1-Table1[[#This Row],[urban]])</f>
        <v>25</v>
      </c>
      <c r="BB40">
        <f>(Table1[[#This Row],[nurse-pub]]+Table1[nurse-priv])*(1-Table1[[#This Row],[prox]])*Table1[[#This Row],[urban]]</f>
        <v>0</v>
      </c>
      <c r="BC40">
        <f>(Table1[[#This Row],[nurse-pub]]+Table1[nurse-priv])*(1-Table1[[#This Row],[prox]])*(1-Table1[[#This Row],[urban]])</f>
        <v>0</v>
      </c>
      <c r="BE40">
        <f>(Table1[[#This Row],[midwife-pub]]+Table1[midwife-priv])*Table1[[#This Row],[prox]]*Table1[[#This Row],[urban]]</f>
        <v>0</v>
      </c>
      <c r="BF40">
        <f>(Table1[[#This Row],[midwife-pub]]+Table1[midwife-priv])*Table1[[#This Row],[prox]]*(1-Table1[[#This Row],[urban]])</f>
        <v>60</v>
      </c>
      <c r="BG40">
        <f>(Table1[[#This Row],[midwife-pub]]+Table1[midwife-priv])*(1-Table1[[#This Row],[prox]])*Table1[[#This Row],[urban]]</f>
        <v>0</v>
      </c>
      <c r="BH40">
        <f>(Table1[[#This Row],[midwife-pub]]+Table1[midwife-priv])*(1-Table1[[#This Row],[prox]])*(1-Table1[[#This Row],[urban]])</f>
        <v>0</v>
      </c>
      <c r="BJ40">
        <f>(Table1[[#This Row],[ma-pub]]+Table1[ma-priv])*Table1[[#This Row],[prox]]*Table1[[#This Row],[urban]]</f>
        <v>0</v>
      </c>
      <c r="BK40">
        <f>(Table1[[#This Row],[ma-pub]]+Table1[ma-priv])*Table1[[#This Row],[prox]]*(1-Table1[[#This Row],[urban]])</f>
        <v>201</v>
      </c>
      <c r="BL40">
        <f>(Table1[[#This Row],[ma-pub]]+Table1[ma-priv])*(1-Table1[[#This Row],[prox]])*Table1[[#This Row],[urban]]</f>
        <v>0</v>
      </c>
      <c r="BM40">
        <f>(Table1[[#This Row],[ma-pub]]+Table1[ma-priv])*(1-Table1[[#This Row],[prox]])*(1-Table1[[#This Row],[urban]])</f>
        <v>0</v>
      </c>
    </row>
    <row r="41" spans="1:65" x14ac:dyDescent="0.2">
      <c r="A41" t="s">
        <v>37</v>
      </c>
      <c r="B41">
        <v>172</v>
      </c>
      <c r="C41">
        <v>432</v>
      </c>
      <c r="D41" s="12" t="str">
        <f>VLOOKUP(A41,'Districts+regions'!A45:B190,2,FALSE)</f>
        <v>Lindi</v>
      </c>
      <c r="E41" s="6"/>
      <c r="F41" s="6">
        <f>Table1[[#This Row],[regional]]</f>
        <v>0</v>
      </c>
      <c r="G41" s="6"/>
      <c r="H41" s="1">
        <f t="shared" si="5"/>
        <v>172432</v>
      </c>
      <c r="I41">
        <v>1</v>
      </c>
      <c r="J41">
        <v>0</v>
      </c>
      <c r="K41">
        <v>2</v>
      </c>
      <c r="L41">
        <v>1</v>
      </c>
      <c r="M41">
        <v>37</v>
      </c>
      <c r="N41">
        <v>0</v>
      </c>
      <c r="O41">
        <v>14</v>
      </c>
      <c r="P41">
        <v>0</v>
      </c>
      <c r="Q41">
        <v>33</v>
      </c>
      <c r="R41">
        <v>0</v>
      </c>
      <c r="S41">
        <v>76</v>
      </c>
      <c r="T41">
        <v>0</v>
      </c>
      <c r="U41" s="9">
        <f>((I41+J41+Table1[[#This Row],[amo-pub]]+Table1[[#This Row],[amo-priv]]+Table1[[#This Row],[co-pub]]+Table1[[#This Row],[co-priv]]+O41+P41+Q41+R41)/H41)*10000</f>
        <v>5.1034610745105322</v>
      </c>
      <c r="V41">
        <v>3</v>
      </c>
      <c r="W41">
        <f>IF(Table1[[#This Row],[Column20]]&gt;$Y$7,4,1)*IF(AND($Y$7&gt;Table1[[#This Row],[Column20]],Table1[[#This Row],[Column20]]&gt;$Y$10),3,1)*IF(AND($Y$10&gt;Table1[[#This Row],[Column20]],Table1[[#This Row],[Column20]]&gt;$Y$13),2,1)</f>
        <v>2</v>
      </c>
      <c r="AA41">
        <f t="shared" si="1"/>
        <v>0</v>
      </c>
      <c r="AB41">
        <f t="shared" si="2"/>
        <v>0</v>
      </c>
      <c r="AC41">
        <f t="shared" si="3"/>
        <v>0</v>
      </c>
      <c r="AD41">
        <f t="shared" si="4"/>
        <v>1</v>
      </c>
      <c r="AF41">
        <f>Table1[[#This Row],[population]]*Table1[[#This Row],[prox]]*Table1[[#This Row],[urban]]</f>
        <v>0</v>
      </c>
      <c r="AG41">
        <f>Table1[[#This Row],[population]]*Table1[[#This Row],[prox]]*(1-Table1[[#This Row],[urban]])</f>
        <v>0</v>
      </c>
      <c r="AH41">
        <f>Table1[[#This Row],[population]]*(1-Table1[[#This Row],[prox]])*Table1[[#This Row],[urban]]</f>
        <v>0</v>
      </c>
      <c r="AI41">
        <f>Table1[[#This Row],[population]]*(1-Table1[[#This Row],[prox]])*(1-Table1[[#This Row],[urban]])</f>
        <v>172432</v>
      </c>
      <c r="AK41">
        <f>(Table1[[#This Row],[docs-pub]]+Table1[docs-priv])*Table1[[#This Row],[prox]]*Table1[[#This Row],[urban]]</f>
        <v>0</v>
      </c>
      <c r="AL41">
        <f>(Table1[[#This Row],[docs-pub]]+Table1[docs-priv])*Table1[[#This Row],[prox]]*(1-Table1[[#This Row],[urban]])</f>
        <v>0</v>
      </c>
      <c r="AM41">
        <f>(Table1[[#This Row],[docs-pub]]+Table1[docs-priv])*(1-Table1[[#This Row],[prox]])*Table1[[#This Row],[urban]]</f>
        <v>0</v>
      </c>
      <c r="AN41">
        <f>(Table1[[#This Row],[docs-pub]]+Table1[docs-priv])*(1-Table1[[#This Row],[prox]])*(1-Table1[[#This Row],[urban]])</f>
        <v>1</v>
      </c>
      <c r="AP41">
        <f>(Table1[[#This Row],[amo-pub]]+Table1[amo-priv])*Table1[[#This Row],[prox]]*Table1[[#This Row],[urban]]</f>
        <v>0</v>
      </c>
      <c r="AQ41">
        <f>(Table1[[#This Row],[amo-pub]]+Table1[amo-priv])*Table1[[#This Row],[prox]]*(1-Table1[[#This Row],[urban]])</f>
        <v>0</v>
      </c>
      <c r="AR41">
        <f>(Table1[[#This Row],[amo-pub]]+Table1[amo-priv])*(1-Table1[[#This Row],[prox]])*Table1[[#This Row],[urban]]</f>
        <v>0</v>
      </c>
      <c r="AS41">
        <f>(Table1[[#This Row],[amo-pub]]+Table1[amo-priv])*(1-Table1[[#This Row],[prox]])*(1-Table1[[#This Row],[urban]])</f>
        <v>3</v>
      </c>
      <c r="AU41">
        <f>(Table1[[#This Row],[co-pub]]+Table1[co-priv])*Table1[[#This Row],[prox]]*Table1[[#This Row],[urban]]</f>
        <v>0</v>
      </c>
      <c r="AV41">
        <f>(Table1[[#This Row],[co-pub]]+Table1[co-priv])*Table1[[#This Row],[prox]]*(1-Table1[[#This Row],[urban]])</f>
        <v>0</v>
      </c>
      <c r="AW41">
        <f>(Table1[[#This Row],[co-pub]]+Table1[co-priv])*(1-Table1[[#This Row],[prox]])*Table1[[#This Row],[urban]]</f>
        <v>0</v>
      </c>
      <c r="AX41">
        <f>(Table1[[#This Row],[co-pub]]+Table1[co-priv])*(1-Table1[[#This Row],[prox]])*(1-Table1[[#This Row],[urban]])</f>
        <v>37</v>
      </c>
      <c r="AZ41">
        <f>(Table1[[#This Row],[nurse-pub]]+Table1[nurse-priv])*Table1[[#This Row],[prox]]*Table1[[#This Row],[urban]]</f>
        <v>0</v>
      </c>
      <c r="BA41">
        <f>(Table1[[#This Row],[nurse-pub]]+Table1[nurse-priv])*Table1[[#This Row],[prox]]*(1-Table1[[#This Row],[urban]])</f>
        <v>0</v>
      </c>
      <c r="BB41">
        <f>(Table1[[#This Row],[nurse-pub]]+Table1[nurse-priv])*(1-Table1[[#This Row],[prox]])*Table1[[#This Row],[urban]]</f>
        <v>0</v>
      </c>
      <c r="BC41">
        <f>(Table1[[#This Row],[nurse-pub]]+Table1[nurse-priv])*(1-Table1[[#This Row],[prox]])*(1-Table1[[#This Row],[urban]])</f>
        <v>14</v>
      </c>
      <c r="BE41">
        <f>(Table1[[#This Row],[midwife-pub]]+Table1[midwife-priv])*Table1[[#This Row],[prox]]*Table1[[#This Row],[urban]]</f>
        <v>0</v>
      </c>
      <c r="BF41">
        <f>(Table1[[#This Row],[midwife-pub]]+Table1[midwife-priv])*Table1[[#This Row],[prox]]*(1-Table1[[#This Row],[urban]])</f>
        <v>0</v>
      </c>
      <c r="BG41">
        <f>(Table1[[#This Row],[midwife-pub]]+Table1[midwife-priv])*(1-Table1[[#This Row],[prox]])*Table1[[#This Row],[urban]]</f>
        <v>0</v>
      </c>
      <c r="BH41">
        <f>(Table1[[#This Row],[midwife-pub]]+Table1[midwife-priv])*(1-Table1[[#This Row],[prox]])*(1-Table1[[#This Row],[urban]])</f>
        <v>33</v>
      </c>
      <c r="BJ41">
        <f>(Table1[[#This Row],[ma-pub]]+Table1[ma-priv])*Table1[[#This Row],[prox]]*Table1[[#This Row],[urban]]</f>
        <v>0</v>
      </c>
      <c r="BK41">
        <f>(Table1[[#This Row],[ma-pub]]+Table1[ma-priv])*Table1[[#This Row],[prox]]*(1-Table1[[#This Row],[urban]])</f>
        <v>0</v>
      </c>
      <c r="BL41">
        <f>(Table1[[#This Row],[ma-pub]]+Table1[ma-priv])*(1-Table1[[#This Row],[prox]])*Table1[[#This Row],[urban]]</f>
        <v>0</v>
      </c>
      <c r="BM41">
        <f>(Table1[[#This Row],[ma-pub]]+Table1[ma-priv])*(1-Table1[[#This Row],[prox]])*(1-Table1[[#This Row],[urban]])</f>
        <v>76</v>
      </c>
    </row>
    <row r="42" spans="1:65" x14ac:dyDescent="0.2">
      <c r="A42" t="s">
        <v>38</v>
      </c>
      <c r="B42">
        <v>1233</v>
      </c>
      <c r="C42">
        <v>419</v>
      </c>
      <c r="D42" s="12" t="s">
        <v>142</v>
      </c>
      <c r="E42" s="6">
        <v>1</v>
      </c>
      <c r="F42" s="6">
        <f>Table1[[#This Row],[regional]]</f>
        <v>1</v>
      </c>
      <c r="G42" s="6">
        <v>1</v>
      </c>
      <c r="H42" s="1">
        <f t="shared" si="5"/>
        <v>1233419</v>
      </c>
      <c r="I42">
        <v>55</v>
      </c>
      <c r="J42">
        <v>153</v>
      </c>
      <c r="K42">
        <v>47</v>
      </c>
      <c r="L42">
        <v>21</v>
      </c>
      <c r="M42">
        <v>148</v>
      </c>
      <c r="N42">
        <v>281</v>
      </c>
      <c r="O42">
        <v>105</v>
      </c>
      <c r="P42">
        <v>194</v>
      </c>
      <c r="Q42">
        <v>162</v>
      </c>
      <c r="R42">
        <v>266</v>
      </c>
      <c r="S42">
        <v>182</v>
      </c>
      <c r="T42">
        <v>1535</v>
      </c>
      <c r="U42" s="9">
        <f>((I42+J42+Table1[[#This Row],[amo-pub]]+Table1[[#This Row],[amo-priv]]+Table1[[#This Row],[co-pub]]+Table1[[#This Row],[co-priv]]+O42+P42+Q42+R42)/H42)*10000</f>
        <v>11.610004386181824</v>
      </c>
      <c r="V42">
        <v>8.1999999999999993</v>
      </c>
      <c r="W42">
        <f>IF(Table1[[#This Row],[Column20]]&gt;$Y$7,4,1)*IF(AND($Y$7&gt;Table1[[#This Row],[Column20]],Table1[[#This Row],[Column20]]&gt;$Y$10),3,1)*IF(AND($Y$10&gt;Table1[[#This Row],[Column20]],Table1[[#This Row],[Column20]]&gt;$Y$13),2,1)</f>
        <v>4</v>
      </c>
      <c r="AA42">
        <f t="shared" si="1"/>
        <v>1</v>
      </c>
      <c r="AB42">
        <f t="shared" si="2"/>
        <v>0</v>
      </c>
      <c r="AC42">
        <f t="shared" si="3"/>
        <v>0</v>
      </c>
      <c r="AD42">
        <f t="shared" si="4"/>
        <v>0</v>
      </c>
      <c r="AF42">
        <f>Table1[[#This Row],[population]]*Table1[[#This Row],[prox]]*Table1[[#This Row],[urban]]</f>
        <v>1233419</v>
      </c>
      <c r="AG42">
        <f>Table1[[#This Row],[population]]*Table1[[#This Row],[prox]]*(1-Table1[[#This Row],[urban]])</f>
        <v>0</v>
      </c>
      <c r="AH42">
        <f>Table1[[#This Row],[population]]*(1-Table1[[#This Row],[prox]])*Table1[[#This Row],[urban]]</f>
        <v>0</v>
      </c>
      <c r="AI42">
        <f>Table1[[#This Row],[population]]*(1-Table1[[#This Row],[prox]])*(1-Table1[[#This Row],[urban]])</f>
        <v>0</v>
      </c>
      <c r="AK42">
        <f>(Table1[[#This Row],[docs-pub]]+Table1[docs-priv])*Table1[[#This Row],[prox]]*Table1[[#This Row],[urban]]</f>
        <v>208</v>
      </c>
      <c r="AL42">
        <f>(Table1[[#This Row],[docs-pub]]+Table1[docs-priv])*Table1[[#This Row],[prox]]*(1-Table1[[#This Row],[urban]])</f>
        <v>0</v>
      </c>
      <c r="AM42">
        <f>(Table1[[#This Row],[docs-pub]]+Table1[docs-priv])*(1-Table1[[#This Row],[prox]])*Table1[[#This Row],[urban]]</f>
        <v>0</v>
      </c>
      <c r="AN42">
        <f>(Table1[[#This Row],[docs-pub]]+Table1[docs-priv])*(1-Table1[[#This Row],[prox]])*(1-Table1[[#This Row],[urban]])</f>
        <v>0</v>
      </c>
      <c r="AP42">
        <f>(Table1[[#This Row],[amo-pub]]+Table1[amo-priv])*Table1[[#This Row],[prox]]*Table1[[#This Row],[urban]]</f>
        <v>68</v>
      </c>
      <c r="AQ42">
        <f>(Table1[[#This Row],[amo-pub]]+Table1[amo-priv])*Table1[[#This Row],[prox]]*(1-Table1[[#This Row],[urban]])</f>
        <v>0</v>
      </c>
      <c r="AR42">
        <f>(Table1[[#This Row],[amo-pub]]+Table1[amo-priv])*(1-Table1[[#This Row],[prox]])*Table1[[#This Row],[urban]]</f>
        <v>0</v>
      </c>
      <c r="AS42">
        <f>(Table1[[#This Row],[amo-pub]]+Table1[amo-priv])*(1-Table1[[#This Row],[prox]])*(1-Table1[[#This Row],[urban]])</f>
        <v>0</v>
      </c>
      <c r="AU42">
        <f>(Table1[[#This Row],[co-pub]]+Table1[co-priv])*Table1[[#This Row],[prox]]*Table1[[#This Row],[urban]]</f>
        <v>429</v>
      </c>
      <c r="AV42">
        <f>(Table1[[#This Row],[co-pub]]+Table1[co-priv])*Table1[[#This Row],[prox]]*(1-Table1[[#This Row],[urban]])</f>
        <v>0</v>
      </c>
      <c r="AW42">
        <f>(Table1[[#This Row],[co-pub]]+Table1[co-priv])*(1-Table1[[#This Row],[prox]])*Table1[[#This Row],[urban]]</f>
        <v>0</v>
      </c>
      <c r="AX42">
        <f>(Table1[[#This Row],[co-pub]]+Table1[co-priv])*(1-Table1[[#This Row],[prox]])*(1-Table1[[#This Row],[urban]])</f>
        <v>0</v>
      </c>
      <c r="AZ42">
        <f>(Table1[[#This Row],[nurse-pub]]+Table1[nurse-priv])*Table1[[#This Row],[prox]]*Table1[[#This Row],[urban]]</f>
        <v>299</v>
      </c>
      <c r="BA42">
        <f>(Table1[[#This Row],[nurse-pub]]+Table1[nurse-priv])*Table1[[#This Row],[prox]]*(1-Table1[[#This Row],[urban]])</f>
        <v>0</v>
      </c>
      <c r="BB42">
        <f>(Table1[[#This Row],[nurse-pub]]+Table1[nurse-priv])*(1-Table1[[#This Row],[prox]])*Table1[[#This Row],[urban]]</f>
        <v>0</v>
      </c>
      <c r="BC42">
        <f>(Table1[[#This Row],[nurse-pub]]+Table1[nurse-priv])*(1-Table1[[#This Row],[prox]])*(1-Table1[[#This Row],[urban]])</f>
        <v>0</v>
      </c>
      <c r="BE42">
        <f>(Table1[[#This Row],[midwife-pub]]+Table1[midwife-priv])*Table1[[#This Row],[prox]]*Table1[[#This Row],[urban]]</f>
        <v>428</v>
      </c>
      <c r="BF42">
        <f>(Table1[[#This Row],[midwife-pub]]+Table1[midwife-priv])*Table1[[#This Row],[prox]]*(1-Table1[[#This Row],[urban]])</f>
        <v>0</v>
      </c>
      <c r="BG42">
        <f>(Table1[[#This Row],[midwife-pub]]+Table1[midwife-priv])*(1-Table1[[#This Row],[prox]])*Table1[[#This Row],[urban]]</f>
        <v>0</v>
      </c>
      <c r="BH42">
        <f>(Table1[[#This Row],[midwife-pub]]+Table1[midwife-priv])*(1-Table1[[#This Row],[prox]])*(1-Table1[[#This Row],[urban]])</f>
        <v>0</v>
      </c>
      <c r="BJ42">
        <f>(Table1[[#This Row],[ma-pub]]+Table1[ma-priv])*Table1[[#This Row],[prox]]*Table1[[#This Row],[urban]]</f>
        <v>1717</v>
      </c>
      <c r="BK42">
        <f>(Table1[[#This Row],[ma-pub]]+Table1[ma-priv])*Table1[[#This Row],[prox]]*(1-Table1[[#This Row],[urban]])</f>
        <v>0</v>
      </c>
      <c r="BL42">
        <f>(Table1[[#This Row],[ma-pub]]+Table1[ma-priv])*(1-Table1[[#This Row],[prox]])*Table1[[#This Row],[urban]]</f>
        <v>0</v>
      </c>
      <c r="BM42">
        <f>(Table1[[#This Row],[ma-pub]]+Table1[ma-priv])*(1-Table1[[#This Row],[prox]])*(1-Table1[[#This Row],[urban]])</f>
        <v>0</v>
      </c>
    </row>
    <row r="43" spans="1:65" x14ac:dyDescent="0.2">
      <c r="A43" t="s">
        <v>39</v>
      </c>
      <c r="B43">
        <v>104</v>
      </c>
      <c r="C43">
        <v>816</v>
      </c>
      <c r="D43" s="12" t="s">
        <v>175</v>
      </c>
      <c r="E43" s="6"/>
      <c r="F43" s="6">
        <f>Table1[[#This Row],[regional]]</f>
        <v>0</v>
      </c>
      <c r="G43" s="6">
        <v>1</v>
      </c>
      <c r="H43" s="1">
        <f t="shared" si="5"/>
        <v>104816</v>
      </c>
      <c r="I43">
        <v>4</v>
      </c>
      <c r="J43">
        <v>0</v>
      </c>
      <c r="K43">
        <v>6</v>
      </c>
      <c r="L43">
        <v>1</v>
      </c>
      <c r="M43">
        <v>34</v>
      </c>
      <c r="N43">
        <v>4</v>
      </c>
      <c r="O43">
        <v>18</v>
      </c>
      <c r="P43">
        <v>0</v>
      </c>
      <c r="Q43">
        <v>29</v>
      </c>
      <c r="R43">
        <v>2</v>
      </c>
      <c r="S43">
        <v>78</v>
      </c>
      <c r="T43">
        <v>0</v>
      </c>
      <c r="U43" s="9">
        <f>((I43+J43+Table1[[#This Row],[amo-pub]]+Table1[[#This Row],[amo-priv]]+Table1[[#This Row],[co-pub]]+Table1[[#This Row],[co-priv]]+O43+P43+Q43+R43)/H43)*10000</f>
        <v>9.3497176003663558</v>
      </c>
      <c r="V43">
        <v>5.7</v>
      </c>
      <c r="W43">
        <f>IF(Table1[[#This Row],[Column20]]&gt;$Y$7,4,1)*IF(AND($Y$7&gt;Table1[[#This Row],[Column20]],Table1[[#This Row],[Column20]]&gt;$Y$10),3,1)*IF(AND($Y$10&gt;Table1[[#This Row],[Column20]],Table1[[#This Row],[Column20]]&gt;$Y$13),2,1)</f>
        <v>4</v>
      </c>
      <c r="AA43">
        <f t="shared" si="1"/>
        <v>0</v>
      </c>
      <c r="AB43">
        <f t="shared" si="2"/>
        <v>1</v>
      </c>
      <c r="AC43">
        <f t="shared" si="3"/>
        <v>0</v>
      </c>
      <c r="AD43">
        <f t="shared" si="4"/>
        <v>0</v>
      </c>
      <c r="AF43">
        <f>Table1[[#This Row],[population]]*Table1[[#This Row],[prox]]*Table1[[#This Row],[urban]]</f>
        <v>0</v>
      </c>
      <c r="AG43">
        <f>Table1[[#This Row],[population]]*Table1[[#This Row],[prox]]*(1-Table1[[#This Row],[urban]])</f>
        <v>104816</v>
      </c>
      <c r="AH43">
        <f>Table1[[#This Row],[population]]*(1-Table1[[#This Row],[prox]])*Table1[[#This Row],[urban]]</f>
        <v>0</v>
      </c>
      <c r="AI43">
        <f>Table1[[#This Row],[population]]*(1-Table1[[#This Row],[prox]])*(1-Table1[[#This Row],[urban]])</f>
        <v>0</v>
      </c>
      <c r="AK43">
        <f>(Table1[[#This Row],[docs-pub]]+Table1[docs-priv])*Table1[[#This Row],[prox]]*Table1[[#This Row],[urban]]</f>
        <v>0</v>
      </c>
      <c r="AL43">
        <f>(Table1[[#This Row],[docs-pub]]+Table1[docs-priv])*Table1[[#This Row],[prox]]*(1-Table1[[#This Row],[urban]])</f>
        <v>4</v>
      </c>
      <c r="AM43">
        <f>(Table1[[#This Row],[docs-pub]]+Table1[docs-priv])*(1-Table1[[#This Row],[prox]])*Table1[[#This Row],[urban]]</f>
        <v>0</v>
      </c>
      <c r="AN43">
        <f>(Table1[[#This Row],[docs-pub]]+Table1[docs-priv])*(1-Table1[[#This Row],[prox]])*(1-Table1[[#This Row],[urban]])</f>
        <v>0</v>
      </c>
      <c r="AP43">
        <f>(Table1[[#This Row],[amo-pub]]+Table1[amo-priv])*Table1[[#This Row],[prox]]*Table1[[#This Row],[urban]]</f>
        <v>0</v>
      </c>
      <c r="AQ43">
        <f>(Table1[[#This Row],[amo-pub]]+Table1[amo-priv])*Table1[[#This Row],[prox]]*(1-Table1[[#This Row],[urban]])</f>
        <v>7</v>
      </c>
      <c r="AR43">
        <f>(Table1[[#This Row],[amo-pub]]+Table1[amo-priv])*(1-Table1[[#This Row],[prox]])*Table1[[#This Row],[urban]]</f>
        <v>0</v>
      </c>
      <c r="AS43">
        <f>(Table1[[#This Row],[amo-pub]]+Table1[amo-priv])*(1-Table1[[#This Row],[prox]])*(1-Table1[[#This Row],[urban]])</f>
        <v>0</v>
      </c>
      <c r="AU43">
        <f>(Table1[[#This Row],[co-pub]]+Table1[co-priv])*Table1[[#This Row],[prox]]*Table1[[#This Row],[urban]]</f>
        <v>0</v>
      </c>
      <c r="AV43">
        <f>(Table1[[#This Row],[co-pub]]+Table1[co-priv])*Table1[[#This Row],[prox]]*(1-Table1[[#This Row],[urban]])</f>
        <v>38</v>
      </c>
      <c r="AW43">
        <f>(Table1[[#This Row],[co-pub]]+Table1[co-priv])*(1-Table1[[#This Row],[prox]])*Table1[[#This Row],[urban]]</f>
        <v>0</v>
      </c>
      <c r="AX43">
        <f>(Table1[[#This Row],[co-pub]]+Table1[co-priv])*(1-Table1[[#This Row],[prox]])*(1-Table1[[#This Row],[urban]])</f>
        <v>0</v>
      </c>
      <c r="AZ43">
        <f>(Table1[[#This Row],[nurse-pub]]+Table1[nurse-priv])*Table1[[#This Row],[prox]]*Table1[[#This Row],[urban]]</f>
        <v>0</v>
      </c>
      <c r="BA43">
        <f>(Table1[[#This Row],[nurse-pub]]+Table1[nurse-priv])*Table1[[#This Row],[prox]]*(1-Table1[[#This Row],[urban]])</f>
        <v>18</v>
      </c>
      <c r="BB43">
        <f>(Table1[[#This Row],[nurse-pub]]+Table1[nurse-priv])*(1-Table1[[#This Row],[prox]])*Table1[[#This Row],[urban]]</f>
        <v>0</v>
      </c>
      <c r="BC43">
        <f>(Table1[[#This Row],[nurse-pub]]+Table1[nurse-priv])*(1-Table1[[#This Row],[prox]])*(1-Table1[[#This Row],[urban]])</f>
        <v>0</v>
      </c>
      <c r="BE43">
        <f>(Table1[[#This Row],[midwife-pub]]+Table1[midwife-priv])*Table1[[#This Row],[prox]]*Table1[[#This Row],[urban]]</f>
        <v>0</v>
      </c>
      <c r="BF43">
        <f>(Table1[[#This Row],[midwife-pub]]+Table1[midwife-priv])*Table1[[#This Row],[prox]]*(1-Table1[[#This Row],[urban]])</f>
        <v>31</v>
      </c>
      <c r="BG43">
        <f>(Table1[[#This Row],[midwife-pub]]+Table1[midwife-priv])*(1-Table1[[#This Row],[prox]])*Table1[[#This Row],[urban]]</f>
        <v>0</v>
      </c>
      <c r="BH43">
        <f>(Table1[[#This Row],[midwife-pub]]+Table1[midwife-priv])*(1-Table1[[#This Row],[prox]])*(1-Table1[[#This Row],[urban]])</f>
        <v>0</v>
      </c>
      <c r="BJ43">
        <f>(Table1[[#This Row],[ma-pub]]+Table1[ma-priv])*Table1[[#This Row],[prox]]*Table1[[#This Row],[urban]]</f>
        <v>0</v>
      </c>
      <c r="BK43">
        <f>(Table1[[#This Row],[ma-pub]]+Table1[ma-priv])*Table1[[#This Row],[prox]]*(1-Table1[[#This Row],[urban]])</f>
        <v>78</v>
      </c>
      <c r="BL43">
        <f>(Table1[[#This Row],[ma-pub]]+Table1[ma-priv])*(1-Table1[[#This Row],[prox]])*Table1[[#This Row],[urban]]</f>
        <v>0</v>
      </c>
      <c r="BM43">
        <f>(Table1[[#This Row],[ma-pub]]+Table1[ma-priv])*(1-Table1[[#This Row],[prox]])*(1-Table1[[#This Row],[urban]])</f>
        <v>0</v>
      </c>
    </row>
    <row r="44" spans="1:65" x14ac:dyDescent="0.2">
      <c r="A44" t="s">
        <v>40</v>
      </c>
      <c r="B44">
        <v>280</v>
      </c>
      <c r="C44">
        <v>728</v>
      </c>
      <c r="D44" s="12" t="str">
        <f>VLOOKUP(A44,'Districts+regions'!A48:B193,2,FALSE)</f>
        <v>Shinyanga</v>
      </c>
      <c r="E44" s="6"/>
      <c r="F44" s="6">
        <f>Table1[[#This Row],[regional]]</f>
        <v>0</v>
      </c>
      <c r="G44" s="6"/>
      <c r="H44" s="1">
        <f t="shared" si="5"/>
        <v>280728</v>
      </c>
      <c r="I44">
        <v>0</v>
      </c>
      <c r="J44">
        <v>2</v>
      </c>
      <c r="K44">
        <v>2</v>
      </c>
      <c r="L44">
        <v>0</v>
      </c>
      <c r="M44">
        <v>41</v>
      </c>
      <c r="N44">
        <v>11</v>
      </c>
      <c r="O44">
        <v>4</v>
      </c>
      <c r="P44">
        <v>4</v>
      </c>
      <c r="Q44">
        <v>15</v>
      </c>
      <c r="R44">
        <v>16</v>
      </c>
      <c r="S44">
        <v>68</v>
      </c>
      <c r="T44">
        <v>22</v>
      </c>
      <c r="U44" s="9">
        <f>((I44+J44+Table1[[#This Row],[amo-pub]]+Table1[[#This Row],[amo-priv]]+Table1[[#This Row],[co-pub]]+Table1[[#This Row],[co-priv]]+O44+P44+Q44+R44)/H44)*10000</f>
        <v>3.3840585905217861</v>
      </c>
      <c r="V44">
        <v>1.5</v>
      </c>
      <c r="W44">
        <f>IF(Table1[[#This Row],[Column20]]&gt;$Y$7,4,1)*IF(AND($Y$7&gt;Table1[[#This Row],[Column20]],Table1[[#This Row],[Column20]]&gt;$Y$10),3,1)*IF(AND($Y$10&gt;Table1[[#This Row],[Column20]],Table1[[#This Row],[Column20]]&gt;$Y$13),2,1)</f>
        <v>1</v>
      </c>
      <c r="AA44">
        <f t="shared" si="1"/>
        <v>0</v>
      </c>
      <c r="AB44">
        <f t="shared" si="2"/>
        <v>0</v>
      </c>
      <c r="AC44">
        <f t="shared" si="3"/>
        <v>0</v>
      </c>
      <c r="AD44">
        <f t="shared" si="4"/>
        <v>1</v>
      </c>
      <c r="AF44">
        <f>Table1[[#This Row],[population]]*Table1[[#This Row],[prox]]*Table1[[#This Row],[urban]]</f>
        <v>0</v>
      </c>
      <c r="AG44">
        <f>Table1[[#This Row],[population]]*Table1[[#This Row],[prox]]*(1-Table1[[#This Row],[urban]])</f>
        <v>0</v>
      </c>
      <c r="AH44">
        <f>Table1[[#This Row],[population]]*(1-Table1[[#This Row],[prox]])*Table1[[#This Row],[urban]]</f>
        <v>0</v>
      </c>
      <c r="AI44">
        <f>Table1[[#This Row],[population]]*(1-Table1[[#This Row],[prox]])*(1-Table1[[#This Row],[urban]])</f>
        <v>280728</v>
      </c>
      <c r="AK44">
        <f>(Table1[[#This Row],[docs-pub]]+Table1[docs-priv])*Table1[[#This Row],[prox]]*Table1[[#This Row],[urban]]</f>
        <v>0</v>
      </c>
      <c r="AL44">
        <f>(Table1[[#This Row],[docs-pub]]+Table1[docs-priv])*Table1[[#This Row],[prox]]*(1-Table1[[#This Row],[urban]])</f>
        <v>0</v>
      </c>
      <c r="AM44">
        <f>(Table1[[#This Row],[docs-pub]]+Table1[docs-priv])*(1-Table1[[#This Row],[prox]])*Table1[[#This Row],[urban]]</f>
        <v>0</v>
      </c>
      <c r="AN44">
        <f>(Table1[[#This Row],[docs-pub]]+Table1[docs-priv])*(1-Table1[[#This Row],[prox]])*(1-Table1[[#This Row],[urban]])</f>
        <v>2</v>
      </c>
      <c r="AP44">
        <f>(Table1[[#This Row],[amo-pub]]+Table1[amo-priv])*Table1[[#This Row],[prox]]*Table1[[#This Row],[urban]]</f>
        <v>0</v>
      </c>
      <c r="AQ44">
        <f>(Table1[[#This Row],[amo-pub]]+Table1[amo-priv])*Table1[[#This Row],[prox]]*(1-Table1[[#This Row],[urban]])</f>
        <v>0</v>
      </c>
      <c r="AR44">
        <f>(Table1[[#This Row],[amo-pub]]+Table1[amo-priv])*(1-Table1[[#This Row],[prox]])*Table1[[#This Row],[urban]]</f>
        <v>0</v>
      </c>
      <c r="AS44">
        <f>(Table1[[#This Row],[amo-pub]]+Table1[amo-priv])*(1-Table1[[#This Row],[prox]])*(1-Table1[[#This Row],[urban]])</f>
        <v>2</v>
      </c>
      <c r="AU44">
        <f>(Table1[[#This Row],[co-pub]]+Table1[co-priv])*Table1[[#This Row],[prox]]*Table1[[#This Row],[urban]]</f>
        <v>0</v>
      </c>
      <c r="AV44">
        <f>(Table1[[#This Row],[co-pub]]+Table1[co-priv])*Table1[[#This Row],[prox]]*(1-Table1[[#This Row],[urban]])</f>
        <v>0</v>
      </c>
      <c r="AW44">
        <f>(Table1[[#This Row],[co-pub]]+Table1[co-priv])*(1-Table1[[#This Row],[prox]])*Table1[[#This Row],[urban]]</f>
        <v>0</v>
      </c>
      <c r="AX44">
        <f>(Table1[[#This Row],[co-pub]]+Table1[co-priv])*(1-Table1[[#This Row],[prox]])*(1-Table1[[#This Row],[urban]])</f>
        <v>52</v>
      </c>
      <c r="AZ44">
        <f>(Table1[[#This Row],[nurse-pub]]+Table1[nurse-priv])*Table1[[#This Row],[prox]]*Table1[[#This Row],[urban]]</f>
        <v>0</v>
      </c>
      <c r="BA44">
        <f>(Table1[[#This Row],[nurse-pub]]+Table1[nurse-priv])*Table1[[#This Row],[prox]]*(1-Table1[[#This Row],[urban]])</f>
        <v>0</v>
      </c>
      <c r="BB44">
        <f>(Table1[[#This Row],[nurse-pub]]+Table1[nurse-priv])*(1-Table1[[#This Row],[prox]])*Table1[[#This Row],[urban]]</f>
        <v>0</v>
      </c>
      <c r="BC44">
        <f>(Table1[[#This Row],[nurse-pub]]+Table1[nurse-priv])*(1-Table1[[#This Row],[prox]])*(1-Table1[[#This Row],[urban]])</f>
        <v>8</v>
      </c>
      <c r="BE44">
        <f>(Table1[[#This Row],[midwife-pub]]+Table1[midwife-priv])*Table1[[#This Row],[prox]]*Table1[[#This Row],[urban]]</f>
        <v>0</v>
      </c>
      <c r="BF44">
        <f>(Table1[[#This Row],[midwife-pub]]+Table1[midwife-priv])*Table1[[#This Row],[prox]]*(1-Table1[[#This Row],[urban]])</f>
        <v>0</v>
      </c>
      <c r="BG44">
        <f>(Table1[[#This Row],[midwife-pub]]+Table1[midwife-priv])*(1-Table1[[#This Row],[prox]])*Table1[[#This Row],[urban]]</f>
        <v>0</v>
      </c>
      <c r="BH44">
        <f>(Table1[[#This Row],[midwife-pub]]+Table1[midwife-priv])*(1-Table1[[#This Row],[prox]])*(1-Table1[[#This Row],[urban]])</f>
        <v>31</v>
      </c>
      <c r="BJ44">
        <f>(Table1[[#This Row],[ma-pub]]+Table1[ma-priv])*Table1[[#This Row],[prox]]*Table1[[#This Row],[urban]]</f>
        <v>0</v>
      </c>
      <c r="BK44">
        <f>(Table1[[#This Row],[ma-pub]]+Table1[ma-priv])*Table1[[#This Row],[prox]]*(1-Table1[[#This Row],[urban]])</f>
        <v>0</v>
      </c>
      <c r="BL44">
        <f>(Table1[[#This Row],[ma-pub]]+Table1[ma-priv])*(1-Table1[[#This Row],[prox]])*Table1[[#This Row],[urban]]</f>
        <v>0</v>
      </c>
      <c r="BM44">
        <f>(Table1[[#This Row],[ma-pub]]+Table1[ma-priv])*(1-Table1[[#This Row],[prox]])*(1-Table1[[#This Row],[urban]])</f>
        <v>90</v>
      </c>
    </row>
    <row r="45" spans="1:65" x14ac:dyDescent="0.2">
      <c r="A45" t="s">
        <v>41</v>
      </c>
      <c r="B45">
        <v>171</v>
      </c>
      <c r="C45">
        <v>438</v>
      </c>
      <c r="D45" s="12" t="str">
        <f>VLOOKUP(A45,'Districts+regions'!A8:B153,2,FALSE)</f>
        <v>Manyara</v>
      </c>
      <c r="E45" s="6"/>
      <c r="F45" s="6">
        <f>Table1[[#This Row],[regional]]</f>
        <v>0</v>
      </c>
      <c r="G45" s="6"/>
      <c r="H45" s="1">
        <f t="shared" si="5"/>
        <v>171438</v>
      </c>
      <c r="I45">
        <v>0</v>
      </c>
      <c r="J45">
        <v>0</v>
      </c>
      <c r="K45">
        <v>3</v>
      </c>
      <c r="L45">
        <v>0</v>
      </c>
      <c r="M45">
        <v>15</v>
      </c>
      <c r="N45">
        <v>1</v>
      </c>
      <c r="O45">
        <v>15</v>
      </c>
      <c r="P45">
        <v>0</v>
      </c>
      <c r="Q45">
        <v>28</v>
      </c>
      <c r="R45">
        <v>0</v>
      </c>
      <c r="S45">
        <v>64</v>
      </c>
      <c r="T45">
        <v>0</v>
      </c>
      <c r="U45" s="9">
        <f>((I45+J45+Table1[[#This Row],[amo-pub]]+Table1[[#This Row],[amo-priv]]+Table1[[#This Row],[co-pub]]+Table1[[#This Row],[co-priv]]+O45+P45+Q45+R45)/H45)*10000</f>
        <v>3.6164677609398148</v>
      </c>
      <c r="V45">
        <v>2.7</v>
      </c>
      <c r="W45">
        <f>IF(Table1[[#This Row],[Column20]]&gt;$Y$7,4,1)*IF(AND($Y$7&gt;Table1[[#This Row],[Column20]],Table1[[#This Row],[Column20]]&gt;$Y$10),3,1)*IF(AND($Y$10&gt;Table1[[#This Row],[Column20]],Table1[[#This Row],[Column20]]&gt;$Y$13),2,1)</f>
        <v>2</v>
      </c>
      <c r="AA45">
        <f t="shared" si="1"/>
        <v>0</v>
      </c>
      <c r="AB45">
        <f t="shared" si="2"/>
        <v>0</v>
      </c>
      <c r="AC45">
        <f t="shared" si="3"/>
        <v>0</v>
      </c>
      <c r="AD45">
        <f t="shared" si="4"/>
        <v>1</v>
      </c>
      <c r="AF45">
        <f>Table1[[#This Row],[population]]*Table1[[#This Row],[prox]]*Table1[[#This Row],[urban]]</f>
        <v>0</v>
      </c>
      <c r="AG45">
        <f>Table1[[#This Row],[population]]*Table1[[#This Row],[prox]]*(1-Table1[[#This Row],[urban]])</f>
        <v>0</v>
      </c>
      <c r="AH45">
        <f>Table1[[#This Row],[population]]*(1-Table1[[#This Row],[prox]])*Table1[[#This Row],[urban]]</f>
        <v>0</v>
      </c>
      <c r="AI45">
        <f>Table1[[#This Row],[population]]*(1-Table1[[#This Row],[prox]])*(1-Table1[[#This Row],[urban]])</f>
        <v>171438</v>
      </c>
      <c r="AK45">
        <f>(Table1[[#This Row],[docs-pub]]+Table1[docs-priv])*Table1[[#This Row],[prox]]*Table1[[#This Row],[urban]]</f>
        <v>0</v>
      </c>
      <c r="AL45">
        <f>(Table1[[#This Row],[docs-pub]]+Table1[docs-priv])*Table1[[#This Row],[prox]]*(1-Table1[[#This Row],[urban]])</f>
        <v>0</v>
      </c>
      <c r="AM45">
        <f>(Table1[[#This Row],[docs-pub]]+Table1[docs-priv])*(1-Table1[[#This Row],[prox]])*Table1[[#This Row],[urban]]</f>
        <v>0</v>
      </c>
      <c r="AN45">
        <f>(Table1[[#This Row],[docs-pub]]+Table1[docs-priv])*(1-Table1[[#This Row],[prox]])*(1-Table1[[#This Row],[urban]])</f>
        <v>0</v>
      </c>
      <c r="AP45">
        <f>(Table1[[#This Row],[amo-pub]]+Table1[amo-priv])*Table1[[#This Row],[prox]]*Table1[[#This Row],[urban]]</f>
        <v>0</v>
      </c>
      <c r="AQ45">
        <f>(Table1[[#This Row],[amo-pub]]+Table1[amo-priv])*Table1[[#This Row],[prox]]*(1-Table1[[#This Row],[urban]])</f>
        <v>0</v>
      </c>
      <c r="AR45">
        <f>(Table1[[#This Row],[amo-pub]]+Table1[amo-priv])*(1-Table1[[#This Row],[prox]])*Table1[[#This Row],[urban]]</f>
        <v>0</v>
      </c>
      <c r="AS45">
        <f>(Table1[[#This Row],[amo-pub]]+Table1[amo-priv])*(1-Table1[[#This Row],[prox]])*(1-Table1[[#This Row],[urban]])</f>
        <v>3</v>
      </c>
      <c r="AU45">
        <f>(Table1[[#This Row],[co-pub]]+Table1[co-priv])*Table1[[#This Row],[prox]]*Table1[[#This Row],[urban]]</f>
        <v>0</v>
      </c>
      <c r="AV45">
        <f>(Table1[[#This Row],[co-pub]]+Table1[co-priv])*Table1[[#This Row],[prox]]*(1-Table1[[#This Row],[urban]])</f>
        <v>0</v>
      </c>
      <c r="AW45">
        <f>(Table1[[#This Row],[co-pub]]+Table1[co-priv])*(1-Table1[[#This Row],[prox]])*Table1[[#This Row],[urban]]</f>
        <v>0</v>
      </c>
      <c r="AX45">
        <f>(Table1[[#This Row],[co-pub]]+Table1[co-priv])*(1-Table1[[#This Row],[prox]])*(1-Table1[[#This Row],[urban]])</f>
        <v>16</v>
      </c>
      <c r="AZ45">
        <f>(Table1[[#This Row],[nurse-pub]]+Table1[nurse-priv])*Table1[[#This Row],[prox]]*Table1[[#This Row],[urban]]</f>
        <v>0</v>
      </c>
      <c r="BA45">
        <f>(Table1[[#This Row],[nurse-pub]]+Table1[nurse-priv])*Table1[[#This Row],[prox]]*(1-Table1[[#This Row],[urban]])</f>
        <v>0</v>
      </c>
      <c r="BB45">
        <f>(Table1[[#This Row],[nurse-pub]]+Table1[nurse-priv])*(1-Table1[[#This Row],[prox]])*Table1[[#This Row],[urban]]</f>
        <v>0</v>
      </c>
      <c r="BC45">
        <f>(Table1[[#This Row],[nurse-pub]]+Table1[nurse-priv])*(1-Table1[[#This Row],[prox]])*(1-Table1[[#This Row],[urban]])</f>
        <v>15</v>
      </c>
      <c r="BE45">
        <f>(Table1[[#This Row],[midwife-pub]]+Table1[midwife-priv])*Table1[[#This Row],[prox]]*Table1[[#This Row],[urban]]</f>
        <v>0</v>
      </c>
      <c r="BF45">
        <f>(Table1[[#This Row],[midwife-pub]]+Table1[midwife-priv])*Table1[[#This Row],[prox]]*(1-Table1[[#This Row],[urban]])</f>
        <v>0</v>
      </c>
      <c r="BG45">
        <f>(Table1[[#This Row],[midwife-pub]]+Table1[midwife-priv])*(1-Table1[[#This Row],[prox]])*Table1[[#This Row],[urban]]</f>
        <v>0</v>
      </c>
      <c r="BH45">
        <f>(Table1[[#This Row],[midwife-pub]]+Table1[midwife-priv])*(1-Table1[[#This Row],[prox]])*(1-Table1[[#This Row],[urban]])</f>
        <v>28</v>
      </c>
      <c r="BJ45">
        <f>(Table1[[#This Row],[ma-pub]]+Table1[ma-priv])*Table1[[#This Row],[prox]]*Table1[[#This Row],[urban]]</f>
        <v>0</v>
      </c>
      <c r="BK45">
        <f>(Table1[[#This Row],[ma-pub]]+Table1[ma-priv])*Table1[[#This Row],[prox]]*(1-Table1[[#This Row],[urban]])</f>
        <v>0</v>
      </c>
      <c r="BL45">
        <f>(Table1[[#This Row],[ma-pub]]+Table1[ma-priv])*(1-Table1[[#This Row],[prox]])*Table1[[#This Row],[urban]]</f>
        <v>0</v>
      </c>
      <c r="BM45">
        <f>(Table1[[#This Row],[ma-pub]]+Table1[ma-priv])*(1-Table1[[#This Row],[prox]])*(1-Table1[[#This Row],[urban]])</f>
        <v>64</v>
      </c>
    </row>
    <row r="46" spans="1:65" x14ac:dyDescent="0.2">
      <c r="A46" t="s">
        <v>42</v>
      </c>
      <c r="B46">
        <v>460</v>
      </c>
      <c r="C46">
        <v>132</v>
      </c>
      <c r="D46" s="12" t="str">
        <f>VLOOKUP(A46,'Districts+regions'!A22:B167,2,FALSE)</f>
        <v>Dodoma</v>
      </c>
      <c r="E46" s="6"/>
      <c r="F46" s="6">
        <f>Table1[[#This Row],[regional]]</f>
        <v>0</v>
      </c>
      <c r="G46" s="6">
        <v>1</v>
      </c>
      <c r="H46" s="1">
        <f t="shared" si="5"/>
        <v>460132</v>
      </c>
      <c r="I46">
        <v>1</v>
      </c>
      <c r="J46">
        <v>0</v>
      </c>
      <c r="K46">
        <v>7</v>
      </c>
      <c r="L46">
        <v>1</v>
      </c>
      <c r="M46">
        <v>22</v>
      </c>
      <c r="N46">
        <v>0</v>
      </c>
      <c r="O46">
        <v>22</v>
      </c>
      <c r="P46">
        <v>0</v>
      </c>
      <c r="Q46">
        <v>21</v>
      </c>
      <c r="R46">
        <v>5</v>
      </c>
      <c r="S46">
        <v>83</v>
      </c>
      <c r="T46">
        <v>12</v>
      </c>
      <c r="U46" s="9">
        <f>((I46+J46+Table1[[#This Row],[amo-pub]]+Table1[[#This Row],[amo-priv]]+Table1[[#This Row],[co-pub]]+Table1[[#This Row],[co-priv]]+O46+P46+Q46+R46)/H46)*10000</f>
        <v>1.716898629089044</v>
      </c>
      <c r="V46">
        <v>1.2</v>
      </c>
      <c r="W46">
        <f>IF(Table1[[#This Row],[Column20]]&gt;$Y$7,4,1)*IF(AND($Y$7&gt;Table1[[#This Row],[Column20]],Table1[[#This Row],[Column20]]&gt;$Y$10),3,1)*IF(AND($Y$10&gt;Table1[[#This Row],[Column20]],Table1[[#This Row],[Column20]]&gt;$Y$13),2,1)</f>
        <v>1</v>
      </c>
      <c r="AA46">
        <f t="shared" si="1"/>
        <v>0</v>
      </c>
      <c r="AB46">
        <f t="shared" si="2"/>
        <v>1</v>
      </c>
      <c r="AC46">
        <f t="shared" si="3"/>
        <v>0</v>
      </c>
      <c r="AD46">
        <f t="shared" si="4"/>
        <v>0</v>
      </c>
      <c r="AF46">
        <f>Table1[[#This Row],[population]]*Table1[[#This Row],[prox]]*Table1[[#This Row],[urban]]</f>
        <v>0</v>
      </c>
      <c r="AG46">
        <f>Table1[[#This Row],[population]]*Table1[[#This Row],[prox]]*(1-Table1[[#This Row],[urban]])</f>
        <v>460132</v>
      </c>
      <c r="AH46">
        <f>Table1[[#This Row],[population]]*(1-Table1[[#This Row],[prox]])*Table1[[#This Row],[urban]]</f>
        <v>0</v>
      </c>
      <c r="AI46">
        <f>Table1[[#This Row],[population]]*(1-Table1[[#This Row],[prox]])*(1-Table1[[#This Row],[urban]])</f>
        <v>0</v>
      </c>
      <c r="AK46">
        <f>(Table1[[#This Row],[docs-pub]]+Table1[docs-priv])*Table1[[#This Row],[prox]]*Table1[[#This Row],[urban]]</f>
        <v>0</v>
      </c>
      <c r="AL46">
        <f>(Table1[[#This Row],[docs-pub]]+Table1[docs-priv])*Table1[[#This Row],[prox]]*(1-Table1[[#This Row],[urban]])</f>
        <v>1</v>
      </c>
      <c r="AM46">
        <f>(Table1[[#This Row],[docs-pub]]+Table1[docs-priv])*(1-Table1[[#This Row],[prox]])*Table1[[#This Row],[urban]]</f>
        <v>0</v>
      </c>
      <c r="AN46">
        <f>(Table1[[#This Row],[docs-pub]]+Table1[docs-priv])*(1-Table1[[#This Row],[prox]])*(1-Table1[[#This Row],[urban]])</f>
        <v>0</v>
      </c>
      <c r="AP46">
        <f>(Table1[[#This Row],[amo-pub]]+Table1[amo-priv])*Table1[[#This Row],[prox]]*Table1[[#This Row],[urban]]</f>
        <v>0</v>
      </c>
      <c r="AQ46">
        <f>(Table1[[#This Row],[amo-pub]]+Table1[amo-priv])*Table1[[#This Row],[prox]]*(1-Table1[[#This Row],[urban]])</f>
        <v>8</v>
      </c>
      <c r="AR46">
        <f>(Table1[[#This Row],[amo-pub]]+Table1[amo-priv])*(1-Table1[[#This Row],[prox]])*Table1[[#This Row],[urban]]</f>
        <v>0</v>
      </c>
      <c r="AS46">
        <f>(Table1[[#This Row],[amo-pub]]+Table1[amo-priv])*(1-Table1[[#This Row],[prox]])*(1-Table1[[#This Row],[urban]])</f>
        <v>0</v>
      </c>
      <c r="AU46">
        <f>(Table1[[#This Row],[co-pub]]+Table1[co-priv])*Table1[[#This Row],[prox]]*Table1[[#This Row],[urban]]</f>
        <v>0</v>
      </c>
      <c r="AV46">
        <f>(Table1[[#This Row],[co-pub]]+Table1[co-priv])*Table1[[#This Row],[prox]]*(1-Table1[[#This Row],[urban]])</f>
        <v>22</v>
      </c>
      <c r="AW46">
        <f>(Table1[[#This Row],[co-pub]]+Table1[co-priv])*(1-Table1[[#This Row],[prox]])*Table1[[#This Row],[urban]]</f>
        <v>0</v>
      </c>
      <c r="AX46">
        <f>(Table1[[#This Row],[co-pub]]+Table1[co-priv])*(1-Table1[[#This Row],[prox]])*(1-Table1[[#This Row],[urban]])</f>
        <v>0</v>
      </c>
      <c r="AZ46">
        <f>(Table1[[#This Row],[nurse-pub]]+Table1[nurse-priv])*Table1[[#This Row],[prox]]*Table1[[#This Row],[urban]]</f>
        <v>0</v>
      </c>
      <c r="BA46">
        <f>(Table1[[#This Row],[nurse-pub]]+Table1[nurse-priv])*Table1[[#This Row],[prox]]*(1-Table1[[#This Row],[urban]])</f>
        <v>22</v>
      </c>
      <c r="BB46">
        <f>(Table1[[#This Row],[nurse-pub]]+Table1[nurse-priv])*(1-Table1[[#This Row],[prox]])*Table1[[#This Row],[urban]]</f>
        <v>0</v>
      </c>
      <c r="BC46">
        <f>(Table1[[#This Row],[nurse-pub]]+Table1[nurse-priv])*(1-Table1[[#This Row],[prox]])*(1-Table1[[#This Row],[urban]])</f>
        <v>0</v>
      </c>
      <c r="BE46">
        <f>(Table1[[#This Row],[midwife-pub]]+Table1[midwife-priv])*Table1[[#This Row],[prox]]*Table1[[#This Row],[urban]]</f>
        <v>0</v>
      </c>
      <c r="BF46">
        <f>(Table1[[#This Row],[midwife-pub]]+Table1[midwife-priv])*Table1[[#This Row],[prox]]*(1-Table1[[#This Row],[urban]])</f>
        <v>26</v>
      </c>
      <c r="BG46">
        <f>(Table1[[#This Row],[midwife-pub]]+Table1[midwife-priv])*(1-Table1[[#This Row],[prox]])*Table1[[#This Row],[urban]]</f>
        <v>0</v>
      </c>
      <c r="BH46">
        <f>(Table1[[#This Row],[midwife-pub]]+Table1[midwife-priv])*(1-Table1[[#This Row],[prox]])*(1-Table1[[#This Row],[urban]])</f>
        <v>0</v>
      </c>
      <c r="BJ46">
        <f>(Table1[[#This Row],[ma-pub]]+Table1[ma-priv])*Table1[[#This Row],[prox]]*Table1[[#This Row],[urban]]</f>
        <v>0</v>
      </c>
      <c r="BK46">
        <f>(Table1[[#This Row],[ma-pub]]+Table1[ma-priv])*Table1[[#This Row],[prox]]*(1-Table1[[#This Row],[urban]])</f>
        <v>95</v>
      </c>
      <c r="BL46">
        <f>(Table1[[#This Row],[ma-pub]]+Table1[ma-priv])*(1-Table1[[#This Row],[prox]])*Table1[[#This Row],[urban]]</f>
        <v>0</v>
      </c>
      <c r="BM46">
        <f>(Table1[[#This Row],[ma-pub]]+Table1[ma-priv])*(1-Table1[[#This Row],[prox]])*(1-Table1[[#This Row],[urban]])</f>
        <v>0</v>
      </c>
    </row>
    <row r="47" spans="1:65" x14ac:dyDescent="0.2">
      <c r="A47" t="s">
        <v>43</v>
      </c>
      <c r="B47">
        <v>274</v>
      </c>
      <c r="C47">
        <v>972</v>
      </c>
      <c r="D47" s="12" t="str">
        <f>VLOOKUP(A47,'Districts+regions'!A32:B177,2,FALSE)</f>
        <v>Dodoma</v>
      </c>
      <c r="E47" s="6"/>
      <c r="F47" s="6">
        <f>Table1[[#This Row],[regional]]</f>
        <v>0</v>
      </c>
      <c r="G47" s="6">
        <v>1</v>
      </c>
      <c r="H47" s="1">
        <f t="shared" si="5"/>
        <v>274972</v>
      </c>
      <c r="I47">
        <v>1</v>
      </c>
      <c r="J47">
        <v>0</v>
      </c>
      <c r="K47">
        <v>6</v>
      </c>
      <c r="L47">
        <v>1</v>
      </c>
      <c r="M47">
        <v>39</v>
      </c>
      <c r="N47">
        <v>5</v>
      </c>
      <c r="O47">
        <v>12</v>
      </c>
      <c r="P47">
        <v>2</v>
      </c>
      <c r="Q47">
        <v>57</v>
      </c>
      <c r="R47">
        <v>4</v>
      </c>
      <c r="S47">
        <v>48</v>
      </c>
      <c r="T47">
        <v>2</v>
      </c>
      <c r="U47" s="9">
        <f>((I47+J47+Table1[[#This Row],[amo-pub]]+Table1[[#This Row],[amo-priv]]+Table1[[#This Row],[co-pub]]+Table1[[#This Row],[co-priv]]+O47+P47+Q47+R47)/H47)*10000</f>
        <v>4.6186520809391505</v>
      </c>
      <c r="V47">
        <v>3</v>
      </c>
      <c r="W47">
        <f>IF(Table1[[#This Row],[Column20]]&gt;$Y$7,4,1)*IF(AND($Y$7&gt;Table1[[#This Row],[Column20]],Table1[[#This Row],[Column20]]&gt;$Y$10),3,1)*IF(AND($Y$10&gt;Table1[[#This Row],[Column20]],Table1[[#This Row],[Column20]]&gt;$Y$13),2,1)</f>
        <v>2</v>
      </c>
      <c r="AA47">
        <f t="shared" si="1"/>
        <v>0</v>
      </c>
      <c r="AB47">
        <f t="shared" si="2"/>
        <v>1</v>
      </c>
      <c r="AC47">
        <f t="shared" si="3"/>
        <v>0</v>
      </c>
      <c r="AD47">
        <f t="shared" si="4"/>
        <v>0</v>
      </c>
      <c r="AF47">
        <f>Table1[[#This Row],[population]]*Table1[[#This Row],[prox]]*Table1[[#This Row],[urban]]</f>
        <v>0</v>
      </c>
      <c r="AG47">
        <f>Table1[[#This Row],[population]]*Table1[[#This Row],[prox]]*(1-Table1[[#This Row],[urban]])</f>
        <v>274972</v>
      </c>
      <c r="AH47">
        <f>Table1[[#This Row],[population]]*(1-Table1[[#This Row],[prox]])*Table1[[#This Row],[urban]]</f>
        <v>0</v>
      </c>
      <c r="AI47">
        <f>Table1[[#This Row],[population]]*(1-Table1[[#This Row],[prox]])*(1-Table1[[#This Row],[urban]])</f>
        <v>0</v>
      </c>
      <c r="AK47">
        <f>(Table1[[#This Row],[docs-pub]]+Table1[docs-priv])*Table1[[#This Row],[prox]]*Table1[[#This Row],[urban]]</f>
        <v>0</v>
      </c>
      <c r="AL47">
        <f>(Table1[[#This Row],[docs-pub]]+Table1[docs-priv])*Table1[[#This Row],[prox]]*(1-Table1[[#This Row],[urban]])</f>
        <v>1</v>
      </c>
      <c r="AM47">
        <f>(Table1[[#This Row],[docs-pub]]+Table1[docs-priv])*(1-Table1[[#This Row],[prox]])*Table1[[#This Row],[urban]]</f>
        <v>0</v>
      </c>
      <c r="AN47">
        <f>(Table1[[#This Row],[docs-pub]]+Table1[docs-priv])*(1-Table1[[#This Row],[prox]])*(1-Table1[[#This Row],[urban]])</f>
        <v>0</v>
      </c>
      <c r="AP47">
        <f>(Table1[[#This Row],[amo-pub]]+Table1[amo-priv])*Table1[[#This Row],[prox]]*Table1[[#This Row],[urban]]</f>
        <v>0</v>
      </c>
      <c r="AQ47">
        <f>(Table1[[#This Row],[amo-pub]]+Table1[amo-priv])*Table1[[#This Row],[prox]]*(1-Table1[[#This Row],[urban]])</f>
        <v>7</v>
      </c>
      <c r="AR47">
        <f>(Table1[[#This Row],[amo-pub]]+Table1[amo-priv])*(1-Table1[[#This Row],[prox]])*Table1[[#This Row],[urban]]</f>
        <v>0</v>
      </c>
      <c r="AS47">
        <f>(Table1[[#This Row],[amo-pub]]+Table1[amo-priv])*(1-Table1[[#This Row],[prox]])*(1-Table1[[#This Row],[urban]])</f>
        <v>0</v>
      </c>
      <c r="AU47">
        <f>(Table1[[#This Row],[co-pub]]+Table1[co-priv])*Table1[[#This Row],[prox]]*Table1[[#This Row],[urban]]</f>
        <v>0</v>
      </c>
      <c r="AV47">
        <f>(Table1[[#This Row],[co-pub]]+Table1[co-priv])*Table1[[#This Row],[prox]]*(1-Table1[[#This Row],[urban]])</f>
        <v>44</v>
      </c>
      <c r="AW47">
        <f>(Table1[[#This Row],[co-pub]]+Table1[co-priv])*(1-Table1[[#This Row],[prox]])*Table1[[#This Row],[urban]]</f>
        <v>0</v>
      </c>
      <c r="AX47">
        <f>(Table1[[#This Row],[co-pub]]+Table1[co-priv])*(1-Table1[[#This Row],[prox]])*(1-Table1[[#This Row],[urban]])</f>
        <v>0</v>
      </c>
      <c r="AZ47">
        <f>(Table1[[#This Row],[nurse-pub]]+Table1[nurse-priv])*Table1[[#This Row],[prox]]*Table1[[#This Row],[urban]]</f>
        <v>0</v>
      </c>
      <c r="BA47">
        <f>(Table1[[#This Row],[nurse-pub]]+Table1[nurse-priv])*Table1[[#This Row],[prox]]*(1-Table1[[#This Row],[urban]])</f>
        <v>14</v>
      </c>
      <c r="BB47">
        <f>(Table1[[#This Row],[nurse-pub]]+Table1[nurse-priv])*(1-Table1[[#This Row],[prox]])*Table1[[#This Row],[urban]]</f>
        <v>0</v>
      </c>
      <c r="BC47">
        <f>(Table1[[#This Row],[nurse-pub]]+Table1[nurse-priv])*(1-Table1[[#This Row],[prox]])*(1-Table1[[#This Row],[urban]])</f>
        <v>0</v>
      </c>
      <c r="BE47">
        <f>(Table1[[#This Row],[midwife-pub]]+Table1[midwife-priv])*Table1[[#This Row],[prox]]*Table1[[#This Row],[urban]]</f>
        <v>0</v>
      </c>
      <c r="BF47">
        <f>(Table1[[#This Row],[midwife-pub]]+Table1[midwife-priv])*Table1[[#This Row],[prox]]*(1-Table1[[#This Row],[urban]])</f>
        <v>61</v>
      </c>
      <c r="BG47">
        <f>(Table1[[#This Row],[midwife-pub]]+Table1[midwife-priv])*(1-Table1[[#This Row],[prox]])*Table1[[#This Row],[urban]]</f>
        <v>0</v>
      </c>
      <c r="BH47">
        <f>(Table1[[#This Row],[midwife-pub]]+Table1[midwife-priv])*(1-Table1[[#This Row],[prox]])*(1-Table1[[#This Row],[urban]])</f>
        <v>0</v>
      </c>
      <c r="BJ47">
        <f>(Table1[[#This Row],[ma-pub]]+Table1[ma-priv])*Table1[[#This Row],[prox]]*Table1[[#This Row],[urban]]</f>
        <v>0</v>
      </c>
      <c r="BK47">
        <f>(Table1[[#This Row],[ma-pub]]+Table1[ma-priv])*Table1[[#This Row],[prox]]*(1-Table1[[#This Row],[urban]])</f>
        <v>50</v>
      </c>
      <c r="BL47">
        <f>(Table1[[#This Row],[ma-pub]]+Table1[ma-priv])*(1-Table1[[#This Row],[prox]])*Table1[[#This Row],[urban]]</f>
        <v>0</v>
      </c>
      <c r="BM47">
        <f>(Table1[[#This Row],[ma-pub]]+Table1[ma-priv])*(1-Table1[[#This Row],[prox]])*(1-Table1[[#This Row],[urban]])</f>
        <v>0</v>
      </c>
    </row>
    <row r="48" spans="1:65" x14ac:dyDescent="0.2">
      <c r="A48" t="s">
        <v>44</v>
      </c>
      <c r="B48">
        <v>289</v>
      </c>
      <c r="C48">
        <v>105</v>
      </c>
      <c r="D48" s="12" t="str">
        <f>VLOOKUP(A48,'Districts+regions'!A47:B192,2,FALSE)</f>
        <v>Tanga</v>
      </c>
      <c r="E48" s="6"/>
      <c r="F48" s="6">
        <f>Table1[[#This Row],[regional]]</f>
        <v>0</v>
      </c>
      <c r="G48" s="6">
        <v>1</v>
      </c>
      <c r="H48" s="1">
        <f t="shared" si="5"/>
        <v>289105</v>
      </c>
      <c r="I48">
        <v>0</v>
      </c>
      <c r="J48">
        <v>2</v>
      </c>
      <c r="K48">
        <v>5</v>
      </c>
      <c r="L48">
        <v>0</v>
      </c>
      <c r="M48">
        <v>19</v>
      </c>
      <c r="N48">
        <v>3</v>
      </c>
      <c r="O48">
        <v>5</v>
      </c>
      <c r="P48">
        <v>0</v>
      </c>
      <c r="Q48">
        <v>26</v>
      </c>
      <c r="R48">
        <v>1</v>
      </c>
      <c r="S48">
        <v>70</v>
      </c>
      <c r="T48">
        <v>11</v>
      </c>
      <c r="U48" s="9">
        <f>((I48+J48+Table1[[#This Row],[amo-pub]]+Table1[[#This Row],[amo-priv]]+Table1[[#This Row],[co-pub]]+Table1[[#This Row],[co-priv]]+O48+P48+Q48+R48)/H48)*10000</f>
        <v>2.1099600491171029</v>
      </c>
      <c r="V48">
        <v>1.3</v>
      </c>
      <c r="W48">
        <f>IF(Table1[[#This Row],[Column20]]&gt;$Y$7,4,1)*IF(AND($Y$7&gt;Table1[[#This Row],[Column20]],Table1[[#This Row],[Column20]]&gt;$Y$10),3,1)*IF(AND($Y$10&gt;Table1[[#This Row],[Column20]],Table1[[#This Row],[Column20]]&gt;$Y$13),2,1)</f>
        <v>1</v>
      </c>
      <c r="AA48">
        <f t="shared" si="1"/>
        <v>0</v>
      </c>
      <c r="AB48">
        <f t="shared" si="2"/>
        <v>1</v>
      </c>
      <c r="AC48">
        <f t="shared" si="3"/>
        <v>0</v>
      </c>
      <c r="AD48">
        <f t="shared" si="4"/>
        <v>0</v>
      </c>
      <c r="AF48">
        <f>Table1[[#This Row],[population]]*Table1[[#This Row],[prox]]*Table1[[#This Row],[urban]]</f>
        <v>0</v>
      </c>
      <c r="AG48">
        <f>Table1[[#This Row],[population]]*Table1[[#This Row],[prox]]*(1-Table1[[#This Row],[urban]])</f>
        <v>289105</v>
      </c>
      <c r="AH48">
        <f>Table1[[#This Row],[population]]*(1-Table1[[#This Row],[prox]])*Table1[[#This Row],[urban]]</f>
        <v>0</v>
      </c>
      <c r="AI48">
        <f>Table1[[#This Row],[population]]*(1-Table1[[#This Row],[prox]])*(1-Table1[[#This Row],[urban]])</f>
        <v>0</v>
      </c>
      <c r="AK48">
        <f>(Table1[[#This Row],[docs-pub]]+Table1[docs-priv])*Table1[[#This Row],[prox]]*Table1[[#This Row],[urban]]</f>
        <v>0</v>
      </c>
      <c r="AL48">
        <f>(Table1[[#This Row],[docs-pub]]+Table1[docs-priv])*Table1[[#This Row],[prox]]*(1-Table1[[#This Row],[urban]])</f>
        <v>2</v>
      </c>
      <c r="AM48">
        <f>(Table1[[#This Row],[docs-pub]]+Table1[docs-priv])*(1-Table1[[#This Row],[prox]])*Table1[[#This Row],[urban]]</f>
        <v>0</v>
      </c>
      <c r="AN48">
        <f>(Table1[[#This Row],[docs-pub]]+Table1[docs-priv])*(1-Table1[[#This Row],[prox]])*(1-Table1[[#This Row],[urban]])</f>
        <v>0</v>
      </c>
      <c r="AP48">
        <f>(Table1[[#This Row],[amo-pub]]+Table1[amo-priv])*Table1[[#This Row],[prox]]*Table1[[#This Row],[urban]]</f>
        <v>0</v>
      </c>
      <c r="AQ48">
        <f>(Table1[[#This Row],[amo-pub]]+Table1[amo-priv])*Table1[[#This Row],[prox]]*(1-Table1[[#This Row],[urban]])</f>
        <v>5</v>
      </c>
      <c r="AR48">
        <f>(Table1[[#This Row],[amo-pub]]+Table1[amo-priv])*(1-Table1[[#This Row],[prox]])*Table1[[#This Row],[urban]]</f>
        <v>0</v>
      </c>
      <c r="AS48">
        <f>(Table1[[#This Row],[amo-pub]]+Table1[amo-priv])*(1-Table1[[#This Row],[prox]])*(1-Table1[[#This Row],[urban]])</f>
        <v>0</v>
      </c>
      <c r="AU48">
        <f>(Table1[[#This Row],[co-pub]]+Table1[co-priv])*Table1[[#This Row],[prox]]*Table1[[#This Row],[urban]]</f>
        <v>0</v>
      </c>
      <c r="AV48">
        <f>(Table1[[#This Row],[co-pub]]+Table1[co-priv])*Table1[[#This Row],[prox]]*(1-Table1[[#This Row],[urban]])</f>
        <v>22</v>
      </c>
      <c r="AW48">
        <f>(Table1[[#This Row],[co-pub]]+Table1[co-priv])*(1-Table1[[#This Row],[prox]])*Table1[[#This Row],[urban]]</f>
        <v>0</v>
      </c>
      <c r="AX48">
        <f>(Table1[[#This Row],[co-pub]]+Table1[co-priv])*(1-Table1[[#This Row],[prox]])*(1-Table1[[#This Row],[urban]])</f>
        <v>0</v>
      </c>
      <c r="AZ48">
        <f>(Table1[[#This Row],[nurse-pub]]+Table1[nurse-priv])*Table1[[#This Row],[prox]]*Table1[[#This Row],[urban]]</f>
        <v>0</v>
      </c>
      <c r="BA48">
        <f>(Table1[[#This Row],[nurse-pub]]+Table1[nurse-priv])*Table1[[#This Row],[prox]]*(1-Table1[[#This Row],[urban]])</f>
        <v>5</v>
      </c>
      <c r="BB48">
        <f>(Table1[[#This Row],[nurse-pub]]+Table1[nurse-priv])*(1-Table1[[#This Row],[prox]])*Table1[[#This Row],[urban]]</f>
        <v>0</v>
      </c>
      <c r="BC48">
        <f>(Table1[[#This Row],[nurse-pub]]+Table1[nurse-priv])*(1-Table1[[#This Row],[prox]])*(1-Table1[[#This Row],[urban]])</f>
        <v>0</v>
      </c>
      <c r="BE48">
        <f>(Table1[[#This Row],[midwife-pub]]+Table1[midwife-priv])*Table1[[#This Row],[prox]]*Table1[[#This Row],[urban]]</f>
        <v>0</v>
      </c>
      <c r="BF48">
        <f>(Table1[[#This Row],[midwife-pub]]+Table1[midwife-priv])*Table1[[#This Row],[prox]]*(1-Table1[[#This Row],[urban]])</f>
        <v>27</v>
      </c>
      <c r="BG48">
        <f>(Table1[[#This Row],[midwife-pub]]+Table1[midwife-priv])*(1-Table1[[#This Row],[prox]])*Table1[[#This Row],[urban]]</f>
        <v>0</v>
      </c>
      <c r="BH48">
        <f>(Table1[[#This Row],[midwife-pub]]+Table1[midwife-priv])*(1-Table1[[#This Row],[prox]])*(1-Table1[[#This Row],[urban]])</f>
        <v>0</v>
      </c>
      <c r="BJ48">
        <f>(Table1[[#This Row],[ma-pub]]+Table1[ma-priv])*Table1[[#This Row],[prox]]*Table1[[#This Row],[urban]]</f>
        <v>0</v>
      </c>
      <c r="BK48">
        <f>(Table1[[#This Row],[ma-pub]]+Table1[ma-priv])*Table1[[#This Row],[prox]]*(1-Table1[[#This Row],[urban]])</f>
        <v>81</v>
      </c>
      <c r="BL48">
        <f>(Table1[[#This Row],[ma-pub]]+Table1[ma-priv])*(1-Table1[[#This Row],[prox]])*Table1[[#This Row],[urban]]</f>
        <v>0</v>
      </c>
      <c r="BM48">
        <f>(Table1[[#This Row],[ma-pub]]+Table1[ma-priv])*(1-Table1[[#This Row],[prox]])*(1-Table1[[#This Row],[urban]])</f>
        <v>0</v>
      </c>
    </row>
    <row r="49" spans="1:65" x14ac:dyDescent="0.2">
      <c r="A49" t="s">
        <v>45</v>
      </c>
      <c r="B49">
        <v>338</v>
      </c>
      <c r="C49">
        <v>325</v>
      </c>
      <c r="D49" s="12" t="str">
        <f>VLOOKUP(A49,'Districts+regions'!A59:B204,2,FALSE)</f>
        <v>Mwanza</v>
      </c>
      <c r="E49" s="6"/>
      <c r="F49" s="6">
        <v>1</v>
      </c>
      <c r="G49" s="6">
        <v>1</v>
      </c>
      <c r="H49" s="1">
        <f t="shared" si="5"/>
        <v>338325</v>
      </c>
      <c r="I49">
        <v>2</v>
      </c>
      <c r="J49">
        <v>1</v>
      </c>
      <c r="K49">
        <v>7</v>
      </c>
      <c r="L49">
        <v>0</v>
      </c>
      <c r="M49">
        <v>37</v>
      </c>
      <c r="N49">
        <v>1</v>
      </c>
      <c r="O49">
        <v>81</v>
      </c>
      <c r="P49">
        <v>0</v>
      </c>
      <c r="Q49">
        <v>85</v>
      </c>
      <c r="R49">
        <v>0</v>
      </c>
      <c r="S49">
        <v>103</v>
      </c>
      <c r="T49">
        <v>1</v>
      </c>
      <c r="U49" s="9">
        <f>((I49+J49+Table1[[#This Row],[amo-pub]]+Table1[[#This Row],[amo-priv]]+Table1[[#This Row],[co-pub]]+Table1[[#This Row],[co-priv]]+O49+P49+Q49+R49)/H49)*10000</f>
        <v>6.3252789477573339</v>
      </c>
      <c r="V49">
        <v>5.2</v>
      </c>
      <c r="W49">
        <f>IF(Table1[[#This Row],[Column20]]&gt;$Y$7,4,1)*IF(AND($Y$7&gt;Table1[[#This Row],[Column20]],Table1[[#This Row],[Column20]]&gt;$Y$10),3,1)*IF(AND($Y$10&gt;Table1[[#This Row],[Column20]],Table1[[#This Row],[Column20]]&gt;$Y$13),2,1)</f>
        <v>3</v>
      </c>
      <c r="AA49">
        <f t="shared" si="1"/>
        <v>1</v>
      </c>
      <c r="AB49">
        <f t="shared" si="2"/>
        <v>0</v>
      </c>
      <c r="AC49">
        <f t="shared" si="3"/>
        <v>0</v>
      </c>
      <c r="AD49">
        <f t="shared" si="4"/>
        <v>0</v>
      </c>
      <c r="AF49">
        <f>Table1[[#This Row],[population]]*Table1[[#This Row],[prox]]*Table1[[#This Row],[urban]]</f>
        <v>338325</v>
      </c>
      <c r="AG49">
        <f>Table1[[#This Row],[population]]*Table1[[#This Row],[prox]]*(1-Table1[[#This Row],[urban]])</f>
        <v>0</v>
      </c>
      <c r="AH49">
        <f>Table1[[#This Row],[population]]*(1-Table1[[#This Row],[prox]])*Table1[[#This Row],[urban]]</f>
        <v>0</v>
      </c>
      <c r="AI49">
        <f>Table1[[#This Row],[population]]*(1-Table1[[#This Row],[prox]])*(1-Table1[[#This Row],[urban]])</f>
        <v>0</v>
      </c>
      <c r="AK49">
        <f>(Table1[[#This Row],[docs-pub]]+Table1[docs-priv])*Table1[[#This Row],[prox]]*Table1[[#This Row],[urban]]</f>
        <v>3</v>
      </c>
      <c r="AL49">
        <f>(Table1[[#This Row],[docs-pub]]+Table1[docs-priv])*Table1[[#This Row],[prox]]*(1-Table1[[#This Row],[urban]])</f>
        <v>0</v>
      </c>
      <c r="AM49">
        <f>(Table1[[#This Row],[docs-pub]]+Table1[docs-priv])*(1-Table1[[#This Row],[prox]])*Table1[[#This Row],[urban]]</f>
        <v>0</v>
      </c>
      <c r="AN49">
        <f>(Table1[[#This Row],[docs-pub]]+Table1[docs-priv])*(1-Table1[[#This Row],[prox]])*(1-Table1[[#This Row],[urban]])</f>
        <v>0</v>
      </c>
      <c r="AP49">
        <f>(Table1[[#This Row],[amo-pub]]+Table1[amo-priv])*Table1[[#This Row],[prox]]*Table1[[#This Row],[urban]]</f>
        <v>7</v>
      </c>
      <c r="AQ49">
        <f>(Table1[[#This Row],[amo-pub]]+Table1[amo-priv])*Table1[[#This Row],[prox]]*(1-Table1[[#This Row],[urban]])</f>
        <v>0</v>
      </c>
      <c r="AR49">
        <f>(Table1[[#This Row],[amo-pub]]+Table1[amo-priv])*(1-Table1[[#This Row],[prox]])*Table1[[#This Row],[urban]]</f>
        <v>0</v>
      </c>
      <c r="AS49">
        <f>(Table1[[#This Row],[amo-pub]]+Table1[amo-priv])*(1-Table1[[#This Row],[prox]])*(1-Table1[[#This Row],[urban]])</f>
        <v>0</v>
      </c>
      <c r="AU49">
        <f>(Table1[[#This Row],[co-pub]]+Table1[co-priv])*Table1[[#This Row],[prox]]*Table1[[#This Row],[urban]]</f>
        <v>38</v>
      </c>
      <c r="AV49">
        <f>(Table1[[#This Row],[co-pub]]+Table1[co-priv])*Table1[[#This Row],[prox]]*(1-Table1[[#This Row],[urban]])</f>
        <v>0</v>
      </c>
      <c r="AW49">
        <f>(Table1[[#This Row],[co-pub]]+Table1[co-priv])*(1-Table1[[#This Row],[prox]])*Table1[[#This Row],[urban]]</f>
        <v>0</v>
      </c>
      <c r="AX49">
        <f>(Table1[[#This Row],[co-pub]]+Table1[co-priv])*(1-Table1[[#This Row],[prox]])*(1-Table1[[#This Row],[urban]])</f>
        <v>0</v>
      </c>
      <c r="AZ49">
        <f>(Table1[[#This Row],[nurse-pub]]+Table1[nurse-priv])*Table1[[#This Row],[prox]]*Table1[[#This Row],[urban]]</f>
        <v>81</v>
      </c>
      <c r="BA49">
        <f>(Table1[[#This Row],[nurse-pub]]+Table1[nurse-priv])*Table1[[#This Row],[prox]]*(1-Table1[[#This Row],[urban]])</f>
        <v>0</v>
      </c>
      <c r="BB49">
        <f>(Table1[[#This Row],[nurse-pub]]+Table1[nurse-priv])*(1-Table1[[#This Row],[prox]])*Table1[[#This Row],[urban]]</f>
        <v>0</v>
      </c>
      <c r="BC49">
        <f>(Table1[[#This Row],[nurse-pub]]+Table1[nurse-priv])*(1-Table1[[#This Row],[prox]])*(1-Table1[[#This Row],[urban]])</f>
        <v>0</v>
      </c>
      <c r="BE49">
        <f>(Table1[[#This Row],[midwife-pub]]+Table1[midwife-priv])*Table1[[#This Row],[prox]]*Table1[[#This Row],[urban]]</f>
        <v>85</v>
      </c>
      <c r="BF49">
        <f>(Table1[[#This Row],[midwife-pub]]+Table1[midwife-priv])*Table1[[#This Row],[prox]]*(1-Table1[[#This Row],[urban]])</f>
        <v>0</v>
      </c>
      <c r="BG49">
        <f>(Table1[[#This Row],[midwife-pub]]+Table1[midwife-priv])*(1-Table1[[#This Row],[prox]])*Table1[[#This Row],[urban]]</f>
        <v>0</v>
      </c>
      <c r="BH49">
        <f>(Table1[[#This Row],[midwife-pub]]+Table1[midwife-priv])*(1-Table1[[#This Row],[prox]])*(1-Table1[[#This Row],[urban]])</f>
        <v>0</v>
      </c>
      <c r="BJ49">
        <f>(Table1[[#This Row],[ma-pub]]+Table1[ma-priv])*Table1[[#This Row],[prox]]*Table1[[#This Row],[urban]]</f>
        <v>104</v>
      </c>
      <c r="BK49">
        <f>(Table1[[#This Row],[ma-pub]]+Table1[ma-priv])*Table1[[#This Row],[prox]]*(1-Table1[[#This Row],[urban]])</f>
        <v>0</v>
      </c>
      <c r="BL49">
        <f>(Table1[[#This Row],[ma-pub]]+Table1[ma-priv])*(1-Table1[[#This Row],[prox]])*Table1[[#This Row],[urban]]</f>
        <v>0</v>
      </c>
      <c r="BM49">
        <f>(Table1[[#This Row],[ma-pub]]+Table1[ma-priv])*(1-Table1[[#This Row],[prox]])*(1-Table1[[#This Row],[urban]])</f>
        <v>0</v>
      </c>
    </row>
    <row r="50" spans="1:65" x14ac:dyDescent="0.2">
      <c r="A50" t="s">
        <v>46</v>
      </c>
      <c r="B50">
        <v>196</v>
      </c>
      <c r="C50">
        <v>777</v>
      </c>
      <c r="D50" s="12" t="s">
        <v>168</v>
      </c>
      <c r="E50" s="6"/>
      <c r="F50" s="6">
        <f>Table1[[#This Row],[regional]]</f>
        <v>0</v>
      </c>
      <c r="G50" s="6"/>
      <c r="H50" s="1">
        <f t="shared" si="5"/>
        <v>196777</v>
      </c>
      <c r="I50">
        <v>2</v>
      </c>
      <c r="J50">
        <v>0</v>
      </c>
      <c r="K50">
        <v>4</v>
      </c>
      <c r="L50">
        <v>0</v>
      </c>
      <c r="M50">
        <v>36</v>
      </c>
      <c r="N50">
        <v>1</v>
      </c>
      <c r="O50">
        <v>15</v>
      </c>
      <c r="P50">
        <v>0</v>
      </c>
      <c r="Q50">
        <v>47</v>
      </c>
      <c r="R50">
        <v>3</v>
      </c>
      <c r="S50">
        <v>78</v>
      </c>
      <c r="T50">
        <v>2</v>
      </c>
      <c r="U50" s="9">
        <f>((I50+J50+Table1[[#This Row],[amo-pub]]+Table1[[#This Row],[amo-priv]]+Table1[[#This Row],[co-pub]]+Table1[[#This Row],[co-priv]]+O50+P50+Q50+R50)/H50)*10000</f>
        <v>5.4884463123230862</v>
      </c>
      <c r="V50">
        <v>3.6</v>
      </c>
      <c r="W50">
        <f>IF(Table1[[#This Row],[Column20]]&gt;$Y$7,4,1)*IF(AND($Y$7&gt;Table1[[#This Row],[Column20]],Table1[[#This Row],[Column20]]&gt;$Y$10),3,1)*IF(AND($Y$10&gt;Table1[[#This Row],[Column20]],Table1[[#This Row],[Column20]]&gt;$Y$13),2,1)</f>
        <v>3</v>
      </c>
      <c r="AA50">
        <f t="shared" si="1"/>
        <v>0</v>
      </c>
      <c r="AB50">
        <f t="shared" si="2"/>
        <v>0</v>
      </c>
      <c r="AC50">
        <f t="shared" si="3"/>
        <v>0</v>
      </c>
      <c r="AD50">
        <f t="shared" si="4"/>
        <v>1</v>
      </c>
      <c r="AF50">
        <f>Table1[[#This Row],[population]]*Table1[[#This Row],[prox]]*Table1[[#This Row],[urban]]</f>
        <v>0</v>
      </c>
      <c r="AG50">
        <f>Table1[[#This Row],[population]]*Table1[[#This Row],[prox]]*(1-Table1[[#This Row],[urban]])</f>
        <v>0</v>
      </c>
      <c r="AH50">
        <f>Table1[[#This Row],[population]]*(1-Table1[[#This Row],[prox]])*Table1[[#This Row],[urban]]</f>
        <v>0</v>
      </c>
      <c r="AI50">
        <f>Table1[[#This Row],[population]]*(1-Table1[[#This Row],[prox]])*(1-Table1[[#This Row],[urban]])</f>
        <v>196777</v>
      </c>
      <c r="AK50">
        <f>(Table1[[#This Row],[docs-pub]]+Table1[docs-priv])*Table1[[#This Row],[prox]]*Table1[[#This Row],[urban]]</f>
        <v>0</v>
      </c>
      <c r="AL50">
        <f>(Table1[[#This Row],[docs-pub]]+Table1[docs-priv])*Table1[[#This Row],[prox]]*(1-Table1[[#This Row],[urban]])</f>
        <v>0</v>
      </c>
      <c r="AM50">
        <f>(Table1[[#This Row],[docs-pub]]+Table1[docs-priv])*(1-Table1[[#This Row],[prox]])*Table1[[#This Row],[urban]]</f>
        <v>0</v>
      </c>
      <c r="AN50">
        <f>(Table1[[#This Row],[docs-pub]]+Table1[docs-priv])*(1-Table1[[#This Row],[prox]])*(1-Table1[[#This Row],[urban]])</f>
        <v>2</v>
      </c>
      <c r="AP50">
        <f>(Table1[[#This Row],[amo-pub]]+Table1[amo-priv])*Table1[[#This Row],[prox]]*Table1[[#This Row],[urban]]</f>
        <v>0</v>
      </c>
      <c r="AQ50">
        <f>(Table1[[#This Row],[amo-pub]]+Table1[amo-priv])*Table1[[#This Row],[prox]]*(1-Table1[[#This Row],[urban]])</f>
        <v>0</v>
      </c>
      <c r="AR50">
        <f>(Table1[[#This Row],[amo-pub]]+Table1[amo-priv])*(1-Table1[[#This Row],[prox]])*Table1[[#This Row],[urban]]</f>
        <v>0</v>
      </c>
      <c r="AS50">
        <f>(Table1[[#This Row],[amo-pub]]+Table1[amo-priv])*(1-Table1[[#This Row],[prox]])*(1-Table1[[#This Row],[urban]])</f>
        <v>4</v>
      </c>
      <c r="AU50">
        <f>(Table1[[#This Row],[co-pub]]+Table1[co-priv])*Table1[[#This Row],[prox]]*Table1[[#This Row],[urban]]</f>
        <v>0</v>
      </c>
      <c r="AV50">
        <f>(Table1[[#This Row],[co-pub]]+Table1[co-priv])*Table1[[#This Row],[prox]]*(1-Table1[[#This Row],[urban]])</f>
        <v>0</v>
      </c>
      <c r="AW50">
        <f>(Table1[[#This Row],[co-pub]]+Table1[co-priv])*(1-Table1[[#This Row],[prox]])*Table1[[#This Row],[urban]]</f>
        <v>0</v>
      </c>
      <c r="AX50">
        <f>(Table1[[#This Row],[co-pub]]+Table1[co-priv])*(1-Table1[[#This Row],[prox]])*(1-Table1[[#This Row],[urban]])</f>
        <v>37</v>
      </c>
      <c r="AZ50">
        <f>(Table1[[#This Row],[nurse-pub]]+Table1[nurse-priv])*Table1[[#This Row],[prox]]*Table1[[#This Row],[urban]]</f>
        <v>0</v>
      </c>
      <c r="BA50">
        <f>(Table1[[#This Row],[nurse-pub]]+Table1[nurse-priv])*Table1[[#This Row],[prox]]*(1-Table1[[#This Row],[urban]])</f>
        <v>0</v>
      </c>
      <c r="BB50">
        <f>(Table1[[#This Row],[nurse-pub]]+Table1[nurse-priv])*(1-Table1[[#This Row],[prox]])*Table1[[#This Row],[urban]]</f>
        <v>0</v>
      </c>
      <c r="BC50">
        <f>(Table1[[#This Row],[nurse-pub]]+Table1[nurse-priv])*(1-Table1[[#This Row],[prox]])*(1-Table1[[#This Row],[urban]])</f>
        <v>15</v>
      </c>
      <c r="BE50">
        <f>(Table1[[#This Row],[midwife-pub]]+Table1[midwife-priv])*Table1[[#This Row],[prox]]*Table1[[#This Row],[urban]]</f>
        <v>0</v>
      </c>
      <c r="BF50">
        <f>(Table1[[#This Row],[midwife-pub]]+Table1[midwife-priv])*Table1[[#This Row],[prox]]*(1-Table1[[#This Row],[urban]])</f>
        <v>0</v>
      </c>
      <c r="BG50">
        <f>(Table1[[#This Row],[midwife-pub]]+Table1[midwife-priv])*(1-Table1[[#This Row],[prox]])*Table1[[#This Row],[urban]]</f>
        <v>0</v>
      </c>
      <c r="BH50">
        <f>(Table1[[#This Row],[midwife-pub]]+Table1[midwife-priv])*(1-Table1[[#This Row],[prox]])*(1-Table1[[#This Row],[urban]])</f>
        <v>50</v>
      </c>
      <c r="BJ50">
        <f>(Table1[[#This Row],[ma-pub]]+Table1[ma-priv])*Table1[[#This Row],[prox]]*Table1[[#This Row],[urban]]</f>
        <v>0</v>
      </c>
      <c r="BK50">
        <f>(Table1[[#This Row],[ma-pub]]+Table1[ma-priv])*Table1[[#This Row],[prox]]*(1-Table1[[#This Row],[urban]])</f>
        <v>0</v>
      </c>
      <c r="BL50">
        <f>(Table1[[#This Row],[ma-pub]]+Table1[ma-priv])*(1-Table1[[#This Row],[prox]])*Table1[[#This Row],[urban]]</f>
        <v>0</v>
      </c>
      <c r="BM50">
        <f>(Table1[[#This Row],[ma-pub]]+Table1[ma-priv])*(1-Table1[[#This Row],[prox]])*(1-Table1[[#This Row],[urban]])</f>
        <v>80</v>
      </c>
    </row>
    <row r="51" spans="1:65" x14ac:dyDescent="0.2">
      <c r="A51" t="s">
        <v>47</v>
      </c>
      <c r="B51">
        <v>230</v>
      </c>
      <c r="C51">
        <v>661</v>
      </c>
      <c r="D51" s="12" t="s">
        <v>162</v>
      </c>
      <c r="E51" s="6"/>
      <c r="F51" s="6">
        <f>Table1[[#This Row],[regional]]</f>
        <v>0</v>
      </c>
      <c r="G51" s="6"/>
      <c r="H51" s="1">
        <f t="shared" si="5"/>
        <v>230661</v>
      </c>
      <c r="I51">
        <v>1</v>
      </c>
      <c r="J51">
        <v>0</v>
      </c>
      <c r="K51">
        <v>5</v>
      </c>
      <c r="L51">
        <v>0</v>
      </c>
      <c r="M51">
        <v>34</v>
      </c>
      <c r="N51">
        <v>0</v>
      </c>
      <c r="O51">
        <v>18</v>
      </c>
      <c r="P51">
        <v>0</v>
      </c>
      <c r="Q51">
        <v>30</v>
      </c>
      <c r="R51">
        <v>0</v>
      </c>
      <c r="S51">
        <v>77</v>
      </c>
      <c r="T51">
        <v>0</v>
      </c>
      <c r="U51" s="9">
        <f>((I51+J51+Table1[[#This Row],[amo-pub]]+Table1[[#This Row],[amo-priv]]+Table1[[#This Row],[co-pub]]+Table1[[#This Row],[co-priv]]+O51+P51+Q51+R51)/H51)*10000</f>
        <v>3.8151226258448543</v>
      </c>
      <c r="V51">
        <v>2.2999999999999998</v>
      </c>
      <c r="W51">
        <f>IF(Table1[[#This Row],[Column20]]&gt;$Y$7,4,1)*IF(AND($Y$7&gt;Table1[[#This Row],[Column20]],Table1[[#This Row],[Column20]]&gt;$Y$10),3,1)*IF(AND($Y$10&gt;Table1[[#This Row],[Column20]],Table1[[#This Row],[Column20]]&gt;$Y$13),2,1)</f>
        <v>2</v>
      </c>
      <c r="AA51">
        <f t="shared" si="1"/>
        <v>0</v>
      </c>
      <c r="AB51">
        <f t="shared" si="2"/>
        <v>0</v>
      </c>
      <c r="AC51">
        <f t="shared" si="3"/>
        <v>0</v>
      </c>
      <c r="AD51">
        <f t="shared" si="4"/>
        <v>1</v>
      </c>
      <c r="AF51">
        <f>Table1[[#This Row],[population]]*Table1[[#This Row],[prox]]*Table1[[#This Row],[urban]]</f>
        <v>0</v>
      </c>
      <c r="AG51">
        <f>Table1[[#This Row],[population]]*Table1[[#This Row],[prox]]*(1-Table1[[#This Row],[urban]])</f>
        <v>0</v>
      </c>
      <c r="AH51">
        <f>Table1[[#This Row],[population]]*(1-Table1[[#This Row],[prox]])*Table1[[#This Row],[urban]]</f>
        <v>0</v>
      </c>
      <c r="AI51">
        <f>Table1[[#This Row],[population]]*(1-Table1[[#This Row],[prox]])*(1-Table1[[#This Row],[urban]])</f>
        <v>230661</v>
      </c>
      <c r="AK51">
        <f>(Table1[[#This Row],[docs-pub]]+Table1[docs-priv])*Table1[[#This Row],[prox]]*Table1[[#This Row],[urban]]</f>
        <v>0</v>
      </c>
      <c r="AL51">
        <f>(Table1[[#This Row],[docs-pub]]+Table1[docs-priv])*Table1[[#This Row],[prox]]*(1-Table1[[#This Row],[urban]])</f>
        <v>0</v>
      </c>
      <c r="AM51">
        <f>(Table1[[#This Row],[docs-pub]]+Table1[docs-priv])*(1-Table1[[#This Row],[prox]])*Table1[[#This Row],[urban]]</f>
        <v>0</v>
      </c>
      <c r="AN51">
        <f>(Table1[[#This Row],[docs-pub]]+Table1[docs-priv])*(1-Table1[[#This Row],[prox]])*(1-Table1[[#This Row],[urban]])</f>
        <v>1</v>
      </c>
      <c r="AP51">
        <f>(Table1[[#This Row],[amo-pub]]+Table1[amo-priv])*Table1[[#This Row],[prox]]*Table1[[#This Row],[urban]]</f>
        <v>0</v>
      </c>
      <c r="AQ51">
        <f>(Table1[[#This Row],[amo-pub]]+Table1[amo-priv])*Table1[[#This Row],[prox]]*(1-Table1[[#This Row],[urban]])</f>
        <v>0</v>
      </c>
      <c r="AR51">
        <f>(Table1[[#This Row],[amo-pub]]+Table1[amo-priv])*(1-Table1[[#This Row],[prox]])*Table1[[#This Row],[urban]]</f>
        <v>0</v>
      </c>
      <c r="AS51">
        <f>(Table1[[#This Row],[amo-pub]]+Table1[amo-priv])*(1-Table1[[#This Row],[prox]])*(1-Table1[[#This Row],[urban]])</f>
        <v>5</v>
      </c>
      <c r="AU51">
        <f>(Table1[[#This Row],[co-pub]]+Table1[co-priv])*Table1[[#This Row],[prox]]*Table1[[#This Row],[urban]]</f>
        <v>0</v>
      </c>
      <c r="AV51">
        <f>(Table1[[#This Row],[co-pub]]+Table1[co-priv])*Table1[[#This Row],[prox]]*(1-Table1[[#This Row],[urban]])</f>
        <v>0</v>
      </c>
      <c r="AW51">
        <f>(Table1[[#This Row],[co-pub]]+Table1[co-priv])*(1-Table1[[#This Row],[prox]])*Table1[[#This Row],[urban]]</f>
        <v>0</v>
      </c>
      <c r="AX51">
        <f>(Table1[[#This Row],[co-pub]]+Table1[co-priv])*(1-Table1[[#This Row],[prox]])*(1-Table1[[#This Row],[urban]])</f>
        <v>34</v>
      </c>
      <c r="AZ51">
        <f>(Table1[[#This Row],[nurse-pub]]+Table1[nurse-priv])*Table1[[#This Row],[prox]]*Table1[[#This Row],[urban]]</f>
        <v>0</v>
      </c>
      <c r="BA51">
        <f>(Table1[[#This Row],[nurse-pub]]+Table1[nurse-priv])*Table1[[#This Row],[prox]]*(1-Table1[[#This Row],[urban]])</f>
        <v>0</v>
      </c>
      <c r="BB51">
        <f>(Table1[[#This Row],[nurse-pub]]+Table1[nurse-priv])*(1-Table1[[#This Row],[prox]])*Table1[[#This Row],[urban]]</f>
        <v>0</v>
      </c>
      <c r="BC51">
        <f>(Table1[[#This Row],[nurse-pub]]+Table1[nurse-priv])*(1-Table1[[#This Row],[prox]])*(1-Table1[[#This Row],[urban]])</f>
        <v>18</v>
      </c>
      <c r="BE51">
        <f>(Table1[[#This Row],[midwife-pub]]+Table1[midwife-priv])*Table1[[#This Row],[prox]]*Table1[[#This Row],[urban]]</f>
        <v>0</v>
      </c>
      <c r="BF51">
        <f>(Table1[[#This Row],[midwife-pub]]+Table1[midwife-priv])*Table1[[#This Row],[prox]]*(1-Table1[[#This Row],[urban]])</f>
        <v>0</v>
      </c>
      <c r="BG51">
        <f>(Table1[[#This Row],[midwife-pub]]+Table1[midwife-priv])*(1-Table1[[#This Row],[prox]])*Table1[[#This Row],[urban]]</f>
        <v>0</v>
      </c>
      <c r="BH51">
        <f>(Table1[[#This Row],[midwife-pub]]+Table1[midwife-priv])*(1-Table1[[#This Row],[prox]])*(1-Table1[[#This Row],[urban]])</f>
        <v>30</v>
      </c>
      <c r="BJ51">
        <f>(Table1[[#This Row],[ma-pub]]+Table1[ma-priv])*Table1[[#This Row],[prox]]*Table1[[#This Row],[urban]]</f>
        <v>0</v>
      </c>
      <c r="BK51">
        <f>(Table1[[#This Row],[ma-pub]]+Table1[ma-priv])*Table1[[#This Row],[prox]]*(1-Table1[[#This Row],[urban]])</f>
        <v>0</v>
      </c>
      <c r="BL51">
        <f>(Table1[[#This Row],[ma-pub]]+Table1[ma-priv])*(1-Table1[[#This Row],[prox]])*Table1[[#This Row],[urban]]</f>
        <v>0</v>
      </c>
      <c r="BM51">
        <f>(Table1[[#This Row],[ma-pub]]+Table1[ma-priv])*(1-Table1[[#This Row],[prox]])*(1-Table1[[#This Row],[urban]])</f>
        <v>77</v>
      </c>
    </row>
    <row r="52" spans="1:65" x14ac:dyDescent="0.2">
      <c r="A52" t="s">
        <v>48</v>
      </c>
      <c r="B52">
        <v>51</v>
      </c>
      <c r="C52">
        <v>930</v>
      </c>
      <c r="D52" s="12" t="s">
        <v>162</v>
      </c>
      <c r="E52" s="6">
        <v>1</v>
      </c>
      <c r="F52" s="6">
        <f>Table1[[#This Row],[regional]]</f>
        <v>1</v>
      </c>
      <c r="G52" s="6"/>
      <c r="H52" s="1">
        <f t="shared" si="5"/>
        <v>51930</v>
      </c>
      <c r="I52">
        <v>2</v>
      </c>
      <c r="J52">
        <v>0</v>
      </c>
      <c r="K52">
        <v>9</v>
      </c>
      <c r="L52">
        <v>0</v>
      </c>
      <c r="M52">
        <v>13</v>
      </c>
      <c r="N52">
        <v>3</v>
      </c>
      <c r="O52">
        <v>21</v>
      </c>
      <c r="P52">
        <v>0</v>
      </c>
      <c r="Q52">
        <v>64</v>
      </c>
      <c r="R52">
        <v>0</v>
      </c>
      <c r="S52">
        <v>83</v>
      </c>
      <c r="T52">
        <v>6</v>
      </c>
      <c r="U52" s="9">
        <f>((I52+J52+Table1[[#This Row],[amo-pub]]+Table1[[#This Row],[amo-priv]]+Table1[[#This Row],[co-pub]]+Table1[[#This Row],[co-priv]]+O52+P52+Q52+R52)/H52)*10000</f>
        <v>21.567494704409782</v>
      </c>
      <c r="V52">
        <v>18.5</v>
      </c>
      <c r="W52">
        <f>IF(Table1[[#This Row],[Column20]]&gt;$Y$7,4,1)*IF(AND($Y$7&gt;Table1[[#This Row],[Column20]],Table1[[#This Row],[Column20]]&gt;$Y$10),3,1)*IF(AND($Y$10&gt;Table1[[#This Row],[Column20]],Table1[[#This Row],[Column20]]&gt;$Y$13),2,1)</f>
        <v>4</v>
      </c>
      <c r="AA52">
        <f t="shared" si="1"/>
        <v>0</v>
      </c>
      <c r="AB52">
        <f t="shared" si="2"/>
        <v>0</v>
      </c>
      <c r="AC52">
        <f t="shared" si="3"/>
        <v>1</v>
      </c>
      <c r="AD52">
        <f t="shared" si="4"/>
        <v>0</v>
      </c>
      <c r="AF52">
        <f>Table1[[#This Row],[population]]*Table1[[#This Row],[prox]]*Table1[[#This Row],[urban]]</f>
        <v>0</v>
      </c>
      <c r="AG52">
        <f>Table1[[#This Row],[population]]*Table1[[#This Row],[prox]]*(1-Table1[[#This Row],[urban]])</f>
        <v>0</v>
      </c>
      <c r="AH52">
        <f>Table1[[#This Row],[population]]*(1-Table1[[#This Row],[prox]])*Table1[[#This Row],[urban]]</f>
        <v>51930</v>
      </c>
      <c r="AI52">
        <f>Table1[[#This Row],[population]]*(1-Table1[[#This Row],[prox]])*(1-Table1[[#This Row],[urban]])</f>
        <v>0</v>
      </c>
      <c r="AK52">
        <f>(Table1[[#This Row],[docs-pub]]+Table1[docs-priv])*Table1[[#This Row],[prox]]*Table1[[#This Row],[urban]]</f>
        <v>0</v>
      </c>
      <c r="AL52">
        <f>(Table1[[#This Row],[docs-pub]]+Table1[docs-priv])*Table1[[#This Row],[prox]]*(1-Table1[[#This Row],[urban]])</f>
        <v>0</v>
      </c>
      <c r="AM52">
        <f>(Table1[[#This Row],[docs-pub]]+Table1[docs-priv])*(1-Table1[[#This Row],[prox]])*Table1[[#This Row],[urban]]</f>
        <v>2</v>
      </c>
      <c r="AN52">
        <f>(Table1[[#This Row],[docs-pub]]+Table1[docs-priv])*(1-Table1[[#This Row],[prox]])*(1-Table1[[#This Row],[urban]])</f>
        <v>0</v>
      </c>
      <c r="AP52">
        <f>(Table1[[#This Row],[amo-pub]]+Table1[amo-priv])*Table1[[#This Row],[prox]]*Table1[[#This Row],[urban]]</f>
        <v>0</v>
      </c>
      <c r="AQ52">
        <f>(Table1[[#This Row],[amo-pub]]+Table1[amo-priv])*Table1[[#This Row],[prox]]*(1-Table1[[#This Row],[urban]])</f>
        <v>0</v>
      </c>
      <c r="AR52">
        <f>(Table1[[#This Row],[amo-pub]]+Table1[amo-priv])*(1-Table1[[#This Row],[prox]])*Table1[[#This Row],[urban]]</f>
        <v>9</v>
      </c>
      <c r="AS52">
        <f>(Table1[[#This Row],[amo-pub]]+Table1[amo-priv])*(1-Table1[[#This Row],[prox]])*(1-Table1[[#This Row],[urban]])</f>
        <v>0</v>
      </c>
      <c r="AU52">
        <f>(Table1[[#This Row],[co-pub]]+Table1[co-priv])*Table1[[#This Row],[prox]]*Table1[[#This Row],[urban]]</f>
        <v>0</v>
      </c>
      <c r="AV52">
        <f>(Table1[[#This Row],[co-pub]]+Table1[co-priv])*Table1[[#This Row],[prox]]*(1-Table1[[#This Row],[urban]])</f>
        <v>0</v>
      </c>
      <c r="AW52">
        <f>(Table1[[#This Row],[co-pub]]+Table1[co-priv])*(1-Table1[[#This Row],[prox]])*Table1[[#This Row],[urban]]</f>
        <v>16</v>
      </c>
      <c r="AX52">
        <f>(Table1[[#This Row],[co-pub]]+Table1[co-priv])*(1-Table1[[#This Row],[prox]])*(1-Table1[[#This Row],[urban]])</f>
        <v>0</v>
      </c>
      <c r="AZ52">
        <f>(Table1[[#This Row],[nurse-pub]]+Table1[nurse-priv])*Table1[[#This Row],[prox]]*Table1[[#This Row],[urban]]</f>
        <v>0</v>
      </c>
      <c r="BA52">
        <f>(Table1[[#This Row],[nurse-pub]]+Table1[nurse-priv])*Table1[[#This Row],[prox]]*(1-Table1[[#This Row],[urban]])</f>
        <v>0</v>
      </c>
      <c r="BB52">
        <f>(Table1[[#This Row],[nurse-pub]]+Table1[nurse-priv])*(1-Table1[[#This Row],[prox]])*Table1[[#This Row],[urban]]</f>
        <v>21</v>
      </c>
      <c r="BC52">
        <f>(Table1[[#This Row],[nurse-pub]]+Table1[nurse-priv])*(1-Table1[[#This Row],[prox]])*(1-Table1[[#This Row],[urban]])</f>
        <v>0</v>
      </c>
      <c r="BE52">
        <f>(Table1[[#This Row],[midwife-pub]]+Table1[midwife-priv])*Table1[[#This Row],[prox]]*Table1[[#This Row],[urban]]</f>
        <v>0</v>
      </c>
      <c r="BF52">
        <f>(Table1[[#This Row],[midwife-pub]]+Table1[midwife-priv])*Table1[[#This Row],[prox]]*(1-Table1[[#This Row],[urban]])</f>
        <v>0</v>
      </c>
      <c r="BG52">
        <f>(Table1[[#This Row],[midwife-pub]]+Table1[midwife-priv])*(1-Table1[[#This Row],[prox]])*Table1[[#This Row],[urban]]</f>
        <v>64</v>
      </c>
      <c r="BH52">
        <f>(Table1[[#This Row],[midwife-pub]]+Table1[midwife-priv])*(1-Table1[[#This Row],[prox]])*(1-Table1[[#This Row],[urban]])</f>
        <v>0</v>
      </c>
      <c r="BJ52">
        <f>(Table1[[#This Row],[ma-pub]]+Table1[ma-priv])*Table1[[#This Row],[prox]]*Table1[[#This Row],[urban]]</f>
        <v>0</v>
      </c>
      <c r="BK52">
        <f>(Table1[[#This Row],[ma-pub]]+Table1[ma-priv])*Table1[[#This Row],[prox]]*(1-Table1[[#This Row],[urban]])</f>
        <v>0</v>
      </c>
      <c r="BL52">
        <f>(Table1[[#This Row],[ma-pub]]+Table1[ma-priv])*(1-Table1[[#This Row],[prox]])*Table1[[#This Row],[urban]]</f>
        <v>89</v>
      </c>
      <c r="BM52">
        <f>(Table1[[#This Row],[ma-pub]]+Table1[ma-priv])*(1-Table1[[#This Row],[prox]])*(1-Table1[[#This Row],[urban]])</f>
        <v>0</v>
      </c>
    </row>
    <row r="53" spans="1:65" x14ac:dyDescent="0.2">
      <c r="A53" t="s">
        <v>49</v>
      </c>
      <c r="B53">
        <v>81</v>
      </c>
      <c r="C53">
        <v>310</v>
      </c>
      <c r="D53" s="12" t="s">
        <v>162</v>
      </c>
      <c r="E53" s="6"/>
      <c r="F53" s="6">
        <f>Table1[[#This Row],[regional]]</f>
        <v>0</v>
      </c>
      <c r="G53" s="6"/>
      <c r="H53" s="1">
        <f t="shared" si="5"/>
        <v>81310</v>
      </c>
      <c r="I53">
        <v>1</v>
      </c>
      <c r="J53">
        <v>0</v>
      </c>
      <c r="K53">
        <v>2</v>
      </c>
      <c r="L53">
        <v>0</v>
      </c>
      <c r="M53">
        <v>23</v>
      </c>
      <c r="N53">
        <v>0</v>
      </c>
      <c r="O53">
        <v>6</v>
      </c>
      <c r="P53">
        <v>0</v>
      </c>
      <c r="Q53">
        <v>12</v>
      </c>
      <c r="R53">
        <v>0</v>
      </c>
      <c r="S53">
        <v>45</v>
      </c>
      <c r="T53">
        <v>2</v>
      </c>
      <c r="U53" s="9">
        <f>((I53+J53+Table1[[#This Row],[amo-pub]]+Table1[[#This Row],[amo-priv]]+Table1[[#This Row],[co-pub]]+Table1[[#This Row],[co-priv]]+O53+P53+Q53+R53)/H53)*10000</f>
        <v>5.4113885130980197</v>
      </c>
      <c r="V53">
        <v>2.6</v>
      </c>
      <c r="W53">
        <f>IF(Table1[[#This Row],[Column20]]&gt;$Y$7,4,1)*IF(AND($Y$7&gt;Table1[[#This Row],[Column20]],Table1[[#This Row],[Column20]]&gt;$Y$10),3,1)*IF(AND($Y$10&gt;Table1[[#This Row],[Column20]],Table1[[#This Row],[Column20]]&gt;$Y$13),2,1)</f>
        <v>3</v>
      </c>
      <c r="AA53">
        <f t="shared" si="1"/>
        <v>0</v>
      </c>
      <c r="AB53">
        <f t="shared" si="2"/>
        <v>0</v>
      </c>
      <c r="AC53">
        <f t="shared" si="3"/>
        <v>0</v>
      </c>
      <c r="AD53">
        <f t="shared" si="4"/>
        <v>1</v>
      </c>
      <c r="AF53">
        <f>Table1[[#This Row],[population]]*Table1[[#This Row],[prox]]*Table1[[#This Row],[urban]]</f>
        <v>0</v>
      </c>
      <c r="AG53">
        <f>Table1[[#This Row],[population]]*Table1[[#This Row],[prox]]*(1-Table1[[#This Row],[urban]])</f>
        <v>0</v>
      </c>
      <c r="AH53">
        <f>Table1[[#This Row],[population]]*(1-Table1[[#This Row],[prox]])*Table1[[#This Row],[urban]]</f>
        <v>0</v>
      </c>
      <c r="AI53">
        <f>Table1[[#This Row],[population]]*(1-Table1[[#This Row],[prox]])*(1-Table1[[#This Row],[urban]])</f>
        <v>81310</v>
      </c>
      <c r="AK53">
        <f>(Table1[[#This Row],[docs-pub]]+Table1[docs-priv])*Table1[[#This Row],[prox]]*Table1[[#This Row],[urban]]</f>
        <v>0</v>
      </c>
      <c r="AL53">
        <f>(Table1[[#This Row],[docs-pub]]+Table1[docs-priv])*Table1[[#This Row],[prox]]*(1-Table1[[#This Row],[urban]])</f>
        <v>0</v>
      </c>
      <c r="AM53">
        <f>(Table1[[#This Row],[docs-pub]]+Table1[docs-priv])*(1-Table1[[#This Row],[prox]])*Table1[[#This Row],[urban]]</f>
        <v>0</v>
      </c>
      <c r="AN53">
        <f>(Table1[[#This Row],[docs-pub]]+Table1[docs-priv])*(1-Table1[[#This Row],[prox]])*(1-Table1[[#This Row],[urban]])</f>
        <v>1</v>
      </c>
      <c r="AP53">
        <f>(Table1[[#This Row],[amo-pub]]+Table1[amo-priv])*Table1[[#This Row],[prox]]*Table1[[#This Row],[urban]]</f>
        <v>0</v>
      </c>
      <c r="AQ53">
        <f>(Table1[[#This Row],[amo-pub]]+Table1[amo-priv])*Table1[[#This Row],[prox]]*(1-Table1[[#This Row],[urban]])</f>
        <v>0</v>
      </c>
      <c r="AR53">
        <f>(Table1[[#This Row],[amo-pub]]+Table1[amo-priv])*(1-Table1[[#This Row],[prox]])*Table1[[#This Row],[urban]]</f>
        <v>0</v>
      </c>
      <c r="AS53">
        <f>(Table1[[#This Row],[amo-pub]]+Table1[amo-priv])*(1-Table1[[#This Row],[prox]])*(1-Table1[[#This Row],[urban]])</f>
        <v>2</v>
      </c>
      <c r="AU53">
        <f>(Table1[[#This Row],[co-pub]]+Table1[co-priv])*Table1[[#This Row],[prox]]*Table1[[#This Row],[urban]]</f>
        <v>0</v>
      </c>
      <c r="AV53">
        <f>(Table1[[#This Row],[co-pub]]+Table1[co-priv])*Table1[[#This Row],[prox]]*(1-Table1[[#This Row],[urban]])</f>
        <v>0</v>
      </c>
      <c r="AW53">
        <f>(Table1[[#This Row],[co-pub]]+Table1[co-priv])*(1-Table1[[#This Row],[prox]])*Table1[[#This Row],[urban]]</f>
        <v>0</v>
      </c>
      <c r="AX53">
        <f>(Table1[[#This Row],[co-pub]]+Table1[co-priv])*(1-Table1[[#This Row],[prox]])*(1-Table1[[#This Row],[urban]])</f>
        <v>23</v>
      </c>
      <c r="AZ53">
        <f>(Table1[[#This Row],[nurse-pub]]+Table1[nurse-priv])*Table1[[#This Row],[prox]]*Table1[[#This Row],[urban]]</f>
        <v>0</v>
      </c>
      <c r="BA53">
        <f>(Table1[[#This Row],[nurse-pub]]+Table1[nurse-priv])*Table1[[#This Row],[prox]]*(1-Table1[[#This Row],[urban]])</f>
        <v>0</v>
      </c>
      <c r="BB53">
        <f>(Table1[[#This Row],[nurse-pub]]+Table1[nurse-priv])*(1-Table1[[#This Row],[prox]])*Table1[[#This Row],[urban]]</f>
        <v>0</v>
      </c>
      <c r="BC53">
        <f>(Table1[[#This Row],[nurse-pub]]+Table1[nurse-priv])*(1-Table1[[#This Row],[prox]])*(1-Table1[[#This Row],[urban]])</f>
        <v>6</v>
      </c>
      <c r="BE53">
        <f>(Table1[[#This Row],[midwife-pub]]+Table1[midwife-priv])*Table1[[#This Row],[prox]]*Table1[[#This Row],[urban]]</f>
        <v>0</v>
      </c>
      <c r="BF53">
        <f>(Table1[[#This Row],[midwife-pub]]+Table1[midwife-priv])*Table1[[#This Row],[prox]]*(1-Table1[[#This Row],[urban]])</f>
        <v>0</v>
      </c>
      <c r="BG53">
        <f>(Table1[[#This Row],[midwife-pub]]+Table1[midwife-priv])*(1-Table1[[#This Row],[prox]])*Table1[[#This Row],[urban]]</f>
        <v>0</v>
      </c>
      <c r="BH53">
        <f>(Table1[[#This Row],[midwife-pub]]+Table1[midwife-priv])*(1-Table1[[#This Row],[prox]])*(1-Table1[[#This Row],[urban]])</f>
        <v>12</v>
      </c>
      <c r="BJ53">
        <f>(Table1[[#This Row],[ma-pub]]+Table1[ma-priv])*Table1[[#This Row],[prox]]*Table1[[#This Row],[urban]]</f>
        <v>0</v>
      </c>
      <c r="BK53">
        <f>(Table1[[#This Row],[ma-pub]]+Table1[ma-priv])*Table1[[#This Row],[prox]]*(1-Table1[[#This Row],[urban]])</f>
        <v>0</v>
      </c>
      <c r="BL53">
        <f>(Table1[[#This Row],[ma-pub]]+Table1[ma-priv])*(1-Table1[[#This Row],[prox]])*Table1[[#This Row],[urban]]</f>
        <v>0</v>
      </c>
      <c r="BM53">
        <f>(Table1[[#This Row],[ma-pub]]+Table1[ma-priv])*(1-Table1[[#This Row],[prox]])*(1-Table1[[#This Row],[urban]])</f>
        <v>47</v>
      </c>
    </row>
    <row r="54" spans="1:65" x14ac:dyDescent="0.2">
      <c r="A54" t="s">
        <v>50</v>
      </c>
      <c r="B54">
        <v>140</v>
      </c>
      <c r="C54">
        <v>2</v>
      </c>
      <c r="D54" s="12" t="str">
        <f>VLOOKUP(A54,'Districts+regions'!A49:B194,2,FALSE)</f>
        <v>Iringa</v>
      </c>
      <c r="E54" s="6"/>
      <c r="F54" s="6">
        <f>Table1[[#This Row],[regional]]</f>
        <v>0</v>
      </c>
      <c r="G54" s="6"/>
      <c r="H54" s="1">
        <f t="shared" si="5"/>
        <v>140002</v>
      </c>
      <c r="I54">
        <v>1</v>
      </c>
      <c r="J54">
        <v>0</v>
      </c>
      <c r="K54">
        <v>6</v>
      </c>
      <c r="L54">
        <v>0</v>
      </c>
      <c r="M54">
        <v>51</v>
      </c>
      <c r="N54">
        <v>0</v>
      </c>
      <c r="O54">
        <v>17</v>
      </c>
      <c r="P54">
        <v>0</v>
      </c>
      <c r="Q54">
        <v>90</v>
      </c>
      <c r="R54">
        <v>0</v>
      </c>
      <c r="S54">
        <v>177</v>
      </c>
      <c r="T54">
        <v>0</v>
      </c>
      <c r="U54" s="9">
        <f>((I54+J54+Table1[[#This Row],[amo-pub]]+Table1[[#This Row],[amo-priv]]+Table1[[#This Row],[co-pub]]+Table1[[#This Row],[co-priv]]+O54+P54+Q54+R54)/H54)*10000</f>
        <v>11.785545920772559</v>
      </c>
      <c r="V54">
        <v>8.1</v>
      </c>
      <c r="W54">
        <f>IF(Table1[[#This Row],[Column20]]&gt;$Y$7,4,1)*IF(AND($Y$7&gt;Table1[[#This Row],[Column20]],Table1[[#This Row],[Column20]]&gt;$Y$10),3,1)*IF(AND($Y$10&gt;Table1[[#This Row],[Column20]],Table1[[#This Row],[Column20]]&gt;$Y$13),2,1)</f>
        <v>4</v>
      </c>
      <c r="AA54">
        <f t="shared" si="1"/>
        <v>0</v>
      </c>
      <c r="AB54">
        <f t="shared" si="2"/>
        <v>0</v>
      </c>
      <c r="AC54">
        <f t="shared" si="3"/>
        <v>0</v>
      </c>
      <c r="AD54">
        <f t="shared" si="4"/>
        <v>1</v>
      </c>
      <c r="AF54">
        <f>Table1[[#This Row],[population]]*Table1[[#This Row],[prox]]*Table1[[#This Row],[urban]]</f>
        <v>0</v>
      </c>
      <c r="AG54">
        <f>Table1[[#This Row],[population]]*Table1[[#This Row],[prox]]*(1-Table1[[#This Row],[urban]])</f>
        <v>0</v>
      </c>
      <c r="AH54">
        <f>Table1[[#This Row],[population]]*(1-Table1[[#This Row],[prox]])*Table1[[#This Row],[urban]]</f>
        <v>0</v>
      </c>
      <c r="AI54">
        <f>Table1[[#This Row],[population]]*(1-Table1[[#This Row],[prox]])*(1-Table1[[#This Row],[urban]])</f>
        <v>140002</v>
      </c>
      <c r="AK54">
        <f>(Table1[[#This Row],[docs-pub]]+Table1[docs-priv])*Table1[[#This Row],[prox]]*Table1[[#This Row],[urban]]</f>
        <v>0</v>
      </c>
      <c r="AL54">
        <f>(Table1[[#This Row],[docs-pub]]+Table1[docs-priv])*Table1[[#This Row],[prox]]*(1-Table1[[#This Row],[urban]])</f>
        <v>0</v>
      </c>
      <c r="AM54">
        <f>(Table1[[#This Row],[docs-pub]]+Table1[docs-priv])*(1-Table1[[#This Row],[prox]])*Table1[[#This Row],[urban]]</f>
        <v>0</v>
      </c>
      <c r="AN54">
        <f>(Table1[[#This Row],[docs-pub]]+Table1[docs-priv])*(1-Table1[[#This Row],[prox]])*(1-Table1[[#This Row],[urban]])</f>
        <v>1</v>
      </c>
      <c r="AP54">
        <f>(Table1[[#This Row],[amo-pub]]+Table1[amo-priv])*Table1[[#This Row],[prox]]*Table1[[#This Row],[urban]]</f>
        <v>0</v>
      </c>
      <c r="AQ54">
        <f>(Table1[[#This Row],[amo-pub]]+Table1[amo-priv])*Table1[[#This Row],[prox]]*(1-Table1[[#This Row],[urban]])</f>
        <v>0</v>
      </c>
      <c r="AR54">
        <f>(Table1[[#This Row],[amo-pub]]+Table1[amo-priv])*(1-Table1[[#This Row],[prox]])*Table1[[#This Row],[urban]]</f>
        <v>0</v>
      </c>
      <c r="AS54">
        <f>(Table1[[#This Row],[amo-pub]]+Table1[amo-priv])*(1-Table1[[#This Row],[prox]])*(1-Table1[[#This Row],[urban]])</f>
        <v>6</v>
      </c>
      <c r="AU54">
        <f>(Table1[[#This Row],[co-pub]]+Table1[co-priv])*Table1[[#This Row],[prox]]*Table1[[#This Row],[urban]]</f>
        <v>0</v>
      </c>
      <c r="AV54">
        <f>(Table1[[#This Row],[co-pub]]+Table1[co-priv])*Table1[[#This Row],[prox]]*(1-Table1[[#This Row],[urban]])</f>
        <v>0</v>
      </c>
      <c r="AW54">
        <f>(Table1[[#This Row],[co-pub]]+Table1[co-priv])*(1-Table1[[#This Row],[prox]])*Table1[[#This Row],[urban]]</f>
        <v>0</v>
      </c>
      <c r="AX54">
        <f>(Table1[[#This Row],[co-pub]]+Table1[co-priv])*(1-Table1[[#This Row],[prox]])*(1-Table1[[#This Row],[urban]])</f>
        <v>51</v>
      </c>
      <c r="AZ54">
        <f>(Table1[[#This Row],[nurse-pub]]+Table1[nurse-priv])*Table1[[#This Row],[prox]]*Table1[[#This Row],[urban]]</f>
        <v>0</v>
      </c>
      <c r="BA54">
        <f>(Table1[[#This Row],[nurse-pub]]+Table1[nurse-priv])*Table1[[#This Row],[prox]]*(1-Table1[[#This Row],[urban]])</f>
        <v>0</v>
      </c>
      <c r="BB54">
        <f>(Table1[[#This Row],[nurse-pub]]+Table1[nurse-priv])*(1-Table1[[#This Row],[prox]])*Table1[[#This Row],[urban]]</f>
        <v>0</v>
      </c>
      <c r="BC54">
        <f>(Table1[[#This Row],[nurse-pub]]+Table1[nurse-priv])*(1-Table1[[#This Row],[prox]])*(1-Table1[[#This Row],[urban]])</f>
        <v>17</v>
      </c>
      <c r="BE54">
        <f>(Table1[[#This Row],[midwife-pub]]+Table1[midwife-priv])*Table1[[#This Row],[prox]]*Table1[[#This Row],[urban]]</f>
        <v>0</v>
      </c>
      <c r="BF54">
        <f>(Table1[[#This Row],[midwife-pub]]+Table1[midwife-priv])*Table1[[#This Row],[prox]]*(1-Table1[[#This Row],[urban]])</f>
        <v>0</v>
      </c>
      <c r="BG54">
        <f>(Table1[[#This Row],[midwife-pub]]+Table1[midwife-priv])*(1-Table1[[#This Row],[prox]])*Table1[[#This Row],[urban]]</f>
        <v>0</v>
      </c>
      <c r="BH54">
        <f>(Table1[[#This Row],[midwife-pub]]+Table1[midwife-priv])*(1-Table1[[#This Row],[prox]])*(1-Table1[[#This Row],[urban]])</f>
        <v>90</v>
      </c>
      <c r="BJ54">
        <f>(Table1[[#This Row],[ma-pub]]+Table1[ma-priv])*Table1[[#This Row],[prox]]*Table1[[#This Row],[urban]]</f>
        <v>0</v>
      </c>
      <c r="BK54">
        <f>(Table1[[#This Row],[ma-pub]]+Table1[ma-priv])*Table1[[#This Row],[prox]]*(1-Table1[[#This Row],[urban]])</f>
        <v>0</v>
      </c>
      <c r="BL54">
        <f>(Table1[[#This Row],[ma-pub]]+Table1[ma-priv])*(1-Table1[[#This Row],[prox]])*Table1[[#This Row],[urban]]</f>
        <v>0</v>
      </c>
      <c r="BM54">
        <f>(Table1[[#This Row],[ma-pub]]+Table1[ma-priv])*(1-Table1[[#This Row],[prox]])*(1-Table1[[#This Row],[urban]])</f>
        <v>177</v>
      </c>
    </row>
    <row r="55" spans="1:65" x14ac:dyDescent="0.2">
      <c r="A55" t="s">
        <v>51</v>
      </c>
      <c r="B55">
        <v>457</v>
      </c>
      <c r="C55">
        <v>529</v>
      </c>
      <c r="D55" s="12" t="str">
        <f>VLOOKUP(A55,'Districts+regions'!A37:B182,2,FALSE)</f>
        <v>Tanga</v>
      </c>
      <c r="E55" s="6"/>
      <c r="F55" s="6">
        <f>Table1[[#This Row],[regional]]</f>
        <v>0</v>
      </c>
      <c r="G55" s="6">
        <v>1</v>
      </c>
      <c r="H55" s="1">
        <f t="shared" si="5"/>
        <v>457529</v>
      </c>
      <c r="I55">
        <v>2</v>
      </c>
      <c r="J55">
        <v>0</v>
      </c>
      <c r="K55">
        <v>11</v>
      </c>
      <c r="L55">
        <v>1</v>
      </c>
      <c r="M55">
        <v>71</v>
      </c>
      <c r="N55">
        <v>2</v>
      </c>
      <c r="O55">
        <v>20</v>
      </c>
      <c r="P55">
        <v>1</v>
      </c>
      <c r="Q55">
        <v>39</v>
      </c>
      <c r="R55">
        <v>1</v>
      </c>
      <c r="S55">
        <v>296</v>
      </c>
      <c r="T55">
        <v>7</v>
      </c>
      <c r="U55" s="9">
        <f>((I55+J55+Table1[[#This Row],[amo-pub]]+Table1[[#This Row],[amo-priv]]+Table1[[#This Row],[co-pub]]+Table1[[#This Row],[co-priv]]+O55+P55+Q55+R55)/H55)*10000</f>
        <v>3.2347676322156631</v>
      </c>
      <c r="V55">
        <v>1.6</v>
      </c>
      <c r="W55">
        <f>IF(Table1[[#This Row],[Column20]]&gt;$Y$7,4,1)*IF(AND($Y$7&gt;Table1[[#This Row],[Column20]],Table1[[#This Row],[Column20]]&gt;$Y$10),3,1)*IF(AND($Y$10&gt;Table1[[#This Row],[Column20]],Table1[[#This Row],[Column20]]&gt;$Y$13),2,1)</f>
        <v>1</v>
      </c>
      <c r="AA55">
        <f t="shared" si="1"/>
        <v>0</v>
      </c>
      <c r="AB55">
        <f t="shared" si="2"/>
        <v>1</v>
      </c>
      <c r="AC55">
        <f t="shared" si="3"/>
        <v>0</v>
      </c>
      <c r="AD55">
        <f t="shared" si="4"/>
        <v>0</v>
      </c>
      <c r="AF55">
        <f>Table1[[#This Row],[population]]*Table1[[#This Row],[prox]]*Table1[[#This Row],[urban]]</f>
        <v>0</v>
      </c>
      <c r="AG55">
        <f>Table1[[#This Row],[population]]*Table1[[#This Row],[prox]]*(1-Table1[[#This Row],[urban]])</f>
        <v>457529</v>
      </c>
      <c r="AH55">
        <f>Table1[[#This Row],[population]]*(1-Table1[[#This Row],[prox]])*Table1[[#This Row],[urban]]</f>
        <v>0</v>
      </c>
      <c r="AI55">
        <f>Table1[[#This Row],[population]]*(1-Table1[[#This Row],[prox]])*(1-Table1[[#This Row],[urban]])</f>
        <v>0</v>
      </c>
      <c r="AK55">
        <f>(Table1[[#This Row],[docs-pub]]+Table1[docs-priv])*Table1[[#This Row],[prox]]*Table1[[#This Row],[urban]]</f>
        <v>0</v>
      </c>
      <c r="AL55">
        <f>(Table1[[#This Row],[docs-pub]]+Table1[docs-priv])*Table1[[#This Row],[prox]]*(1-Table1[[#This Row],[urban]])</f>
        <v>2</v>
      </c>
      <c r="AM55">
        <f>(Table1[[#This Row],[docs-pub]]+Table1[docs-priv])*(1-Table1[[#This Row],[prox]])*Table1[[#This Row],[urban]]</f>
        <v>0</v>
      </c>
      <c r="AN55">
        <f>(Table1[[#This Row],[docs-pub]]+Table1[docs-priv])*(1-Table1[[#This Row],[prox]])*(1-Table1[[#This Row],[urban]])</f>
        <v>0</v>
      </c>
      <c r="AP55">
        <f>(Table1[[#This Row],[amo-pub]]+Table1[amo-priv])*Table1[[#This Row],[prox]]*Table1[[#This Row],[urban]]</f>
        <v>0</v>
      </c>
      <c r="AQ55">
        <f>(Table1[[#This Row],[amo-pub]]+Table1[amo-priv])*Table1[[#This Row],[prox]]*(1-Table1[[#This Row],[urban]])</f>
        <v>12</v>
      </c>
      <c r="AR55">
        <f>(Table1[[#This Row],[amo-pub]]+Table1[amo-priv])*(1-Table1[[#This Row],[prox]])*Table1[[#This Row],[urban]]</f>
        <v>0</v>
      </c>
      <c r="AS55">
        <f>(Table1[[#This Row],[amo-pub]]+Table1[amo-priv])*(1-Table1[[#This Row],[prox]])*(1-Table1[[#This Row],[urban]])</f>
        <v>0</v>
      </c>
      <c r="AU55">
        <f>(Table1[[#This Row],[co-pub]]+Table1[co-priv])*Table1[[#This Row],[prox]]*Table1[[#This Row],[urban]]</f>
        <v>0</v>
      </c>
      <c r="AV55">
        <f>(Table1[[#This Row],[co-pub]]+Table1[co-priv])*Table1[[#This Row],[prox]]*(1-Table1[[#This Row],[urban]])</f>
        <v>73</v>
      </c>
      <c r="AW55">
        <f>(Table1[[#This Row],[co-pub]]+Table1[co-priv])*(1-Table1[[#This Row],[prox]])*Table1[[#This Row],[urban]]</f>
        <v>0</v>
      </c>
      <c r="AX55">
        <f>(Table1[[#This Row],[co-pub]]+Table1[co-priv])*(1-Table1[[#This Row],[prox]])*(1-Table1[[#This Row],[urban]])</f>
        <v>0</v>
      </c>
      <c r="AZ55">
        <f>(Table1[[#This Row],[nurse-pub]]+Table1[nurse-priv])*Table1[[#This Row],[prox]]*Table1[[#This Row],[urban]]</f>
        <v>0</v>
      </c>
      <c r="BA55">
        <f>(Table1[[#This Row],[nurse-pub]]+Table1[nurse-priv])*Table1[[#This Row],[prox]]*(1-Table1[[#This Row],[urban]])</f>
        <v>21</v>
      </c>
      <c r="BB55">
        <f>(Table1[[#This Row],[nurse-pub]]+Table1[nurse-priv])*(1-Table1[[#This Row],[prox]])*Table1[[#This Row],[urban]]</f>
        <v>0</v>
      </c>
      <c r="BC55">
        <f>(Table1[[#This Row],[nurse-pub]]+Table1[nurse-priv])*(1-Table1[[#This Row],[prox]])*(1-Table1[[#This Row],[urban]])</f>
        <v>0</v>
      </c>
      <c r="BE55">
        <f>(Table1[[#This Row],[midwife-pub]]+Table1[midwife-priv])*Table1[[#This Row],[prox]]*Table1[[#This Row],[urban]]</f>
        <v>0</v>
      </c>
      <c r="BF55">
        <f>(Table1[[#This Row],[midwife-pub]]+Table1[midwife-priv])*Table1[[#This Row],[prox]]*(1-Table1[[#This Row],[urban]])</f>
        <v>40</v>
      </c>
      <c r="BG55">
        <f>(Table1[[#This Row],[midwife-pub]]+Table1[midwife-priv])*(1-Table1[[#This Row],[prox]])*Table1[[#This Row],[urban]]</f>
        <v>0</v>
      </c>
      <c r="BH55">
        <f>(Table1[[#This Row],[midwife-pub]]+Table1[midwife-priv])*(1-Table1[[#This Row],[prox]])*(1-Table1[[#This Row],[urban]])</f>
        <v>0</v>
      </c>
      <c r="BJ55">
        <f>(Table1[[#This Row],[ma-pub]]+Table1[ma-priv])*Table1[[#This Row],[prox]]*Table1[[#This Row],[urban]]</f>
        <v>0</v>
      </c>
      <c r="BK55">
        <f>(Table1[[#This Row],[ma-pub]]+Table1[ma-priv])*Table1[[#This Row],[prox]]*(1-Table1[[#This Row],[urban]])</f>
        <v>303</v>
      </c>
      <c r="BL55">
        <f>(Table1[[#This Row],[ma-pub]]+Table1[ma-priv])*(1-Table1[[#This Row],[prox]])*Table1[[#This Row],[urban]]</f>
        <v>0</v>
      </c>
      <c r="BM55">
        <f>(Table1[[#This Row],[ma-pub]]+Table1[ma-priv])*(1-Table1[[#This Row],[prox]])*(1-Table1[[#This Row],[urban]])</f>
        <v>0</v>
      </c>
    </row>
    <row r="56" spans="1:65" x14ac:dyDescent="0.2">
      <c r="A56" t="s">
        <v>52</v>
      </c>
      <c r="B56">
        <v>43</v>
      </c>
      <c r="C56">
        <v>131</v>
      </c>
      <c r="D56" s="12" t="s">
        <v>175</v>
      </c>
      <c r="E56" s="6"/>
      <c r="F56" s="6">
        <f>Table1[[#This Row],[regional]]</f>
        <v>0</v>
      </c>
      <c r="G56" s="6">
        <v>1</v>
      </c>
      <c r="H56" s="1">
        <f t="shared" si="5"/>
        <v>43131</v>
      </c>
      <c r="I56">
        <v>1</v>
      </c>
      <c r="J56">
        <v>0</v>
      </c>
      <c r="K56">
        <v>4</v>
      </c>
      <c r="L56">
        <v>0</v>
      </c>
      <c r="M56">
        <v>15</v>
      </c>
      <c r="N56">
        <v>2</v>
      </c>
      <c r="O56">
        <v>8</v>
      </c>
      <c r="P56">
        <v>0</v>
      </c>
      <c r="Q56">
        <v>11</v>
      </c>
      <c r="R56">
        <v>0</v>
      </c>
      <c r="S56">
        <v>47</v>
      </c>
      <c r="T56">
        <v>2</v>
      </c>
      <c r="U56" s="9">
        <f>((I56+J56+Table1[[#This Row],[amo-pub]]+Table1[[#This Row],[amo-priv]]+Table1[[#This Row],[co-pub]]+Table1[[#This Row],[co-priv]]+O56+P56+Q56+R56)/H56)*10000</f>
        <v>9.505923813498411</v>
      </c>
      <c r="V56">
        <v>5.6</v>
      </c>
      <c r="W56">
        <f>IF(Table1[[#This Row],[Column20]]&gt;$Y$7,4,1)*IF(AND($Y$7&gt;Table1[[#This Row],[Column20]],Table1[[#This Row],[Column20]]&gt;$Y$10),3,1)*IF(AND($Y$10&gt;Table1[[#This Row],[Column20]],Table1[[#This Row],[Column20]]&gt;$Y$13),2,1)</f>
        <v>4</v>
      </c>
      <c r="AA56">
        <f t="shared" si="1"/>
        <v>0</v>
      </c>
      <c r="AB56">
        <f t="shared" si="2"/>
        <v>1</v>
      </c>
      <c r="AC56">
        <f t="shared" si="3"/>
        <v>0</v>
      </c>
      <c r="AD56">
        <f t="shared" si="4"/>
        <v>0</v>
      </c>
      <c r="AF56">
        <f>Table1[[#This Row],[population]]*Table1[[#This Row],[prox]]*Table1[[#This Row],[urban]]</f>
        <v>0</v>
      </c>
      <c r="AG56">
        <f>Table1[[#This Row],[population]]*Table1[[#This Row],[prox]]*(1-Table1[[#This Row],[urban]])</f>
        <v>43131</v>
      </c>
      <c r="AH56">
        <f>Table1[[#This Row],[population]]*(1-Table1[[#This Row],[prox]])*Table1[[#This Row],[urban]]</f>
        <v>0</v>
      </c>
      <c r="AI56">
        <f>Table1[[#This Row],[population]]*(1-Table1[[#This Row],[prox]])*(1-Table1[[#This Row],[urban]])</f>
        <v>0</v>
      </c>
      <c r="AK56">
        <f>(Table1[[#This Row],[docs-pub]]+Table1[docs-priv])*Table1[[#This Row],[prox]]*Table1[[#This Row],[urban]]</f>
        <v>0</v>
      </c>
      <c r="AL56">
        <f>(Table1[[#This Row],[docs-pub]]+Table1[docs-priv])*Table1[[#This Row],[prox]]*(1-Table1[[#This Row],[urban]])</f>
        <v>1</v>
      </c>
      <c r="AM56">
        <f>(Table1[[#This Row],[docs-pub]]+Table1[docs-priv])*(1-Table1[[#This Row],[prox]])*Table1[[#This Row],[urban]]</f>
        <v>0</v>
      </c>
      <c r="AN56">
        <f>(Table1[[#This Row],[docs-pub]]+Table1[docs-priv])*(1-Table1[[#This Row],[prox]])*(1-Table1[[#This Row],[urban]])</f>
        <v>0</v>
      </c>
      <c r="AP56">
        <f>(Table1[[#This Row],[amo-pub]]+Table1[amo-priv])*Table1[[#This Row],[prox]]*Table1[[#This Row],[urban]]</f>
        <v>0</v>
      </c>
      <c r="AQ56">
        <f>(Table1[[#This Row],[amo-pub]]+Table1[amo-priv])*Table1[[#This Row],[prox]]*(1-Table1[[#This Row],[urban]])</f>
        <v>4</v>
      </c>
      <c r="AR56">
        <f>(Table1[[#This Row],[amo-pub]]+Table1[amo-priv])*(1-Table1[[#This Row],[prox]])*Table1[[#This Row],[urban]]</f>
        <v>0</v>
      </c>
      <c r="AS56">
        <f>(Table1[[#This Row],[amo-pub]]+Table1[amo-priv])*(1-Table1[[#This Row],[prox]])*(1-Table1[[#This Row],[urban]])</f>
        <v>0</v>
      </c>
      <c r="AU56">
        <f>(Table1[[#This Row],[co-pub]]+Table1[co-priv])*Table1[[#This Row],[prox]]*Table1[[#This Row],[urban]]</f>
        <v>0</v>
      </c>
      <c r="AV56">
        <f>(Table1[[#This Row],[co-pub]]+Table1[co-priv])*Table1[[#This Row],[prox]]*(1-Table1[[#This Row],[urban]])</f>
        <v>17</v>
      </c>
      <c r="AW56">
        <f>(Table1[[#This Row],[co-pub]]+Table1[co-priv])*(1-Table1[[#This Row],[prox]])*Table1[[#This Row],[urban]]</f>
        <v>0</v>
      </c>
      <c r="AX56">
        <f>(Table1[[#This Row],[co-pub]]+Table1[co-priv])*(1-Table1[[#This Row],[prox]])*(1-Table1[[#This Row],[urban]])</f>
        <v>0</v>
      </c>
      <c r="AZ56">
        <f>(Table1[[#This Row],[nurse-pub]]+Table1[nurse-priv])*Table1[[#This Row],[prox]]*Table1[[#This Row],[urban]]</f>
        <v>0</v>
      </c>
      <c r="BA56">
        <f>(Table1[[#This Row],[nurse-pub]]+Table1[nurse-priv])*Table1[[#This Row],[prox]]*(1-Table1[[#This Row],[urban]])</f>
        <v>8</v>
      </c>
      <c r="BB56">
        <f>(Table1[[#This Row],[nurse-pub]]+Table1[nurse-priv])*(1-Table1[[#This Row],[prox]])*Table1[[#This Row],[urban]]</f>
        <v>0</v>
      </c>
      <c r="BC56">
        <f>(Table1[[#This Row],[nurse-pub]]+Table1[nurse-priv])*(1-Table1[[#This Row],[prox]])*(1-Table1[[#This Row],[urban]])</f>
        <v>0</v>
      </c>
      <c r="BE56">
        <f>(Table1[[#This Row],[midwife-pub]]+Table1[midwife-priv])*Table1[[#This Row],[prox]]*Table1[[#This Row],[urban]]</f>
        <v>0</v>
      </c>
      <c r="BF56">
        <f>(Table1[[#This Row],[midwife-pub]]+Table1[midwife-priv])*Table1[[#This Row],[prox]]*(1-Table1[[#This Row],[urban]])</f>
        <v>11</v>
      </c>
      <c r="BG56">
        <f>(Table1[[#This Row],[midwife-pub]]+Table1[midwife-priv])*(1-Table1[[#This Row],[prox]])*Table1[[#This Row],[urban]]</f>
        <v>0</v>
      </c>
      <c r="BH56">
        <f>(Table1[[#This Row],[midwife-pub]]+Table1[midwife-priv])*(1-Table1[[#This Row],[prox]])*(1-Table1[[#This Row],[urban]])</f>
        <v>0</v>
      </c>
      <c r="BJ56">
        <f>(Table1[[#This Row],[ma-pub]]+Table1[ma-priv])*Table1[[#This Row],[prox]]*Table1[[#This Row],[urban]]</f>
        <v>0</v>
      </c>
      <c r="BK56">
        <f>(Table1[[#This Row],[ma-pub]]+Table1[ma-priv])*Table1[[#This Row],[prox]]*(1-Table1[[#This Row],[urban]])</f>
        <v>49</v>
      </c>
      <c r="BL56">
        <f>(Table1[[#This Row],[ma-pub]]+Table1[ma-priv])*(1-Table1[[#This Row],[prox]])*Table1[[#This Row],[urban]]</f>
        <v>0</v>
      </c>
      <c r="BM56">
        <f>(Table1[[#This Row],[ma-pub]]+Table1[ma-priv])*(1-Table1[[#This Row],[prox]])*(1-Table1[[#This Row],[urban]])</f>
        <v>0</v>
      </c>
    </row>
    <row r="57" spans="1:65" x14ac:dyDescent="0.2">
      <c r="A57" t="s">
        <v>53</v>
      </c>
      <c r="B57">
        <v>449</v>
      </c>
      <c r="C57">
        <v>320</v>
      </c>
      <c r="D57" s="12" t="str">
        <f>VLOOKUP(A57,'Districts+regions'!A60:B205,2,FALSE)</f>
        <v>Mwanza</v>
      </c>
      <c r="E57" s="6"/>
      <c r="F57" s="6">
        <v>1</v>
      </c>
      <c r="G57" s="6">
        <v>1</v>
      </c>
      <c r="H57" s="1">
        <f t="shared" si="5"/>
        <v>449320</v>
      </c>
      <c r="I57">
        <v>2</v>
      </c>
      <c r="J57">
        <v>2</v>
      </c>
      <c r="K57">
        <v>8</v>
      </c>
      <c r="L57">
        <v>1</v>
      </c>
      <c r="M57">
        <v>55</v>
      </c>
      <c r="N57">
        <v>2</v>
      </c>
      <c r="O57">
        <v>17</v>
      </c>
      <c r="P57">
        <v>0</v>
      </c>
      <c r="Q57">
        <v>46</v>
      </c>
      <c r="R57">
        <v>3</v>
      </c>
      <c r="S57">
        <v>140</v>
      </c>
      <c r="T57">
        <v>3</v>
      </c>
      <c r="U57" s="9">
        <f>((I57+J57+Table1[[#This Row],[amo-pub]]+Table1[[#This Row],[amo-priv]]+Table1[[#This Row],[co-pub]]+Table1[[#This Row],[co-priv]]+O57+P57+Q57+R57)/H57)*10000</f>
        <v>3.0267960473604556</v>
      </c>
      <c r="V57">
        <v>1.7</v>
      </c>
      <c r="W57">
        <f>IF(Table1[[#This Row],[Column20]]&gt;$Y$7,4,1)*IF(AND($Y$7&gt;Table1[[#This Row],[Column20]],Table1[[#This Row],[Column20]]&gt;$Y$10),3,1)*IF(AND($Y$10&gt;Table1[[#This Row],[Column20]],Table1[[#This Row],[Column20]]&gt;$Y$13),2,1)</f>
        <v>1</v>
      </c>
      <c r="AA57">
        <f t="shared" si="1"/>
        <v>1</v>
      </c>
      <c r="AB57">
        <f t="shared" si="2"/>
        <v>0</v>
      </c>
      <c r="AC57">
        <f t="shared" si="3"/>
        <v>0</v>
      </c>
      <c r="AD57">
        <f t="shared" si="4"/>
        <v>0</v>
      </c>
      <c r="AF57">
        <f>Table1[[#This Row],[population]]*Table1[[#This Row],[prox]]*Table1[[#This Row],[urban]]</f>
        <v>449320</v>
      </c>
      <c r="AG57">
        <f>Table1[[#This Row],[population]]*Table1[[#This Row],[prox]]*(1-Table1[[#This Row],[urban]])</f>
        <v>0</v>
      </c>
      <c r="AH57">
        <f>Table1[[#This Row],[population]]*(1-Table1[[#This Row],[prox]])*Table1[[#This Row],[urban]]</f>
        <v>0</v>
      </c>
      <c r="AI57">
        <f>Table1[[#This Row],[population]]*(1-Table1[[#This Row],[prox]])*(1-Table1[[#This Row],[urban]])</f>
        <v>0</v>
      </c>
      <c r="AK57">
        <f>(Table1[[#This Row],[docs-pub]]+Table1[docs-priv])*Table1[[#This Row],[prox]]*Table1[[#This Row],[urban]]</f>
        <v>4</v>
      </c>
      <c r="AL57">
        <f>(Table1[[#This Row],[docs-pub]]+Table1[docs-priv])*Table1[[#This Row],[prox]]*(1-Table1[[#This Row],[urban]])</f>
        <v>0</v>
      </c>
      <c r="AM57">
        <f>(Table1[[#This Row],[docs-pub]]+Table1[docs-priv])*(1-Table1[[#This Row],[prox]])*Table1[[#This Row],[urban]]</f>
        <v>0</v>
      </c>
      <c r="AN57">
        <f>(Table1[[#This Row],[docs-pub]]+Table1[docs-priv])*(1-Table1[[#This Row],[prox]])*(1-Table1[[#This Row],[urban]])</f>
        <v>0</v>
      </c>
      <c r="AP57">
        <f>(Table1[[#This Row],[amo-pub]]+Table1[amo-priv])*Table1[[#This Row],[prox]]*Table1[[#This Row],[urban]]</f>
        <v>9</v>
      </c>
      <c r="AQ57">
        <f>(Table1[[#This Row],[amo-pub]]+Table1[amo-priv])*Table1[[#This Row],[prox]]*(1-Table1[[#This Row],[urban]])</f>
        <v>0</v>
      </c>
      <c r="AR57">
        <f>(Table1[[#This Row],[amo-pub]]+Table1[amo-priv])*(1-Table1[[#This Row],[prox]])*Table1[[#This Row],[urban]]</f>
        <v>0</v>
      </c>
      <c r="AS57">
        <f>(Table1[[#This Row],[amo-pub]]+Table1[amo-priv])*(1-Table1[[#This Row],[prox]])*(1-Table1[[#This Row],[urban]])</f>
        <v>0</v>
      </c>
      <c r="AU57">
        <f>(Table1[[#This Row],[co-pub]]+Table1[co-priv])*Table1[[#This Row],[prox]]*Table1[[#This Row],[urban]]</f>
        <v>57</v>
      </c>
      <c r="AV57">
        <f>(Table1[[#This Row],[co-pub]]+Table1[co-priv])*Table1[[#This Row],[prox]]*(1-Table1[[#This Row],[urban]])</f>
        <v>0</v>
      </c>
      <c r="AW57">
        <f>(Table1[[#This Row],[co-pub]]+Table1[co-priv])*(1-Table1[[#This Row],[prox]])*Table1[[#This Row],[urban]]</f>
        <v>0</v>
      </c>
      <c r="AX57">
        <f>(Table1[[#This Row],[co-pub]]+Table1[co-priv])*(1-Table1[[#This Row],[prox]])*(1-Table1[[#This Row],[urban]])</f>
        <v>0</v>
      </c>
      <c r="AZ57">
        <f>(Table1[[#This Row],[nurse-pub]]+Table1[nurse-priv])*Table1[[#This Row],[prox]]*Table1[[#This Row],[urban]]</f>
        <v>17</v>
      </c>
      <c r="BA57">
        <f>(Table1[[#This Row],[nurse-pub]]+Table1[nurse-priv])*Table1[[#This Row],[prox]]*(1-Table1[[#This Row],[urban]])</f>
        <v>0</v>
      </c>
      <c r="BB57">
        <f>(Table1[[#This Row],[nurse-pub]]+Table1[nurse-priv])*(1-Table1[[#This Row],[prox]])*Table1[[#This Row],[urban]]</f>
        <v>0</v>
      </c>
      <c r="BC57">
        <f>(Table1[[#This Row],[nurse-pub]]+Table1[nurse-priv])*(1-Table1[[#This Row],[prox]])*(1-Table1[[#This Row],[urban]])</f>
        <v>0</v>
      </c>
      <c r="BE57">
        <f>(Table1[[#This Row],[midwife-pub]]+Table1[midwife-priv])*Table1[[#This Row],[prox]]*Table1[[#This Row],[urban]]</f>
        <v>49</v>
      </c>
      <c r="BF57">
        <f>(Table1[[#This Row],[midwife-pub]]+Table1[midwife-priv])*Table1[[#This Row],[prox]]*(1-Table1[[#This Row],[urban]])</f>
        <v>0</v>
      </c>
      <c r="BG57">
        <f>(Table1[[#This Row],[midwife-pub]]+Table1[midwife-priv])*(1-Table1[[#This Row],[prox]])*Table1[[#This Row],[urban]]</f>
        <v>0</v>
      </c>
      <c r="BH57">
        <f>(Table1[[#This Row],[midwife-pub]]+Table1[midwife-priv])*(1-Table1[[#This Row],[prox]])*(1-Table1[[#This Row],[urban]])</f>
        <v>0</v>
      </c>
      <c r="BJ57">
        <f>(Table1[[#This Row],[ma-pub]]+Table1[ma-priv])*Table1[[#This Row],[prox]]*Table1[[#This Row],[urban]]</f>
        <v>143</v>
      </c>
      <c r="BK57">
        <f>(Table1[[#This Row],[ma-pub]]+Table1[ma-priv])*Table1[[#This Row],[prox]]*(1-Table1[[#This Row],[urban]])</f>
        <v>0</v>
      </c>
      <c r="BL57">
        <f>(Table1[[#This Row],[ma-pub]]+Table1[ma-priv])*(1-Table1[[#This Row],[prox]])*Table1[[#This Row],[urban]]</f>
        <v>0</v>
      </c>
      <c r="BM57">
        <f>(Table1[[#This Row],[ma-pub]]+Table1[ma-priv])*(1-Table1[[#This Row],[prox]])*(1-Table1[[#This Row],[urban]])</f>
        <v>0</v>
      </c>
    </row>
    <row r="58" spans="1:65" x14ac:dyDescent="0.2">
      <c r="A58" t="s">
        <v>54</v>
      </c>
      <c r="B58">
        <v>113</v>
      </c>
      <c r="C58">
        <v>29</v>
      </c>
      <c r="D58" s="12" t="s">
        <v>148</v>
      </c>
      <c r="E58" s="6"/>
      <c r="F58" s="6">
        <f>Table1[[#This Row],[regional]]</f>
        <v>0</v>
      </c>
      <c r="G58" s="6"/>
      <c r="H58" s="1">
        <f t="shared" si="5"/>
        <v>113029</v>
      </c>
      <c r="I58">
        <v>4</v>
      </c>
      <c r="J58">
        <v>0</v>
      </c>
      <c r="K58">
        <v>7</v>
      </c>
      <c r="L58">
        <v>0</v>
      </c>
      <c r="M58">
        <v>39</v>
      </c>
      <c r="N58">
        <v>2</v>
      </c>
      <c r="O58">
        <v>56</v>
      </c>
      <c r="P58">
        <v>0</v>
      </c>
      <c r="Q58">
        <v>41</v>
      </c>
      <c r="R58">
        <v>2</v>
      </c>
      <c r="S58">
        <v>110</v>
      </c>
      <c r="T58">
        <v>3</v>
      </c>
      <c r="U58" s="9">
        <f>((I58+J58+Table1[[#This Row],[amo-pub]]+Table1[[#This Row],[amo-priv]]+Table1[[#This Row],[co-pub]]+Table1[[#This Row],[co-priv]]+O58+P58+Q58+R58)/H58)*10000</f>
        <v>13.359403338966105</v>
      </c>
      <c r="V58">
        <v>9.6999999999999993</v>
      </c>
      <c r="W58">
        <f>IF(Table1[[#This Row],[Column20]]&gt;$Y$7,4,1)*IF(AND($Y$7&gt;Table1[[#This Row],[Column20]],Table1[[#This Row],[Column20]]&gt;$Y$10),3,1)*IF(AND($Y$10&gt;Table1[[#This Row],[Column20]],Table1[[#This Row],[Column20]]&gt;$Y$13),2,1)</f>
        <v>4</v>
      </c>
      <c r="AA58">
        <f t="shared" si="1"/>
        <v>0</v>
      </c>
      <c r="AB58">
        <f t="shared" si="2"/>
        <v>0</v>
      </c>
      <c r="AC58">
        <f t="shared" si="3"/>
        <v>0</v>
      </c>
      <c r="AD58">
        <f t="shared" si="4"/>
        <v>1</v>
      </c>
      <c r="AF58">
        <f>Table1[[#This Row],[population]]*Table1[[#This Row],[prox]]*Table1[[#This Row],[urban]]</f>
        <v>0</v>
      </c>
      <c r="AG58">
        <f>Table1[[#This Row],[population]]*Table1[[#This Row],[prox]]*(1-Table1[[#This Row],[urban]])</f>
        <v>0</v>
      </c>
      <c r="AH58">
        <f>Table1[[#This Row],[population]]*(1-Table1[[#This Row],[prox]])*Table1[[#This Row],[urban]]</f>
        <v>0</v>
      </c>
      <c r="AI58">
        <f>Table1[[#This Row],[population]]*(1-Table1[[#This Row],[prox]])*(1-Table1[[#This Row],[urban]])</f>
        <v>113029</v>
      </c>
      <c r="AK58">
        <f>(Table1[[#This Row],[docs-pub]]+Table1[docs-priv])*Table1[[#This Row],[prox]]*Table1[[#This Row],[urban]]</f>
        <v>0</v>
      </c>
      <c r="AL58">
        <f>(Table1[[#This Row],[docs-pub]]+Table1[docs-priv])*Table1[[#This Row],[prox]]*(1-Table1[[#This Row],[urban]])</f>
        <v>0</v>
      </c>
      <c r="AM58">
        <f>(Table1[[#This Row],[docs-pub]]+Table1[docs-priv])*(1-Table1[[#This Row],[prox]])*Table1[[#This Row],[urban]]</f>
        <v>0</v>
      </c>
      <c r="AN58">
        <f>(Table1[[#This Row],[docs-pub]]+Table1[docs-priv])*(1-Table1[[#This Row],[prox]])*(1-Table1[[#This Row],[urban]])</f>
        <v>4</v>
      </c>
      <c r="AP58">
        <f>(Table1[[#This Row],[amo-pub]]+Table1[amo-priv])*Table1[[#This Row],[prox]]*Table1[[#This Row],[urban]]</f>
        <v>0</v>
      </c>
      <c r="AQ58">
        <f>(Table1[[#This Row],[amo-pub]]+Table1[amo-priv])*Table1[[#This Row],[prox]]*(1-Table1[[#This Row],[urban]])</f>
        <v>0</v>
      </c>
      <c r="AR58">
        <f>(Table1[[#This Row],[amo-pub]]+Table1[amo-priv])*(1-Table1[[#This Row],[prox]])*Table1[[#This Row],[urban]]</f>
        <v>0</v>
      </c>
      <c r="AS58">
        <f>(Table1[[#This Row],[amo-pub]]+Table1[amo-priv])*(1-Table1[[#This Row],[prox]])*(1-Table1[[#This Row],[urban]])</f>
        <v>7</v>
      </c>
      <c r="AU58">
        <f>(Table1[[#This Row],[co-pub]]+Table1[co-priv])*Table1[[#This Row],[prox]]*Table1[[#This Row],[urban]]</f>
        <v>0</v>
      </c>
      <c r="AV58">
        <f>(Table1[[#This Row],[co-pub]]+Table1[co-priv])*Table1[[#This Row],[prox]]*(1-Table1[[#This Row],[urban]])</f>
        <v>0</v>
      </c>
      <c r="AW58">
        <f>(Table1[[#This Row],[co-pub]]+Table1[co-priv])*(1-Table1[[#This Row],[prox]])*Table1[[#This Row],[urban]]</f>
        <v>0</v>
      </c>
      <c r="AX58">
        <f>(Table1[[#This Row],[co-pub]]+Table1[co-priv])*(1-Table1[[#This Row],[prox]])*(1-Table1[[#This Row],[urban]])</f>
        <v>41</v>
      </c>
      <c r="AZ58">
        <f>(Table1[[#This Row],[nurse-pub]]+Table1[nurse-priv])*Table1[[#This Row],[prox]]*Table1[[#This Row],[urban]]</f>
        <v>0</v>
      </c>
      <c r="BA58">
        <f>(Table1[[#This Row],[nurse-pub]]+Table1[nurse-priv])*Table1[[#This Row],[prox]]*(1-Table1[[#This Row],[urban]])</f>
        <v>0</v>
      </c>
      <c r="BB58">
        <f>(Table1[[#This Row],[nurse-pub]]+Table1[nurse-priv])*(1-Table1[[#This Row],[prox]])*Table1[[#This Row],[urban]]</f>
        <v>0</v>
      </c>
      <c r="BC58">
        <f>(Table1[[#This Row],[nurse-pub]]+Table1[nurse-priv])*(1-Table1[[#This Row],[prox]])*(1-Table1[[#This Row],[urban]])</f>
        <v>56</v>
      </c>
      <c r="BE58">
        <f>(Table1[[#This Row],[midwife-pub]]+Table1[midwife-priv])*Table1[[#This Row],[prox]]*Table1[[#This Row],[urban]]</f>
        <v>0</v>
      </c>
      <c r="BF58">
        <f>(Table1[[#This Row],[midwife-pub]]+Table1[midwife-priv])*Table1[[#This Row],[prox]]*(1-Table1[[#This Row],[urban]])</f>
        <v>0</v>
      </c>
      <c r="BG58">
        <f>(Table1[[#This Row],[midwife-pub]]+Table1[midwife-priv])*(1-Table1[[#This Row],[prox]])*Table1[[#This Row],[urban]]</f>
        <v>0</v>
      </c>
      <c r="BH58">
        <f>(Table1[[#This Row],[midwife-pub]]+Table1[midwife-priv])*(1-Table1[[#This Row],[prox]])*(1-Table1[[#This Row],[urban]])</f>
        <v>43</v>
      </c>
      <c r="BJ58">
        <f>(Table1[[#This Row],[ma-pub]]+Table1[ma-priv])*Table1[[#This Row],[prox]]*Table1[[#This Row],[urban]]</f>
        <v>0</v>
      </c>
      <c r="BK58">
        <f>(Table1[[#This Row],[ma-pub]]+Table1[ma-priv])*Table1[[#This Row],[prox]]*(1-Table1[[#This Row],[urban]])</f>
        <v>0</v>
      </c>
      <c r="BL58">
        <f>(Table1[[#This Row],[ma-pub]]+Table1[ma-priv])*(1-Table1[[#This Row],[prox]])*Table1[[#This Row],[urban]]</f>
        <v>0</v>
      </c>
      <c r="BM58">
        <f>(Table1[[#This Row],[ma-pub]]+Table1[ma-priv])*(1-Table1[[#This Row],[prox]])*(1-Table1[[#This Row],[urban]])</f>
        <v>113</v>
      </c>
    </row>
    <row r="59" spans="1:65" x14ac:dyDescent="0.2">
      <c r="A59" t="s">
        <v>55</v>
      </c>
      <c r="B59">
        <v>232</v>
      </c>
      <c r="C59">
        <v>397</v>
      </c>
      <c r="D59" s="12" t="s">
        <v>184</v>
      </c>
      <c r="E59" s="6"/>
      <c r="F59" s="6">
        <f>Table1[[#This Row],[regional]]</f>
        <v>0</v>
      </c>
      <c r="G59" s="6"/>
      <c r="H59" s="1">
        <f t="shared" si="5"/>
        <v>232397</v>
      </c>
      <c r="I59">
        <v>8</v>
      </c>
      <c r="J59">
        <v>0</v>
      </c>
      <c r="K59">
        <v>11</v>
      </c>
      <c r="L59">
        <v>0</v>
      </c>
      <c r="M59">
        <v>39</v>
      </c>
      <c r="N59">
        <v>1</v>
      </c>
      <c r="O59">
        <v>33</v>
      </c>
      <c r="P59">
        <v>0</v>
      </c>
      <c r="Q59">
        <v>137</v>
      </c>
      <c r="R59">
        <v>0</v>
      </c>
      <c r="S59">
        <v>236</v>
      </c>
      <c r="T59">
        <v>6</v>
      </c>
      <c r="U59" s="9">
        <f>((I59+J59+Table1[[#This Row],[amo-pub]]+Table1[[#This Row],[amo-priv]]+Table1[[#This Row],[co-pub]]+Table1[[#This Row],[co-priv]]+O59+P59+Q59+R59)/H59)*10000</f>
        <v>9.8538277172252648</v>
      </c>
      <c r="V59">
        <v>8.1</v>
      </c>
      <c r="W59">
        <f>IF(Table1[[#This Row],[Column20]]&gt;$Y$7,4,1)*IF(AND($Y$7&gt;Table1[[#This Row],[Column20]],Table1[[#This Row],[Column20]]&gt;$Y$10),3,1)*IF(AND($Y$10&gt;Table1[[#This Row],[Column20]],Table1[[#This Row],[Column20]]&gt;$Y$13),2,1)</f>
        <v>4</v>
      </c>
      <c r="AA59">
        <f t="shared" si="1"/>
        <v>0</v>
      </c>
      <c r="AB59">
        <f t="shared" si="2"/>
        <v>0</v>
      </c>
      <c r="AC59">
        <f t="shared" si="3"/>
        <v>0</v>
      </c>
      <c r="AD59">
        <f t="shared" si="4"/>
        <v>1</v>
      </c>
      <c r="AF59">
        <f>Table1[[#This Row],[population]]*Table1[[#This Row],[prox]]*Table1[[#This Row],[urban]]</f>
        <v>0</v>
      </c>
      <c r="AG59">
        <f>Table1[[#This Row],[population]]*Table1[[#This Row],[prox]]*(1-Table1[[#This Row],[urban]])</f>
        <v>0</v>
      </c>
      <c r="AH59">
        <f>Table1[[#This Row],[population]]*(1-Table1[[#This Row],[prox]])*Table1[[#This Row],[urban]]</f>
        <v>0</v>
      </c>
      <c r="AI59">
        <f>Table1[[#This Row],[population]]*(1-Table1[[#This Row],[prox]])*(1-Table1[[#This Row],[urban]])</f>
        <v>232397</v>
      </c>
      <c r="AK59">
        <f>(Table1[[#This Row],[docs-pub]]+Table1[docs-priv])*Table1[[#This Row],[prox]]*Table1[[#This Row],[urban]]</f>
        <v>0</v>
      </c>
      <c r="AL59">
        <f>(Table1[[#This Row],[docs-pub]]+Table1[docs-priv])*Table1[[#This Row],[prox]]*(1-Table1[[#This Row],[urban]])</f>
        <v>0</v>
      </c>
      <c r="AM59">
        <f>(Table1[[#This Row],[docs-pub]]+Table1[docs-priv])*(1-Table1[[#This Row],[prox]])*Table1[[#This Row],[urban]]</f>
        <v>0</v>
      </c>
      <c r="AN59">
        <f>(Table1[[#This Row],[docs-pub]]+Table1[docs-priv])*(1-Table1[[#This Row],[prox]])*(1-Table1[[#This Row],[urban]])</f>
        <v>8</v>
      </c>
      <c r="AP59">
        <f>(Table1[[#This Row],[amo-pub]]+Table1[amo-priv])*Table1[[#This Row],[prox]]*Table1[[#This Row],[urban]]</f>
        <v>0</v>
      </c>
      <c r="AQ59">
        <f>(Table1[[#This Row],[amo-pub]]+Table1[amo-priv])*Table1[[#This Row],[prox]]*(1-Table1[[#This Row],[urban]])</f>
        <v>0</v>
      </c>
      <c r="AR59">
        <f>(Table1[[#This Row],[amo-pub]]+Table1[amo-priv])*(1-Table1[[#This Row],[prox]])*Table1[[#This Row],[urban]]</f>
        <v>0</v>
      </c>
      <c r="AS59">
        <f>(Table1[[#This Row],[amo-pub]]+Table1[amo-priv])*(1-Table1[[#This Row],[prox]])*(1-Table1[[#This Row],[urban]])</f>
        <v>11</v>
      </c>
      <c r="AU59">
        <f>(Table1[[#This Row],[co-pub]]+Table1[co-priv])*Table1[[#This Row],[prox]]*Table1[[#This Row],[urban]]</f>
        <v>0</v>
      </c>
      <c r="AV59">
        <f>(Table1[[#This Row],[co-pub]]+Table1[co-priv])*Table1[[#This Row],[prox]]*(1-Table1[[#This Row],[urban]])</f>
        <v>0</v>
      </c>
      <c r="AW59">
        <f>(Table1[[#This Row],[co-pub]]+Table1[co-priv])*(1-Table1[[#This Row],[prox]])*Table1[[#This Row],[urban]]</f>
        <v>0</v>
      </c>
      <c r="AX59">
        <f>(Table1[[#This Row],[co-pub]]+Table1[co-priv])*(1-Table1[[#This Row],[prox]])*(1-Table1[[#This Row],[urban]])</f>
        <v>40</v>
      </c>
      <c r="AZ59">
        <f>(Table1[[#This Row],[nurse-pub]]+Table1[nurse-priv])*Table1[[#This Row],[prox]]*Table1[[#This Row],[urban]]</f>
        <v>0</v>
      </c>
      <c r="BA59">
        <f>(Table1[[#This Row],[nurse-pub]]+Table1[nurse-priv])*Table1[[#This Row],[prox]]*(1-Table1[[#This Row],[urban]])</f>
        <v>0</v>
      </c>
      <c r="BB59">
        <f>(Table1[[#This Row],[nurse-pub]]+Table1[nurse-priv])*(1-Table1[[#This Row],[prox]])*Table1[[#This Row],[urban]]</f>
        <v>0</v>
      </c>
      <c r="BC59">
        <f>(Table1[[#This Row],[nurse-pub]]+Table1[nurse-priv])*(1-Table1[[#This Row],[prox]])*(1-Table1[[#This Row],[urban]])</f>
        <v>33</v>
      </c>
      <c r="BE59">
        <f>(Table1[[#This Row],[midwife-pub]]+Table1[midwife-priv])*Table1[[#This Row],[prox]]*Table1[[#This Row],[urban]]</f>
        <v>0</v>
      </c>
      <c r="BF59">
        <f>(Table1[[#This Row],[midwife-pub]]+Table1[midwife-priv])*Table1[[#This Row],[prox]]*(1-Table1[[#This Row],[urban]])</f>
        <v>0</v>
      </c>
      <c r="BG59">
        <f>(Table1[[#This Row],[midwife-pub]]+Table1[midwife-priv])*(1-Table1[[#This Row],[prox]])*Table1[[#This Row],[urban]]</f>
        <v>0</v>
      </c>
      <c r="BH59">
        <f>(Table1[[#This Row],[midwife-pub]]+Table1[midwife-priv])*(1-Table1[[#This Row],[prox]])*(1-Table1[[#This Row],[urban]])</f>
        <v>137</v>
      </c>
      <c r="BJ59">
        <f>(Table1[[#This Row],[ma-pub]]+Table1[ma-priv])*Table1[[#This Row],[prox]]*Table1[[#This Row],[urban]]</f>
        <v>0</v>
      </c>
      <c r="BK59">
        <f>(Table1[[#This Row],[ma-pub]]+Table1[ma-priv])*Table1[[#This Row],[prox]]*(1-Table1[[#This Row],[urban]])</f>
        <v>0</v>
      </c>
      <c r="BL59">
        <f>(Table1[[#This Row],[ma-pub]]+Table1[ma-priv])*(1-Table1[[#This Row],[prox]])*Table1[[#This Row],[urban]]</f>
        <v>0</v>
      </c>
      <c r="BM59">
        <f>(Table1[[#This Row],[ma-pub]]+Table1[ma-priv])*(1-Table1[[#This Row],[prox]])*(1-Table1[[#This Row],[urban]])</f>
        <v>242</v>
      </c>
    </row>
    <row r="60" spans="1:65" x14ac:dyDescent="0.2">
      <c r="A60" t="s">
        <v>56</v>
      </c>
      <c r="B60">
        <v>480</v>
      </c>
      <c r="C60">
        <v>327</v>
      </c>
      <c r="D60" s="12" t="s">
        <v>172</v>
      </c>
      <c r="E60" s="6"/>
      <c r="F60" s="6">
        <f>Table1[[#This Row],[regional]]</f>
        <v>0</v>
      </c>
      <c r="G60" s="6"/>
      <c r="H60" s="1">
        <f t="shared" si="5"/>
        <v>480327</v>
      </c>
      <c r="I60">
        <v>7</v>
      </c>
      <c r="J60">
        <v>1</v>
      </c>
      <c r="K60">
        <v>11</v>
      </c>
      <c r="L60">
        <v>2</v>
      </c>
      <c r="M60">
        <v>44</v>
      </c>
      <c r="N60">
        <v>4</v>
      </c>
      <c r="O60">
        <v>35</v>
      </c>
      <c r="P60">
        <v>1</v>
      </c>
      <c r="Q60">
        <v>98</v>
      </c>
      <c r="R60">
        <v>7</v>
      </c>
      <c r="S60">
        <v>212</v>
      </c>
      <c r="T60">
        <v>8</v>
      </c>
      <c r="U60" s="9">
        <f>((I60+J60+Table1[[#This Row],[amo-pub]]+Table1[[#This Row],[amo-priv]]+Table1[[#This Row],[co-pub]]+Table1[[#This Row],[co-priv]]+O60+P60+Q60+R60)/H60)*10000</f>
        <v>4.3720215603120369</v>
      </c>
      <c r="V60">
        <v>3.4</v>
      </c>
      <c r="W60">
        <f>IF(Table1[[#This Row],[Column20]]&gt;$Y$7,4,1)*IF(AND($Y$7&gt;Table1[[#This Row],[Column20]],Table1[[#This Row],[Column20]]&gt;$Y$10),3,1)*IF(AND($Y$10&gt;Table1[[#This Row],[Column20]],Table1[[#This Row],[Column20]]&gt;$Y$13),2,1)</f>
        <v>2</v>
      </c>
      <c r="AA60">
        <f t="shared" si="1"/>
        <v>0</v>
      </c>
      <c r="AB60">
        <f t="shared" si="2"/>
        <v>0</v>
      </c>
      <c r="AC60">
        <f t="shared" si="3"/>
        <v>0</v>
      </c>
      <c r="AD60">
        <f t="shared" si="4"/>
        <v>1</v>
      </c>
      <c r="AF60">
        <f>Table1[[#This Row],[population]]*Table1[[#This Row],[prox]]*Table1[[#This Row],[urban]]</f>
        <v>0</v>
      </c>
      <c r="AG60">
        <f>Table1[[#This Row],[population]]*Table1[[#This Row],[prox]]*(1-Table1[[#This Row],[urban]])</f>
        <v>0</v>
      </c>
      <c r="AH60">
        <f>Table1[[#This Row],[population]]*(1-Table1[[#This Row],[prox]])*Table1[[#This Row],[urban]]</f>
        <v>0</v>
      </c>
      <c r="AI60">
        <f>Table1[[#This Row],[population]]*(1-Table1[[#This Row],[prox]])*(1-Table1[[#This Row],[urban]])</f>
        <v>480327</v>
      </c>
      <c r="AK60">
        <f>(Table1[[#This Row],[docs-pub]]+Table1[docs-priv])*Table1[[#This Row],[prox]]*Table1[[#This Row],[urban]]</f>
        <v>0</v>
      </c>
      <c r="AL60">
        <f>(Table1[[#This Row],[docs-pub]]+Table1[docs-priv])*Table1[[#This Row],[prox]]*(1-Table1[[#This Row],[urban]])</f>
        <v>0</v>
      </c>
      <c r="AM60">
        <f>(Table1[[#This Row],[docs-pub]]+Table1[docs-priv])*(1-Table1[[#This Row],[prox]])*Table1[[#This Row],[urban]]</f>
        <v>0</v>
      </c>
      <c r="AN60">
        <f>(Table1[[#This Row],[docs-pub]]+Table1[docs-priv])*(1-Table1[[#This Row],[prox]])*(1-Table1[[#This Row],[urban]])</f>
        <v>8</v>
      </c>
      <c r="AP60">
        <f>(Table1[[#This Row],[amo-pub]]+Table1[amo-priv])*Table1[[#This Row],[prox]]*Table1[[#This Row],[urban]]</f>
        <v>0</v>
      </c>
      <c r="AQ60">
        <f>(Table1[[#This Row],[amo-pub]]+Table1[amo-priv])*Table1[[#This Row],[prox]]*(1-Table1[[#This Row],[urban]])</f>
        <v>0</v>
      </c>
      <c r="AR60">
        <f>(Table1[[#This Row],[amo-pub]]+Table1[amo-priv])*(1-Table1[[#This Row],[prox]])*Table1[[#This Row],[urban]]</f>
        <v>0</v>
      </c>
      <c r="AS60">
        <f>(Table1[[#This Row],[amo-pub]]+Table1[amo-priv])*(1-Table1[[#This Row],[prox]])*(1-Table1[[#This Row],[urban]])</f>
        <v>13</v>
      </c>
      <c r="AU60">
        <f>(Table1[[#This Row],[co-pub]]+Table1[co-priv])*Table1[[#This Row],[prox]]*Table1[[#This Row],[urban]]</f>
        <v>0</v>
      </c>
      <c r="AV60">
        <f>(Table1[[#This Row],[co-pub]]+Table1[co-priv])*Table1[[#This Row],[prox]]*(1-Table1[[#This Row],[urban]])</f>
        <v>0</v>
      </c>
      <c r="AW60">
        <f>(Table1[[#This Row],[co-pub]]+Table1[co-priv])*(1-Table1[[#This Row],[prox]])*Table1[[#This Row],[urban]]</f>
        <v>0</v>
      </c>
      <c r="AX60">
        <f>(Table1[[#This Row],[co-pub]]+Table1[co-priv])*(1-Table1[[#This Row],[prox]])*(1-Table1[[#This Row],[urban]])</f>
        <v>48</v>
      </c>
      <c r="AZ60">
        <f>(Table1[[#This Row],[nurse-pub]]+Table1[nurse-priv])*Table1[[#This Row],[prox]]*Table1[[#This Row],[urban]]</f>
        <v>0</v>
      </c>
      <c r="BA60">
        <f>(Table1[[#This Row],[nurse-pub]]+Table1[nurse-priv])*Table1[[#This Row],[prox]]*(1-Table1[[#This Row],[urban]])</f>
        <v>0</v>
      </c>
      <c r="BB60">
        <f>(Table1[[#This Row],[nurse-pub]]+Table1[nurse-priv])*(1-Table1[[#This Row],[prox]])*Table1[[#This Row],[urban]]</f>
        <v>0</v>
      </c>
      <c r="BC60">
        <f>(Table1[[#This Row],[nurse-pub]]+Table1[nurse-priv])*(1-Table1[[#This Row],[prox]])*(1-Table1[[#This Row],[urban]])</f>
        <v>36</v>
      </c>
      <c r="BE60">
        <f>(Table1[[#This Row],[midwife-pub]]+Table1[midwife-priv])*Table1[[#This Row],[prox]]*Table1[[#This Row],[urban]]</f>
        <v>0</v>
      </c>
      <c r="BF60">
        <f>(Table1[[#This Row],[midwife-pub]]+Table1[midwife-priv])*Table1[[#This Row],[prox]]*(1-Table1[[#This Row],[urban]])</f>
        <v>0</v>
      </c>
      <c r="BG60">
        <f>(Table1[[#This Row],[midwife-pub]]+Table1[midwife-priv])*(1-Table1[[#This Row],[prox]])*Table1[[#This Row],[urban]]</f>
        <v>0</v>
      </c>
      <c r="BH60">
        <f>(Table1[[#This Row],[midwife-pub]]+Table1[midwife-priv])*(1-Table1[[#This Row],[prox]])*(1-Table1[[#This Row],[urban]])</f>
        <v>105</v>
      </c>
      <c r="BJ60">
        <f>(Table1[[#This Row],[ma-pub]]+Table1[ma-priv])*Table1[[#This Row],[prox]]*Table1[[#This Row],[urban]]</f>
        <v>0</v>
      </c>
      <c r="BK60">
        <f>(Table1[[#This Row],[ma-pub]]+Table1[ma-priv])*Table1[[#This Row],[prox]]*(1-Table1[[#This Row],[urban]])</f>
        <v>0</v>
      </c>
      <c r="BL60">
        <f>(Table1[[#This Row],[ma-pub]]+Table1[ma-priv])*(1-Table1[[#This Row],[prox]])*Table1[[#This Row],[urban]]</f>
        <v>0</v>
      </c>
      <c r="BM60">
        <f>(Table1[[#This Row],[ma-pub]]+Table1[ma-priv])*(1-Table1[[#This Row],[prox]])*(1-Table1[[#This Row],[urban]])</f>
        <v>220</v>
      </c>
    </row>
    <row r="61" spans="1:65" x14ac:dyDescent="0.2">
      <c r="A61" t="s">
        <v>57</v>
      </c>
      <c r="B61">
        <v>357</v>
      </c>
      <c r="C61">
        <v>165</v>
      </c>
      <c r="D61" s="12" t="str">
        <f>VLOOKUP(A61,'Districts+regions'!A15:B160,2,FALSE)</f>
        <v>Shinyanga</v>
      </c>
      <c r="E61" s="6"/>
      <c r="F61" s="6">
        <f>Table1[[#This Row],[regional]]</f>
        <v>0</v>
      </c>
      <c r="G61" s="6"/>
      <c r="H61" s="1">
        <f t="shared" si="5"/>
        <v>357165</v>
      </c>
      <c r="I61">
        <v>0</v>
      </c>
      <c r="J61">
        <v>0</v>
      </c>
      <c r="K61">
        <v>11</v>
      </c>
      <c r="L61">
        <v>0</v>
      </c>
      <c r="M61">
        <v>40</v>
      </c>
      <c r="N61">
        <v>5</v>
      </c>
      <c r="O61">
        <v>9</v>
      </c>
      <c r="P61">
        <v>0</v>
      </c>
      <c r="Q61">
        <v>18</v>
      </c>
      <c r="R61">
        <v>0</v>
      </c>
      <c r="S61">
        <v>98</v>
      </c>
      <c r="T61">
        <v>16</v>
      </c>
      <c r="U61" s="9">
        <f>((I61+J61+Table1[[#This Row],[amo-pub]]+Table1[[#This Row],[amo-priv]]+Table1[[#This Row],[co-pub]]+Table1[[#This Row],[co-priv]]+O61+P61+Q61+R61)/H61)*10000</f>
        <v>2.3238559209329019</v>
      </c>
      <c r="V61">
        <v>1.1000000000000001</v>
      </c>
      <c r="W61">
        <f>IF(Table1[[#This Row],[Column20]]&gt;$Y$7,4,1)*IF(AND($Y$7&gt;Table1[[#This Row],[Column20]],Table1[[#This Row],[Column20]]&gt;$Y$10),3,1)*IF(AND($Y$10&gt;Table1[[#This Row],[Column20]],Table1[[#This Row],[Column20]]&gt;$Y$13),2,1)</f>
        <v>1</v>
      </c>
      <c r="AA61">
        <f t="shared" si="1"/>
        <v>0</v>
      </c>
      <c r="AB61">
        <f t="shared" si="2"/>
        <v>0</v>
      </c>
      <c r="AC61">
        <f t="shared" si="3"/>
        <v>0</v>
      </c>
      <c r="AD61">
        <f t="shared" si="4"/>
        <v>1</v>
      </c>
      <c r="AF61">
        <f>Table1[[#This Row],[population]]*Table1[[#This Row],[prox]]*Table1[[#This Row],[urban]]</f>
        <v>0</v>
      </c>
      <c r="AG61">
        <f>Table1[[#This Row],[population]]*Table1[[#This Row],[prox]]*(1-Table1[[#This Row],[urban]])</f>
        <v>0</v>
      </c>
      <c r="AH61">
        <f>Table1[[#This Row],[population]]*(1-Table1[[#This Row],[prox]])*Table1[[#This Row],[urban]]</f>
        <v>0</v>
      </c>
      <c r="AI61">
        <f>Table1[[#This Row],[population]]*(1-Table1[[#This Row],[prox]])*(1-Table1[[#This Row],[urban]])</f>
        <v>357165</v>
      </c>
      <c r="AK61">
        <f>(Table1[[#This Row],[docs-pub]]+Table1[docs-priv])*Table1[[#This Row],[prox]]*Table1[[#This Row],[urban]]</f>
        <v>0</v>
      </c>
      <c r="AL61">
        <f>(Table1[[#This Row],[docs-pub]]+Table1[docs-priv])*Table1[[#This Row],[prox]]*(1-Table1[[#This Row],[urban]])</f>
        <v>0</v>
      </c>
      <c r="AM61">
        <f>(Table1[[#This Row],[docs-pub]]+Table1[docs-priv])*(1-Table1[[#This Row],[prox]])*Table1[[#This Row],[urban]]</f>
        <v>0</v>
      </c>
      <c r="AN61">
        <f>(Table1[[#This Row],[docs-pub]]+Table1[docs-priv])*(1-Table1[[#This Row],[prox]])*(1-Table1[[#This Row],[urban]])</f>
        <v>0</v>
      </c>
      <c r="AP61">
        <f>(Table1[[#This Row],[amo-pub]]+Table1[amo-priv])*Table1[[#This Row],[prox]]*Table1[[#This Row],[urban]]</f>
        <v>0</v>
      </c>
      <c r="AQ61">
        <f>(Table1[[#This Row],[amo-pub]]+Table1[amo-priv])*Table1[[#This Row],[prox]]*(1-Table1[[#This Row],[urban]])</f>
        <v>0</v>
      </c>
      <c r="AR61">
        <f>(Table1[[#This Row],[amo-pub]]+Table1[amo-priv])*(1-Table1[[#This Row],[prox]])*Table1[[#This Row],[urban]]</f>
        <v>0</v>
      </c>
      <c r="AS61">
        <f>(Table1[[#This Row],[amo-pub]]+Table1[amo-priv])*(1-Table1[[#This Row],[prox]])*(1-Table1[[#This Row],[urban]])</f>
        <v>11</v>
      </c>
      <c r="AU61">
        <f>(Table1[[#This Row],[co-pub]]+Table1[co-priv])*Table1[[#This Row],[prox]]*Table1[[#This Row],[urban]]</f>
        <v>0</v>
      </c>
      <c r="AV61">
        <f>(Table1[[#This Row],[co-pub]]+Table1[co-priv])*Table1[[#This Row],[prox]]*(1-Table1[[#This Row],[urban]])</f>
        <v>0</v>
      </c>
      <c r="AW61">
        <f>(Table1[[#This Row],[co-pub]]+Table1[co-priv])*(1-Table1[[#This Row],[prox]])*Table1[[#This Row],[urban]]</f>
        <v>0</v>
      </c>
      <c r="AX61">
        <f>(Table1[[#This Row],[co-pub]]+Table1[co-priv])*(1-Table1[[#This Row],[prox]])*(1-Table1[[#This Row],[urban]])</f>
        <v>45</v>
      </c>
      <c r="AZ61">
        <f>(Table1[[#This Row],[nurse-pub]]+Table1[nurse-priv])*Table1[[#This Row],[prox]]*Table1[[#This Row],[urban]]</f>
        <v>0</v>
      </c>
      <c r="BA61">
        <f>(Table1[[#This Row],[nurse-pub]]+Table1[nurse-priv])*Table1[[#This Row],[prox]]*(1-Table1[[#This Row],[urban]])</f>
        <v>0</v>
      </c>
      <c r="BB61">
        <f>(Table1[[#This Row],[nurse-pub]]+Table1[nurse-priv])*(1-Table1[[#This Row],[prox]])*Table1[[#This Row],[urban]]</f>
        <v>0</v>
      </c>
      <c r="BC61">
        <f>(Table1[[#This Row],[nurse-pub]]+Table1[nurse-priv])*(1-Table1[[#This Row],[prox]])*(1-Table1[[#This Row],[urban]])</f>
        <v>9</v>
      </c>
      <c r="BE61">
        <f>(Table1[[#This Row],[midwife-pub]]+Table1[midwife-priv])*Table1[[#This Row],[prox]]*Table1[[#This Row],[urban]]</f>
        <v>0</v>
      </c>
      <c r="BF61">
        <f>(Table1[[#This Row],[midwife-pub]]+Table1[midwife-priv])*Table1[[#This Row],[prox]]*(1-Table1[[#This Row],[urban]])</f>
        <v>0</v>
      </c>
      <c r="BG61">
        <f>(Table1[[#This Row],[midwife-pub]]+Table1[midwife-priv])*(1-Table1[[#This Row],[prox]])*Table1[[#This Row],[urban]]</f>
        <v>0</v>
      </c>
      <c r="BH61">
        <f>(Table1[[#This Row],[midwife-pub]]+Table1[midwife-priv])*(1-Table1[[#This Row],[prox]])*(1-Table1[[#This Row],[urban]])</f>
        <v>18</v>
      </c>
      <c r="BJ61">
        <f>(Table1[[#This Row],[ma-pub]]+Table1[ma-priv])*Table1[[#This Row],[prox]]*Table1[[#This Row],[urban]]</f>
        <v>0</v>
      </c>
      <c r="BK61">
        <f>(Table1[[#This Row],[ma-pub]]+Table1[ma-priv])*Table1[[#This Row],[prox]]*(1-Table1[[#This Row],[urban]])</f>
        <v>0</v>
      </c>
      <c r="BL61">
        <f>(Table1[[#This Row],[ma-pub]]+Table1[ma-priv])*(1-Table1[[#This Row],[prox]])*Table1[[#This Row],[urban]]</f>
        <v>0</v>
      </c>
      <c r="BM61">
        <f>(Table1[[#This Row],[ma-pub]]+Table1[ma-priv])*(1-Table1[[#This Row],[prox]])*(1-Table1[[#This Row],[urban]])</f>
        <v>114</v>
      </c>
    </row>
    <row r="62" spans="1:65" x14ac:dyDescent="0.2">
      <c r="A62" t="s">
        <v>58</v>
      </c>
      <c r="B62">
        <v>265</v>
      </c>
      <c r="C62">
        <v>134</v>
      </c>
      <c r="D62" s="12" t="str">
        <f>VLOOKUP(A62,'Districts+regions'!A11:B156,2,FALSE)</f>
        <v>Mbeya</v>
      </c>
      <c r="E62" s="6"/>
      <c r="F62" s="6">
        <f>Table1[[#This Row],[regional]]</f>
        <v>0</v>
      </c>
      <c r="G62" s="6"/>
      <c r="H62" s="1">
        <f t="shared" si="5"/>
        <v>265134</v>
      </c>
      <c r="I62">
        <v>0</v>
      </c>
      <c r="J62">
        <v>0</v>
      </c>
      <c r="K62">
        <v>8</v>
      </c>
      <c r="L62">
        <v>0</v>
      </c>
      <c r="M62">
        <v>147</v>
      </c>
      <c r="N62">
        <v>1</v>
      </c>
      <c r="O62">
        <v>12</v>
      </c>
      <c r="P62">
        <v>0</v>
      </c>
      <c r="Q62">
        <v>36</v>
      </c>
      <c r="R62">
        <v>3</v>
      </c>
      <c r="S62">
        <v>87</v>
      </c>
      <c r="T62">
        <v>4</v>
      </c>
      <c r="U62" s="9">
        <f>((I62+J62+Table1[[#This Row],[amo-pub]]+Table1[[#This Row],[amo-priv]]+Table1[[#This Row],[co-pub]]+Table1[[#This Row],[co-priv]]+O62+P62+Q62+R62)/H62)*10000</f>
        <v>7.8073728756025247</v>
      </c>
      <c r="V62">
        <v>2.2000000000000002</v>
      </c>
      <c r="W62">
        <f>IF(Table1[[#This Row],[Column20]]&gt;$Y$7,4,1)*IF(AND($Y$7&gt;Table1[[#This Row],[Column20]],Table1[[#This Row],[Column20]]&gt;$Y$10),3,1)*IF(AND($Y$10&gt;Table1[[#This Row],[Column20]],Table1[[#This Row],[Column20]]&gt;$Y$13),2,1)</f>
        <v>3</v>
      </c>
      <c r="AA62">
        <f t="shared" si="1"/>
        <v>0</v>
      </c>
      <c r="AB62">
        <f t="shared" si="2"/>
        <v>0</v>
      </c>
      <c r="AC62">
        <f t="shared" si="3"/>
        <v>0</v>
      </c>
      <c r="AD62">
        <f t="shared" si="4"/>
        <v>1</v>
      </c>
      <c r="AF62">
        <f>Table1[[#This Row],[population]]*Table1[[#This Row],[prox]]*Table1[[#This Row],[urban]]</f>
        <v>0</v>
      </c>
      <c r="AG62">
        <f>Table1[[#This Row],[population]]*Table1[[#This Row],[prox]]*(1-Table1[[#This Row],[urban]])</f>
        <v>0</v>
      </c>
      <c r="AH62">
        <f>Table1[[#This Row],[population]]*(1-Table1[[#This Row],[prox]])*Table1[[#This Row],[urban]]</f>
        <v>0</v>
      </c>
      <c r="AI62">
        <f>Table1[[#This Row],[population]]*(1-Table1[[#This Row],[prox]])*(1-Table1[[#This Row],[urban]])</f>
        <v>265134</v>
      </c>
      <c r="AK62">
        <f>(Table1[[#This Row],[docs-pub]]+Table1[docs-priv])*Table1[[#This Row],[prox]]*Table1[[#This Row],[urban]]</f>
        <v>0</v>
      </c>
      <c r="AL62">
        <f>(Table1[[#This Row],[docs-pub]]+Table1[docs-priv])*Table1[[#This Row],[prox]]*(1-Table1[[#This Row],[urban]])</f>
        <v>0</v>
      </c>
      <c r="AM62">
        <f>(Table1[[#This Row],[docs-pub]]+Table1[docs-priv])*(1-Table1[[#This Row],[prox]])*Table1[[#This Row],[urban]]</f>
        <v>0</v>
      </c>
      <c r="AN62">
        <f>(Table1[[#This Row],[docs-pub]]+Table1[docs-priv])*(1-Table1[[#This Row],[prox]])*(1-Table1[[#This Row],[urban]])</f>
        <v>0</v>
      </c>
      <c r="AP62">
        <f>(Table1[[#This Row],[amo-pub]]+Table1[amo-priv])*Table1[[#This Row],[prox]]*Table1[[#This Row],[urban]]</f>
        <v>0</v>
      </c>
      <c r="AQ62">
        <f>(Table1[[#This Row],[amo-pub]]+Table1[amo-priv])*Table1[[#This Row],[prox]]*(1-Table1[[#This Row],[urban]])</f>
        <v>0</v>
      </c>
      <c r="AR62">
        <f>(Table1[[#This Row],[amo-pub]]+Table1[amo-priv])*(1-Table1[[#This Row],[prox]])*Table1[[#This Row],[urban]]</f>
        <v>0</v>
      </c>
      <c r="AS62">
        <f>(Table1[[#This Row],[amo-pub]]+Table1[amo-priv])*(1-Table1[[#This Row],[prox]])*(1-Table1[[#This Row],[urban]])</f>
        <v>8</v>
      </c>
      <c r="AU62">
        <f>(Table1[[#This Row],[co-pub]]+Table1[co-priv])*Table1[[#This Row],[prox]]*Table1[[#This Row],[urban]]</f>
        <v>0</v>
      </c>
      <c r="AV62">
        <f>(Table1[[#This Row],[co-pub]]+Table1[co-priv])*Table1[[#This Row],[prox]]*(1-Table1[[#This Row],[urban]])</f>
        <v>0</v>
      </c>
      <c r="AW62">
        <f>(Table1[[#This Row],[co-pub]]+Table1[co-priv])*(1-Table1[[#This Row],[prox]])*Table1[[#This Row],[urban]]</f>
        <v>0</v>
      </c>
      <c r="AX62">
        <f>(Table1[[#This Row],[co-pub]]+Table1[co-priv])*(1-Table1[[#This Row],[prox]])*(1-Table1[[#This Row],[urban]])</f>
        <v>148</v>
      </c>
      <c r="AZ62">
        <f>(Table1[[#This Row],[nurse-pub]]+Table1[nurse-priv])*Table1[[#This Row],[prox]]*Table1[[#This Row],[urban]]</f>
        <v>0</v>
      </c>
      <c r="BA62">
        <f>(Table1[[#This Row],[nurse-pub]]+Table1[nurse-priv])*Table1[[#This Row],[prox]]*(1-Table1[[#This Row],[urban]])</f>
        <v>0</v>
      </c>
      <c r="BB62">
        <f>(Table1[[#This Row],[nurse-pub]]+Table1[nurse-priv])*(1-Table1[[#This Row],[prox]])*Table1[[#This Row],[urban]]</f>
        <v>0</v>
      </c>
      <c r="BC62">
        <f>(Table1[[#This Row],[nurse-pub]]+Table1[nurse-priv])*(1-Table1[[#This Row],[prox]])*(1-Table1[[#This Row],[urban]])</f>
        <v>12</v>
      </c>
      <c r="BE62">
        <f>(Table1[[#This Row],[midwife-pub]]+Table1[midwife-priv])*Table1[[#This Row],[prox]]*Table1[[#This Row],[urban]]</f>
        <v>0</v>
      </c>
      <c r="BF62">
        <f>(Table1[[#This Row],[midwife-pub]]+Table1[midwife-priv])*Table1[[#This Row],[prox]]*(1-Table1[[#This Row],[urban]])</f>
        <v>0</v>
      </c>
      <c r="BG62">
        <f>(Table1[[#This Row],[midwife-pub]]+Table1[midwife-priv])*(1-Table1[[#This Row],[prox]])*Table1[[#This Row],[urban]]</f>
        <v>0</v>
      </c>
      <c r="BH62">
        <f>(Table1[[#This Row],[midwife-pub]]+Table1[midwife-priv])*(1-Table1[[#This Row],[prox]])*(1-Table1[[#This Row],[urban]])</f>
        <v>39</v>
      </c>
      <c r="BJ62">
        <f>(Table1[[#This Row],[ma-pub]]+Table1[ma-priv])*Table1[[#This Row],[prox]]*Table1[[#This Row],[urban]]</f>
        <v>0</v>
      </c>
      <c r="BK62">
        <f>(Table1[[#This Row],[ma-pub]]+Table1[ma-priv])*Table1[[#This Row],[prox]]*(1-Table1[[#This Row],[urban]])</f>
        <v>0</v>
      </c>
      <c r="BL62">
        <f>(Table1[[#This Row],[ma-pub]]+Table1[ma-priv])*(1-Table1[[#This Row],[prox]])*Table1[[#This Row],[urban]]</f>
        <v>0</v>
      </c>
      <c r="BM62">
        <f>(Table1[[#This Row],[ma-pub]]+Table1[ma-priv])*(1-Table1[[#This Row],[prox]])*(1-Table1[[#This Row],[urban]])</f>
        <v>91</v>
      </c>
    </row>
    <row r="63" spans="1:65" x14ac:dyDescent="0.2">
      <c r="A63" t="s">
        <v>59</v>
      </c>
      <c r="B63">
        <v>286</v>
      </c>
      <c r="C63">
        <v>854</v>
      </c>
      <c r="D63" s="12" t="s">
        <v>168</v>
      </c>
      <c r="E63" s="6"/>
      <c r="F63" s="6">
        <f>Table1[[#This Row],[regional]]</f>
        <v>0</v>
      </c>
      <c r="G63" s="6"/>
      <c r="H63" s="1">
        <f t="shared" si="5"/>
        <v>286854</v>
      </c>
      <c r="I63">
        <v>2</v>
      </c>
      <c r="J63">
        <v>1</v>
      </c>
      <c r="K63">
        <v>5</v>
      </c>
      <c r="L63">
        <v>0</v>
      </c>
      <c r="M63">
        <v>33</v>
      </c>
      <c r="N63">
        <v>1</v>
      </c>
      <c r="O63">
        <v>12</v>
      </c>
      <c r="P63">
        <v>0</v>
      </c>
      <c r="Q63">
        <v>39</v>
      </c>
      <c r="R63">
        <v>3</v>
      </c>
      <c r="S63">
        <v>101</v>
      </c>
      <c r="T63">
        <v>4</v>
      </c>
      <c r="U63" s="9">
        <f>((I63+J63+Table1[[#This Row],[amo-pub]]+Table1[[#This Row],[amo-priv]]+Table1[[#This Row],[co-pub]]+Table1[[#This Row],[co-priv]]+O63+P63+Q63+R63)/H63)*10000</f>
        <v>3.3466502123031225</v>
      </c>
      <c r="V63">
        <v>2.2000000000000002</v>
      </c>
      <c r="W63">
        <f>IF(Table1[[#This Row],[Column20]]&gt;$Y$7,4,1)*IF(AND($Y$7&gt;Table1[[#This Row],[Column20]],Table1[[#This Row],[Column20]]&gt;$Y$10),3,1)*IF(AND($Y$10&gt;Table1[[#This Row],[Column20]],Table1[[#This Row],[Column20]]&gt;$Y$13),2,1)</f>
        <v>1</v>
      </c>
      <c r="AA63">
        <f t="shared" si="1"/>
        <v>0</v>
      </c>
      <c r="AB63">
        <f t="shared" si="2"/>
        <v>0</v>
      </c>
      <c r="AC63">
        <f t="shared" si="3"/>
        <v>0</v>
      </c>
      <c r="AD63">
        <f t="shared" si="4"/>
        <v>1</v>
      </c>
      <c r="AF63">
        <f>Table1[[#This Row],[population]]*Table1[[#This Row],[prox]]*Table1[[#This Row],[urban]]</f>
        <v>0</v>
      </c>
      <c r="AG63">
        <f>Table1[[#This Row],[population]]*Table1[[#This Row],[prox]]*(1-Table1[[#This Row],[urban]])</f>
        <v>0</v>
      </c>
      <c r="AH63">
        <f>Table1[[#This Row],[population]]*(1-Table1[[#This Row],[prox]])*Table1[[#This Row],[urban]]</f>
        <v>0</v>
      </c>
      <c r="AI63">
        <f>Table1[[#This Row],[population]]*(1-Table1[[#This Row],[prox]])*(1-Table1[[#This Row],[urban]])</f>
        <v>286854</v>
      </c>
      <c r="AK63">
        <f>(Table1[[#This Row],[docs-pub]]+Table1[docs-priv])*Table1[[#This Row],[prox]]*Table1[[#This Row],[urban]]</f>
        <v>0</v>
      </c>
      <c r="AL63">
        <f>(Table1[[#This Row],[docs-pub]]+Table1[docs-priv])*Table1[[#This Row],[prox]]*(1-Table1[[#This Row],[urban]])</f>
        <v>0</v>
      </c>
      <c r="AM63">
        <f>(Table1[[#This Row],[docs-pub]]+Table1[docs-priv])*(1-Table1[[#This Row],[prox]])*Table1[[#This Row],[urban]]</f>
        <v>0</v>
      </c>
      <c r="AN63">
        <f>(Table1[[#This Row],[docs-pub]]+Table1[docs-priv])*(1-Table1[[#This Row],[prox]])*(1-Table1[[#This Row],[urban]])</f>
        <v>3</v>
      </c>
      <c r="AP63">
        <f>(Table1[[#This Row],[amo-pub]]+Table1[amo-priv])*Table1[[#This Row],[prox]]*Table1[[#This Row],[urban]]</f>
        <v>0</v>
      </c>
      <c r="AQ63">
        <f>(Table1[[#This Row],[amo-pub]]+Table1[amo-priv])*Table1[[#This Row],[prox]]*(1-Table1[[#This Row],[urban]])</f>
        <v>0</v>
      </c>
      <c r="AR63">
        <f>(Table1[[#This Row],[amo-pub]]+Table1[amo-priv])*(1-Table1[[#This Row],[prox]])*Table1[[#This Row],[urban]]</f>
        <v>0</v>
      </c>
      <c r="AS63">
        <f>(Table1[[#This Row],[amo-pub]]+Table1[amo-priv])*(1-Table1[[#This Row],[prox]])*(1-Table1[[#This Row],[urban]])</f>
        <v>5</v>
      </c>
      <c r="AU63">
        <f>(Table1[[#This Row],[co-pub]]+Table1[co-priv])*Table1[[#This Row],[prox]]*Table1[[#This Row],[urban]]</f>
        <v>0</v>
      </c>
      <c r="AV63">
        <f>(Table1[[#This Row],[co-pub]]+Table1[co-priv])*Table1[[#This Row],[prox]]*(1-Table1[[#This Row],[urban]])</f>
        <v>0</v>
      </c>
      <c r="AW63">
        <f>(Table1[[#This Row],[co-pub]]+Table1[co-priv])*(1-Table1[[#This Row],[prox]])*Table1[[#This Row],[urban]]</f>
        <v>0</v>
      </c>
      <c r="AX63">
        <f>(Table1[[#This Row],[co-pub]]+Table1[co-priv])*(1-Table1[[#This Row],[prox]])*(1-Table1[[#This Row],[urban]])</f>
        <v>34</v>
      </c>
      <c r="AZ63">
        <f>(Table1[[#This Row],[nurse-pub]]+Table1[nurse-priv])*Table1[[#This Row],[prox]]*Table1[[#This Row],[urban]]</f>
        <v>0</v>
      </c>
      <c r="BA63">
        <f>(Table1[[#This Row],[nurse-pub]]+Table1[nurse-priv])*Table1[[#This Row],[prox]]*(1-Table1[[#This Row],[urban]])</f>
        <v>0</v>
      </c>
      <c r="BB63">
        <f>(Table1[[#This Row],[nurse-pub]]+Table1[nurse-priv])*(1-Table1[[#This Row],[prox]])*Table1[[#This Row],[urban]]</f>
        <v>0</v>
      </c>
      <c r="BC63">
        <f>(Table1[[#This Row],[nurse-pub]]+Table1[nurse-priv])*(1-Table1[[#This Row],[prox]])*(1-Table1[[#This Row],[urban]])</f>
        <v>12</v>
      </c>
      <c r="BE63">
        <f>(Table1[[#This Row],[midwife-pub]]+Table1[midwife-priv])*Table1[[#This Row],[prox]]*Table1[[#This Row],[urban]]</f>
        <v>0</v>
      </c>
      <c r="BF63">
        <f>(Table1[[#This Row],[midwife-pub]]+Table1[midwife-priv])*Table1[[#This Row],[prox]]*(1-Table1[[#This Row],[urban]])</f>
        <v>0</v>
      </c>
      <c r="BG63">
        <f>(Table1[[#This Row],[midwife-pub]]+Table1[midwife-priv])*(1-Table1[[#This Row],[prox]])*Table1[[#This Row],[urban]]</f>
        <v>0</v>
      </c>
      <c r="BH63">
        <f>(Table1[[#This Row],[midwife-pub]]+Table1[midwife-priv])*(1-Table1[[#This Row],[prox]])*(1-Table1[[#This Row],[urban]])</f>
        <v>42</v>
      </c>
      <c r="BJ63">
        <f>(Table1[[#This Row],[ma-pub]]+Table1[ma-priv])*Table1[[#This Row],[prox]]*Table1[[#This Row],[urban]]</f>
        <v>0</v>
      </c>
      <c r="BK63">
        <f>(Table1[[#This Row],[ma-pub]]+Table1[ma-priv])*Table1[[#This Row],[prox]]*(1-Table1[[#This Row],[urban]])</f>
        <v>0</v>
      </c>
      <c r="BL63">
        <f>(Table1[[#This Row],[ma-pub]]+Table1[ma-priv])*(1-Table1[[#This Row],[prox]])*Table1[[#This Row],[urban]]</f>
        <v>0</v>
      </c>
      <c r="BM63">
        <f>(Table1[[#This Row],[ma-pub]]+Table1[ma-priv])*(1-Table1[[#This Row],[prox]])*(1-Table1[[#This Row],[urban]])</f>
        <v>105</v>
      </c>
    </row>
    <row r="64" spans="1:65" x14ac:dyDescent="0.2">
      <c r="A64" t="s">
        <v>60</v>
      </c>
      <c r="B64">
        <v>308</v>
      </c>
      <c r="C64">
        <v>830</v>
      </c>
      <c r="D64" s="12" t="s">
        <v>168</v>
      </c>
      <c r="E64" s="6">
        <v>1</v>
      </c>
      <c r="F64" s="6">
        <f>Table1[[#This Row],[regional]]</f>
        <v>1</v>
      </c>
      <c r="G64" s="6"/>
      <c r="H64" s="1">
        <f t="shared" si="5"/>
        <v>308830</v>
      </c>
      <c r="I64">
        <v>3</v>
      </c>
      <c r="J64">
        <v>4</v>
      </c>
      <c r="K64">
        <v>9</v>
      </c>
      <c r="L64">
        <v>4</v>
      </c>
      <c r="M64">
        <v>40</v>
      </c>
      <c r="N64">
        <v>18</v>
      </c>
      <c r="O64">
        <v>8</v>
      </c>
      <c r="P64">
        <v>20</v>
      </c>
      <c r="Q64">
        <v>89</v>
      </c>
      <c r="R64">
        <v>23</v>
      </c>
      <c r="S64">
        <v>105</v>
      </c>
      <c r="T64">
        <v>51</v>
      </c>
      <c r="U64" s="9">
        <f>((I64+J64+Table1[[#This Row],[amo-pub]]+Table1[[#This Row],[amo-priv]]+Table1[[#This Row],[co-pub]]+Table1[[#This Row],[co-priv]]+O64+P64+Q64+R64)/H64)*10000</f>
        <v>7.0588997182916167</v>
      </c>
      <c r="V64">
        <v>5.2</v>
      </c>
      <c r="W64">
        <f>IF(Table1[[#This Row],[Column20]]&gt;$Y$7,4,1)*IF(AND($Y$7&gt;Table1[[#This Row],[Column20]],Table1[[#This Row],[Column20]]&gt;$Y$10),3,1)*IF(AND($Y$10&gt;Table1[[#This Row],[Column20]],Table1[[#This Row],[Column20]]&gt;$Y$13),2,1)</f>
        <v>3</v>
      </c>
      <c r="AA64">
        <f t="shared" si="1"/>
        <v>0</v>
      </c>
      <c r="AB64">
        <f t="shared" si="2"/>
        <v>0</v>
      </c>
      <c r="AC64">
        <f t="shared" si="3"/>
        <v>1</v>
      </c>
      <c r="AD64">
        <f t="shared" si="4"/>
        <v>0</v>
      </c>
      <c r="AF64">
        <f>Table1[[#This Row],[population]]*Table1[[#This Row],[prox]]*Table1[[#This Row],[urban]]</f>
        <v>0</v>
      </c>
      <c r="AG64">
        <f>Table1[[#This Row],[population]]*Table1[[#This Row],[prox]]*(1-Table1[[#This Row],[urban]])</f>
        <v>0</v>
      </c>
      <c r="AH64">
        <f>Table1[[#This Row],[population]]*(1-Table1[[#This Row],[prox]])*Table1[[#This Row],[urban]]</f>
        <v>308830</v>
      </c>
      <c r="AI64">
        <f>Table1[[#This Row],[population]]*(1-Table1[[#This Row],[prox]])*(1-Table1[[#This Row],[urban]])</f>
        <v>0</v>
      </c>
      <c r="AK64">
        <f>(Table1[[#This Row],[docs-pub]]+Table1[docs-priv])*Table1[[#This Row],[prox]]*Table1[[#This Row],[urban]]</f>
        <v>0</v>
      </c>
      <c r="AL64">
        <f>(Table1[[#This Row],[docs-pub]]+Table1[docs-priv])*Table1[[#This Row],[prox]]*(1-Table1[[#This Row],[urban]])</f>
        <v>0</v>
      </c>
      <c r="AM64">
        <f>(Table1[[#This Row],[docs-pub]]+Table1[docs-priv])*(1-Table1[[#This Row],[prox]])*Table1[[#This Row],[urban]]</f>
        <v>7</v>
      </c>
      <c r="AN64">
        <f>(Table1[[#This Row],[docs-pub]]+Table1[docs-priv])*(1-Table1[[#This Row],[prox]])*(1-Table1[[#This Row],[urban]])</f>
        <v>0</v>
      </c>
      <c r="AP64">
        <f>(Table1[[#This Row],[amo-pub]]+Table1[amo-priv])*Table1[[#This Row],[prox]]*Table1[[#This Row],[urban]]</f>
        <v>0</v>
      </c>
      <c r="AQ64">
        <f>(Table1[[#This Row],[amo-pub]]+Table1[amo-priv])*Table1[[#This Row],[prox]]*(1-Table1[[#This Row],[urban]])</f>
        <v>0</v>
      </c>
      <c r="AR64">
        <f>(Table1[[#This Row],[amo-pub]]+Table1[amo-priv])*(1-Table1[[#This Row],[prox]])*Table1[[#This Row],[urban]]</f>
        <v>13</v>
      </c>
      <c r="AS64">
        <f>(Table1[[#This Row],[amo-pub]]+Table1[amo-priv])*(1-Table1[[#This Row],[prox]])*(1-Table1[[#This Row],[urban]])</f>
        <v>0</v>
      </c>
      <c r="AU64">
        <f>(Table1[[#This Row],[co-pub]]+Table1[co-priv])*Table1[[#This Row],[prox]]*Table1[[#This Row],[urban]]</f>
        <v>0</v>
      </c>
      <c r="AV64">
        <f>(Table1[[#This Row],[co-pub]]+Table1[co-priv])*Table1[[#This Row],[prox]]*(1-Table1[[#This Row],[urban]])</f>
        <v>0</v>
      </c>
      <c r="AW64">
        <f>(Table1[[#This Row],[co-pub]]+Table1[co-priv])*(1-Table1[[#This Row],[prox]])*Table1[[#This Row],[urban]]</f>
        <v>58</v>
      </c>
      <c r="AX64">
        <f>(Table1[[#This Row],[co-pub]]+Table1[co-priv])*(1-Table1[[#This Row],[prox]])*(1-Table1[[#This Row],[urban]])</f>
        <v>0</v>
      </c>
      <c r="AZ64">
        <f>(Table1[[#This Row],[nurse-pub]]+Table1[nurse-priv])*Table1[[#This Row],[prox]]*Table1[[#This Row],[urban]]</f>
        <v>0</v>
      </c>
      <c r="BA64">
        <f>(Table1[[#This Row],[nurse-pub]]+Table1[nurse-priv])*Table1[[#This Row],[prox]]*(1-Table1[[#This Row],[urban]])</f>
        <v>0</v>
      </c>
      <c r="BB64">
        <f>(Table1[[#This Row],[nurse-pub]]+Table1[nurse-priv])*(1-Table1[[#This Row],[prox]])*Table1[[#This Row],[urban]]</f>
        <v>28</v>
      </c>
      <c r="BC64">
        <f>(Table1[[#This Row],[nurse-pub]]+Table1[nurse-priv])*(1-Table1[[#This Row],[prox]])*(1-Table1[[#This Row],[urban]])</f>
        <v>0</v>
      </c>
      <c r="BE64">
        <f>(Table1[[#This Row],[midwife-pub]]+Table1[midwife-priv])*Table1[[#This Row],[prox]]*Table1[[#This Row],[urban]]</f>
        <v>0</v>
      </c>
      <c r="BF64">
        <f>(Table1[[#This Row],[midwife-pub]]+Table1[midwife-priv])*Table1[[#This Row],[prox]]*(1-Table1[[#This Row],[urban]])</f>
        <v>0</v>
      </c>
      <c r="BG64">
        <f>(Table1[[#This Row],[midwife-pub]]+Table1[midwife-priv])*(1-Table1[[#This Row],[prox]])*Table1[[#This Row],[urban]]</f>
        <v>112</v>
      </c>
      <c r="BH64">
        <f>(Table1[[#This Row],[midwife-pub]]+Table1[midwife-priv])*(1-Table1[[#This Row],[prox]])*(1-Table1[[#This Row],[urban]])</f>
        <v>0</v>
      </c>
      <c r="BJ64">
        <f>(Table1[[#This Row],[ma-pub]]+Table1[ma-priv])*Table1[[#This Row],[prox]]*Table1[[#This Row],[urban]]</f>
        <v>0</v>
      </c>
      <c r="BK64">
        <f>(Table1[[#This Row],[ma-pub]]+Table1[ma-priv])*Table1[[#This Row],[prox]]*(1-Table1[[#This Row],[urban]])</f>
        <v>0</v>
      </c>
      <c r="BL64">
        <f>(Table1[[#This Row],[ma-pub]]+Table1[ma-priv])*(1-Table1[[#This Row],[prox]])*Table1[[#This Row],[urban]]</f>
        <v>156</v>
      </c>
      <c r="BM64">
        <f>(Table1[[#This Row],[ma-pub]]+Table1[ma-priv])*(1-Table1[[#This Row],[prox]])*(1-Table1[[#This Row],[urban]])</f>
        <v>0</v>
      </c>
    </row>
    <row r="65" spans="1:65" x14ac:dyDescent="0.2">
      <c r="A65" t="s">
        <v>61</v>
      </c>
      <c r="B65">
        <v>447</v>
      </c>
      <c r="C65">
        <v>758</v>
      </c>
      <c r="D65" s="12" t="str">
        <f>VLOOKUP(A65,'Districts+regions'!A71:B216,2,FALSE)</f>
        <v>Ruvuma</v>
      </c>
      <c r="E65" s="6"/>
      <c r="F65" s="6">
        <f>Table1[[#This Row],[regional]]</f>
        <v>0</v>
      </c>
      <c r="G65" s="6"/>
      <c r="H65" s="1">
        <f t="shared" si="5"/>
        <v>447758</v>
      </c>
      <c r="I65">
        <v>4</v>
      </c>
      <c r="J65">
        <v>1</v>
      </c>
      <c r="K65">
        <v>9</v>
      </c>
      <c r="L65">
        <v>0</v>
      </c>
      <c r="M65">
        <v>91</v>
      </c>
      <c r="N65">
        <v>0</v>
      </c>
      <c r="O65">
        <v>48</v>
      </c>
      <c r="P65">
        <v>0</v>
      </c>
      <c r="Q65">
        <v>168</v>
      </c>
      <c r="R65">
        <v>0</v>
      </c>
      <c r="S65">
        <v>390</v>
      </c>
      <c r="T65">
        <v>2</v>
      </c>
      <c r="U65" s="9">
        <f>((I65+J65+Table1[[#This Row],[amo-pub]]+Table1[[#This Row],[amo-priv]]+Table1[[#This Row],[co-pub]]+Table1[[#This Row],[co-priv]]+O65+P65+Q65+R65)/H65)*10000</f>
        <v>7.1690511392314598</v>
      </c>
      <c r="V65">
        <v>5.0999999999999996</v>
      </c>
      <c r="W65">
        <f>IF(Table1[[#This Row],[Column20]]&gt;$Y$7,4,1)*IF(AND($Y$7&gt;Table1[[#This Row],[Column20]],Table1[[#This Row],[Column20]]&gt;$Y$10),3,1)*IF(AND($Y$10&gt;Table1[[#This Row],[Column20]],Table1[[#This Row],[Column20]]&gt;$Y$13),2,1)</f>
        <v>3</v>
      </c>
      <c r="AA65">
        <f t="shared" si="1"/>
        <v>0</v>
      </c>
      <c r="AB65">
        <f t="shared" si="2"/>
        <v>0</v>
      </c>
      <c r="AC65">
        <f t="shared" si="3"/>
        <v>0</v>
      </c>
      <c r="AD65">
        <f t="shared" si="4"/>
        <v>1</v>
      </c>
      <c r="AF65">
        <f>Table1[[#This Row],[population]]*Table1[[#This Row],[prox]]*Table1[[#This Row],[urban]]</f>
        <v>0</v>
      </c>
      <c r="AG65">
        <f>Table1[[#This Row],[population]]*Table1[[#This Row],[prox]]*(1-Table1[[#This Row],[urban]])</f>
        <v>0</v>
      </c>
      <c r="AH65">
        <f>Table1[[#This Row],[population]]*(1-Table1[[#This Row],[prox]])*Table1[[#This Row],[urban]]</f>
        <v>0</v>
      </c>
      <c r="AI65">
        <f>Table1[[#This Row],[population]]*(1-Table1[[#This Row],[prox]])*(1-Table1[[#This Row],[urban]])</f>
        <v>447758</v>
      </c>
      <c r="AK65">
        <f>(Table1[[#This Row],[docs-pub]]+Table1[docs-priv])*Table1[[#This Row],[prox]]*Table1[[#This Row],[urban]]</f>
        <v>0</v>
      </c>
      <c r="AL65">
        <f>(Table1[[#This Row],[docs-pub]]+Table1[docs-priv])*Table1[[#This Row],[prox]]*(1-Table1[[#This Row],[urban]])</f>
        <v>0</v>
      </c>
      <c r="AM65">
        <f>(Table1[[#This Row],[docs-pub]]+Table1[docs-priv])*(1-Table1[[#This Row],[prox]])*Table1[[#This Row],[urban]]</f>
        <v>0</v>
      </c>
      <c r="AN65">
        <f>(Table1[[#This Row],[docs-pub]]+Table1[docs-priv])*(1-Table1[[#This Row],[prox]])*(1-Table1[[#This Row],[urban]])</f>
        <v>5</v>
      </c>
      <c r="AP65">
        <f>(Table1[[#This Row],[amo-pub]]+Table1[amo-priv])*Table1[[#This Row],[prox]]*Table1[[#This Row],[urban]]</f>
        <v>0</v>
      </c>
      <c r="AQ65">
        <f>(Table1[[#This Row],[amo-pub]]+Table1[amo-priv])*Table1[[#This Row],[prox]]*(1-Table1[[#This Row],[urban]])</f>
        <v>0</v>
      </c>
      <c r="AR65">
        <f>(Table1[[#This Row],[amo-pub]]+Table1[amo-priv])*(1-Table1[[#This Row],[prox]])*Table1[[#This Row],[urban]]</f>
        <v>0</v>
      </c>
      <c r="AS65">
        <f>(Table1[[#This Row],[amo-pub]]+Table1[amo-priv])*(1-Table1[[#This Row],[prox]])*(1-Table1[[#This Row],[urban]])</f>
        <v>9</v>
      </c>
      <c r="AU65">
        <f>(Table1[[#This Row],[co-pub]]+Table1[co-priv])*Table1[[#This Row],[prox]]*Table1[[#This Row],[urban]]</f>
        <v>0</v>
      </c>
      <c r="AV65">
        <f>(Table1[[#This Row],[co-pub]]+Table1[co-priv])*Table1[[#This Row],[prox]]*(1-Table1[[#This Row],[urban]])</f>
        <v>0</v>
      </c>
      <c r="AW65">
        <f>(Table1[[#This Row],[co-pub]]+Table1[co-priv])*(1-Table1[[#This Row],[prox]])*Table1[[#This Row],[urban]]</f>
        <v>0</v>
      </c>
      <c r="AX65">
        <f>(Table1[[#This Row],[co-pub]]+Table1[co-priv])*(1-Table1[[#This Row],[prox]])*(1-Table1[[#This Row],[urban]])</f>
        <v>91</v>
      </c>
      <c r="AZ65">
        <f>(Table1[[#This Row],[nurse-pub]]+Table1[nurse-priv])*Table1[[#This Row],[prox]]*Table1[[#This Row],[urban]]</f>
        <v>0</v>
      </c>
      <c r="BA65">
        <f>(Table1[[#This Row],[nurse-pub]]+Table1[nurse-priv])*Table1[[#This Row],[prox]]*(1-Table1[[#This Row],[urban]])</f>
        <v>0</v>
      </c>
      <c r="BB65">
        <f>(Table1[[#This Row],[nurse-pub]]+Table1[nurse-priv])*(1-Table1[[#This Row],[prox]])*Table1[[#This Row],[urban]]</f>
        <v>0</v>
      </c>
      <c r="BC65">
        <f>(Table1[[#This Row],[nurse-pub]]+Table1[nurse-priv])*(1-Table1[[#This Row],[prox]])*(1-Table1[[#This Row],[urban]])</f>
        <v>48</v>
      </c>
      <c r="BE65">
        <f>(Table1[[#This Row],[midwife-pub]]+Table1[midwife-priv])*Table1[[#This Row],[prox]]*Table1[[#This Row],[urban]]</f>
        <v>0</v>
      </c>
      <c r="BF65">
        <f>(Table1[[#This Row],[midwife-pub]]+Table1[midwife-priv])*Table1[[#This Row],[prox]]*(1-Table1[[#This Row],[urban]])</f>
        <v>0</v>
      </c>
      <c r="BG65">
        <f>(Table1[[#This Row],[midwife-pub]]+Table1[midwife-priv])*(1-Table1[[#This Row],[prox]])*Table1[[#This Row],[urban]]</f>
        <v>0</v>
      </c>
      <c r="BH65">
        <f>(Table1[[#This Row],[midwife-pub]]+Table1[midwife-priv])*(1-Table1[[#This Row],[prox]])*(1-Table1[[#This Row],[urban]])</f>
        <v>168</v>
      </c>
      <c r="BJ65">
        <f>(Table1[[#This Row],[ma-pub]]+Table1[ma-priv])*Table1[[#This Row],[prox]]*Table1[[#This Row],[urban]]</f>
        <v>0</v>
      </c>
      <c r="BK65">
        <f>(Table1[[#This Row],[ma-pub]]+Table1[ma-priv])*Table1[[#This Row],[prox]]*(1-Table1[[#This Row],[urban]])</f>
        <v>0</v>
      </c>
      <c r="BL65">
        <f>(Table1[[#This Row],[ma-pub]]+Table1[ma-priv])*(1-Table1[[#This Row],[prox]])*Table1[[#This Row],[urban]]</f>
        <v>0</v>
      </c>
      <c r="BM65">
        <f>(Table1[[#This Row],[ma-pub]]+Table1[ma-priv])*(1-Table1[[#This Row],[prox]])*(1-Table1[[#This Row],[urban]])</f>
        <v>392</v>
      </c>
    </row>
    <row r="66" spans="1:65" x14ac:dyDescent="0.2">
      <c r="A66" t="s">
        <v>62</v>
      </c>
      <c r="B66">
        <v>584</v>
      </c>
      <c r="C66">
        <v>825</v>
      </c>
      <c r="D66" s="12" t="str">
        <f>VLOOKUP(A66,'Districts+regions'!A42:B187,2,FALSE)</f>
        <v>Mbeya</v>
      </c>
      <c r="E66" s="6"/>
      <c r="F66" s="6">
        <f>Table1[[#This Row],[regional]]</f>
        <v>0</v>
      </c>
      <c r="G66" s="6"/>
      <c r="H66" s="1">
        <f t="shared" si="5"/>
        <v>584825</v>
      </c>
      <c r="I66">
        <v>2</v>
      </c>
      <c r="J66">
        <v>1</v>
      </c>
      <c r="K66">
        <v>10</v>
      </c>
      <c r="L66">
        <v>1</v>
      </c>
      <c r="M66">
        <v>82</v>
      </c>
      <c r="N66">
        <v>4</v>
      </c>
      <c r="O66">
        <v>14</v>
      </c>
      <c r="P66">
        <v>0</v>
      </c>
      <c r="Q66">
        <v>96</v>
      </c>
      <c r="R66">
        <v>8</v>
      </c>
      <c r="S66">
        <v>184</v>
      </c>
      <c r="T66">
        <v>10</v>
      </c>
      <c r="U66" s="9">
        <f>((I66+J66+Table1[[#This Row],[amo-pub]]+Table1[[#This Row],[amo-priv]]+Table1[[#This Row],[co-pub]]+Table1[[#This Row],[co-priv]]+O66+P66+Q66+R66)/H66)*10000</f>
        <v>3.7276108237506946</v>
      </c>
      <c r="V66">
        <v>2.2999999999999998</v>
      </c>
      <c r="W66">
        <f>IF(Table1[[#This Row],[Column20]]&gt;$Y$7,4,1)*IF(AND($Y$7&gt;Table1[[#This Row],[Column20]],Table1[[#This Row],[Column20]]&gt;$Y$10),3,1)*IF(AND($Y$10&gt;Table1[[#This Row],[Column20]],Table1[[#This Row],[Column20]]&gt;$Y$13),2,1)</f>
        <v>2</v>
      </c>
      <c r="AA66">
        <f t="shared" si="1"/>
        <v>0</v>
      </c>
      <c r="AB66">
        <f t="shared" si="2"/>
        <v>0</v>
      </c>
      <c r="AC66">
        <f t="shared" si="3"/>
        <v>0</v>
      </c>
      <c r="AD66">
        <f t="shared" si="4"/>
        <v>1</v>
      </c>
      <c r="AF66">
        <f>Table1[[#This Row],[population]]*Table1[[#This Row],[prox]]*Table1[[#This Row],[urban]]</f>
        <v>0</v>
      </c>
      <c r="AG66">
        <f>Table1[[#This Row],[population]]*Table1[[#This Row],[prox]]*(1-Table1[[#This Row],[urban]])</f>
        <v>0</v>
      </c>
      <c r="AH66">
        <f>Table1[[#This Row],[population]]*(1-Table1[[#This Row],[prox]])*Table1[[#This Row],[urban]]</f>
        <v>0</v>
      </c>
      <c r="AI66">
        <f>Table1[[#This Row],[population]]*(1-Table1[[#This Row],[prox]])*(1-Table1[[#This Row],[urban]])</f>
        <v>584825</v>
      </c>
      <c r="AK66">
        <f>(Table1[[#This Row],[docs-pub]]+Table1[docs-priv])*Table1[[#This Row],[prox]]*Table1[[#This Row],[urban]]</f>
        <v>0</v>
      </c>
      <c r="AL66">
        <f>(Table1[[#This Row],[docs-pub]]+Table1[docs-priv])*Table1[[#This Row],[prox]]*(1-Table1[[#This Row],[urban]])</f>
        <v>0</v>
      </c>
      <c r="AM66">
        <f>(Table1[[#This Row],[docs-pub]]+Table1[docs-priv])*(1-Table1[[#This Row],[prox]])*Table1[[#This Row],[urban]]</f>
        <v>0</v>
      </c>
      <c r="AN66">
        <f>(Table1[[#This Row],[docs-pub]]+Table1[docs-priv])*(1-Table1[[#This Row],[prox]])*(1-Table1[[#This Row],[urban]])</f>
        <v>3</v>
      </c>
      <c r="AP66">
        <f>(Table1[[#This Row],[amo-pub]]+Table1[amo-priv])*Table1[[#This Row],[prox]]*Table1[[#This Row],[urban]]</f>
        <v>0</v>
      </c>
      <c r="AQ66">
        <f>(Table1[[#This Row],[amo-pub]]+Table1[amo-priv])*Table1[[#This Row],[prox]]*(1-Table1[[#This Row],[urban]])</f>
        <v>0</v>
      </c>
      <c r="AR66">
        <f>(Table1[[#This Row],[amo-pub]]+Table1[amo-priv])*(1-Table1[[#This Row],[prox]])*Table1[[#This Row],[urban]]</f>
        <v>0</v>
      </c>
      <c r="AS66">
        <f>(Table1[[#This Row],[amo-pub]]+Table1[amo-priv])*(1-Table1[[#This Row],[prox]])*(1-Table1[[#This Row],[urban]])</f>
        <v>11</v>
      </c>
      <c r="AU66">
        <f>(Table1[[#This Row],[co-pub]]+Table1[co-priv])*Table1[[#This Row],[prox]]*Table1[[#This Row],[urban]]</f>
        <v>0</v>
      </c>
      <c r="AV66">
        <f>(Table1[[#This Row],[co-pub]]+Table1[co-priv])*Table1[[#This Row],[prox]]*(1-Table1[[#This Row],[urban]])</f>
        <v>0</v>
      </c>
      <c r="AW66">
        <f>(Table1[[#This Row],[co-pub]]+Table1[co-priv])*(1-Table1[[#This Row],[prox]])*Table1[[#This Row],[urban]]</f>
        <v>0</v>
      </c>
      <c r="AX66">
        <f>(Table1[[#This Row],[co-pub]]+Table1[co-priv])*(1-Table1[[#This Row],[prox]])*(1-Table1[[#This Row],[urban]])</f>
        <v>86</v>
      </c>
      <c r="AZ66">
        <f>(Table1[[#This Row],[nurse-pub]]+Table1[nurse-priv])*Table1[[#This Row],[prox]]*Table1[[#This Row],[urban]]</f>
        <v>0</v>
      </c>
      <c r="BA66">
        <f>(Table1[[#This Row],[nurse-pub]]+Table1[nurse-priv])*Table1[[#This Row],[prox]]*(1-Table1[[#This Row],[urban]])</f>
        <v>0</v>
      </c>
      <c r="BB66">
        <f>(Table1[[#This Row],[nurse-pub]]+Table1[nurse-priv])*(1-Table1[[#This Row],[prox]])*Table1[[#This Row],[urban]]</f>
        <v>0</v>
      </c>
      <c r="BC66">
        <f>(Table1[[#This Row],[nurse-pub]]+Table1[nurse-priv])*(1-Table1[[#This Row],[prox]])*(1-Table1[[#This Row],[urban]])</f>
        <v>14</v>
      </c>
      <c r="BE66">
        <f>(Table1[[#This Row],[midwife-pub]]+Table1[midwife-priv])*Table1[[#This Row],[prox]]*Table1[[#This Row],[urban]]</f>
        <v>0</v>
      </c>
      <c r="BF66">
        <f>(Table1[[#This Row],[midwife-pub]]+Table1[midwife-priv])*Table1[[#This Row],[prox]]*(1-Table1[[#This Row],[urban]])</f>
        <v>0</v>
      </c>
      <c r="BG66">
        <f>(Table1[[#This Row],[midwife-pub]]+Table1[midwife-priv])*(1-Table1[[#This Row],[prox]])*Table1[[#This Row],[urban]]</f>
        <v>0</v>
      </c>
      <c r="BH66">
        <f>(Table1[[#This Row],[midwife-pub]]+Table1[midwife-priv])*(1-Table1[[#This Row],[prox]])*(1-Table1[[#This Row],[urban]])</f>
        <v>104</v>
      </c>
      <c r="BJ66">
        <f>(Table1[[#This Row],[ma-pub]]+Table1[ma-priv])*Table1[[#This Row],[prox]]*Table1[[#This Row],[urban]]</f>
        <v>0</v>
      </c>
      <c r="BK66">
        <f>(Table1[[#This Row],[ma-pub]]+Table1[ma-priv])*Table1[[#This Row],[prox]]*(1-Table1[[#This Row],[urban]])</f>
        <v>0</v>
      </c>
      <c r="BL66">
        <f>(Table1[[#This Row],[ma-pub]]+Table1[ma-priv])*(1-Table1[[#This Row],[prox]])*Table1[[#This Row],[urban]]</f>
        <v>0</v>
      </c>
      <c r="BM66">
        <f>(Table1[[#This Row],[ma-pub]]+Table1[ma-priv])*(1-Table1[[#This Row],[prox]])*(1-Table1[[#This Row],[urban]])</f>
        <v>194</v>
      </c>
    </row>
    <row r="67" spans="1:65" x14ac:dyDescent="0.2">
      <c r="A67" t="s">
        <v>63</v>
      </c>
      <c r="B67">
        <v>277</v>
      </c>
      <c r="C67">
        <v>27</v>
      </c>
      <c r="D67" s="12" t="s">
        <v>163</v>
      </c>
      <c r="E67" s="6"/>
      <c r="F67" s="6">
        <f>Table1[[#This Row],[regional]]</f>
        <v>0</v>
      </c>
      <c r="G67" s="6"/>
      <c r="H67" s="1">
        <f t="shared" si="5"/>
        <v>277027</v>
      </c>
      <c r="I67">
        <v>6</v>
      </c>
      <c r="J67">
        <v>0</v>
      </c>
      <c r="K67">
        <v>14</v>
      </c>
      <c r="L67">
        <v>0</v>
      </c>
      <c r="M67">
        <v>55</v>
      </c>
      <c r="N67">
        <v>2</v>
      </c>
      <c r="O67">
        <v>131</v>
      </c>
      <c r="P67">
        <v>0</v>
      </c>
      <c r="Q67">
        <v>95</v>
      </c>
      <c r="R67">
        <v>1</v>
      </c>
      <c r="S67">
        <v>204</v>
      </c>
      <c r="T67">
        <v>17</v>
      </c>
      <c r="U67" s="9">
        <f>((I67+J67+Table1[[#This Row],[amo-pub]]+Table1[[#This Row],[amo-priv]]+Table1[[#This Row],[co-pub]]+Table1[[#This Row],[co-priv]]+O67+P67+Q67+R67)/H67)*10000</f>
        <v>10.973659607186304</v>
      </c>
      <c r="V67">
        <v>8.9</v>
      </c>
      <c r="W67">
        <f>IF(Table1[[#This Row],[Column20]]&gt;$Y$7,4,1)*IF(AND($Y$7&gt;Table1[[#This Row],[Column20]],Table1[[#This Row],[Column20]]&gt;$Y$10),3,1)*IF(AND($Y$10&gt;Table1[[#This Row],[Column20]],Table1[[#This Row],[Column20]]&gt;$Y$13),2,1)</f>
        <v>4</v>
      </c>
      <c r="AA67">
        <f t="shared" si="1"/>
        <v>0</v>
      </c>
      <c r="AB67">
        <f t="shared" si="2"/>
        <v>0</v>
      </c>
      <c r="AC67">
        <f t="shared" si="3"/>
        <v>0</v>
      </c>
      <c r="AD67">
        <f t="shared" si="4"/>
        <v>1</v>
      </c>
      <c r="AF67">
        <f>Table1[[#This Row],[population]]*Table1[[#This Row],[prox]]*Table1[[#This Row],[urban]]</f>
        <v>0</v>
      </c>
      <c r="AG67">
        <f>Table1[[#This Row],[population]]*Table1[[#This Row],[prox]]*(1-Table1[[#This Row],[urban]])</f>
        <v>0</v>
      </c>
      <c r="AH67">
        <f>Table1[[#This Row],[population]]*(1-Table1[[#This Row],[prox]])*Table1[[#This Row],[urban]]</f>
        <v>0</v>
      </c>
      <c r="AI67">
        <f>Table1[[#This Row],[population]]*(1-Table1[[#This Row],[prox]])*(1-Table1[[#This Row],[urban]])</f>
        <v>277027</v>
      </c>
      <c r="AK67">
        <f>(Table1[[#This Row],[docs-pub]]+Table1[docs-priv])*Table1[[#This Row],[prox]]*Table1[[#This Row],[urban]]</f>
        <v>0</v>
      </c>
      <c r="AL67">
        <f>(Table1[[#This Row],[docs-pub]]+Table1[docs-priv])*Table1[[#This Row],[prox]]*(1-Table1[[#This Row],[urban]])</f>
        <v>0</v>
      </c>
      <c r="AM67">
        <f>(Table1[[#This Row],[docs-pub]]+Table1[docs-priv])*(1-Table1[[#This Row],[prox]])*Table1[[#This Row],[urban]]</f>
        <v>0</v>
      </c>
      <c r="AN67">
        <f>(Table1[[#This Row],[docs-pub]]+Table1[docs-priv])*(1-Table1[[#This Row],[prox]])*(1-Table1[[#This Row],[urban]])</f>
        <v>6</v>
      </c>
      <c r="AP67">
        <f>(Table1[[#This Row],[amo-pub]]+Table1[amo-priv])*Table1[[#This Row],[prox]]*Table1[[#This Row],[urban]]</f>
        <v>0</v>
      </c>
      <c r="AQ67">
        <f>(Table1[[#This Row],[amo-pub]]+Table1[amo-priv])*Table1[[#This Row],[prox]]*(1-Table1[[#This Row],[urban]])</f>
        <v>0</v>
      </c>
      <c r="AR67">
        <f>(Table1[[#This Row],[amo-pub]]+Table1[amo-priv])*(1-Table1[[#This Row],[prox]])*Table1[[#This Row],[urban]]</f>
        <v>0</v>
      </c>
      <c r="AS67">
        <f>(Table1[[#This Row],[amo-pub]]+Table1[amo-priv])*(1-Table1[[#This Row],[prox]])*(1-Table1[[#This Row],[urban]])</f>
        <v>14</v>
      </c>
      <c r="AU67">
        <f>(Table1[[#This Row],[co-pub]]+Table1[co-priv])*Table1[[#This Row],[prox]]*Table1[[#This Row],[urban]]</f>
        <v>0</v>
      </c>
      <c r="AV67">
        <f>(Table1[[#This Row],[co-pub]]+Table1[co-priv])*Table1[[#This Row],[prox]]*(1-Table1[[#This Row],[urban]])</f>
        <v>0</v>
      </c>
      <c r="AW67">
        <f>(Table1[[#This Row],[co-pub]]+Table1[co-priv])*(1-Table1[[#This Row],[prox]])*Table1[[#This Row],[urban]]</f>
        <v>0</v>
      </c>
      <c r="AX67">
        <f>(Table1[[#This Row],[co-pub]]+Table1[co-priv])*(1-Table1[[#This Row],[prox]])*(1-Table1[[#This Row],[urban]])</f>
        <v>57</v>
      </c>
      <c r="AZ67">
        <f>(Table1[[#This Row],[nurse-pub]]+Table1[nurse-priv])*Table1[[#This Row],[prox]]*Table1[[#This Row],[urban]]</f>
        <v>0</v>
      </c>
      <c r="BA67">
        <f>(Table1[[#This Row],[nurse-pub]]+Table1[nurse-priv])*Table1[[#This Row],[prox]]*(1-Table1[[#This Row],[urban]])</f>
        <v>0</v>
      </c>
      <c r="BB67">
        <f>(Table1[[#This Row],[nurse-pub]]+Table1[nurse-priv])*(1-Table1[[#This Row],[prox]])*Table1[[#This Row],[urban]]</f>
        <v>0</v>
      </c>
      <c r="BC67">
        <f>(Table1[[#This Row],[nurse-pub]]+Table1[nurse-priv])*(1-Table1[[#This Row],[prox]])*(1-Table1[[#This Row],[urban]])</f>
        <v>131</v>
      </c>
      <c r="BE67">
        <f>(Table1[[#This Row],[midwife-pub]]+Table1[midwife-priv])*Table1[[#This Row],[prox]]*Table1[[#This Row],[urban]]</f>
        <v>0</v>
      </c>
      <c r="BF67">
        <f>(Table1[[#This Row],[midwife-pub]]+Table1[midwife-priv])*Table1[[#This Row],[prox]]*(1-Table1[[#This Row],[urban]])</f>
        <v>0</v>
      </c>
      <c r="BG67">
        <f>(Table1[[#This Row],[midwife-pub]]+Table1[midwife-priv])*(1-Table1[[#This Row],[prox]])*Table1[[#This Row],[urban]]</f>
        <v>0</v>
      </c>
      <c r="BH67">
        <f>(Table1[[#This Row],[midwife-pub]]+Table1[midwife-priv])*(1-Table1[[#This Row],[prox]])*(1-Table1[[#This Row],[urban]])</f>
        <v>96</v>
      </c>
      <c r="BJ67">
        <f>(Table1[[#This Row],[ma-pub]]+Table1[ma-priv])*Table1[[#This Row],[prox]]*Table1[[#This Row],[urban]]</f>
        <v>0</v>
      </c>
      <c r="BK67">
        <f>(Table1[[#This Row],[ma-pub]]+Table1[ma-priv])*Table1[[#This Row],[prox]]*(1-Table1[[#This Row],[urban]])</f>
        <v>0</v>
      </c>
      <c r="BL67">
        <f>(Table1[[#This Row],[ma-pub]]+Table1[ma-priv])*(1-Table1[[#This Row],[prox]])*Table1[[#This Row],[urban]]</f>
        <v>0</v>
      </c>
      <c r="BM67">
        <f>(Table1[[#This Row],[ma-pub]]+Table1[ma-priv])*(1-Table1[[#This Row],[prox]])*(1-Table1[[#This Row],[urban]])</f>
        <v>221</v>
      </c>
    </row>
    <row r="68" spans="1:65" x14ac:dyDescent="0.2">
      <c r="A68" t="s">
        <v>64</v>
      </c>
      <c r="B68">
        <v>291</v>
      </c>
      <c r="C68">
        <v>718</v>
      </c>
      <c r="D68" s="12" t="str">
        <f>VLOOKUP(A68,'Districts+regions'!A27:B172,2,FALSE)</f>
        <v>Shinyanga</v>
      </c>
      <c r="E68" s="6"/>
      <c r="F68" s="6">
        <f>Table1[[#This Row],[regional]]</f>
        <v>0</v>
      </c>
      <c r="G68" s="6"/>
      <c r="H68" s="1">
        <f t="shared" ref="H68:H99" si="6">B68*1000+C68</f>
        <v>291718</v>
      </c>
      <c r="I68">
        <v>1</v>
      </c>
      <c r="J68">
        <v>0</v>
      </c>
      <c r="K68">
        <v>4</v>
      </c>
      <c r="L68">
        <v>1</v>
      </c>
      <c r="M68">
        <v>15</v>
      </c>
      <c r="N68">
        <v>2</v>
      </c>
      <c r="O68">
        <v>5</v>
      </c>
      <c r="P68">
        <v>1</v>
      </c>
      <c r="Q68">
        <v>15</v>
      </c>
      <c r="R68">
        <v>1</v>
      </c>
      <c r="S68">
        <v>53</v>
      </c>
      <c r="T68">
        <v>4</v>
      </c>
      <c r="U68" s="9">
        <f>((I68+J68+Table1[[#This Row],[amo-pub]]+Table1[[#This Row],[amo-priv]]+Table1[[#This Row],[co-pub]]+Table1[[#This Row],[co-priv]]+O68+P68+Q68+R68)/H68)*10000</f>
        <v>1.542585647783133</v>
      </c>
      <c r="V68">
        <v>1</v>
      </c>
      <c r="W68">
        <f>IF(Table1[[#This Row],[Column20]]&gt;$Y$7,4,1)*IF(AND($Y$7&gt;Table1[[#This Row],[Column20]],Table1[[#This Row],[Column20]]&gt;$Y$10),3,1)*IF(AND($Y$10&gt;Table1[[#This Row],[Column20]],Table1[[#This Row],[Column20]]&gt;$Y$13),2,1)</f>
        <v>1</v>
      </c>
      <c r="AA68">
        <f t="shared" si="1"/>
        <v>0</v>
      </c>
      <c r="AB68">
        <f t="shared" si="2"/>
        <v>0</v>
      </c>
      <c r="AC68">
        <f t="shared" si="3"/>
        <v>0</v>
      </c>
      <c r="AD68">
        <f t="shared" si="4"/>
        <v>1</v>
      </c>
      <c r="AF68">
        <f>Table1[[#This Row],[population]]*Table1[[#This Row],[prox]]*Table1[[#This Row],[urban]]</f>
        <v>0</v>
      </c>
      <c r="AG68">
        <f>Table1[[#This Row],[population]]*Table1[[#This Row],[prox]]*(1-Table1[[#This Row],[urban]])</f>
        <v>0</v>
      </c>
      <c r="AH68">
        <f>Table1[[#This Row],[population]]*(1-Table1[[#This Row],[prox]])*Table1[[#This Row],[urban]]</f>
        <v>0</v>
      </c>
      <c r="AI68">
        <f>Table1[[#This Row],[population]]*(1-Table1[[#This Row],[prox]])*(1-Table1[[#This Row],[urban]])</f>
        <v>291718</v>
      </c>
      <c r="AK68">
        <f>(Table1[[#This Row],[docs-pub]]+Table1[docs-priv])*Table1[[#This Row],[prox]]*Table1[[#This Row],[urban]]</f>
        <v>0</v>
      </c>
      <c r="AL68">
        <f>(Table1[[#This Row],[docs-pub]]+Table1[docs-priv])*Table1[[#This Row],[prox]]*(1-Table1[[#This Row],[urban]])</f>
        <v>0</v>
      </c>
      <c r="AM68">
        <f>(Table1[[#This Row],[docs-pub]]+Table1[docs-priv])*(1-Table1[[#This Row],[prox]])*Table1[[#This Row],[urban]]</f>
        <v>0</v>
      </c>
      <c r="AN68">
        <f>(Table1[[#This Row],[docs-pub]]+Table1[docs-priv])*(1-Table1[[#This Row],[prox]])*(1-Table1[[#This Row],[urban]])</f>
        <v>1</v>
      </c>
      <c r="AP68">
        <f>(Table1[[#This Row],[amo-pub]]+Table1[amo-priv])*Table1[[#This Row],[prox]]*Table1[[#This Row],[urban]]</f>
        <v>0</v>
      </c>
      <c r="AQ68">
        <f>(Table1[[#This Row],[amo-pub]]+Table1[amo-priv])*Table1[[#This Row],[prox]]*(1-Table1[[#This Row],[urban]])</f>
        <v>0</v>
      </c>
      <c r="AR68">
        <f>(Table1[[#This Row],[amo-pub]]+Table1[amo-priv])*(1-Table1[[#This Row],[prox]])*Table1[[#This Row],[urban]]</f>
        <v>0</v>
      </c>
      <c r="AS68">
        <f>(Table1[[#This Row],[amo-pub]]+Table1[amo-priv])*(1-Table1[[#This Row],[prox]])*(1-Table1[[#This Row],[urban]])</f>
        <v>5</v>
      </c>
      <c r="AU68">
        <f>(Table1[[#This Row],[co-pub]]+Table1[co-priv])*Table1[[#This Row],[prox]]*Table1[[#This Row],[urban]]</f>
        <v>0</v>
      </c>
      <c r="AV68">
        <f>(Table1[[#This Row],[co-pub]]+Table1[co-priv])*Table1[[#This Row],[prox]]*(1-Table1[[#This Row],[urban]])</f>
        <v>0</v>
      </c>
      <c r="AW68">
        <f>(Table1[[#This Row],[co-pub]]+Table1[co-priv])*(1-Table1[[#This Row],[prox]])*Table1[[#This Row],[urban]]</f>
        <v>0</v>
      </c>
      <c r="AX68">
        <f>(Table1[[#This Row],[co-pub]]+Table1[co-priv])*(1-Table1[[#This Row],[prox]])*(1-Table1[[#This Row],[urban]])</f>
        <v>17</v>
      </c>
      <c r="AZ68">
        <f>(Table1[[#This Row],[nurse-pub]]+Table1[nurse-priv])*Table1[[#This Row],[prox]]*Table1[[#This Row],[urban]]</f>
        <v>0</v>
      </c>
      <c r="BA68">
        <f>(Table1[[#This Row],[nurse-pub]]+Table1[nurse-priv])*Table1[[#This Row],[prox]]*(1-Table1[[#This Row],[urban]])</f>
        <v>0</v>
      </c>
      <c r="BB68">
        <f>(Table1[[#This Row],[nurse-pub]]+Table1[nurse-priv])*(1-Table1[[#This Row],[prox]])*Table1[[#This Row],[urban]]</f>
        <v>0</v>
      </c>
      <c r="BC68">
        <f>(Table1[[#This Row],[nurse-pub]]+Table1[nurse-priv])*(1-Table1[[#This Row],[prox]])*(1-Table1[[#This Row],[urban]])</f>
        <v>6</v>
      </c>
      <c r="BE68">
        <f>(Table1[[#This Row],[midwife-pub]]+Table1[midwife-priv])*Table1[[#This Row],[prox]]*Table1[[#This Row],[urban]]</f>
        <v>0</v>
      </c>
      <c r="BF68">
        <f>(Table1[[#This Row],[midwife-pub]]+Table1[midwife-priv])*Table1[[#This Row],[prox]]*(1-Table1[[#This Row],[urban]])</f>
        <v>0</v>
      </c>
      <c r="BG68">
        <f>(Table1[[#This Row],[midwife-pub]]+Table1[midwife-priv])*(1-Table1[[#This Row],[prox]])*Table1[[#This Row],[urban]]</f>
        <v>0</v>
      </c>
      <c r="BH68">
        <f>(Table1[[#This Row],[midwife-pub]]+Table1[midwife-priv])*(1-Table1[[#This Row],[prox]])*(1-Table1[[#This Row],[urban]])</f>
        <v>16</v>
      </c>
      <c r="BJ68">
        <f>(Table1[[#This Row],[ma-pub]]+Table1[ma-priv])*Table1[[#This Row],[prox]]*Table1[[#This Row],[urban]]</f>
        <v>0</v>
      </c>
      <c r="BK68">
        <f>(Table1[[#This Row],[ma-pub]]+Table1[ma-priv])*Table1[[#This Row],[prox]]*(1-Table1[[#This Row],[urban]])</f>
        <v>0</v>
      </c>
      <c r="BL68">
        <f>(Table1[[#This Row],[ma-pub]]+Table1[ma-priv])*(1-Table1[[#This Row],[prox]])*Table1[[#This Row],[urban]]</f>
        <v>0</v>
      </c>
      <c r="BM68">
        <f>(Table1[[#This Row],[ma-pub]]+Table1[ma-priv])*(1-Table1[[#This Row],[prox]])*(1-Table1[[#This Row],[urban]])</f>
        <v>57</v>
      </c>
    </row>
    <row r="69" spans="1:65" x14ac:dyDescent="0.2">
      <c r="A69" t="s">
        <v>65</v>
      </c>
      <c r="B69">
        <v>97</v>
      </c>
      <c r="C69">
        <v>780</v>
      </c>
      <c r="D69" s="12" t="s">
        <v>201</v>
      </c>
      <c r="E69" s="6"/>
      <c r="F69" s="6">
        <f>Table1[[#This Row],[regional]]</f>
        <v>0</v>
      </c>
      <c r="G69" s="6"/>
      <c r="H69" s="1">
        <f t="shared" si="6"/>
        <v>97780</v>
      </c>
      <c r="I69">
        <v>0</v>
      </c>
      <c r="J69">
        <v>1</v>
      </c>
      <c r="K69">
        <v>0</v>
      </c>
      <c r="L69">
        <v>0</v>
      </c>
      <c r="M69">
        <v>3</v>
      </c>
      <c r="N69">
        <v>0</v>
      </c>
      <c r="O69">
        <v>9</v>
      </c>
      <c r="P69">
        <v>1</v>
      </c>
      <c r="Q69">
        <v>17</v>
      </c>
      <c r="R69">
        <v>1</v>
      </c>
      <c r="S69">
        <v>41</v>
      </c>
      <c r="T69">
        <v>1</v>
      </c>
      <c r="U69" s="9">
        <f>((I69+J69+Table1[[#This Row],[amo-pub]]+Table1[[#This Row],[amo-priv]]+Table1[[#This Row],[co-pub]]+Table1[[#This Row],[co-priv]]+O69+P69+Q69+R69)/H69)*10000</f>
        <v>3.2726528942524031</v>
      </c>
      <c r="V69">
        <v>3</v>
      </c>
      <c r="W69">
        <f>IF(Table1[[#This Row],[Column20]]&gt;$Y$7,4,1)*IF(AND($Y$7&gt;Table1[[#This Row],[Column20]],Table1[[#This Row],[Column20]]&gt;$Y$10),3,1)*IF(AND($Y$10&gt;Table1[[#This Row],[Column20]],Table1[[#This Row],[Column20]]&gt;$Y$13),2,1)</f>
        <v>1</v>
      </c>
      <c r="AA69">
        <f t="shared" ref="AA69:AA131" si="7">IF(AF69=0,0,1)</f>
        <v>0</v>
      </c>
      <c r="AB69">
        <f t="shared" ref="AB69:AB131" si="8">IF(AG69=0,0,1)</f>
        <v>0</v>
      </c>
      <c r="AC69">
        <f t="shared" ref="AC69:AC131" si="9">IF(AH69=0,0,1)</f>
        <v>0</v>
      </c>
      <c r="AD69">
        <f t="shared" ref="AD69:AD131" si="10">IF(AI69=0,0,1)</f>
        <v>1</v>
      </c>
      <c r="AF69">
        <f>Table1[[#This Row],[population]]*Table1[[#This Row],[prox]]*Table1[[#This Row],[urban]]</f>
        <v>0</v>
      </c>
      <c r="AG69">
        <f>Table1[[#This Row],[population]]*Table1[[#This Row],[prox]]*(1-Table1[[#This Row],[urban]])</f>
        <v>0</v>
      </c>
      <c r="AH69">
        <f>Table1[[#This Row],[population]]*(1-Table1[[#This Row],[prox]])*Table1[[#This Row],[urban]]</f>
        <v>0</v>
      </c>
      <c r="AI69">
        <f>Table1[[#This Row],[population]]*(1-Table1[[#This Row],[prox]])*(1-Table1[[#This Row],[urban]])</f>
        <v>97780</v>
      </c>
      <c r="AK69">
        <f>(Table1[[#This Row],[docs-pub]]+Table1[docs-priv])*Table1[[#This Row],[prox]]*Table1[[#This Row],[urban]]</f>
        <v>0</v>
      </c>
      <c r="AL69">
        <f>(Table1[[#This Row],[docs-pub]]+Table1[docs-priv])*Table1[[#This Row],[prox]]*(1-Table1[[#This Row],[urban]])</f>
        <v>0</v>
      </c>
      <c r="AM69">
        <f>(Table1[[#This Row],[docs-pub]]+Table1[docs-priv])*(1-Table1[[#This Row],[prox]])*Table1[[#This Row],[urban]]</f>
        <v>0</v>
      </c>
      <c r="AN69">
        <f>(Table1[[#This Row],[docs-pub]]+Table1[docs-priv])*(1-Table1[[#This Row],[prox]])*(1-Table1[[#This Row],[urban]])</f>
        <v>1</v>
      </c>
      <c r="AP69">
        <f>(Table1[[#This Row],[amo-pub]]+Table1[amo-priv])*Table1[[#This Row],[prox]]*Table1[[#This Row],[urban]]</f>
        <v>0</v>
      </c>
      <c r="AQ69">
        <f>(Table1[[#This Row],[amo-pub]]+Table1[amo-priv])*Table1[[#This Row],[prox]]*(1-Table1[[#This Row],[urban]])</f>
        <v>0</v>
      </c>
      <c r="AR69">
        <f>(Table1[[#This Row],[amo-pub]]+Table1[amo-priv])*(1-Table1[[#This Row],[prox]])*Table1[[#This Row],[urban]]</f>
        <v>0</v>
      </c>
      <c r="AS69">
        <f>(Table1[[#This Row],[amo-pub]]+Table1[amo-priv])*(1-Table1[[#This Row],[prox]])*(1-Table1[[#This Row],[urban]])</f>
        <v>0</v>
      </c>
      <c r="AU69">
        <f>(Table1[[#This Row],[co-pub]]+Table1[co-priv])*Table1[[#This Row],[prox]]*Table1[[#This Row],[urban]]</f>
        <v>0</v>
      </c>
      <c r="AV69">
        <f>(Table1[[#This Row],[co-pub]]+Table1[co-priv])*Table1[[#This Row],[prox]]*(1-Table1[[#This Row],[urban]])</f>
        <v>0</v>
      </c>
      <c r="AW69">
        <f>(Table1[[#This Row],[co-pub]]+Table1[co-priv])*(1-Table1[[#This Row],[prox]])*Table1[[#This Row],[urban]]</f>
        <v>0</v>
      </c>
      <c r="AX69">
        <f>(Table1[[#This Row],[co-pub]]+Table1[co-priv])*(1-Table1[[#This Row],[prox]])*(1-Table1[[#This Row],[urban]])</f>
        <v>3</v>
      </c>
      <c r="AZ69">
        <f>(Table1[[#This Row],[nurse-pub]]+Table1[nurse-priv])*Table1[[#This Row],[prox]]*Table1[[#This Row],[urban]]</f>
        <v>0</v>
      </c>
      <c r="BA69">
        <f>(Table1[[#This Row],[nurse-pub]]+Table1[nurse-priv])*Table1[[#This Row],[prox]]*(1-Table1[[#This Row],[urban]])</f>
        <v>0</v>
      </c>
      <c r="BB69">
        <f>(Table1[[#This Row],[nurse-pub]]+Table1[nurse-priv])*(1-Table1[[#This Row],[prox]])*Table1[[#This Row],[urban]]</f>
        <v>0</v>
      </c>
      <c r="BC69">
        <f>(Table1[[#This Row],[nurse-pub]]+Table1[nurse-priv])*(1-Table1[[#This Row],[prox]])*(1-Table1[[#This Row],[urban]])</f>
        <v>10</v>
      </c>
      <c r="BE69">
        <f>(Table1[[#This Row],[midwife-pub]]+Table1[midwife-priv])*Table1[[#This Row],[prox]]*Table1[[#This Row],[urban]]</f>
        <v>0</v>
      </c>
      <c r="BF69">
        <f>(Table1[[#This Row],[midwife-pub]]+Table1[midwife-priv])*Table1[[#This Row],[prox]]*(1-Table1[[#This Row],[urban]])</f>
        <v>0</v>
      </c>
      <c r="BG69">
        <f>(Table1[[#This Row],[midwife-pub]]+Table1[midwife-priv])*(1-Table1[[#This Row],[prox]])*Table1[[#This Row],[urban]]</f>
        <v>0</v>
      </c>
      <c r="BH69">
        <f>(Table1[[#This Row],[midwife-pub]]+Table1[midwife-priv])*(1-Table1[[#This Row],[prox]])*(1-Table1[[#This Row],[urban]])</f>
        <v>18</v>
      </c>
      <c r="BJ69">
        <f>(Table1[[#This Row],[ma-pub]]+Table1[ma-priv])*Table1[[#This Row],[prox]]*Table1[[#This Row],[urban]]</f>
        <v>0</v>
      </c>
      <c r="BK69">
        <f>(Table1[[#This Row],[ma-pub]]+Table1[ma-priv])*Table1[[#This Row],[prox]]*(1-Table1[[#This Row],[urban]])</f>
        <v>0</v>
      </c>
      <c r="BL69">
        <f>(Table1[[#This Row],[ma-pub]]+Table1[ma-priv])*(1-Table1[[#This Row],[prox]])*Table1[[#This Row],[urban]]</f>
        <v>0</v>
      </c>
      <c r="BM69">
        <f>(Table1[[#This Row],[ma-pub]]+Table1[ma-priv])*(1-Table1[[#This Row],[prox]])*(1-Table1[[#This Row],[urban]])</f>
        <v>42</v>
      </c>
    </row>
    <row r="70" spans="1:65" x14ac:dyDescent="0.2">
      <c r="A70" t="s">
        <v>66</v>
      </c>
      <c r="B70">
        <v>275</v>
      </c>
      <c r="C70">
        <v>683</v>
      </c>
      <c r="D70" s="12" t="str">
        <f>VLOOKUP(A70,'Districts+regions'!A69:B214,2,FALSE)</f>
        <v>Mwanza</v>
      </c>
      <c r="E70" s="6"/>
      <c r="F70" s="6">
        <v>1</v>
      </c>
      <c r="G70" s="6">
        <v>1</v>
      </c>
      <c r="H70" s="1">
        <f t="shared" si="6"/>
        <v>275683</v>
      </c>
      <c r="I70">
        <v>3</v>
      </c>
      <c r="J70">
        <v>0</v>
      </c>
      <c r="K70">
        <v>3</v>
      </c>
      <c r="L70">
        <v>0</v>
      </c>
      <c r="M70">
        <v>55</v>
      </c>
      <c r="N70">
        <v>0</v>
      </c>
      <c r="O70">
        <v>22</v>
      </c>
      <c r="P70">
        <v>0</v>
      </c>
      <c r="Q70">
        <v>47</v>
      </c>
      <c r="R70">
        <v>0</v>
      </c>
      <c r="S70">
        <v>76</v>
      </c>
      <c r="T70">
        <v>0</v>
      </c>
      <c r="U70" s="9">
        <f>((I70+J70+Table1[[#This Row],[amo-pub]]+Table1[[#This Row],[amo-priv]]+Table1[[#This Row],[co-pub]]+Table1[[#This Row],[co-priv]]+O70+P70+Q70+R70)/H70)*10000</f>
        <v>4.7155609885266774</v>
      </c>
      <c r="V70">
        <v>2.7</v>
      </c>
      <c r="W70">
        <f>IF(Table1[[#This Row],[Column20]]&gt;$Y$7,4,1)*IF(AND($Y$7&gt;Table1[[#This Row],[Column20]],Table1[[#This Row],[Column20]]&gt;$Y$10),3,1)*IF(AND($Y$10&gt;Table1[[#This Row],[Column20]],Table1[[#This Row],[Column20]]&gt;$Y$13),2,1)</f>
        <v>2</v>
      </c>
      <c r="AA70">
        <f t="shared" si="7"/>
        <v>1</v>
      </c>
      <c r="AB70">
        <f t="shared" si="8"/>
        <v>0</v>
      </c>
      <c r="AC70">
        <f t="shared" si="9"/>
        <v>0</v>
      </c>
      <c r="AD70">
        <f t="shared" si="10"/>
        <v>0</v>
      </c>
      <c r="AF70">
        <f>Table1[[#This Row],[population]]*Table1[[#This Row],[prox]]*Table1[[#This Row],[urban]]</f>
        <v>275683</v>
      </c>
      <c r="AG70">
        <f>Table1[[#This Row],[population]]*Table1[[#This Row],[prox]]*(1-Table1[[#This Row],[urban]])</f>
        <v>0</v>
      </c>
      <c r="AH70">
        <f>Table1[[#This Row],[population]]*(1-Table1[[#This Row],[prox]])*Table1[[#This Row],[urban]]</f>
        <v>0</v>
      </c>
      <c r="AI70">
        <f>Table1[[#This Row],[population]]*(1-Table1[[#This Row],[prox]])*(1-Table1[[#This Row],[urban]])</f>
        <v>0</v>
      </c>
      <c r="AK70">
        <f>(Table1[[#This Row],[docs-pub]]+Table1[docs-priv])*Table1[[#This Row],[prox]]*Table1[[#This Row],[urban]]</f>
        <v>3</v>
      </c>
      <c r="AL70">
        <f>(Table1[[#This Row],[docs-pub]]+Table1[docs-priv])*Table1[[#This Row],[prox]]*(1-Table1[[#This Row],[urban]])</f>
        <v>0</v>
      </c>
      <c r="AM70">
        <f>(Table1[[#This Row],[docs-pub]]+Table1[docs-priv])*(1-Table1[[#This Row],[prox]])*Table1[[#This Row],[urban]]</f>
        <v>0</v>
      </c>
      <c r="AN70">
        <f>(Table1[[#This Row],[docs-pub]]+Table1[docs-priv])*(1-Table1[[#This Row],[prox]])*(1-Table1[[#This Row],[urban]])</f>
        <v>0</v>
      </c>
      <c r="AP70">
        <f>(Table1[[#This Row],[amo-pub]]+Table1[amo-priv])*Table1[[#This Row],[prox]]*Table1[[#This Row],[urban]]</f>
        <v>3</v>
      </c>
      <c r="AQ70">
        <f>(Table1[[#This Row],[amo-pub]]+Table1[amo-priv])*Table1[[#This Row],[prox]]*(1-Table1[[#This Row],[urban]])</f>
        <v>0</v>
      </c>
      <c r="AR70">
        <f>(Table1[[#This Row],[amo-pub]]+Table1[amo-priv])*(1-Table1[[#This Row],[prox]])*Table1[[#This Row],[urban]]</f>
        <v>0</v>
      </c>
      <c r="AS70">
        <f>(Table1[[#This Row],[amo-pub]]+Table1[amo-priv])*(1-Table1[[#This Row],[prox]])*(1-Table1[[#This Row],[urban]])</f>
        <v>0</v>
      </c>
      <c r="AU70">
        <f>(Table1[[#This Row],[co-pub]]+Table1[co-priv])*Table1[[#This Row],[prox]]*Table1[[#This Row],[urban]]</f>
        <v>55</v>
      </c>
      <c r="AV70">
        <f>(Table1[[#This Row],[co-pub]]+Table1[co-priv])*Table1[[#This Row],[prox]]*(1-Table1[[#This Row],[urban]])</f>
        <v>0</v>
      </c>
      <c r="AW70">
        <f>(Table1[[#This Row],[co-pub]]+Table1[co-priv])*(1-Table1[[#This Row],[prox]])*Table1[[#This Row],[urban]]</f>
        <v>0</v>
      </c>
      <c r="AX70">
        <f>(Table1[[#This Row],[co-pub]]+Table1[co-priv])*(1-Table1[[#This Row],[prox]])*(1-Table1[[#This Row],[urban]])</f>
        <v>0</v>
      </c>
      <c r="AZ70">
        <f>(Table1[[#This Row],[nurse-pub]]+Table1[nurse-priv])*Table1[[#This Row],[prox]]*Table1[[#This Row],[urban]]</f>
        <v>22</v>
      </c>
      <c r="BA70">
        <f>(Table1[[#This Row],[nurse-pub]]+Table1[nurse-priv])*Table1[[#This Row],[prox]]*(1-Table1[[#This Row],[urban]])</f>
        <v>0</v>
      </c>
      <c r="BB70">
        <f>(Table1[[#This Row],[nurse-pub]]+Table1[nurse-priv])*(1-Table1[[#This Row],[prox]])*Table1[[#This Row],[urban]]</f>
        <v>0</v>
      </c>
      <c r="BC70">
        <f>(Table1[[#This Row],[nurse-pub]]+Table1[nurse-priv])*(1-Table1[[#This Row],[prox]])*(1-Table1[[#This Row],[urban]])</f>
        <v>0</v>
      </c>
      <c r="BE70">
        <f>(Table1[[#This Row],[midwife-pub]]+Table1[midwife-priv])*Table1[[#This Row],[prox]]*Table1[[#This Row],[urban]]</f>
        <v>47</v>
      </c>
      <c r="BF70">
        <f>(Table1[[#This Row],[midwife-pub]]+Table1[midwife-priv])*Table1[[#This Row],[prox]]*(1-Table1[[#This Row],[urban]])</f>
        <v>0</v>
      </c>
      <c r="BG70">
        <f>(Table1[[#This Row],[midwife-pub]]+Table1[midwife-priv])*(1-Table1[[#This Row],[prox]])*Table1[[#This Row],[urban]]</f>
        <v>0</v>
      </c>
      <c r="BH70">
        <f>(Table1[[#This Row],[midwife-pub]]+Table1[midwife-priv])*(1-Table1[[#This Row],[prox]])*(1-Table1[[#This Row],[urban]])</f>
        <v>0</v>
      </c>
      <c r="BJ70">
        <f>(Table1[[#This Row],[ma-pub]]+Table1[ma-priv])*Table1[[#This Row],[prox]]*Table1[[#This Row],[urban]]</f>
        <v>76</v>
      </c>
      <c r="BK70">
        <f>(Table1[[#This Row],[ma-pub]]+Table1[ma-priv])*Table1[[#This Row],[prox]]*(1-Table1[[#This Row],[urban]])</f>
        <v>0</v>
      </c>
      <c r="BL70">
        <f>(Table1[[#This Row],[ma-pub]]+Table1[ma-priv])*(1-Table1[[#This Row],[prox]])*Table1[[#This Row],[urban]]</f>
        <v>0</v>
      </c>
      <c r="BM70">
        <f>(Table1[[#This Row],[ma-pub]]+Table1[ma-priv])*(1-Table1[[#This Row],[prox]])*(1-Table1[[#This Row],[urban]])</f>
        <v>0</v>
      </c>
    </row>
    <row r="71" spans="1:65" x14ac:dyDescent="0.2">
      <c r="A71" t="s">
        <v>67</v>
      </c>
      <c r="B71">
        <v>107</v>
      </c>
      <c r="C71">
        <v>277</v>
      </c>
      <c r="D71" s="12" t="s">
        <v>203</v>
      </c>
      <c r="E71" s="6">
        <v>1</v>
      </c>
      <c r="F71" s="6">
        <f>Table1[[#This Row],[regional]]</f>
        <v>1</v>
      </c>
      <c r="G71" s="6"/>
      <c r="H71" s="1">
        <f t="shared" si="6"/>
        <v>107277</v>
      </c>
      <c r="I71">
        <v>6</v>
      </c>
      <c r="J71">
        <v>0</v>
      </c>
      <c r="K71">
        <v>1</v>
      </c>
      <c r="L71">
        <v>1</v>
      </c>
      <c r="M71">
        <v>3</v>
      </c>
      <c r="N71">
        <v>3</v>
      </c>
      <c r="O71">
        <v>25</v>
      </c>
      <c r="P71">
        <v>5</v>
      </c>
      <c r="Q71">
        <v>40</v>
      </c>
      <c r="R71">
        <v>0</v>
      </c>
      <c r="S71">
        <v>77</v>
      </c>
      <c r="T71">
        <v>1</v>
      </c>
      <c r="U71" s="9">
        <f>((I71+J71+Table1[[#This Row],[amo-pub]]+Table1[[#This Row],[amo-priv]]+Table1[[#This Row],[co-pub]]+Table1[[#This Row],[co-priv]]+O71+P71+Q71+R71)/H71)*10000</f>
        <v>7.8301965938644811</v>
      </c>
      <c r="V71">
        <v>7.3</v>
      </c>
      <c r="W71">
        <f>IF(Table1[[#This Row],[Column20]]&gt;$Y$7,4,1)*IF(AND($Y$7&gt;Table1[[#This Row],[Column20]],Table1[[#This Row],[Column20]]&gt;$Y$10),3,1)*IF(AND($Y$10&gt;Table1[[#This Row],[Column20]],Table1[[#This Row],[Column20]]&gt;$Y$13),2,1)</f>
        <v>3</v>
      </c>
      <c r="AA71">
        <f t="shared" si="7"/>
        <v>0</v>
      </c>
      <c r="AB71">
        <f t="shared" si="8"/>
        <v>0</v>
      </c>
      <c r="AC71">
        <f t="shared" si="9"/>
        <v>1</v>
      </c>
      <c r="AD71">
        <f t="shared" si="10"/>
        <v>0</v>
      </c>
      <c r="AF71">
        <f>Table1[[#This Row],[population]]*Table1[[#This Row],[prox]]*Table1[[#This Row],[urban]]</f>
        <v>0</v>
      </c>
      <c r="AG71">
        <f>Table1[[#This Row],[population]]*Table1[[#This Row],[prox]]*(1-Table1[[#This Row],[urban]])</f>
        <v>0</v>
      </c>
      <c r="AH71">
        <f>Table1[[#This Row],[population]]*(1-Table1[[#This Row],[prox]])*Table1[[#This Row],[urban]]</f>
        <v>107277</v>
      </c>
      <c r="AI71">
        <f>Table1[[#This Row],[population]]*(1-Table1[[#This Row],[prox]])*(1-Table1[[#This Row],[urban]])</f>
        <v>0</v>
      </c>
      <c r="AK71">
        <f>(Table1[[#This Row],[docs-pub]]+Table1[docs-priv])*Table1[[#This Row],[prox]]*Table1[[#This Row],[urban]]</f>
        <v>0</v>
      </c>
      <c r="AL71">
        <f>(Table1[[#This Row],[docs-pub]]+Table1[docs-priv])*Table1[[#This Row],[prox]]*(1-Table1[[#This Row],[urban]])</f>
        <v>0</v>
      </c>
      <c r="AM71">
        <f>(Table1[[#This Row],[docs-pub]]+Table1[docs-priv])*(1-Table1[[#This Row],[prox]])*Table1[[#This Row],[urban]]</f>
        <v>6</v>
      </c>
      <c r="AN71">
        <f>(Table1[[#This Row],[docs-pub]]+Table1[docs-priv])*(1-Table1[[#This Row],[prox]])*(1-Table1[[#This Row],[urban]])</f>
        <v>0</v>
      </c>
      <c r="AP71">
        <f>(Table1[[#This Row],[amo-pub]]+Table1[amo-priv])*Table1[[#This Row],[prox]]*Table1[[#This Row],[urban]]</f>
        <v>0</v>
      </c>
      <c r="AQ71">
        <f>(Table1[[#This Row],[amo-pub]]+Table1[amo-priv])*Table1[[#This Row],[prox]]*(1-Table1[[#This Row],[urban]])</f>
        <v>0</v>
      </c>
      <c r="AR71">
        <f>(Table1[[#This Row],[amo-pub]]+Table1[amo-priv])*(1-Table1[[#This Row],[prox]])*Table1[[#This Row],[urban]]</f>
        <v>2</v>
      </c>
      <c r="AS71">
        <f>(Table1[[#This Row],[amo-pub]]+Table1[amo-priv])*(1-Table1[[#This Row],[prox]])*(1-Table1[[#This Row],[urban]])</f>
        <v>0</v>
      </c>
      <c r="AU71">
        <f>(Table1[[#This Row],[co-pub]]+Table1[co-priv])*Table1[[#This Row],[prox]]*Table1[[#This Row],[urban]]</f>
        <v>0</v>
      </c>
      <c r="AV71">
        <f>(Table1[[#This Row],[co-pub]]+Table1[co-priv])*Table1[[#This Row],[prox]]*(1-Table1[[#This Row],[urban]])</f>
        <v>0</v>
      </c>
      <c r="AW71">
        <f>(Table1[[#This Row],[co-pub]]+Table1[co-priv])*(1-Table1[[#This Row],[prox]])*Table1[[#This Row],[urban]]</f>
        <v>6</v>
      </c>
      <c r="AX71">
        <f>(Table1[[#This Row],[co-pub]]+Table1[co-priv])*(1-Table1[[#This Row],[prox]])*(1-Table1[[#This Row],[urban]])</f>
        <v>0</v>
      </c>
      <c r="AZ71">
        <f>(Table1[[#This Row],[nurse-pub]]+Table1[nurse-priv])*Table1[[#This Row],[prox]]*Table1[[#This Row],[urban]]</f>
        <v>0</v>
      </c>
      <c r="BA71">
        <f>(Table1[[#This Row],[nurse-pub]]+Table1[nurse-priv])*Table1[[#This Row],[prox]]*(1-Table1[[#This Row],[urban]])</f>
        <v>0</v>
      </c>
      <c r="BB71">
        <f>(Table1[[#This Row],[nurse-pub]]+Table1[nurse-priv])*(1-Table1[[#This Row],[prox]])*Table1[[#This Row],[urban]]</f>
        <v>30</v>
      </c>
      <c r="BC71">
        <f>(Table1[[#This Row],[nurse-pub]]+Table1[nurse-priv])*(1-Table1[[#This Row],[prox]])*(1-Table1[[#This Row],[urban]])</f>
        <v>0</v>
      </c>
      <c r="BE71">
        <f>(Table1[[#This Row],[midwife-pub]]+Table1[midwife-priv])*Table1[[#This Row],[prox]]*Table1[[#This Row],[urban]]</f>
        <v>0</v>
      </c>
      <c r="BF71">
        <f>(Table1[[#This Row],[midwife-pub]]+Table1[midwife-priv])*Table1[[#This Row],[prox]]*(1-Table1[[#This Row],[urban]])</f>
        <v>0</v>
      </c>
      <c r="BG71">
        <f>(Table1[[#This Row],[midwife-pub]]+Table1[midwife-priv])*(1-Table1[[#This Row],[prox]])*Table1[[#This Row],[urban]]</f>
        <v>40</v>
      </c>
      <c r="BH71">
        <f>(Table1[[#This Row],[midwife-pub]]+Table1[midwife-priv])*(1-Table1[[#This Row],[prox]])*(1-Table1[[#This Row],[urban]])</f>
        <v>0</v>
      </c>
      <c r="BJ71">
        <f>(Table1[[#This Row],[ma-pub]]+Table1[ma-priv])*Table1[[#This Row],[prox]]*Table1[[#This Row],[urban]]</f>
        <v>0</v>
      </c>
      <c r="BK71">
        <f>(Table1[[#This Row],[ma-pub]]+Table1[ma-priv])*Table1[[#This Row],[prox]]*(1-Table1[[#This Row],[urban]])</f>
        <v>0</v>
      </c>
      <c r="BL71">
        <f>(Table1[[#This Row],[ma-pub]]+Table1[ma-priv])*(1-Table1[[#This Row],[prox]])*Table1[[#This Row],[urban]]</f>
        <v>78</v>
      </c>
      <c r="BM71">
        <f>(Table1[[#This Row],[ma-pub]]+Table1[ma-priv])*(1-Table1[[#This Row],[prox]])*(1-Table1[[#This Row],[urban]])</f>
        <v>0</v>
      </c>
    </row>
    <row r="72" spans="1:65" x14ac:dyDescent="0.2">
      <c r="A72" t="s">
        <v>68</v>
      </c>
      <c r="B72">
        <v>201</v>
      </c>
      <c r="C72">
        <v>977</v>
      </c>
      <c r="D72" s="12" t="s">
        <v>175</v>
      </c>
      <c r="E72" s="6"/>
      <c r="F72" s="6">
        <f>Table1[[#This Row],[regional]]</f>
        <v>0</v>
      </c>
      <c r="G72" s="6">
        <v>1</v>
      </c>
      <c r="H72" s="1">
        <f t="shared" si="6"/>
        <v>201977</v>
      </c>
      <c r="I72">
        <v>5</v>
      </c>
      <c r="J72">
        <v>0</v>
      </c>
      <c r="K72">
        <v>4</v>
      </c>
      <c r="L72">
        <v>0</v>
      </c>
      <c r="M72">
        <v>55</v>
      </c>
      <c r="N72">
        <v>4</v>
      </c>
      <c r="O72">
        <v>14</v>
      </c>
      <c r="P72">
        <v>0</v>
      </c>
      <c r="Q72">
        <v>36</v>
      </c>
      <c r="R72">
        <v>1</v>
      </c>
      <c r="S72">
        <v>51</v>
      </c>
      <c r="T72">
        <v>13</v>
      </c>
      <c r="U72" s="9">
        <f>((I72+J72+Table1[[#This Row],[amo-pub]]+Table1[[#This Row],[amo-priv]]+Table1[[#This Row],[co-pub]]+Table1[[#This Row],[co-priv]]+O72+P72+Q72+R72)/H72)*10000</f>
        <v>5.8917599528659199</v>
      </c>
      <c r="V72">
        <v>3</v>
      </c>
      <c r="W72">
        <f>IF(Table1[[#This Row],[Column20]]&gt;$Y$7,4,1)*IF(AND($Y$7&gt;Table1[[#This Row],[Column20]],Table1[[#This Row],[Column20]]&gt;$Y$10),3,1)*IF(AND($Y$10&gt;Table1[[#This Row],[Column20]],Table1[[#This Row],[Column20]]&gt;$Y$13),2,1)</f>
        <v>3</v>
      </c>
      <c r="AA72">
        <f t="shared" si="7"/>
        <v>0</v>
      </c>
      <c r="AB72">
        <f t="shared" si="8"/>
        <v>1</v>
      </c>
      <c r="AC72">
        <f t="shared" si="9"/>
        <v>0</v>
      </c>
      <c r="AD72">
        <f t="shared" si="10"/>
        <v>0</v>
      </c>
      <c r="AF72">
        <f>Table1[[#This Row],[population]]*Table1[[#This Row],[prox]]*Table1[[#This Row],[urban]]</f>
        <v>0</v>
      </c>
      <c r="AG72">
        <f>Table1[[#This Row],[population]]*Table1[[#This Row],[prox]]*(1-Table1[[#This Row],[urban]])</f>
        <v>201977</v>
      </c>
      <c r="AH72">
        <f>Table1[[#This Row],[population]]*(1-Table1[[#This Row],[prox]])*Table1[[#This Row],[urban]]</f>
        <v>0</v>
      </c>
      <c r="AI72">
        <f>Table1[[#This Row],[population]]*(1-Table1[[#This Row],[prox]])*(1-Table1[[#This Row],[urban]])</f>
        <v>0</v>
      </c>
      <c r="AK72">
        <f>(Table1[[#This Row],[docs-pub]]+Table1[docs-priv])*Table1[[#This Row],[prox]]*Table1[[#This Row],[urban]]</f>
        <v>0</v>
      </c>
      <c r="AL72">
        <f>(Table1[[#This Row],[docs-pub]]+Table1[docs-priv])*Table1[[#This Row],[prox]]*(1-Table1[[#This Row],[urban]])</f>
        <v>5</v>
      </c>
      <c r="AM72">
        <f>(Table1[[#This Row],[docs-pub]]+Table1[docs-priv])*(1-Table1[[#This Row],[prox]])*Table1[[#This Row],[urban]]</f>
        <v>0</v>
      </c>
      <c r="AN72">
        <f>(Table1[[#This Row],[docs-pub]]+Table1[docs-priv])*(1-Table1[[#This Row],[prox]])*(1-Table1[[#This Row],[urban]])</f>
        <v>0</v>
      </c>
      <c r="AP72">
        <f>(Table1[[#This Row],[amo-pub]]+Table1[amo-priv])*Table1[[#This Row],[prox]]*Table1[[#This Row],[urban]]</f>
        <v>0</v>
      </c>
      <c r="AQ72">
        <f>(Table1[[#This Row],[amo-pub]]+Table1[amo-priv])*Table1[[#This Row],[prox]]*(1-Table1[[#This Row],[urban]])</f>
        <v>4</v>
      </c>
      <c r="AR72">
        <f>(Table1[[#This Row],[amo-pub]]+Table1[amo-priv])*(1-Table1[[#This Row],[prox]])*Table1[[#This Row],[urban]]</f>
        <v>0</v>
      </c>
      <c r="AS72">
        <f>(Table1[[#This Row],[amo-pub]]+Table1[amo-priv])*(1-Table1[[#This Row],[prox]])*(1-Table1[[#This Row],[urban]])</f>
        <v>0</v>
      </c>
      <c r="AU72">
        <f>(Table1[[#This Row],[co-pub]]+Table1[co-priv])*Table1[[#This Row],[prox]]*Table1[[#This Row],[urban]]</f>
        <v>0</v>
      </c>
      <c r="AV72">
        <f>(Table1[[#This Row],[co-pub]]+Table1[co-priv])*Table1[[#This Row],[prox]]*(1-Table1[[#This Row],[urban]])</f>
        <v>59</v>
      </c>
      <c r="AW72">
        <f>(Table1[[#This Row],[co-pub]]+Table1[co-priv])*(1-Table1[[#This Row],[prox]])*Table1[[#This Row],[urban]]</f>
        <v>0</v>
      </c>
      <c r="AX72">
        <f>(Table1[[#This Row],[co-pub]]+Table1[co-priv])*(1-Table1[[#This Row],[prox]])*(1-Table1[[#This Row],[urban]])</f>
        <v>0</v>
      </c>
      <c r="AZ72">
        <f>(Table1[[#This Row],[nurse-pub]]+Table1[nurse-priv])*Table1[[#This Row],[prox]]*Table1[[#This Row],[urban]]</f>
        <v>0</v>
      </c>
      <c r="BA72">
        <f>(Table1[[#This Row],[nurse-pub]]+Table1[nurse-priv])*Table1[[#This Row],[prox]]*(1-Table1[[#This Row],[urban]])</f>
        <v>14</v>
      </c>
      <c r="BB72">
        <f>(Table1[[#This Row],[nurse-pub]]+Table1[nurse-priv])*(1-Table1[[#This Row],[prox]])*Table1[[#This Row],[urban]]</f>
        <v>0</v>
      </c>
      <c r="BC72">
        <f>(Table1[[#This Row],[nurse-pub]]+Table1[nurse-priv])*(1-Table1[[#This Row],[prox]])*(1-Table1[[#This Row],[urban]])</f>
        <v>0</v>
      </c>
      <c r="BE72">
        <f>(Table1[[#This Row],[midwife-pub]]+Table1[midwife-priv])*Table1[[#This Row],[prox]]*Table1[[#This Row],[urban]]</f>
        <v>0</v>
      </c>
      <c r="BF72">
        <f>(Table1[[#This Row],[midwife-pub]]+Table1[midwife-priv])*Table1[[#This Row],[prox]]*(1-Table1[[#This Row],[urban]])</f>
        <v>37</v>
      </c>
      <c r="BG72">
        <f>(Table1[[#This Row],[midwife-pub]]+Table1[midwife-priv])*(1-Table1[[#This Row],[prox]])*Table1[[#This Row],[urban]]</f>
        <v>0</v>
      </c>
      <c r="BH72">
        <f>(Table1[[#This Row],[midwife-pub]]+Table1[midwife-priv])*(1-Table1[[#This Row],[prox]])*(1-Table1[[#This Row],[urban]])</f>
        <v>0</v>
      </c>
      <c r="BJ72">
        <f>(Table1[[#This Row],[ma-pub]]+Table1[ma-priv])*Table1[[#This Row],[prox]]*Table1[[#This Row],[urban]]</f>
        <v>0</v>
      </c>
      <c r="BK72">
        <f>(Table1[[#This Row],[ma-pub]]+Table1[ma-priv])*Table1[[#This Row],[prox]]*(1-Table1[[#This Row],[urban]])</f>
        <v>64</v>
      </c>
      <c r="BL72">
        <f>(Table1[[#This Row],[ma-pub]]+Table1[ma-priv])*(1-Table1[[#This Row],[prox]])*Table1[[#This Row],[urban]]</f>
        <v>0</v>
      </c>
      <c r="BM72">
        <f>(Table1[[#This Row],[ma-pub]]+Table1[ma-priv])*(1-Table1[[#This Row],[prox]])*(1-Table1[[#This Row],[urban]])</f>
        <v>0</v>
      </c>
    </row>
    <row r="73" spans="1:65" x14ac:dyDescent="0.2">
      <c r="A73" t="s">
        <v>69</v>
      </c>
      <c r="B73">
        <v>206</v>
      </c>
      <c r="C73">
        <v>758</v>
      </c>
      <c r="D73" s="12" t="str">
        <f>VLOOKUP(A73,'Districts+regions'!A82:B227,2,FALSE)</f>
        <v>Arusha</v>
      </c>
      <c r="E73" s="6"/>
      <c r="F73" s="6">
        <f>Table1[[#This Row],[regional]]</f>
        <v>0</v>
      </c>
      <c r="G73" s="6">
        <v>1</v>
      </c>
      <c r="H73" s="1">
        <f t="shared" si="6"/>
        <v>206758</v>
      </c>
      <c r="I73">
        <v>2</v>
      </c>
      <c r="J73">
        <v>1</v>
      </c>
      <c r="K73">
        <v>5</v>
      </c>
      <c r="L73">
        <v>1</v>
      </c>
      <c r="M73">
        <v>51</v>
      </c>
      <c r="N73">
        <v>13</v>
      </c>
      <c r="O73">
        <v>16</v>
      </c>
      <c r="P73">
        <v>2</v>
      </c>
      <c r="Q73">
        <v>34</v>
      </c>
      <c r="R73">
        <v>5</v>
      </c>
      <c r="S73">
        <v>102</v>
      </c>
      <c r="T73">
        <v>15</v>
      </c>
      <c r="U73" s="9">
        <f>((I73+J73+Table1[[#This Row],[amo-pub]]+Table1[[#This Row],[amo-priv]]+Table1[[#This Row],[co-pub]]+Table1[[#This Row],[co-priv]]+O73+P73+Q73+R73)/H73)*10000</f>
        <v>6.2875438918929376</v>
      </c>
      <c r="V73">
        <v>3.2</v>
      </c>
      <c r="W73">
        <f>IF(Table1[[#This Row],[Column20]]&gt;$Y$7,4,1)*IF(AND($Y$7&gt;Table1[[#This Row],[Column20]],Table1[[#This Row],[Column20]]&gt;$Y$10),3,1)*IF(AND($Y$10&gt;Table1[[#This Row],[Column20]],Table1[[#This Row],[Column20]]&gt;$Y$13),2,1)</f>
        <v>3</v>
      </c>
      <c r="AA73">
        <f t="shared" si="7"/>
        <v>0</v>
      </c>
      <c r="AB73">
        <f t="shared" si="8"/>
        <v>1</v>
      </c>
      <c r="AC73">
        <f t="shared" si="9"/>
        <v>0</v>
      </c>
      <c r="AD73">
        <f t="shared" si="10"/>
        <v>0</v>
      </c>
      <c r="AF73">
        <f>Table1[[#This Row],[population]]*Table1[[#This Row],[prox]]*Table1[[#This Row],[urban]]</f>
        <v>0</v>
      </c>
      <c r="AG73">
        <f>Table1[[#This Row],[population]]*Table1[[#This Row],[prox]]*(1-Table1[[#This Row],[urban]])</f>
        <v>206758</v>
      </c>
      <c r="AH73">
        <f>Table1[[#This Row],[population]]*(1-Table1[[#This Row],[prox]])*Table1[[#This Row],[urban]]</f>
        <v>0</v>
      </c>
      <c r="AI73">
        <f>Table1[[#This Row],[population]]*(1-Table1[[#This Row],[prox]])*(1-Table1[[#This Row],[urban]])</f>
        <v>0</v>
      </c>
      <c r="AK73">
        <f>(Table1[[#This Row],[docs-pub]]+Table1[docs-priv])*Table1[[#This Row],[prox]]*Table1[[#This Row],[urban]]</f>
        <v>0</v>
      </c>
      <c r="AL73">
        <f>(Table1[[#This Row],[docs-pub]]+Table1[docs-priv])*Table1[[#This Row],[prox]]*(1-Table1[[#This Row],[urban]])</f>
        <v>3</v>
      </c>
      <c r="AM73">
        <f>(Table1[[#This Row],[docs-pub]]+Table1[docs-priv])*(1-Table1[[#This Row],[prox]])*Table1[[#This Row],[urban]]</f>
        <v>0</v>
      </c>
      <c r="AN73">
        <f>(Table1[[#This Row],[docs-pub]]+Table1[docs-priv])*(1-Table1[[#This Row],[prox]])*(1-Table1[[#This Row],[urban]])</f>
        <v>0</v>
      </c>
      <c r="AP73">
        <f>(Table1[[#This Row],[amo-pub]]+Table1[amo-priv])*Table1[[#This Row],[prox]]*Table1[[#This Row],[urban]]</f>
        <v>0</v>
      </c>
      <c r="AQ73">
        <f>(Table1[[#This Row],[amo-pub]]+Table1[amo-priv])*Table1[[#This Row],[prox]]*(1-Table1[[#This Row],[urban]])</f>
        <v>6</v>
      </c>
      <c r="AR73">
        <f>(Table1[[#This Row],[amo-pub]]+Table1[amo-priv])*(1-Table1[[#This Row],[prox]])*Table1[[#This Row],[urban]]</f>
        <v>0</v>
      </c>
      <c r="AS73">
        <f>(Table1[[#This Row],[amo-pub]]+Table1[amo-priv])*(1-Table1[[#This Row],[prox]])*(1-Table1[[#This Row],[urban]])</f>
        <v>0</v>
      </c>
      <c r="AU73">
        <f>(Table1[[#This Row],[co-pub]]+Table1[co-priv])*Table1[[#This Row],[prox]]*Table1[[#This Row],[urban]]</f>
        <v>0</v>
      </c>
      <c r="AV73">
        <f>(Table1[[#This Row],[co-pub]]+Table1[co-priv])*Table1[[#This Row],[prox]]*(1-Table1[[#This Row],[urban]])</f>
        <v>64</v>
      </c>
      <c r="AW73">
        <f>(Table1[[#This Row],[co-pub]]+Table1[co-priv])*(1-Table1[[#This Row],[prox]])*Table1[[#This Row],[urban]]</f>
        <v>0</v>
      </c>
      <c r="AX73">
        <f>(Table1[[#This Row],[co-pub]]+Table1[co-priv])*(1-Table1[[#This Row],[prox]])*(1-Table1[[#This Row],[urban]])</f>
        <v>0</v>
      </c>
      <c r="AZ73">
        <f>(Table1[[#This Row],[nurse-pub]]+Table1[nurse-priv])*Table1[[#This Row],[prox]]*Table1[[#This Row],[urban]]</f>
        <v>0</v>
      </c>
      <c r="BA73">
        <f>(Table1[[#This Row],[nurse-pub]]+Table1[nurse-priv])*Table1[[#This Row],[prox]]*(1-Table1[[#This Row],[urban]])</f>
        <v>18</v>
      </c>
      <c r="BB73">
        <f>(Table1[[#This Row],[nurse-pub]]+Table1[nurse-priv])*(1-Table1[[#This Row],[prox]])*Table1[[#This Row],[urban]]</f>
        <v>0</v>
      </c>
      <c r="BC73">
        <f>(Table1[[#This Row],[nurse-pub]]+Table1[nurse-priv])*(1-Table1[[#This Row],[prox]])*(1-Table1[[#This Row],[urban]])</f>
        <v>0</v>
      </c>
      <c r="BE73">
        <f>(Table1[[#This Row],[midwife-pub]]+Table1[midwife-priv])*Table1[[#This Row],[prox]]*Table1[[#This Row],[urban]]</f>
        <v>0</v>
      </c>
      <c r="BF73">
        <f>(Table1[[#This Row],[midwife-pub]]+Table1[midwife-priv])*Table1[[#This Row],[prox]]*(1-Table1[[#This Row],[urban]])</f>
        <v>39</v>
      </c>
      <c r="BG73">
        <f>(Table1[[#This Row],[midwife-pub]]+Table1[midwife-priv])*(1-Table1[[#This Row],[prox]])*Table1[[#This Row],[urban]]</f>
        <v>0</v>
      </c>
      <c r="BH73">
        <f>(Table1[[#This Row],[midwife-pub]]+Table1[midwife-priv])*(1-Table1[[#This Row],[prox]])*(1-Table1[[#This Row],[urban]])</f>
        <v>0</v>
      </c>
      <c r="BJ73">
        <f>(Table1[[#This Row],[ma-pub]]+Table1[ma-priv])*Table1[[#This Row],[prox]]*Table1[[#This Row],[urban]]</f>
        <v>0</v>
      </c>
      <c r="BK73">
        <f>(Table1[[#This Row],[ma-pub]]+Table1[ma-priv])*Table1[[#This Row],[prox]]*(1-Table1[[#This Row],[urban]])</f>
        <v>117</v>
      </c>
      <c r="BL73">
        <f>(Table1[[#This Row],[ma-pub]]+Table1[ma-priv])*(1-Table1[[#This Row],[prox]])*Table1[[#This Row],[urban]]</f>
        <v>0</v>
      </c>
      <c r="BM73">
        <f>(Table1[[#This Row],[ma-pub]]+Table1[ma-priv])*(1-Table1[[#This Row],[prox]])*(1-Table1[[#This Row],[urban]])</f>
        <v>0</v>
      </c>
    </row>
    <row r="74" spans="1:65" x14ac:dyDescent="0.2">
      <c r="A74" t="s">
        <v>70</v>
      </c>
      <c r="B74">
        <v>278</v>
      </c>
      <c r="C74">
        <v>824</v>
      </c>
      <c r="D74" s="12" t="s">
        <v>170</v>
      </c>
      <c r="E74" s="6"/>
      <c r="F74" s="6">
        <f>Table1[[#This Row],[regional]]</f>
        <v>0</v>
      </c>
      <c r="G74" s="6">
        <v>1</v>
      </c>
      <c r="H74" s="1">
        <f t="shared" si="6"/>
        <v>278824</v>
      </c>
      <c r="I74">
        <v>1</v>
      </c>
      <c r="J74">
        <v>0</v>
      </c>
      <c r="K74">
        <v>5</v>
      </c>
      <c r="L74">
        <v>0</v>
      </c>
      <c r="M74">
        <v>69</v>
      </c>
      <c r="N74">
        <v>0</v>
      </c>
      <c r="O74">
        <v>6</v>
      </c>
      <c r="P74">
        <v>0</v>
      </c>
      <c r="Q74">
        <v>39</v>
      </c>
      <c r="R74">
        <v>0</v>
      </c>
      <c r="S74">
        <v>117</v>
      </c>
      <c r="T74">
        <v>0</v>
      </c>
      <c r="U74" s="9">
        <f>((I74+J74+Table1[[#This Row],[amo-pub]]+Table1[[#This Row],[amo-priv]]+Table1[[#This Row],[co-pub]]+Table1[[#This Row],[co-priv]]+O74+P74+Q74+R74)/H74)*10000</f>
        <v>4.3037902045734944</v>
      </c>
      <c r="V74">
        <v>1.8</v>
      </c>
      <c r="W74">
        <f>IF(Table1[[#This Row],[Column20]]&gt;$Y$7,4,1)*IF(AND($Y$7&gt;Table1[[#This Row],[Column20]],Table1[[#This Row],[Column20]]&gt;$Y$10),3,1)*IF(AND($Y$10&gt;Table1[[#This Row],[Column20]],Table1[[#This Row],[Column20]]&gt;$Y$13),2,1)</f>
        <v>2</v>
      </c>
      <c r="AA74">
        <f t="shared" si="7"/>
        <v>0</v>
      </c>
      <c r="AB74">
        <f t="shared" si="8"/>
        <v>1</v>
      </c>
      <c r="AC74">
        <f t="shared" si="9"/>
        <v>0</v>
      </c>
      <c r="AD74">
        <f t="shared" si="10"/>
        <v>0</v>
      </c>
      <c r="AF74">
        <f>Table1[[#This Row],[population]]*Table1[[#This Row],[prox]]*Table1[[#This Row],[urban]]</f>
        <v>0</v>
      </c>
      <c r="AG74">
        <f>Table1[[#This Row],[population]]*Table1[[#This Row],[prox]]*(1-Table1[[#This Row],[urban]])</f>
        <v>278824</v>
      </c>
      <c r="AH74">
        <f>Table1[[#This Row],[population]]*(1-Table1[[#This Row],[prox]])*Table1[[#This Row],[urban]]</f>
        <v>0</v>
      </c>
      <c r="AI74">
        <f>Table1[[#This Row],[population]]*(1-Table1[[#This Row],[prox]])*(1-Table1[[#This Row],[urban]])</f>
        <v>0</v>
      </c>
      <c r="AK74">
        <f>(Table1[[#This Row],[docs-pub]]+Table1[docs-priv])*Table1[[#This Row],[prox]]*Table1[[#This Row],[urban]]</f>
        <v>0</v>
      </c>
      <c r="AL74">
        <f>(Table1[[#This Row],[docs-pub]]+Table1[docs-priv])*Table1[[#This Row],[prox]]*(1-Table1[[#This Row],[urban]])</f>
        <v>1</v>
      </c>
      <c r="AM74">
        <f>(Table1[[#This Row],[docs-pub]]+Table1[docs-priv])*(1-Table1[[#This Row],[prox]])*Table1[[#This Row],[urban]]</f>
        <v>0</v>
      </c>
      <c r="AN74">
        <f>(Table1[[#This Row],[docs-pub]]+Table1[docs-priv])*(1-Table1[[#This Row],[prox]])*(1-Table1[[#This Row],[urban]])</f>
        <v>0</v>
      </c>
      <c r="AP74">
        <f>(Table1[[#This Row],[amo-pub]]+Table1[amo-priv])*Table1[[#This Row],[prox]]*Table1[[#This Row],[urban]]</f>
        <v>0</v>
      </c>
      <c r="AQ74">
        <f>(Table1[[#This Row],[amo-pub]]+Table1[amo-priv])*Table1[[#This Row],[prox]]*(1-Table1[[#This Row],[urban]])</f>
        <v>5</v>
      </c>
      <c r="AR74">
        <f>(Table1[[#This Row],[amo-pub]]+Table1[amo-priv])*(1-Table1[[#This Row],[prox]])*Table1[[#This Row],[urban]]</f>
        <v>0</v>
      </c>
      <c r="AS74">
        <f>(Table1[[#This Row],[amo-pub]]+Table1[amo-priv])*(1-Table1[[#This Row],[prox]])*(1-Table1[[#This Row],[urban]])</f>
        <v>0</v>
      </c>
      <c r="AU74">
        <f>(Table1[[#This Row],[co-pub]]+Table1[co-priv])*Table1[[#This Row],[prox]]*Table1[[#This Row],[urban]]</f>
        <v>0</v>
      </c>
      <c r="AV74">
        <f>(Table1[[#This Row],[co-pub]]+Table1[co-priv])*Table1[[#This Row],[prox]]*(1-Table1[[#This Row],[urban]])</f>
        <v>69</v>
      </c>
      <c r="AW74">
        <f>(Table1[[#This Row],[co-pub]]+Table1[co-priv])*(1-Table1[[#This Row],[prox]])*Table1[[#This Row],[urban]]</f>
        <v>0</v>
      </c>
      <c r="AX74">
        <f>(Table1[[#This Row],[co-pub]]+Table1[co-priv])*(1-Table1[[#This Row],[prox]])*(1-Table1[[#This Row],[urban]])</f>
        <v>0</v>
      </c>
      <c r="AZ74">
        <f>(Table1[[#This Row],[nurse-pub]]+Table1[nurse-priv])*Table1[[#This Row],[prox]]*Table1[[#This Row],[urban]]</f>
        <v>0</v>
      </c>
      <c r="BA74">
        <f>(Table1[[#This Row],[nurse-pub]]+Table1[nurse-priv])*Table1[[#This Row],[prox]]*(1-Table1[[#This Row],[urban]])</f>
        <v>6</v>
      </c>
      <c r="BB74">
        <f>(Table1[[#This Row],[nurse-pub]]+Table1[nurse-priv])*(1-Table1[[#This Row],[prox]])*Table1[[#This Row],[urban]]</f>
        <v>0</v>
      </c>
      <c r="BC74">
        <f>(Table1[[#This Row],[nurse-pub]]+Table1[nurse-priv])*(1-Table1[[#This Row],[prox]])*(1-Table1[[#This Row],[urban]])</f>
        <v>0</v>
      </c>
      <c r="BE74">
        <f>(Table1[[#This Row],[midwife-pub]]+Table1[midwife-priv])*Table1[[#This Row],[prox]]*Table1[[#This Row],[urban]]</f>
        <v>0</v>
      </c>
      <c r="BF74">
        <f>(Table1[[#This Row],[midwife-pub]]+Table1[midwife-priv])*Table1[[#This Row],[prox]]*(1-Table1[[#This Row],[urban]])</f>
        <v>39</v>
      </c>
      <c r="BG74">
        <f>(Table1[[#This Row],[midwife-pub]]+Table1[midwife-priv])*(1-Table1[[#This Row],[prox]])*Table1[[#This Row],[urban]]</f>
        <v>0</v>
      </c>
      <c r="BH74">
        <f>(Table1[[#This Row],[midwife-pub]]+Table1[midwife-priv])*(1-Table1[[#This Row],[prox]])*(1-Table1[[#This Row],[urban]])</f>
        <v>0</v>
      </c>
      <c r="BJ74">
        <f>(Table1[[#This Row],[ma-pub]]+Table1[ma-priv])*Table1[[#This Row],[prox]]*Table1[[#This Row],[urban]]</f>
        <v>0</v>
      </c>
      <c r="BK74">
        <f>(Table1[[#This Row],[ma-pub]]+Table1[ma-priv])*Table1[[#This Row],[prox]]*(1-Table1[[#This Row],[urban]])</f>
        <v>117</v>
      </c>
      <c r="BL74">
        <f>(Table1[[#This Row],[ma-pub]]+Table1[ma-priv])*(1-Table1[[#This Row],[prox]])*Table1[[#This Row],[urban]]</f>
        <v>0</v>
      </c>
      <c r="BM74">
        <f>(Table1[[#This Row],[ma-pub]]+Table1[ma-priv])*(1-Table1[[#This Row],[prox]])*(1-Table1[[#This Row],[urban]])</f>
        <v>0</v>
      </c>
    </row>
    <row r="75" spans="1:65" x14ac:dyDescent="0.2">
      <c r="A75" t="s">
        <v>71</v>
      </c>
      <c r="B75">
        <v>264</v>
      </c>
      <c r="C75">
        <v>216</v>
      </c>
      <c r="D75" s="12" t="s">
        <v>170</v>
      </c>
      <c r="E75" s="6">
        <v>1</v>
      </c>
      <c r="F75" s="6">
        <f>Table1[[#This Row],[regional]]</f>
        <v>1</v>
      </c>
      <c r="G75" s="6">
        <v>1</v>
      </c>
      <c r="H75" s="1">
        <f t="shared" si="6"/>
        <v>264216</v>
      </c>
      <c r="I75">
        <v>14</v>
      </c>
      <c r="J75">
        <v>1</v>
      </c>
      <c r="K75">
        <v>17</v>
      </c>
      <c r="L75">
        <v>3</v>
      </c>
      <c r="M75">
        <v>78</v>
      </c>
      <c r="N75">
        <v>34</v>
      </c>
      <c r="O75">
        <v>38</v>
      </c>
      <c r="P75">
        <v>9</v>
      </c>
      <c r="Q75">
        <v>60</v>
      </c>
      <c r="R75">
        <v>13</v>
      </c>
      <c r="S75">
        <v>109</v>
      </c>
      <c r="T75">
        <v>53</v>
      </c>
      <c r="U75" s="9">
        <f>((I75+J75+Table1[[#This Row],[amo-pub]]+Table1[[#This Row],[amo-priv]]+Table1[[#This Row],[co-pub]]+Table1[[#This Row],[co-priv]]+O75+P75+Q75+R75)/H75)*10000</f>
        <v>10.105368334998637</v>
      </c>
      <c r="V75">
        <v>5.9</v>
      </c>
      <c r="W75">
        <f>IF(Table1[[#This Row],[Column20]]&gt;$Y$7,4,1)*IF(AND($Y$7&gt;Table1[[#This Row],[Column20]],Table1[[#This Row],[Column20]]&gt;$Y$10),3,1)*IF(AND($Y$10&gt;Table1[[#This Row],[Column20]],Table1[[#This Row],[Column20]]&gt;$Y$13),2,1)</f>
        <v>4</v>
      </c>
      <c r="AA75">
        <f t="shared" si="7"/>
        <v>1</v>
      </c>
      <c r="AB75">
        <f t="shared" si="8"/>
        <v>0</v>
      </c>
      <c r="AC75">
        <f t="shared" si="9"/>
        <v>0</v>
      </c>
      <c r="AD75">
        <f t="shared" si="10"/>
        <v>0</v>
      </c>
      <c r="AF75">
        <f>Table1[[#This Row],[population]]*Table1[[#This Row],[prox]]*Table1[[#This Row],[urban]]</f>
        <v>264216</v>
      </c>
      <c r="AG75">
        <f>Table1[[#This Row],[population]]*Table1[[#This Row],[prox]]*(1-Table1[[#This Row],[urban]])</f>
        <v>0</v>
      </c>
      <c r="AH75">
        <f>Table1[[#This Row],[population]]*(1-Table1[[#This Row],[prox]])*Table1[[#This Row],[urban]]</f>
        <v>0</v>
      </c>
      <c r="AI75">
        <f>Table1[[#This Row],[population]]*(1-Table1[[#This Row],[prox]])*(1-Table1[[#This Row],[urban]])</f>
        <v>0</v>
      </c>
      <c r="AK75">
        <f>(Table1[[#This Row],[docs-pub]]+Table1[docs-priv])*Table1[[#This Row],[prox]]*Table1[[#This Row],[urban]]</f>
        <v>15</v>
      </c>
      <c r="AL75">
        <f>(Table1[[#This Row],[docs-pub]]+Table1[docs-priv])*Table1[[#This Row],[prox]]*(1-Table1[[#This Row],[urban]])</f>
        <v>0</v>
      </c>
      <c r="AM75">
        <f>(Table1[[#This Row],[docs-pub]]+Table1[docs-priv])*(1-Table1[[#This Row],[prox]])*Table1[[#This Row],[urban]]</f>
        <v>0</v>
      </c>
      <c r="AN75">
        <f>(Table1[[#This Row],[docs-pub]]+Table1[docs-priv])*(1-Table1[[#This Row],[prox]])*(1-Table1[[#This Row],[urban]])</f>
        <v>0</v>
      </c>
      <c r="AP75">
        <f>(Table1[[#This Row],[amo-pub]]+Table1[amo-priv])*Table1[[#This Row],[prox]]*Table1[[#This Row],[urban]]</f>
        <v>20</v>
      </c>
      <c r="AQ75">
        <f>(Table1[[#This Row],[amo-pub]]+Table1[amo-priv])*Table1[[#This Row],[prox]]*(1-Table1[[#This Row],[urban]])</f>
        <v>0</v>
      </c>
      <c r="AR75">
        <f>(Table1[[#This Row],[amo-pub]]+Table1[amo-priv])*(1-Table1[[#This Row],[prox]])*Table1[[#This Row],[urban]]</f>
        <v>0</v>
      </c>
      <c r="AS75">
        <f>(Table1[[#This Row],[amo-pub]]+Table1[amo-priv])*(1-Table1[[#This Row],[prox]])*(1-Table1[[#This Row],[urban]])</f>
        <v>0</v>
      </c>
      <c r="AU75">
        <f>(Table1[[#This Row],[co-pub]]+Table1[co-priv])*Table1[[#This Row],[prox]]*Table1[[#This Row],[urban]]</f>
        <v>112</v>
      </c>
      <c r="AV75">
        <f>(Table1[[#This Row],[co-pub]]+Table1[co-priv])*Table1[[#This Row],[prox]]*(1-Table1[[#This Row],[urban]])</f>
        <v>0</v>
      </c>
      <c r="AW75">
        <f>(Table1[[#This Row],[co-pub]]+Table1[co-priv])*(1-Table1[[#This Row],[prox]])*Table1[[#This Row],[urban]]</f>
        <v>0</v>
      </c>
      <c r="AX75">
        <f>(Table1[[#This Row],[co-pub]]+Table1[co-priv])*(1-Table1[[#This Row],[prox]])*(1-Table1[[#This Row],[urban]])</f>
        <v>0</v>
      </c>
      <c r="AZ75">
        <f>(Table1[[#This Row],[nurse-pub]]+Table1[nurse-priv])*Table1[[#This Row],[prox]]*Table1[[#This Row],[urban]]</f>
        <v>47</v>
      </c>
      <c r="BA75">
        <f>(Table1[[#This Row],[nurse-pub]]+Table1[nurse-priv])*Table1[[#This Row],[prox]]*(1-Table1[[#This Row],[urban]])</f>
        <v>0</v>
      </c>
      <c r="BB75">
        <f>(Table1[[#This Row],[nurse-pub]]+Table1[nurse-priv])*(1-Table1[[#This Row],[prox]])*Table1[[#This Row],[urban]]</f>
        <v>0</v>
      </c>
      <c r="BC75">
        <f>(Table1[[#This Row],[nurse-pub]]+Table1[nurse-priv])*(1-Table1[[#This Row],[prox]])*(1-Table1[[#This Row],[urban]])</f>
        <v>0</v>
      </c>
      <c r="BE75">
        <f>(Table1[[#This Row],[midwife-pub]]+Table1[midwife-priv])*Table1[[#This Row],[prox]]*Table1[[#This Row],[urban]]</f>
        <v>73</v>
      </c>
      <c r="BF75">
        <f>(Table1[[#This Row],[midwife-pub]]+Table1[midwife-priv])*Table1[[#This Row],[prox]]*(1-Table1[[#This Row],[urban]])</f>
        <v>0</v>
      </c>
      <c r="BG75">
        <f>(Table1[[#This Row],[midwife-pub]]+Table1[midwife-priv])*(1-Table1[[#This Row],[prox]])*Table1[[#This Row],[urban]]</f>
        <v>0</v>
      </c>
      <c r="BH75">
        <f>(Table1[[#This Row],[midwife-pub]]+Table1[midwife-priv])*(1-Table1[[#This Row],[prox]])*(1-Table1[[#This Row],[urban]])</f>
        <v>0</v>
      </c>
      <c r="BJ75">
        <f>(Table1[[#This Row],[ma-pub]]+Table1[ma-priv])*Table1[[#This Row],[prox]]*Table1[[#This Row],[urban]]</f>
        <v>162</v>
      </c>
      <c r="BK75">
        <f>(Table1[[#This Row],[ma-pub]]+Table1[ma-priv])*Table1[[#This Row],[prox]]*(1-Table1[[#This Row],[urban]])</f>
        <v>0</v>
      </c>
      <c r="BL75">
        <f>(Table1[[#This Row],[ma-pub]]+Table1[ma-priv])*(1-Table1[[#This Row],[prox]])*Table1[[#This Row],[urban]]</f>
        <v>0</v>
      </c>
      <c r="BM75">
        <f>(Table1[[#This Row],[ma-pub]]+Table1[ma-priv])*(1-Table1[[#This Row],[prox]])*(1-Table1[[#This Row],[urban]])</f>
        <v>0</v>
      </c>
    </row>
    <row r="76" spans="1:65" x14ac:dyDescent="0.2">
      <c r="A76" t="s">
        <v>72</v>
      </c>
      <c r="B76">
        <v>431</v>
      </c>
      <c r="C76">
        <v>386</v>
      </c>
      <c r="D76" s="12" t="s">
        <v>159</v>
      </c>
      <c r="E76" s="6"/>
      <c r="F76" s="6">
        <f>Table1[[#This Row],[regional]]</f>
        <v>0</v>
      </c>
      <c r="G76" s="6">
        <v>1</v>
      </c>
      <c r="H76" s="1">
        <f t="shared" si="6"/>
        <v>431386</v>
      </c>
      <c r="I76">
        <v>2</v>
      </c>
      <c r="J76">
        <v>2</v>
      </c>
      <c r="K76">
        <v>9</v>
      </c>
      <c r="L76">
        <v>6</v>
      </c>
      <c r="M76">
        <v>72</v>
      </c>
      <c r="N76">
        <v>43</v>
      </c>
      <c r="O76">
        <v>57</v>
      </c>
      <c r="P76">
        <v>5</v>
      </c>
      <c r="Q76">
        <v>100</v>
      </c>
      <c r="R76">
        <v>62</v>
      </c>
      <c r="S76">
        <v>343</v>
      </c>
      <c r="T76">
        <v>121</v>
      </c>
      <c r="U76" s="9">
        <f>((I76+J76+Table1[[#This Row],[amo-pub]]+Table1[[#This Row],[amo-priv]]+Table1[[#This Row],[co-pub]]+Table1[[#This Row],[co-priv]]+O76+P76+Q76+R76)/H76)*10000</f>
        <v>8.2988321364161095</v>
      </c>
      <c r="V76">
        <v>5.6</v>
      </c>
      <c r="W76">
        <f>IF(Table1[[#This Row],[Column20]]&gt;$Y$7,4,1)*IF(AND($Y$7&gt;Table1[[#This Row],[Column20]],Table1[[#This Row],[Column20]]&gt;$Y$10),3,1)*IF(AND($Y$10&gt;Table1[[#This Row],[Column20]],Table1[[#This Row],[Column20]]&gt;$Y$13),2,1)</f>
        <v>3</v>
      </c>
      <c r="AA76">
        <f t="shared" si="7"/>
        <v>0</v>
      </c>
      <c r="AB76">
        <f t="shared" si="8"/>
        <v>1</v>
      </c>
      <c r="AC76">
        <f t="shared" si="9"/>
        <v>0</v>
      </c>
      <c r="AD76">
        <f t="shared" si="10"/>
        <v>0</v>
      </c>
      <c r="AF76">
        <f>Table1[[#This Row],[population]]*Table1[[#This Row],[prox]]*Table1[[#This Row],[urban]]</f>
        <v>0</v>
      </c>
      <c r="AG76">
        <f>Table1[[#This Row],[population]]*Table1[[#This Row],[prox]]*(1-Table1[[#This Row],[urban]])</f>
        <v>431386</v>
      </c>
      <c r="AH76">
        <f>Table1[[#This Row],[population]]*(1-Table1[[#This Row],[prox]])*Table1[[#This Row],[urban]]</f>
        <v>0</v>
      </c>
      <c r="AI76">
        <f>Table1[[#This Row],[population]]*(1-Table1[[#This Row],[prox]])*(1-Table1[[#This Row],[urban]])</f>
        <v>0</v>
      </c>
      <c r="AK76">
        <f>(Table1[[#This Row],[docs-pub]]+Table1[docs-priv])*Table1[[#This Row],[prox]]*Table1[[#This Row],[urban]]</f>
        <v>0</v>
      </c>
      <c r="AL76">
        <f>(Table1[[#This Row],[docs-pub]]+Table1[docs-priv])*Table1[[#This Row],[prox]]*(1-Table1[[#This Row],[urban]])</f>
        <v>4</v>
      </c>
      <c r="AM76">
        <f>(Table1[[#This Row],[docs-pub]]+Table1[docs-priv])*(1-Table1[[#This Row],[prox]])*Table1[[#This Row],[urban]]</f>
        <v>0</v>
      </c>
      <c r="AN76">
        <f>(Table1[[#This Row],[docs-pub]]+Table1[docs-priv])*(1-Table1[[#This Row],[prox]])*(1-Table1[[#This Row],[urban]])</f>
        <v>0</v>
      </c>
      <c r="AP76">
        <f>(Table1[[#This Row],[amo-pub]]+Table1[amo-priv])*Table1[[#This Row],[prox]]*Table1[[#This Row],[urban]]</f>
        <v>0</v>
      </c>
      <c r="AQ76">
        <f>(Table1[[#This Row],[amo-pub]]+Table1[amo-priv])*Table1[[#This Row],[prox]]*(1-Table1[[#This Row],[urban]])</f>
        <v>15</v>
      </c>
      <c r="AR76">
        <f>(Table1[[#This Row],[amo-pub]]+Table1[amo-priv])*(1-Table1[[#This Row],[prox]])*Table1[[#This Row],[urban]]</f>
        <v>0</v>
      </c>
      <c r="AS76">
        <f>(Table1[[#This Row],[amo-pub]]+Table1[amo-priv])*(1-Table1[[#This Row],[prox]])*(1-Table1[[#This Row],[urban]])</f>
        <v>0</v>
      </c>
      <c r="AU76">
        <f>(Table1[[#This Row],[co-pub]]+Table1[co-priv])*Table1[[#This Row],[prox]]*Table1[[#This Row],[urban]]</f>
        <v>0</v>
      </c>
      <c r="AV76">
        <f>(Table1[[#This Row],[co-pub]]+Table1[co-priv])*Table1[[#This Row],[prox]]*(1-Table1[[#This Row],[urban]])</f>
        <v>115</v>
      </c>
      <c r="AW76">
        <f>(Table1[[#This Row],[co-pub]]+Table1[co-priv])*(1-Table1[[#This Row],[prox]])*Table1[[#This Row],[urban]]</f>
        <v>0</v>
      </c>
      <c r="AX76">
        <f>(Table1[[#This Row],[co-pub]]+Table1[co-priv])*(1-Table1[[#This Row],[prox]])*(1-Table1[[#This Row],[urban]])</f>
        <v>0</v>
      </c>
      <c r="AZ76">
        <f>(Table1[[#This Row],[nurse-pub]]+Table1[nurse-priv])*Table1[[#This Row],[prox]]*Table1[[#This Row],[urban]]</f>
        <v>0</v>
      </c>
      <c r="BA76">
        <f>(Table1[[#This Row],[nurse-pub]]+Table1[nurse-priv])*Table1[[#This Row],[prox]]*(1-Table1[[#This Row],[urban]])</f>
        <v>62</v>
      </c>
      <c r="BB76">
        <f>(Table1[[#This Row],[nurse-pub]]+Table1[nurse-priv])*(1-Table1[[#This Row],[prox]])*Table1[[#This Row],[urban]]</f>
        <v>0</v>
      </c>
      <c r="BC76">
        <f>(Table1[[#This Row],[nurse-pub]]+Table1[nurse-priv])*(1-Table1[[#This Row],[prox]])*(1-Table1[[#This Row],[urban]])</f>
        <v>0</v>
      </c>
      <c r="BE76">
        <f>(Table1[[#This Row],[midwife-pub]]+Table1[midwife-priv])*Table1[[#This Row],[prox]]*Table1[[#This Row],[urban]]</f>
        <v>0</v>
      </c>
      <c r="BF76">
        <f>(Table1[[#This Row],[midwife-pub]]+Table1[midwife-priv])*Table1[[#This Row],[prox]]*(1-Table1[[#This Row],[urban]])</f>
        <v>162</v>
      </c>
      <c r="BG76">
        <f>(Table1[[#This Row],[midwife-pub]]+Table1[midwife-priv])*(1-Table1[[#This Row],[prox]])*Table1[[#This Row],[urban]]</f>
        <v>0</v>
      </c>
      <c r="BH76">
        <f>(Table1[[#This Row],[midwife-pub]]+Table1[midwife-priv])*(1-Table1[[#This Row],[prox]])*(1-Table1[[#This Row],[urban]])</f>
        <v>0</v>
      </c>
      <c r="BJ76">
        <f>(Table1[[#This Row],[ma-pub]]+Table1[ma-priv])*Table1[[#This Row],[prox]]*Table1[[#This Row],[urban]]</f>
        <v>0</v>
      </c>
      <c r="BK76">
        <f>(Table1[[#This Row],[ma-pub]]+Table1[ma-priv])*Table1[[#This Row],[prox]]*(1-Table1[[#This Row],[urban]])</f>
        <v>464</v>
      </c>
      <c r="BL76">
        <f>(Table1[[#This Row],[ma-pub]]+Table1[ma-priv])*(1-Table1[[#This Row],[prox]])*Table1[[#This Row],[urban]]</f>
        <v>0</v>
      </c>
      <c r="BM76">
        <f>(Table1[[#This Row],[ma-pub]]+Table1[ma-priv])*(1-Table1[[#This Row],[prox]])*(1-Table1[[#This Row],[urban]])</f>
        <v>0</v>
      </c>
    </row>
    <row r="77" spans="1:65" x14ac:dyDescent="0.2">
      <c r="A77" t="s">
        <v>73</v>
      </c>
      <c r="B77">
        <v>169</v>
      </c>
      <c r="C77">
        <v>927</v>
      </c>
      <c r="D77" s="12" t="s">
        <v>159</v>
      </c>
      <c r="E77" s="6">
        <v>1</v>
      </c>
      <c r="F77" s="6">
        <f>Table1[[#This Row],[regional]]</f>
        <v>1</v>
      </c>
      <c r="G77" s="6">
        <v>1</v>
      </c>
      <c r="H77" s="1">
        <f t="shared" si="6"/>
        <v>169927</v>
      </c>
      <c r="I77">
        <v>13</v>
      </c>
      <c r="J77">
        <v>12</v>
      </c>
      <c r="K77">
        <v>14</v>
      </c>
      <c r="L77">
        <v>10</v>
      </c>
      <c r="M77">
        <v>48</v>
      </c>
      <c r="N77">
        <v>32</v>
      </c>
      <c r="O77">
        <v>70</v>
      </c>
      <c r="P77">
        <v>6</v>
      </c>
      <c r="Q77">
        <v>142</v>
      </c>
      <c r="R77">
        <v>30</v>
      </c>
      <c r="S77">
        <v>210</v>
      </c>
      <c r="T77">
        <v>94</v>
      </c>
      <c r="U77" s="9">
        <f>((I77+J77+Table1[[#This Row],[amo-pub]]+Table1[[#This Row],[amo-priv]]+Table1[[#This Row],[co-pub]]+Table1[[#This Row],[co-priv]]+O77+P77+Q77+R77)/H77)*10000</f>
        <v>22.185997516580652</v>
      </c>
      <c r="V77">
        <v>17.5</v>
      </c>
      <c r="W77">
        <f>IF(Table1[[#This Row],[Column20]]&gt;$Y$7,4,1)*IF(AND($Y$7&gt;Table1[[#This Row],[Column20]],Table1[[#This Row],[Column20]]&gt;$Y$10),3,1)*IF(AND($Y$10&gt;Table1[[#This Row],[Column20]],Table1[[#This Row],[Column20]]&gt;$Y$13),2,1)</f>
        <v>4</v>
      </c>
      <c r="AA77">
        <f t="shared" si="7"/>
        <v>1</v>
      </c>
      <c r="AB77">
        <f t="shared" si="8"/>
        <v>0</v>
      </c>
      <c r="AC77">
        <f t="shared" si="9"/>
        <v>0</v>
      </c>
      <c r="AD77">
        <f t="shared" si="10"/>
        <v>0</v>
      </c>
      <c r="AF77">
        <f>Table1[[#This Row],[population]]*Table1[[#This Row],[prox]]*Table1[[#This Row],[urban]]</f>
        <v>169927</v>
      </c>
      <c r="AG77">
        <f>Table1[[#This Row],[population]]*Table1[[#This Row],[prox]]*(1-Table1[[#This Row],[urban]])</f>
        <v>0</v>
      </c>
      <c r="AH77">
        <f>Table1[[#This Row],[population]]*(1-Table1[[#This Row],[prox]])*Table1[[#This Row],[urban]]</f>
        <v>0</v>
      </c>
      <c r="AI77">
        <f>Table1[[#This Row],[population]]*(1-Table1[[#This Row],[prox]])*(1-Table1[[#This Row],[urban]])</f>
        <v>0</v>
      </c>
      <c r="AK77">
        <f>(Table1[[#This Row],[docs-pub]]+Table1[docs-priv])*Table1[[#This Row],[prox]]*Table1[[#This Row],[urban]]</f>
        <v>25</v>
      </c>
      <c r="AL77">
        <f>(Table1[[#This Row],[docs-pub]]+Table1[docs-priv])*Table1[[#This Row],[prox]]*(1-Table1[[#This Row],[urban]])</f>
        <v>0</v>
      </c>
      <c r="AM77">
        <f>(Table1[[#This Row],[docs-pub]]+Table1[docs-priv])*(1-Table1[[#This Row],[prox]])*Table1[[#This Row],[urban]]</f>
        <v>0</v>
      </c>
      <c r="AN77">
        <f>(Table1[[#This Row],[docs-pub]]+Table1[docs-priv])*(1-Table1[[#This Row],[prox]])*(1-Table1[[#This Row],[urban]])</f>
        <v>0</v>
      </c>
      <c r="AP77">
        <f>(Table1[[#This Row],[amo-pub]]+Table1[amo-priv])*Table1[[#This Row],[prox]]*Table1[[#This Row],[urban]]</f>
        <v>24</v>
      </c>
      <c r="AQ77">
        <f>(Table1[[#This Row],[amo-pub]]+Table1[amo-priv])*Table1[[#This Row],[prox]]*(1-Table1[[#This Row],[urban]])</f>
        <v>0</v>
      </c>
      <c r="AR77">
        <f>(Table1[[#This Row],[amo-pub]]+Table1[amo-priv])*(1-Table1[[#This Row],[prox]])*Table1[[#This Row],[urban]]</f>
        <v>0</v>
      </c>
      <c r="AS77">
        <f>(Table1[[#This Row],[amo-pub]]+Table1[amo-priv])*(1-Table1[[#This Row],[prox]])*(1-Table1[[#This Row],[urban]])</f>
        <v>0</v>
      </c>
      <c r="AU77">
        <f>(Table1[[#This Row],[co-pub]]+Table1[co-priv])*Table1[[#This Row],[prox]]*Table1[[#This Row],[urban]]</f>
        <v>80</v>
      </c>
      <c r="AV77">
        <f>(Table1[[#This Row],[co-pub]]+Table1[co-priv])*Table1[[#This Row],[prox]]*(1-Table1[[#This Row],[urban]])</f>
        <v>0</v>
      </c>
      <c r="AW77">
        <f>(Table1[[#This Row],[co-pub]]+Table1[co-priv])*(1-Table1[[#This Row],[prox]])*Table1[[#This Row],[urban]]</f>
        <v>0</v>
      </c>
      <c r="AX77">
        <f>(Table1[[#This Row],[co-pub]]+Table1[co-priv])*(1-Table1[[#This Row],[prox]])*(1-Table1[[#This Row],[urban]])</f>
        <v>0</v>
      </c>
      <c r="AZ77">
        <f>(Table1[[#This Row],[nurse-pub]]+Table1[nurse-priv])*Table1[[#This Row],[prox]]*Table1[[#This Row],[urban]]</f>
        <v>76</v>
      </c>
      <c r="BA77">
        <f>(Table1[[#This Row],[nurse-pub]]+Table1[nurse-priv])*Table1[[#This Row],[prox]]*(1-Table1[[#This Row],[urban]])</f>
        <v>0</v>
      </c>
      <c r="BB77">
        <f>(Table1[[#This Row],[nurse-pub]]+Table1[nurse-priv])*(1-Table1[[#This Row],[prox]])*Table1[[#This Row],[urban]]</f>
        <v>0</v>
      </c>
      <c r="BC77">
        <f>(Table1[[#This Row],[nurse-pub]]+Table1[nurse-priv])*(1-Table1[[#This Row],[prox]])*(1-Table1[[#This Row],[urban]])</f>
        <v>0</v>
      </c>
      <c r="BE77">
        <f>(Table1[[#This Row],[midwife-pub]]+Table1[midwife-priv])*Table1[[#This Row],[prox]]*Table1[[#This Row],[urban]]</f>
        <v>172</v>
      </c>
      <c r="BF77">
        <f>(Table1[[#This Row],[midwife-pub]]+Table1[midwife-priv])*Table1[[#This Row],[prox]]*(1-Table1[[#This Row],[urban]])</f>
        <v>0</v>
      </c>
      <c r="BG77">
        <f>(Table1[[#This Row],[midwife-pub]]+Table1[midwife-priv])*(1-Table1[[#This Row],[prox]])*Table1[[#This Row],[urban]]</f>
        <v>0</v>
      </c>
      <c r="BH77">
        <f>(Table1[[#This Row],[midwife-pub]]+Table1[midwife-priv])*(1-Table1[[#This Row],[prox]])*(1-Table1[[#This Row],[urban]])</f>
        <v>0</v>
      </c>
      <c r="BJ77">
        <f>(Table1[[#This Row],[ma-pub]]+Table1[ma-priv])*Table1[[#This Row],[prox]]*Table1[[#This Row],[urban]]</f>
        <v>304</v>
      </c>
      <c r="BK77">
        <f>(Table1[[#This Row],[ma-pub]]+Table1[ma-priv])*Table1[[#This Row],[prox]]*(1-Table1[[#This Row],[urban]])</f>
        <v>0</v>
      </c>
      <c r="BL77">
        <f>(Table1[[#This Row],[ma-pub]]+Table1[ma-priv])*(1-Table1[[#This Row],[prox]])*Table1[[#This Row],[urban]]</f>
        <v>0</v>
      </c>
      <c r="BM77">
        <f>(Table1[[#This Row],[ma-pub]]+Table1[ma-priv])*(1-Table1[[#This Row],[prox]])*(1-Table1[[#This Row],[urban]])</f>
        <v>0</v>
      </c>
    </row>
    <row r="78" spans="1:65" x14ac:dyDescent="0.2">
      <c r="A78" t="s">
        <v>74</v>
      </c>
      <c r="B78">
        <v>466</v>
      </c>
      <c r="C78">
        <v>752</v>
      </c>
      <c r="D78" s="12" t="str">
        <f>VLOOKUP(A78,'Districts+regions'!A20:B165,2,FALSE)</f>
        <v>Rukwa</v>
      </c>
      <c r="E78" s="6"/>
      <c r="F78" s="6">
        <f>Table1[[#This Row],[regional]]</f>
        <v>0</v>
      </c>
      <c r="G78" s="6"/>
      <c r="H78" s="1">
        <f t="shared" si="6"/>
        <v>466752</v>
      </c>
      <c r="I78">
        <v>1</v>
      </c>
      <c r="J78">
        <v>0</v>
      </c>
      <c r="K78">
        <v>7</v>
      </c>
      <c r="L78">
        <v>1</v>
      </c>
      <c r="M78">
        <v>51</v>
      </c>
      <c r="N78">
        <v>0</v>
      </c>
      <c r="O78">
        <v>20</v>
      </c>
      <c r="P78">
        <v>0</v>
      </c>
      <c r="Q78">
        <v>42</v>
      </c>
      <c r="R78">
        <v>0</v>
      </c>
      <c r="S78">
        <v>147</v>
      </c>
      <c r="T78">
        <v>3</v>
      </c>
      <c r="U78" s="9">
        <f>((I78+J78+Table1[[#This Row],[amo-pub]]+Table1[[#This Row],[amo-priv]]+Table1[[#This Row],[co-pub]]+Table1[[#This Row],[co-priv]]+O78+P78+Q78+R78)/H78)*10000</f>
        <v>2.6138077608665844</v>
      </c>
      <c r="V78">
        <v>1.5</v>
      </c>
      <c r="W78">
        <f>IF(Table1[[#This Row],[Column20]]&gt;$Y$7,4,1)*IF(AND($Y$7&gt;Table1[[#This Row],[Column20]],Table1[[#This Row],[Column20]]&gt;$Y$10),3,1)*IF(AND($Y$10&gt;Table1[[#This Row],[Column20]],Table1[[#This Row],[Column20]]&gt;$Y$13),2,1)</f>
        <v>1</v>
      </c>
      <c r="AA78">
        <f t="shared" si="7"/>
        <v>0</v>
      </c>
      <c r="AB78">
        <f t="shared" si="8"/>
        <v>0</v>
      </c>
      <c r="AC78">
        <f t="shared" si="9"/>
        <v>0</v>
      </c>
      <c r="AD78">
        <f t="shared" si="10"/>
        <v>1</v>
      </c>
      <c r="AF78">
        <f>Table1[[#This Row],[population]]*Table1[[#This Row],[prox]]*Table1[[#This Row],[urban]]</f>
        <v>0</v>
      </c>
      <c r="AG78">
        <f>Table1[[#This Row],[population]]*Table1[[#This Row],[prox]]*(1-Table1[[#This Row],[urban]])</f>
        <v>0</v>
      </c>
      <c r="AH78">
        <f>Table1[[#This Row],[population]]*(1-Table1[[#This Row],[prox]])*Table1[[#This Row],[urban]]</f>
        <v>0</v>
      </c>
      <c r="AI78">
        <f>Table1[[#This Row],[population]]*(1-Table1[[#This Row],[prox]])*(1-Table1[[#This Row],[urban]])</f>
        <v>466752</v>
      </c>
      <c r="AK78">
        <f>(Table1[[#This Row],[docs-pub]]+Table1[docs-priv])*Table1[[#This Row],[prox]]*Table1[[#This Row],[urban]]</f>
        <v>0</v>
      </c>
      <c r="AL78">
        <f>(Table1[[#This Row],[docs-pub]]+Table1[docs-priv])*Table1[[#This Row],[prox]]*(1-Table1[[#This Row],[urban]])</f>
        <v>0</v>
      </c>
      <c r="AM78">
        <f>(Table1[[#This Row],[docs-pub]]+Table1[docs-priv])*(1-Table1[[#This Row],[prox]])*Table1[[#This Row],[urban]]</f>
        <v>0</v>
      </c>
      <c r="AN78">
        <f>(Table1[[#This Row],[docs-pub]]+Table1[docs-priv])*(1-Table1[[#This Row],[prox]])*(1-Table1[[#This Row],[urban]])</f>
        <v>1</v>
      </c>
      <c r="AP78">
        <f>(Table1[[#This Row],[amo-pub]]+Table1[amo-priv])*Table1[[#This Row],[prox]]*Table1[[#This Row],[urban]]</f>
        <v>0</v>
      </c>
      <c r="AQ78">
        <f>(Table1[[#This Row],[amo-pub]]+Table1[amo-priv])*Table1[[#This Row],[prox]]*(1-Table1[[#This Row],[urban]])</f>
        <v>0</v>
      </c>
      <c r="AR78">
        <f>(Table1[[#This Row],[amo-pub]]+Table1[amo-priv])*(1-Table1[[#This Row],[prox]])*Table1[[#This Row],[urban]]</f>
        <v>0</v>
      </c>
      <c r="AS78">
        <f>(Table1[[#This Row],[amo-pub]]+Table1[amo-priv])*(1-Table1[[#This Row],[prox]])*(1-Table1[[#This Row],[urban]])</f>
        <v>8</v>
      </c>
      <c r="AU78">
        <f>(Table1[[#This Row],[co-pub]]+Table1[co-priv])*Table1[[#This Row],[prox]]*Table1[[#This Row],[urban]]</f>
        <v>0</v>
      </c>
      <c r="AV78">
        <f>(Table1[[#This Row],[co-pub]]+Table1[co-priv])*Table1[[#This Row],[prox]]*(1-Table1[[#This Row],[urban]])</f>
        <v>0</v>
      </c>
      <c r="AW78">
        <f>(Table1[[#This Row],[co-pub]]+Table1[co-priv])*(1-Table1[[#This Row],[prox]])*Table1[[#This Row],[urban]]</f>
        <v>0</v>
      </c>
      <c r="AX78">
        <f>(Table1[[#This Row],[co-pub]]+Table1[co-priv])*(1-Table1[[#This Row],[prox]])*(1-Table1[[#This Row],[urban]])</f>
        <v>51</v>
      </c>
      <c r="AZ78">
        <f>(Table1[[#This Row],[nurse-pub]]+Table1[nurse-priv])*Table1[[#This Row],[prox]]*Table1[[#This Row],[urban]]</f>
        <v>0</v>
      </c>
      <c r="BA78">
        <f>(Table1[[#This Row],[nurse-pub]]+Table1[nurse-priv])*Table1[[#This Row],[prox]]*(1-Table1[[#This Row],[urban]])</f>
        <v>0</v>
      </c>
      <c r="BB78">
        <f>(Table1[[#This Row],[nurse-pub]]+Table1[nurse-priv])*(1-Table1[[#This Row],[prox]])*Table1[[#This Row],[urban]]</f>
        <v>0</v>
      </c>
      <c r="BC78">
        <f>(Table1[[#This Row],[nurse-pub]]+Table1[nurse-priv])*(1-Table1[[#This Row],[prox]])*(1-Table1[[#This Row],[urban]])</f>
        <v>20</v>
      </c>
      <c r="BE78">
        <f>(Table1[[#This Row],[midwife-pub]]+Table1[midwife-priv])*Table1[[#This Row],[prox]]*Table1[[#This Row],[urban]]</f>
        <v>0</v>
      </c>
      <c r="BF78">
        <f>(Table1[[#This Row],[midwife-pub]]+Table1[midwife-priv])*Table1[[#This Row],[prox]]*(1-Table1[[#This Row],[urban]])</f>
        <v>0</v>
      </c>
      <c r="BG78">
        <f>(Table1[[#This Row],[midwife-pub]]+Table1[midwife-priv])*(1-Table1[[#This Row],[prox]])*Table1[[#This Row],[urban]]</f>
        <v>0</v>
      </c>
      <c r="BH78">
        <f>(Table1[[#This Row],[midwife-pub]]+Table1[midwife-priv])*(1-Table1[[#This Row],[prox]])*(1-Table1[[#This Row],[urban]])</f>
        <v>42</v>
      </c>
      <c r="BJ78">
        <f>(Table1[[#This Row],[ma-pub]]+Table1[ma-priv])*Table1[[#This Row],[prox]]*Table1[[#This Row],[urban]]</f>
        <v>0</v>
      </c>
      <c r="BK78">
        <f>(Table1[[#This Row],[ma-pub]]+Table1[ma-priv])*Table1[[#This Row],[prox]]*(1-Table1[[#This Row],[urban]])</f>
        <v>0</v>
      </c>
      <c r="BL78">
        <f>(Table1[[#This Row],[ma-pub]]+Table1[ma-priv])*(1-Table1[[#This Row],[prox]])*Table1[[#This Row],[urban]]</f>
        <v>0</v>
      </c>
      <c r="BM78">
        <f>(Table1[[#This Row],[ma-pub]]+Table1[ma-priv])*(1-Table1[[#This Row],[prox]])*(1-Table1[[#This Row],[urban]])</f>
        <v>150</v>
      </c>
    </row>
    <row r="79" spans="1:65" x14ac:dyDescent="0.2">
      <c r="A79" t="s">
        <v>75</v>
      </c>
      <c r="B79">
        <v>282</v>
      </c>
      <c r="C79">
        <v>758</v>
      </c>
      <c r="D79" s="12" t="str">
        <f>VLOOKUP(A79,'Districts+regions'!A29:B174,2,FALSE)</f>
        <v>Dodoma</v>
      </c>
      <c r="E79" s="6"/>
      <c r="F79" s="6">
        <f>Table1[[#This Row],[regional]]</f>
        <v>0</v>
      </c>
      <c r="G79" s="6">
        <v>1</v>
      </c>
      <c r="H79" s="1">
        <f t="shared" si="6"/>
        <v>282758</v>
      </c>
      <c r="I79">
        <v>1</v>
      </c>
      <c r="J79">
        <v>0</v>
      </c>
      <c r="K79">
        <v>8</v>
      </c>
      <c r="L79">
        <v>0</v>
      </c>
      <c r="M79">
        <v>0</v>
      </c>
      <c r="N79">
        <v>0</v>
      </c>
      <c r="O79">
        <v>15</v>
      </c>
      <c r="P79">
        <v>0</v>
      </c>
      <c r="Q79">
        <v>43</v>
      </c>
      <c r="R79">
        <v>0</v>
      </c>
      <c r="S79">
        <v>130</v>
      </c>
      <c r="T79">
        <v>0</v>
      </c>
      <c r="U79" s="9">
        <f>((I79+J79+Table1[[#This Row],[amo-pub]]+Table1[[#This Row],[amo-priv]]+Table1[[#This Row],[co-pub]]+Table1[[#This Row],[co-priv]]+O79+P79+Q79+R79)/H79)*10000</f>
        <v>2.3695173965016023</v>
      </c>
      <c r="V79">
        <v>2.4</v>
      </c>
      <c r="W79">
        <f>IF(Table1[[#This Row],[Column20]]&gt;$Y$7,4,1)*IF(AND($Y$7&gt;Table1[[#This Row],[Column20]],Table1[[#This Row],[Column20]]&gt;$Y$10),3,1)*IF(AND($Y$10&gt;Table1[[#This Row],[Column20]],Table1[[#This Row],[Column20]]&gt;$Y$13),2,1)</f>
        <v>1</v>
      </c>
      <c r="AA79">
        <f t="shared" si="7"/>
        <v>0</v>
      </c>
      <c r="AB79">
        <f t="shared" si="8"/>
        <v>1</v>
      </c>
      <c r="AC79">
        <f t="shared" si="9"/>
        <v>0</v>
      </c>
      <c r="AD79">
        <f t="shared" si="10"/>
        <v>0</v>
      </c>
      <c r="AF79">
        <f>Table1[[#This Row],[population]]*Table1[[#This Row],[prox]]*Table1[[#This Row],[urban]]</f>
        <v>0</v>
      </c>
      <c r="AG79">
        <f>Table1[[#This Row],[population]]*Table1[[#This Row],[prox]]*(1-Table1[[#This Row],[urban]])</f>
        <v>282758</v>
      </c>
      <c r="AH79">
        <f>Table1[[#This Row],[population]]*(1-Table1[[#This Row],[prox]])*Table1[[#This Row],[urban]]</f>
        <v>0</v>
      </c>
      <c r="AI79">
        <f>Table1[[#This Row],[population]]*(1-Table1[[#This Row],[prox]])*(1-Table1[[#This Row],[urban]])</f>
        <v>0</v>
      </c>
      <c r="AK79">
        <f>(Table1[[#This Row],[docs-pub]]+Table1[docs-priv])*Table1[[#This Row],[prox]]*Table1[[#This Row],[urban]]</f>
        <v>0</v>
      </c>
      <c r="AL79">
        <f>(Table1[[#This Row],[docs-pub]]+Table1[docs-priv])*Table1[[#This Row],[prox]]*(1-Table1[[#This Row],[urban]])</f>
        <v>1</v>
      </c>
      <c r="AM79">
        <f>(Table1[[#This Row],[docs-pub]]+Table1[docs-priv])*(1-Table1[[#This Row],[prox]])*Table1[[#This Row],[urban]]</f>
        <v>0</v>
      </c>
      <c r="AN79">
        <f>(Table1[[#This Row],[docs-pub]]+Table1[docs-priv])*(1-Table1[[#This Row],[prox]])*(1-Table1[[#This Row],[urban]])</f>
        <v>0</v>
      </c>
      <c r="AP79">
        <f>(Table1[[#This Row],[amo-pub]]+Table1[amo-priv])*Table1[[#This Row],[prox]]*Table1[[#This Row],[urban]]</f>
        <v>0</v>
      </c>
      <c r="AQ79">
        <f>(Table1[[#This Row],[amo-pub]]+Table1[amo-priv])*Table1[[#This Row],[prox]]*(1-Table1[[#This Row],[urban]])</f>
        <v>8</v>
      </c>
      <c r="AR79">
        <f>(Table1[[#This Row],[amo-pub]]+Table1[amo-priv])*(1-Table1[[#This Row],[prox]])*Table1[[#This Row],[urban]]</f>
        <v>0</v>
      </c>
      <c r="AS79">
        <f>(Table1[[#This Row],[amo-pub]]+Table1[amo-priv])*(1-Table1[[#This Row],[prox]])*(1-Table1[[#This Row],[urban]])</f>
        <v>0</v>
      </c>
      <c r="AU79">
        <f>(Table1[[#This Row],[co-pub]]+Table1[co-priv])*Table1[[#This Row],[prox]]*Table1[[#This Row],[urban]]</f>
        <v>0</v>
      </c>
      <c r="AV79">
        <f>(Table1[[#This Row],[co-pub]]+Table1[co-priv])*Table1[[#This Row],[prox]]*(1-Table1[[#This Row],[urban]])</f>
        <v>0</v>
      </c>
      <c r="AW79">
        <f>(Table1[[#This Row],[co-pub]]+Table1[co-priv])*(1-Table1[[#This Row],[prox]])*Table1[[#This Row],[urban]]</f>
        <v>0</v>
      </c>
      <c r="AX79">
        <f>(Table1[[#This Row],[co-pub]]+Table1[co-priv])*(1-Table1[[#This Row],[prox]])*(1-Table1[[#This Row],[urban]])</f>
        <v>0</v>
      </c>
      <c r="AZ79">
        <f>(Table1[[#This Row],[nurse-pub]]+Table1[nurse-priv])*Table1[[#This Row],[prox]]*Table1[[#This Row],[urban]]</f>
        <v>0</v>
      </c>
      <c r="BA79">
        <f>(Table1[[#This Row],[nurse-pub]]+Table1[nurse-priv])*Table1[[#This Row],[prox]]*(1-Table1[[#This Row],[urban]])</f>
        <v>15</v>
      </c>
      <c r="BB79">
        <f>(Table1[[#This Row],[nurse-pub]]+Table1[nurse-priv])*(1-Table1[[#This Row],[prox]])*Table1[[#This Row],[urban]]</f>
        <v>0</v>
      </c>
      <c r="BC79">
        <f>(Table1[[#This Row],[nurse-pub]]+Table1[nurse-priv])*(1-Table1[[#This Row],[prox]])*(1-Table1[[#This Row],[urban]])</f>
        <v>0</v>
      </c>
      <c r="BE79">
        <f>(Table1[[#This Row],[midwife-pub]]+Table1[midwife-priv])*Table1[[#This Row],[prox]]*Table1[[#This Row],[urban]]</f>
        <v>0</v>
      </c>
      <c r="BF79">
        <f>(Table1[[#This Row],[midwife-pub]]+Table1[midwife-priv])*Table1[[#This Row],[prox]]*(1-Table1[[#This Row],[urban]])</f>
        <v>43</v>
      </c>
      <c r="BG79">
        <f>(Table1[[#This Row],[midwife-pub]]+Table1[midwife-priv])*(1-Table1[[#This Row],[prox]])*Table1[[#This Row],[urban]]</f>
        <v>0</v>
      </c>
      <c r="BH79">
        <f>(Table1[[#This Row],[midwife-pub]]+Table1[midwife-priv])*(1-Table1[[#This Row],[prox]])*(1-Table1[[#This Row],[urban]])</f>
        <v>0</v>
      </c>
      <c r="BJ79">
        <f>(Table1[[#This Row],[ma-pub]]+Table1[ma-priv])*Table1[[#This Row],[prox]]*Table1[[#This Row],[urban]]</f>
        <v>0</v>
      </c>
      <c r="BK79">
        <f>(Table1[[#This Row],[ma-pub]]+Table1[ma-priv])*Table1[[#This Row],[prox]]*(1-Table1[[#This Row],[urban]])</f>
        <v>130</v>
      </c>
      <c r="BL79">
        <f>(Table1[[#This Row],[ma-pub]]+Table1[ma-priv])*(1-Table1[[#This Row],[prox]])*Table1[[#This Row],[urban]]</f>
        <v>0</v>
      </c>
      <c r="BM79">
        <f>(Table1[[#This Row],[ma-pub]]+Table1[ma-priv])*(1-Table1[[#This Row],[prox]])*(1-Table1[[#This Row],[urban]])</f>
        <v>0</v>
      </c>
    </row>
    <row r="80" spans="1:65" x14ac:dyDescent="0.2">
      <c r="A80" t="s">
        <v>76</v>
      </c>
      <c r="B80">
        <v>215</v>
      </c>
      <c r="C80">
        <v>673</v>
      </c>
      <c r="D80" s="12" t="s">
        <v>172</v>
      </c>
      <c r="E80" s="6"/>
      <c r="F80" s="6">
        <f>Table1[[#This Row],[regional]]</f>
        <v>0</v>
      </c>
      <c r="G80" s="6"/>
      <c r="H80" s="1">
        <f t="shared" si="6"/>
        <v>215673</v>
      </c>
      <c r="I80">
        <v>0</v>
      </c>
      <c r="J80">
        <v>0</v>
      </c>
      <c r="K80">
        <v>1</v>
      </c>
      <c r="L80">
        <v>0</v>
      </c>
      <c r="M80">
        <v>29</v>
      </c>
      <c r="N80">
        <v>0</v>
      </c>
      <c r="O80">
        <v>3</v>
      </c>
      <c r="P80">
        <v>0</v>
      </c>
      <c r="Q80">
        <v>21</v>
      </c>
      <c r="R80">
        <v>0</v>
      </c>
      <c r="S80">
        <v>64</v>
      </c>
      <c r="T80">
        <v>0</v>
      </c>
      <c r="U80" s="9">
        <f>((I80+J80+Table1[[#This Row],[amo-pub]]+Table1[[#This Row],[amo-priv]]+Table1[[#This Row],[co-pub]]+Table1[[#This Row],[co-priv]]+O80+P80+Q80+R80)/H80)*10000</f>
        <v>2.5037904605583452</v>
      </c>
      <c r="V80">
        <v>1.2</v>
      </c>
      <c r="W80">
        <f>IF(Table1[[#This Row],[Column20]]&gt;$Y$7,4,1)*IF(AND($Y$7&gt;Table1[[#This Row],[Column20]],Table1[[#This Row],[Column20]]&gt;$Y$10),3,1)*IF(AND($Y$10&gt;Table1[[#This Row],[Column20]],Table1[[#This Row],[Column20]]&gt;$Y$13),2,1)</f>
        <v>1</v>
      </c>
      <c r="AA80">
        <f t="shared" si="7"/>
        <v>0</v>
      </c>
      <c r="AB80">
        <f t="shared" si="8"/>
        <v>0</v>
      </c>
      <c r="AC80">
        <f t="shared" si="9"/>
        <v>0</v>
      </c>
      <c r="AD80">
        <f t="shared" si="10"/>
        <v>1</v>
      </c>
      <c r="AF80">
        <f>Table1[[#This Row],[population]]*Table1[[#This Row],[prox]]*Table1[[#This Row],[urban]]</f>
        <v>0</v>
      </c>
      <c r="AG80">
        <f>Table1[[#This Row],[population]]*Table1[[#This Row],[prox]]*(1-Table1[[#This Row],[urban]])</f>
        <v>0</v>
      </c>
      <c r="AH80">
        <f>Table1[[#This Row],[population]]*(1-Table1[[#This Row],[prox]])*Table1[[#This Row],[urban]]</f>
        <v>0</v>
      </c>
      <c r="AI80">
        <f>Table1[[#This Row],[population]]*(1-Table1[[#This Row],[prox]])*(1-Table1[[#This Row],[urban]])</f>
        <v>215673</v>
      </c>
      <c r="AK80">
        <f>(Table1[[#This Row],[docs-pub]]+Table1[docs-priv])*Table1[[#This Row],[prox]]*Table1[[#This Row],[urban]]</f>
        <v>0</v>
      </c>
      <c r="AL80">
        <f>(Table1[[#This Row],[docs-pub]]+Table1[docs-priv])*Table1[[#This Row],[prox]]*(1-Table1[[#This Row],[urban]])</f>
        <v>0</v>
      </c>
      <c r="AM80">
        <f>(Table1[[#This Row],[docs-pub]]+Table1[docs-priv])*(1-Table1[[#This Row],[prox]])*Table1[[#This Row],[urban]]</f>
        <v>0</v>
      </c>
      <c r="AN80">
        <f>(Table1[[#This Row],[docs-pub]]+Table1[docs-priv])*(1-Table1[[#This Row],[prox]])*(1-Table1[[#This Row],[urban]])</f>
        <v>0</v>
      </c>
      <c r="AP80">
        <f>(Table1[[#This Row],[amo-pub]]+Table1[amo-priv])*Table1[[#This Row],[prox]]*Table1[[#This Row],[urban]]</f>
        <v>0</v>
      </c>
      <c r="AQ80">
        <f>(Table1[[#This Row],[amo-pub]]+Table1[amo-priv])*Table1[[#This Row],[prox]]*(1-Table1[[#This Row],[urban]])</f>
        <v>0</v>
      </c>
      <c r="AR80">
        <f>(Table1[[#This Row],[amo-pub]]+Table1[amo-priv])*(1-Table1[[#This Row],[prox]])*Table1[[#This Row],[urban]]</f>
        <v>0</v>
      </c>
      <c r="AS80">
        <f>(Table1[[#This Row],[amo-pub]]+Table1[amo-priv])*(1-Table1[[#This Row],[prox]])*(1-Table1[[#This Row],[urban]])</f>
        <v>1</v>
      </c>
      <c r="AU80">
        <f>(Table1[[#This Row],[co-pub]]+Table1[co-priv])*Table1[[#This Row],[prox]]*Table1[[#This Row],[urban]]</f>
        <v>0</v>
      </c>
      <c r="AV80">
        <f>(Table1[[#This Row],[co-pub]]+Table1[co-priv])*Table1[[#This Row],[prox]]*(1-Table1[[#This Row],[urban]])</f>
        <v>0</v>
      </c>
      <c r="AW80">
        <f>(Table1[[#This Row],[co-pub]]+Table1[co-priv])*(1-Table1[[#This Row],[prox]])*Table1[[#This Row],[urban]]</f>
        <v>0</v>
      </c>
      <c r="AX80">
        <f>(Table1[[#This Row],[co-pub]]+Table1[co-priv])*(1-Table1[[#This Row],[prox]])*(1-Table1[[#This Row],[urban]])</f>
        <v>29</v>
      </c>
      <c r="AZ80">
        <f>(Table1[[#This Row],[nurse-pub]]+Table1[nurse-priv])*Table1[[#This Row],[prox]]*Table1[[#This Row],[urban]]</f>
        <v>0</v>
      </c>
      <c r="BA80">
        <f>(Table1[[#This Row],[nurse-pub]]+Table1[nurse-priv])*Table1[[#This Row],[prox]]*(1-Table1[[#This Row],[urban]])</f>
        <v>0</v>
      </c>
      <c r="BB80">
        <f>(Table1[[#This Row],[nurse-pub]]+Table1[nurse-priv])*(1-Table1[[#This Row],[prox]])*Table1[[#This Row],[urban]]</f>
        <v>0</v>
      </c>
      <c r="BC80">
        <f>(Table1[[#This Row],[nurse-pub]]+Table1[nurse-priv])*(1-Table1[[#This Row],[prox]])*(1-Table1[[#This Row],[urban]])</f>
        <v>3</v>
      </c>
      <c r="BE80">
        <f>(Table1[[#This Row],[midwife-pub]]+Table1[midwife-priv])*Table1[[#This Row],[prox]]*Table1[[#This Row],[urban]]</f>
        <v>0</v>
      </c>
      <c r="BF80">
        <f>(Table1[[#This Row],[midwife-pub]]+Table1[midwife-priv])*Table1[[#This Row],[prox]]*(1-Table1[[#This Row],[urban]])</f>
        <v>0</v>
      </c>
      <c r="BG80">
        <f>(Table1[[#This Row],[midwife-pub]]+Table1[midwife-priv])*(1-Table1[[#This Row],[prox]])*Table1[[#This Row],[urban]]</f>
        <v>0</v>
      </c>
      <c r="BH80">
        <f>(Table1[[#This Row],[midwife-pub]]+Table1[midwife-priv])*(1-Table1[[#This Row],[prox]])*(1-Table1[[#This Row],[urban]])</f>
        <v>21</v>
      </c>
      <c r="BJ80">
        <f>(Table1[[#This Row],[ma-pub]]+Table1[ma-priv])*Table1[[#This Row],[prox]]*Table1[[#This Row],[urban]]</f>
        <v>0</v>
      </c>
      <c r="BK80">
        <f>(Table1[[#This Row],[ma-pub]]+Table1[ma-priv])*Table1[[#This Row],[prox]]*(1-Table1[[#This Row],[urban]])</f>
        <v>0</v>
      </c>
      <c r="BL80">
        <f>(Table1[[#This Row],[ma-pub]]+Table1[ma-priv])*(1-Table1[[#This Row],[prox]])*Table1[[#This Row],[urban]]</f>
        <v>0</v>
      </c>
      <c r="BM80">
        <f>(Table1[[#This Row],[ma-pub]]+Table1[ma-priv])*(1-Table1[[#This Row],[prox]])*(1-Table1[[#This Row],[urban]])</f>
        <v>64</v>
      </c>
    </row>
    <row r="81" spans="1:65" x14ac:dyDescent="0.2">
      <c r="A81" t="s">
        <v>77</v>
      </c>
      <c r="B81">
        <v>105</v>
      </c>
      <c r="C81">
        <v>891</v>
      </c>
      <c r="D81" s="12" t="s">
        <v>172</v>
      </c>
      <c r="E81" s="6">
        <v>1</v>
      </c>
      <c r="F81" s="6">
        <f>Table1[[#This Row],[regional]]</f>
        <v>1</v>
      </c>
      <c r="G81" s="6"/>
      <c r="H81" s="1">
        <f t="shared" si="6"/>
        <v>105891</v>
      </c>
      <c r="I81">
        <v>7</v>
      </c>
      <c r="J81">
        <v>0</v>
      </c>
      <c r="K81">
        <v>8</v>
      </c>
      <c r="L81">
        <v>1</v>
      </c>
      <c r="M81">
        <v>7</v>
      </c>
      <c r="N81">
        <v>1</v>
      </c>
      <c r="O81">
        <v>36</v>
      </c>
      <c r="P81">
        <v>3</v>
      </c>
      <c r="Q81">
        <v>64</v>
      </c>
      <c r="R81">
        <v>5</v>
      </c>
      <c r="S81">
        <v>99</v>
      </c>
      <c r="T81">
        <v>2</v>
      </c>
      <c r="U81" s="9">
        <f>((I81+J81+Table1[[#This Row],[amo-pub]]+Table1[[#This Row],[amo-priv]]+Table1[[#This Row],[co-pub]]+Table1[[#This Row],[co-priv]]+O81+P81+Q81+R81)/H81)*10000</f>
        <v>12.465648638694507</v>
      </c>
      <c r="V81">
        <v>11.7</v>
      </c>
      <c r="W81">
        <f>IF(Table1[[#This Row],[Column20]]&gt;$Y$7,4,1)*IF(AND($Y$7&gt;Table1[[#This Row],[Column20]],Table1[[#This Row],[Column20]]&gt;$Y$10),3,1)*IF(AND($Y$10&gt;Table1[[#This Row],[Column20]],Table1[[#This Row],[Column20]]&gt;$Y$13),2,1)</f>
        <v>4</v>
      </c>
      <c r="AA81">
        <f t="shared" si="7"/>
        <v>0</v>
      </c>
      <c r="AB81">
        <f t="shared" si="8"/>
        <v>0</v>
      </c>
      <c r="AC81">
        <f t="shared" si="9"/>
        <v>1</v>
      </c>
      <c r="AD81">
        <f t="shared" si="10"/>
        <v>0</v>
      </c>
      <c r="AF81">
        <f>Table1[[#This Row],[population]]*Table1[[#This Row],[prox]]*Table1[[#This Row],[urban]]</f>
        <v>0</v>
      </c>
      <c r="AG81">
        <f>Table1[[#This Row],[population]]*Table1[[#This Row],[prox]]*(1-Table1[[#This Row],[urban]])</f>
        <v>0</v>
      </c>
      <c r="AH81">
        <f>Table1[[#This Row],[population]]*(1-Table1[[#This Row],[prox]])*Table1[[#This Row],[urban]]</f>
        <v>105891</v>
      </c>
      <c r="AI81">
        <f>Table1[[#This Row],[population]]*(1-Table1[[#This Row],[prox]])*(1-Table1[[#This Row],[urban]])</f>
        <v>0</v>
      </c>
      <c r="AK81">
        <f>(Table1[[#This Row],[docs-pub]]+Table1[docs-priv])*Table1[[#This Row],[prox]]*Table1[[#This Row],[urban]]</f>
        <v>0</v>
      </c>
      <c r="AL81">
        <f>(Table1[[#This Row],[docs-pub]]+Table1[docs-priv])*Table1[[#This Row],[prox]]*(1-Table1[[#This Row],[urban]])</f>
        <v>0</v>
      </c>
      <c r="AM81">
        <f>(Table1[[#This Row],[docs-pub]]+Table1[docs-priv])*(1-Table1[[#This Row],[prox]])*Table1[[#This Row],[urban]]</f>
        <v>7</v>
      </c>
      <c r="AN81">
        <f>(Table1[[#This Row],[docs-pub]]+Table1[docs-priv])*(1-Table1[[#This Row],[prox]])*(1-Table1[[#This Row],[urban]])</f>
        <v>0</v>
      </c>
      <c r="AP81">
        <f>(Table1[[#This Row],[amo-pub]]+Table1[amo-priv])*Table1[[#This Row],[prox]]*Table1[[#This Row],[urban]]</f>
        <v>0</v>
      </c>
      <c r="AQ81">
        <f>(Table1[[#This Row],[amo-pub]]+Table1[amo-priv])*Table1[[#This Row],[prox]]*(1-Table1[[#This Row],[urban]])</f>
        <v>0</v>
      </c>
      <c r="AR81">
        <f>(Table1[[#This Row],[amo-pub]]+Table1[amo-priv])*(1-Table1[[#This Row],[prox]])*Table1[[#This Row],[urban]]</f>
        <v>9</v>
      </c>
      <c r="AS81">
        <f>(Table1[[#This Row],[amo-pub]]+Table1[amo-priv])*(1-Table1[[#This Row],[prox]])*(1-Table1[[#This Row],[urban]])</f>
        <v>0</v>
      </c>
      <c r="AU81">
        <f>(Table1[[#This Row],[co-pub]]+Table1[co-priv])*Table1[[#This Row],[prox]]*Table1[[#This Row],[urban]]</f>
        <v>0</v>
      </c>
      <c r="AV81">
        <f>(Table1[[#This Row],[co-pub]]+Table1[co-priv])*Table1[[#This Row],[prox]]*(1-Table1[[#This Row],[urban]])</f>
        <v>0</v>
      </c>
      <c r="AW81">
        <f>(Table1[[#This Row],[co-pub]]+Table1[co-priv])*(1-Table1[[#This Row],[prox]])*Table1[[#This Row],[urban]]</f>
        <v>8</v>
      </c>
      <c r="AX81">
        <f>(Table1[[#This Row],[co-pub]]+Table1[co-priv])*(1-Table1[[#This Row],[prox]])*(1-Table1[[#This Row],[urban]])</f>
        <v>0</v>
      </c>
      <c r="AZ81">
        <f>(Table1[[#This Row],[nurse-pub]]+Table1[nurse-priv])*Table1[[#This Row],[prox]]*Table1[[#This Row],[urban]]</f>
        <v>0</v>
      </c>
      <c r="BA81">
        <f>(Table1[[#This Row],[nurse-pub]]+Table1[nurse-priv])*Table1[[#This Row],[prox]]*(1-Table1[[#This Row],[urban]])</f>
        <v>0</v>
      </c>
      <c r="BB81">
        <f>(Table1[[#This Row],[nurse-pub]]+Table1[nurse-priv])*(1-Table1[[#This Row],[prox]])*Table1[[#This Row],[urban]]</f>
        <v>39</v>
      </c>
      <c r="BC81">
        <f>(Table1[[#This Row],[nurse-pub]]+Table1[nurse-priv])*(1-Table1[[#This Row],[prox]])*(1-Table1[[#This Row],[urban]])</f>
        <v>0</v>
      </c>
      <c r="BE81">
        <f>(Table1[[#This Row],[midwife-pub]]+Table1[midwife-priv])*Table1[[#This Row],[prox]]*Table1[[#This Row],[urban]]</f>
        <v>0</v>
      </c>
      <c r="BF81">
        <f>(Table1[[#This Row],[midwife-pub]]+Table1[midwife-priv])*Table1[[#This Row],[prox]]*(1-Table1[[#This Row],[urban]])</f>
        <v>0</v>
      </c>
      <c r="BG81">
        <f>(Table1[[#This Row],[midwife-pub]]+Table1[midwife-priv])*(1-Table1[[#This Row],[prox]])*Table1[[#This Row],[urban]]</f>
        <v>69</v>
      </c>
      <c r="BH81">
        <f>(Table1[[#This Row],[midwife-pub]]+Table1[midwife-priv])*(1-Table1[[#This Row],[prox]])*(1-Table1[[#This Row],[urban]])</f>
        <v>0</v>
      </c>
      <c r="BJ81">
        <f>(Table1[[#This Row],[ma-pub]]+Table1[ma-priv])*Table1[[#This Row],[prox]]*Table1[[#This Row],[urban]]</f>
        <v>0</v>
      </c>
      <c r="BK81">
        <f>(Table1[[#This Row],[ma-pub]]+Table1[ma-priv])*Table1[[#This Row],[prox]]*(1-Table1[[#This Row],[urban]])</f>
        <v>0</v>
      </c>
      <c r="BL81">
        <f>(Table1[[#This Row],[ma-pub]]+Table1[ma-priv])*(1-Table1[[#This Row],[prox]])*Table1[[#This Row],[urban]]</f>
        <v>101</v>
      </c>
      <c r="BM81">
        <f>(Table1[[#This Row],[ma-pub]]+Table1[ma-priv])*(1-Table1[[#This Row],[prox]])*(1-Table1[[#This Row],[urban]])</f>
        <v>0</v>
      </c>
    </row>
    <row r="82" spans="1:65" x14ac:dyDescent="0.2">
      <c r="A82" t="s">
        <v>78</v>
      </c>
      <c r="B82">
        <v>302</v>
      </c>
      <c r="C82">
        <v>601</v>
      </c>
      <c r="D82" s="12" t="str">
        <f>VLOOKUP(A82,'Districts+regions'!A76:B221,2,FALSE)</f>
        <v>Iringa</v>
      </c>
      <c r="E82" s="6"/>
      <c r="F82" s="6">
        <f>Table1[[#This Row],[regional]]</f>
        <v>0</v>
      </c>
      <c r="G82" s="6"/>
      <c r="H82" s="1">
        <f t="shared" si="6"/>
        <v>302601</v>
      </c>
      <c r="I82">
        <v>2</v>
      </c>
      <c r="J82">
        <v>2</v>
      </c>
      <c r="K82">
        <v>9</v>
      </c>
      <c r="L82">
        <v>0</v>
      </c>
      <c r="M82">
        <v>69</v>
      </c>
      <c r="N82">
        <v>14</v>
      </c>
      <c r="O82">
        <v>14</v>
      </c>
      <c r="P82">
        <v>6</v>
      </c>
      <c r="Q82">
        <v>41</v>
      </c>
      <c r="R82">
        <v>11</v>
      </c>
      <c r="S82">
        <v>187</v>
      </c>
      <c r="T82">
        <v>51</v>
      </c>
      <c r="U82" s="9">
        <f>((I82+J82+Table1[[#This Row],[amo-pub]]+Table1[[#This Row],[amo-priv]]+Table1[[#This Row],[co-pub]]+Table1[[#This Row],[co-priv]]+O82+P82+Q82+R82)/H82)*10000</f>
        <v>5.5518653276096241</v>
      </c>
      <c r="V82">
        <v>2.8</v>
      </c>
      <c r="W82">
        <f>IF(Table1[[#This Row],[Column20]]&gt;$Y$7,4,1)*IF(AND($Y$7&gt;Table1[[#This Row],[Column20]],Table1[[#This Row],[Column20]]&gt;$Y$10),3,1)*IF(AND($Y$10&gt;Table1[[#This Row],[Column20]],Table1[[#This Row],[Column20]]&gt;$Y$13),2,1)</f>
        <v>3</v>
      </c>
      <c r="AA82">
        <f t="shared" si="7"/>
        <v>0</v>
      </c>
      <c r="AB82">
        <f t="shared" si="8"/>
        <v>0</v>
      </c>
      <c r="AC82">
        <f t="shared" si="9"/>
        <v>0</v>
      </c>
      <c r="AD82">
        <f t="shared" si="10"/>
        <v>1</v>
      </c>
      <c r="AF82">
        <f>Table1[[#This Row],[population]]*Table1[[#This Row],[prox]]*Table1[[#This Row],[urban]]</f>
        <v>0</v>
      </c>
      <c r="AG82">
        <f>Table1[[#This Row],[population]]*Table1[[#This Row],[prox]]*(1-Table1[[#This Row],[urban]])</f>
        <v>0</v>
      </c>
      <c r="AH82">
        <f>Table1[[#This Row],[population]]*(1-Table1[[#This Row],[prox]])*Table1[[#This Row],[urban]]</f>
        <v>0</v>
      </c>
      <c r="AI82">
        <f>Table1[[#This Row],[population]]*(1-Table1[[#This Row],[prox]])*(1-Table1[[#This Row],[urban]])</f>
        <v>302601</v>
      </c>
      <c r="AK82">
        <f>(Table1[[#This Row],[docs-pub]]+Table1[docs-priv])*Table1[[#This Row],[prox]]*Table1[[#This Row],[urban]]</f>
        <v>0</v>
      </c>
      <c r="AL82">
        <f>(Table1[[#This Row],[docs-pub]]+Table1[docs-priv])*Table1[[#This Row],[prox]]*(1-Table1[[#This Row],[urban]])</f>
        <v>0</v>
      </c>
      <c r="AM82">
        <f>(Table1[[#This Row],[docs-pub]]+Table1[docs-priv])*(1-Table1[[#This Row],[prox]])*Table1[[#This Row],[urban]]</f>
        <v>0</v>
      </c>
      <c r="AN82">
        <f>(Table1[[#This Row],[docs-pub]]+Table1[docs-priv])*(1-Table1[[#This Row],[prox]])*(1-Table1[[#This Row],[urban]])</f>
        <v>4</v>
      </c>
      <c r="AP82">
        <f>(Table1[[#This Row],[amo-pub]]+Table1[amo-priv])*Table1[[#This Row],[prox]]*Table1[[#This Row],[urban]]</f>
        <v>0</v>
      </c>
      <c r="AQ82">
        <f>(Table1[[#This Row],[amo-pub]]+Table1[amo-priv])*Table1[[#This Row],[prox]]*(1-Table1[[#This Row],[urban]])</f>
        <v>0</v>
      </c>
      <c r="AR82">
        <f>(Table1[[#This Row],[amo-pub]]+Table1[amo-priv])*(1-Table1[[#This Row],[prox]])*Table1[[#This Row],[urban]]</f>
        <v>0</v>
      </c>
      <c r="AS82">
        <f>(Table1[[#This Row],[amo-pub]]+Table1[amo-priv])*(1-Table1[[#This Row],[prox]])*(1-Table1[[#This Row],[urban]])</f>
        <v>9</v>
      </c>
      <c r="AU82">
        <f>(Table1[[#This Row],[co-pub]]+Table1[co-priv])*Table1[[#This Row],[prox]]*Table1[[#This Row],[urban]]</f>
        <v>0</v>
      </c>
      <c r="AV82">
        <f>(Table1[[#This Row],[co-pub]]+Table1[co-priv])*Table1[[#This Row],[prox]]*(1-Table1[[#This Row],[urban]])</f>
        <v>0</v>
      </c>
      <c r="AW82">
        <f>(Table1[[#This Row],[co-pub]]+Table1[co-priv])*(1-Table1[[#This Row],[prox]])*Table1[[#This Row],[urban]]</f>
        <v>0</v>
      </c>
      <c r="AX82">
        <f>(Table1[[#This Row],[co-pub]]+Table1[co-priv])*(1-Table1[[#This Row],[prox]])*(1-Table1[[#This Row],[urban]])</f>
        <v>83</v>
      </c>
      <c r="AZ82">
        <f>(Table1[[#This Row],[nurse-pub]]+Table1[nurse-priv])*Table1[[#This Row],[prox]]*Table1[[#This Row],[urban]]</f>
        <v>0</v>
      </c>
      <c r="BA82">
        <f>(Table1[[#This Row],[nurse-pub]]+Table1[nurse-priv])*Table1[[#This Row],[prox]]*(1-Table1[[#This Row],[urban]])</f>
        <v>0</v>
      </c>
      <c r="BB82">
        <f>(Table1[[#This Row],[nurse-pub]]+Table1[nurse-priv])*(1-Table1[[#This Row],[prox]])*Table1[[#This Row],[urban]]</f>
        <v>0</v>
      </c>
      <c r="BC82">
        <f>(Table1[[#This Row],[nurse-pub]]+Table1[nurse-priv])*(1-Table1[[#This Row],[prox]])*(1-Table1[[#This Row],[urban]])</f>
        <v>20</v>
      </c>
      <c r="BE82">
        <f>(Table1[[#This Row],[midwife-pub]]+Table1[midwife-priv])*Table1[[#This Row],[prox]]*Table1[[#This Row],[urban]]</f>
        <v>0</v>
      </c>
      <c r="BF82">
        <f>(Table1[[#This Row],[midwife-pub]]+Table1[midwife-priv])*Table1[[#This Row],[prox]]*(1-Table1[[#This Row],[urban]])</f>
        <v>0</v>
      </c>
      <c r="BG82">
        <f>(Table1[[#This Row],[midwife-pub]]+Table1[midwife-priv])*(1-Table1[[#This Row],[prox]])*Table1[[#This Row],[urban]]</f>
        <v>0</v>
      </c>
      <c r="BH82">
        <f>(Table1[[#This Row],[midwife-pub]]+Table1[midwife-priv])*(1-Table1[[#This Row],[prox]])*(1-Table1[[#This Row],[urban]])</f>
        <v>52</v>
      </c>
      <c r="BJ82">
        <f>(Table1[[#This Row],[ma-pub]]+Table1[ma-priv])*Table1[[#This Row],[prox]]*Table1[[#This Row],[urban]]</f>
        <v>0</v>
      </c>
      <c r="BK82">
        <f>(Table1[[#This Row],[ma-pub]]+Table1[ma-priv])*Table1[[#This Row],[prox]]*(1-Table1[[#This Row],[urban]])</f>
        <v>0</v>
      </c>
      <c r="BL82">
        <f>(Table1[[#This Row],[ma-pub]]+Table1[ma-priv])*(1-Table1[[#This Row],[prox]])*Table1[[#This Row],[urban]]</f>
        <v>0</v>
      </c>
      <c r="BM82">
        <f>(Table1[[#This Row],[ma-pub]]+Table1[ma-priv])*(1-Table1[[#This Row],[prox]])*(1-Table1[[#This Row],[urban]])</f>
        <v>238</v>
      </c>
    </row>
    <row r="83" spans="1:65" x14ac:dyDescent="0.2">
      <c r="A83" t="s">
        <v>79</v>
      </c>
      <c r="B83">
        <v>304</v>
      </c>
      <c r="C83">
        <v>481</v>
      </c>
      <c r="D83" s="12" t="s">
        <v>115</v>
      </c>
      <c r="E83" s="6"/>
      <c r="F83" s="6">
        <f>Table1[[#This Row],[regional]]</f>
        <v>0</v>
      </c>
      <c r="G83" s="6">
        <v>1</v>
      </c>
      <c r="H83" s="1">
        <f t="shared" si="6"/>
        <v>304481</v>
      </c>
      <c r="I83">
        <v>9</v>
      </c>
      <c r="J83">
        <v>2</v>
      </c>
      <c r="K83">
        <v>12</v>
      </c>
      <c r="L83">
        <v>2</v>
      </c>
      <c r="M83">
        <v>39</v>
      </c>
      <c r="N83">
        <v>10</v>
      </c>
      <c r="O83">
        <v>24</v>
      </c>
      <c r="P83">
        <v>0</v>
      </c>
      <c r="Q83">
        <v>90</v>
      </c>
      <c r="R83">
        <v>9</v>
      </c>
      <c r="S83">
        <v>198</v>
      </c>
      <c r="T83">
        <v>8</v>
      </c>
      <c r="U83" s="9">
        <f>((I83+J83+Table1[[#This Row],[amo-pub]]+Table1[[#This Row],[amo-priv]]+Table1[[#This Row],[co-pub]]+Table1[[#This Row],[co-priv]]+O83+P83+Q83+R83)/H83)*10000</f>
        <v>6.4700260443180362</v>
      </c>
      <c r="V83">
        <v>4.9000000000000004</v>
      </c>
      <c r="W83">
        <f>IF(Table1[[#This Row],[Column20]]&gt;$Y$7,4,1)*IF(AND($Y$7&gt;Table1[[#This Row],[Column20]],Table1[[#This Row],[Column20]]&gt;$Y$10),3,1)*IF(AND($Y$10&gt;Table1[[#This Row],[Column20]],Table1[[#This Row],[Column20]]&gt;$Y$13),2,1)</f>
        <v>3</v>
      </c>
      <c r="AA83">
        <f t="shared" si="7"/>
        <v>0</v>
      </c>
      <c r="AB83">
        <f t="shared" si="8"/>
        <v>1</v>
      </c>
      <c r="AC83">
        <f t="shared" si="9"/>
        <v>0</v>
      </c>
      <c r="AD83">
        <f t="shared" si="10"/>
        <v>0</v>
      </c>
      <c r="AF83">
        <f>Table1[[#This Row],[population]]*Table1[[#This Row],[prox]]*Table1[[#This Row],[urban]]</f>
        <v>0</v>
      </c>
      <c r="AG83">
        <f>Table1[[#This Row],[population]]*Table1[[#This Row],[prox]]*(1-Table1[[#This Row],[urban]])</f>
        <v>304481</v>
      </c>
      <c r="AH83">
        <f>Table1[[#This Row],[population]]*(1-Table1[[#This Row],[prox]])*Table1[[#This Row],[urban]]</f>
        <v>0</v>
      </c>
      <c r="AI83">
        <f>Table1[[#This Row],[population]]*(1-Table1[[#This Row],[prox]])*(1-Table1[[#This Row],[urban]])</f>
        <v>0</v>
      </c>
      <c r="AK83">
        <f>(Table1[[#This Row],[docs-pub]]+Table1[docs-priv])*Table1[[#This Row],[prox]]*Table1[[#This Row],[urban]]</f>
        <v>0</v>
      </c>
      <c r="AL83">
        <f>(Table1[[#This Row],[docs-pub]]+Table1[docs-priv])*Table1[[#This Row],[prox]]*(1-Table1[[#This Row],[urban]])</f>
        <v>11</v>
      </c>
      <c r="AM83">
        <f>(Table1[[#This Row],[docs-pub]]+Table1[docs-priv])*(1-Table1[[#This Row],[prox]])*Table1[[#This Row],[urban]]</f>
        <v>0</v>
      </c>
      <c r="AN83">
        <f>(Table1[[#This Row],[docs-pub]]+Table1[docs-priv])*(1-Table1[[#This Row],[prox]])*(1-Table1[[#This Row],[urban]])</f>
        <v>0</v>
      </c>
      <c r="AP83">
        <f>(Table1[[#This Row],[amo-pub]]+Table1[amo-priv])*Table1[[#This Row],[prox]]*Table1[[#This Row],[urban]]</f>
        <v>0</v>
      </c>
      <c r="AQ83">
        <f>(Table1[[#This Row],[amo-pub]]+Table1[amo-priv])*Table1[[#This Row],[prox]]*(1-Table1[[#This Row],[urban]])</f>
        <v>14</v>
      </c>
      <c r="AR83">
        <f>(Table1[[#This Row],[amo-pub]]+Table1[amo-priv])*(1-Table1[[#This Row],[prox]])*Table1[[#This Row],[urban]]</f>
        <v>0</v>
      </c>
      <c r="AS83">
        <f>(Table1[[#This Row],[amo-pub]]+Table1[amo-priv])*(1-Table1[[#This Row],[prox]])*(1-Table1[[#This Row],[urban]])</f>
        <v>0</v>
      </c>
      <c r="AU83">
        <f>(Table1[[#This Row],[co-pub]]+Table1[co-priv])*Table1[[#This Row],[prox]]*Table1[[#This Row],[urban]]</f>
        <v>0</v>
      </c>
      <c r="AV83">
        <f>(Table1[[#This Row],[co-pub]]+Table1[co-priv])*Table1[[#This Row],[prox]]*(1-Table1[[#This Row],[urban]])</f>
        <v>49</v>
      </c>
      <c r="AW83">
        <f>(Table1[[#This Row],[co-pub]]+Table1[co-priv])*(1-Table1[[#This Row],[prox]])*Table1[[#This Row],[urban]]</f>
        <v>0</v>
      </c>
      <c r="AX83">
        <f>(Table1[[#This Row],[co-pub]]+Table1[co-priv])*(1-Table1[[#This Row],[prox]])*(1-Table1[[#This Row],[urban]])</f>
        <v>0</v>
      </c>
      <c r="AZ83">
        <f>(Table1[[#This Row],[nurse-pub]]+Table1[nurse-priv])*Table1[[#This Row],[prox]]*Table1[[#This Row],[urban]]</f>
        <v>0</v>
      </c>
      <c r="BA83">
        <f>(Table1[[#This Row],[nurse-pub]]+Table1[nurse-priv])*Table1[[#This Row],[prox]]*(1-Table1[[#This Row],[urban]])</f>
        <v>24</v>
      </c>
      <c r="BB83">
        <f>(Table1[[#This Row],[nurse-pub]]+Table1[nurse-priv])*(1-Table1[[#This Row],[prox]])*Table1[[#This Row],[urban]]</f>
        <v>0</v>
      </c>
      <c r="BC83">
        <f>(Table1[[#This Row],[nurse-pub]]+Table1[nurse-priv])*(1-Table1[[#This Row],[prox]])*(1-Table1[[#This Row],[urban]])</f>
        <v>0</v>
      </c>
      <c r="BE83">
        <f>(Table1[[#This Row],[midwife-pub]]+Table1[midwife-priv])*Table1[[#This Row],[prox]]*Table1[[#This Row],[urban]]</f>
        <v>0</v>
      </c>
      <c r="BF83">
        <f>(Table1[[#This Row],[midwife-pub]]+Table1[midwife-priv])*Table1[[#This Row],[prox]]*(1-Table1[[#This Row],[urban]])</f>
        <v>99</v>
      </c>
      <c r="BG83">
        <f>(Table1[[#This Row],[midwife-pub]]+Table1[midwife-priv])*(1-Table1[[#This Row],[prox]])*Table1[[#This Row],[urban]]</f>
        <v>0</v>
      </c>
      <c r="BH83">
        <f>(Table1[[#This Row],[midwife-pub]]+Table1[midwife-priv])*(1-Table1[[#This Row],[prox]])*(1-Table1[[#This Row],[urban]])</f>
        <v>0</v>
      </c>
      <c r="BJ83">
        <f>(Table1[[#This Row],[ma-pub]]+Table1[ma-priv])*Table1[[#This Row],[prox]]*Table1[[#This Row],[urban]]</f>
        <v>0</v>
      </c>
      <c r="BK83">
        <f>(Table1[[#This Row],[ma-pub]]+Table1[ma-priv])*Table1[[#This Row],[prox]]*(1-Table1[[#This Row],[urban]])</f>
        <v>206</v>
      </c>
      <c r="BL83">
        <f>(Table1[[#This Row],[ma-pub]]+Table1[ma-priv])*(1-Table1[[#This Row],[prox]])*Table1[[#This Row],[urban]]</f>
        <v>0</v>
      </c>
      <c r="BM83">
        <f>(Table1[[#This Row],[ma-pub]]+Table1[ma-priv])*(1-Table1[[#This Row],[prox]])*(1-Table1[[#This Row],[urban]])</f>
        <v>0</v>
      </c>
    </row>
    <row r="84" spans="1:65" x14ac:dyDescent="0.2">
      <c r="A84" t="s">
        <v>80</v>
      </c>
      <c r="B84">
        <v>415</v>
      </c>
      <c r="C84">
        <v>818</v>
      </c>
      <c r="D84" s="12" t="str">
        <f>VLOOKUP(A84,'Districts+regions'!A91:B236,2,FALSE)</f>
        <v>Kagera</v>
      </c>
      <c r="E84" s="6"/>
      <c r="F84" s="6">
        <f>Table1[[#This Row],[regional]]</f>
        <v>0</v>
      </c>
      <c r="G84" s="6"/>
      <c r="H84" s="1">
        <f t="shared" si="6"/>
        <v>415818</v>
      </c>
      <c r="I84">
        <v>9</v>
      </c>
      <c r="J84">
        <v>0</v>
      </c>
      <c r="K84">
        <v>11</v>
      </c>
      <c r="L84">
        <v>0</v>
      </c>
      <c r="M84">
        <v>29</v>
      </c>
      <c r="N84">
        <v>0</v>
      </c>
      <c r="O84">
        <v>70</v>
      </c>
      <c r="P84">
        <v>0</v>
      </c>
      <c r="Q84">
        <v>169</v>
      </c>
      <c r="R84">
        <v>4</v>
      </c>
      <c r="S84">
        <v>164</v>
      </c>
      <c r="T84">
        <v>6</v>
      </c>
      <c r="U84" s="9">
        <f>((I84+J84+Table1[[#This Row],[amo-pub]]+Table1[[#This Row],[amo-priv]]+Table1[[#This Row],[co-pub]]+Table1[[#This Row],[co-priv]]+O84+P84+Q84+R84)/H84)*10000</f>
        <v>7.0223030268049964</v>
      </c>
      <c r="V84">
        <v>6.3</v>
      </c>
      <c r="W84">
        <f>IF(Table1[[#This Row],[Column20]]&gt;$Y$7,4,1)*IF(AND($Y$7&gt;Table1[[#This Row],[Column20]],Table1[[#This Row],[Column20]]&gt;$Y$10),3,1)*IF(AND($Y$10&gt;Table1[[#This Row],[Column20]],Table1[[#This Row],[Column20]]&gt;$Y$13),2,1)</f>
        <v>3</v>
      </c>
      <c r="AA84">
        <f t="shared" si="7"/>
        <v>0</v>
      </c>
      <c r="AB84">
        <f t="shared" si="8"/>
        <v>0</v>
      </c>
      <c r="AC84">
        <f t="shared" si="9"/>
        <v>0</v>
      </c>
      <c r="AD84">
        <f t="shared" si="10"/>
        <v>1</v>
      </c>
      <c r="AF84">
        <f>Table1[[#This Row],[population]]*Table1[[#This Row],[prox]]*Table1[[#This Row],[urban]]</f>
        <v>0</v>
      </c>
      <c r="AG84">
        <f>Table1[[#This Row],[population]]*Table1[[#This Row],[prox]]*(1-Table1[[#This Row],[urban]])</f>
        <v>0</v>
      </c>
      <c r="AH84">
        <f>Table1[[#This Row],[population]]*(1-Table1[[#This Row],[prox]])*Table1[[#This Row],[urban]]</f>
        <v>0</v>
      </c>
      <c r="AI84">
        <f>Table1[[#This Row],[population]]*(1-Table1[[#This Row],[prox]])*(1-Table1[[#This Row],[urban]])</f>
        <v>415818</v>
      </c>
      <c r="AK84">
        <f>(Table1[[#This Row],[docs-pub]]+Table1[docs-priv])*Table1[[#This Row],[prox]]*Table1[[#This Row],[urban]]</f>
        <v>0</v>
      </c>
      <c r="AL84">
        <f>(Table1[[#This Row],[docs-pub]]+Table1[docs-priv])*Table1[[#This Row],[prox]]*(1-Table1[[#This Row],[urban]])</f>
        <v>0</v>
      </c>
      <c r="AM84">
        <f>(Table1[[#This Row],[docs-pub]]+Table1[docs-priv])*(1-Table1[[#This Row],[prox]])*Table1[[#This Row],[urban]]</f>
        <v>0</v>
      </c>
      <c r="AN84">
        <f>(Table1[[#This Row],[docs-pub]]+Table1[docs-priv])*(1-Table1[[#This Row],[prox]])*(1-Table1[[#This Row],[urban]])</f>
        <v>9</v>
      </c>
      <c r="AP84">
        <f>(Table1[[#This Row],[amo-pub]]+Table1[amo-priv])*Table1[[#This Row],[prox]]*Table1[[#This Row],[urban]]</f>
        <v>0</v>
      </c>
      <c r="AQ84">
        <f>(Table1[[#This Row],[amo-pub]]+Table1[amo-priv])*Table1[[#This Row],[prox]]*(1-Table1[[#This Row],[urban]])</f>
        <v>0</v>
      </c>
      <c r="AR84">
        <f>(Table1[[#This Row],[amo-pub]]+Table1[amo-priv])*(1-Table1[[#This Row],[prox]])*Table1[[#This Row],[urban]]</f>
        <v>0</v>
      </c>
      <c r="AS84">
        <f>(Table1[[#This Row],[amo-pub]]+Table1[amo-priv])*(1-Table1[[#This Row],[prox]])*(1-Table1[[#This Row],[urban]])</f>
        <v>11</v>
      </c>
      <c r="AU84">
        <f>(Table1[[#This Row],[co-pub]]+Table1[co-priv])*Table1[[#This Row],[prox]]*Table1[[#This Row],[urban]]</f>
        <v>0</v>
      </c>
      <c r="AV84">
        <f>(Table1[[#This Row],[co-pub]]+Table1[co-priv])*Table1[[#This Row],[prox]]*(1-Table1[[#This Row],[urban]])</f>
        <v>0</v>
      </c>
      <c r="AW84">
        <f>(Table1[[#This Row],[co-pub]]+Table1[co-priv])*(1-Table1[[#This Row],[prox]])*Table1[[#This Row],[urban]]</f>
        <v>0</v>
      </c>
      <c r="AX84">
        <f>(Table1[[#This Row],[co-pub]]+Table1[co-priv])*(1-Table1[[#This Row],[prox]])*(1-Table1[[#This Row],[urban]])</f>
        <v>29</v>
      </c>
      <c r="AZ84">
        <f>(Table1[[#This Row],[nurse-pub]]+Table1[nurse-priv])*Table1[[#This Row],[prox]]*Table1[[#This Row],[urban]]</f>
        <v>0</v>
      </c>
      <c r="BA84">
        <f>(Table1[[#This Row],[nurse-pub]]+Table1[nurse-priv])*Table1[[#This Row],[prox]]*(1-Table1[[#This Row],[urban]])</f>
        <v>0</v>
      </c>
      <c r="BB84">
        <f>(Table1[[#This Row],[nurse-pub]]+Table1[nurse-priv])*(1-Table1[[#This Row],[prox]])*Table1[[#This Row],[urban]]</f>
        <v>0</v>
      </c>
      <c r="BC84">
        <f>(Table1[[#This Row],[nurse-pub]]+Table1[nurse-priv])*(1-Table1[[#This Row],[prox]])*(1-Table1[[#This Row],[urban]])</f>
        <v>70</v>
      </c>
      <c r="BE84">
        <f>(Table1[[#This Row],[midwife-pub]]+Table1[midwife-priv])*Table1[[#This Row],[prox]]*Table1[[#This Row],[urban]]</f>
        <v>0</v>
      </c>
      <c r="BF84">
        <f>(Table1[[#This Row],[midwife-pub]]+Table1[midwife-priv])*Table1[[#This Row],[prox]]*(1-Table1[[#This Row],[urban]])</f>
        <v>0</v>
      </c>
      <c r="BG84">
        <f>(Table1[[#This Row],[midwife-pub]]+Table1[midwife-priv])*(1-Table1[[#This Row],[prox]])*Table1[[#This Row],[urban]]</f>
        <v>0</v>
      </c>
      <c r="BH84">
        <f>(Table1[[#This Row],[midwife-pub]]+Table1[midwife-priv])*(1-Table1[[#This Row],[prox]])*(1-Table1[[#This Row],[urban]])</f>
        <v>173</v>
      </c>
      <c r="BJ84">
        <f>(Table1[[#This Row],[ma-pub]]+Table1[ma-priv])*Table1[[#This Row],[prox]]*Table1[[#This Row],[urban]]</f>
        <v>0</v>
      </c>
      <c r="BK84">
        <f>(Table1[[#This Row],[ma-pub]]+Table1[ma-priv])*Table1[[#This Row],[prox]]*(1-Table1[[#This Row],[urban]])</f>
        <v>0</v>
      </c>
      <c r="BL84">
        <f>(Table1[[#This Row],[ma-pub]]+Table1[ma-priv])*(1-Table1[[#This Row],[prox]])*Table1[[#This Row],[urban]]</f>
        <v>0</v>
      </c>
      <c r="BM84">
        <f>(Table1[[#This Row],[ma-pub]]+Table1[ma-priv])*(1-Table1[[#This Row],[prox]])*(1-Table1[[#This Row],[urban]])</f>
        <v>170</v>
      </c>
    </row>
    <row r="85" spans="1:65" x14ac:dyDescent="0.2">
      <c r="A85" t="s">
        <v>81</v>
      </c>
      <c r="B85">
        <v>371</v>
      </c>
      <c r="C85">
        <v>841</v>
      </c>
      <c r="D85" s="12" t="s">
        <v>164</v>
      </c>
      <c r="E85" s="6"/>
      <c r="F85" s="6">
        <f>Table1[[#This Row],[regional]]</f>
        <v>0</v>
      </c>
      <c r="G85" s="6"/>
      <c r="H85" s="1">
        <f t="shared" si="6"/>
        <v>371841</v>
      </c>
      <c r="I85">
        <v>0</v>
      </c>
      <c r="J85">
        <v>0</v>
      </c>
      <c r="K85">
        <v>4</v>
      </c>
      <c r="L85">
        <v>0</v>
      </c>
      <c r="M85">
        <v>28</v>
      </c>
      <c r="N85">
        <v>0</v>
      </c>
      <c r="O85">
        <v>5</v>
      </c>
      <c r="P85">
        <v>0</v>
      </c>
      <c r="Q85">
        <v>32</v>
      </c>
      <c r="R85">
        <v>0</v>
      </c>
      <c r="S85">
        <v>106</v>
      </c>
      <c r="T85">
        <v>0</v>
      </c>
      <c r="U85" s="9">
        <f>((I85+J85+Table1[[#This Row],[amo-pub]]+Table1[[#This Row],[amo-priv]]+Table1[[#This Row],[co-pub]]+Table1[[#This Row],[co-priv]]+O85+P85+Q85+R85)/H85)*10000</f>
        <v>1.8556318426424196</v>
      </c>
      <c r="V85">
        <v>1.1000000000000001</v>
      </c>
      <c r="W85">
        <f>IF(Table1[[#This Row],[Column20]]&gt;$Y$7,4,1)*IF(AND($Y$7&gt;Table1[[#This Row],[Column20]],Table1[[#This Row],[Column20]]&gt;$Y$10),3,1)*IF(AND($Y$10&gt;Table1[[#This Row],[Column20]],Table1[[#This Row],[Column20]]&gt;$Y$13),2,1)</f>
        <v>1</v>
      </c>
      <c r="AA85">
        <f t="shared" si="7"/>
        <v>0</v>
      </c>
      <c r="AB85">
        <f t="shared" si="8"/>
        <v>0</v>
      </c>
      <c r="AC85">
        <f t="shared" si="9"/>
        <v>0</v>
      </c>
      <c r="AD85">
        <f t="shared" si="10"/>
        <v>1</v>
      </c>
      <c r="AF85">
        <f>Table1[[#This Row],[population]]*Table1[[#This Row],[prox]]*Table1[[#This Row],[urban]]</f>
        <v>0</v>
      </c>
      <c r="AG85">
        <f>Table1[[#This Row],[population]]*Table1[[#This Row],[prox]]*(1-Table1[[#This Row],[urban]])</f>
        <v>0</v>
      </c>
      <c r="AH85">
        <f>Table1[[#This Row],[population]]*(1-Table1[[#This Row],[prox]])*Table1[[#This Row],[urban]]</f>
        <v>0</v>
      </c>
      <c r="AI85">
        <f>Table1[[#This Row],[population]]*(1-Table1[[#This Row],[prox]])*(1-Table1[[#This Row],[urban]])</f>
        <v>371841</v>
      </c>
      <c r="AK85">
        <f>(Table1[[#This Row],[docs-pub]]+Table1[docs-priv])*Table1[[#This Row],[prox]]*Table1[[#This Row],[urban]]</f>
        <v>0</v>
      </c>
      <c r="AL85">
        <f>(Table1[[#This Row],[docs-pub]]+Table1[docs-priv])*Table1[[#This Row],[prox]]*(1-Table1[[#This Row],[urban]])</f>
        <v>0</v>
      </c>
      <c r="AM85">
        <f>(Table1[[#This Row],[docs-pub]]+Table1[docs-priv])*(1-Table1[[#This Row],[prox]])*Table1[[#This Row],[urban]]</f>
        <v>0</v>
      </c>
      <c r="AN85">
        <f>(Table1[[#This Row],[docs-pub]]+Table1[docs-priv])*(1-Table1[[#This Row],[prox]])*(1-Table1[[#This Row],[urban]])</f>
        <v>0</v>
      </c>
      <c r="AP85">
        <f>(Table1[[#This Row],[amo-pub]]+Table1[amo-priv])*Table1[[#This Row],[prox]]*Table1[[#This Row],[urban]]</f>
        <v>0</v>
      </c>
      <c r="AQ85">
        <f>(Table1[[#This Row],[amo-pub]]+Table1[amo-priv])*Table1[[#This Row],[prox]]*(1-Table1[[#This Row],[urban]])</f>
        <v>0</v>
      </c>
      <c r="AR85">
        <f>(Table1[[#This Row],[amo-pub]]+Table1[amo-priv])*(1-Table1[[#This Row],[prox]])*Table1[[#This Row],[urban]]</f>
        <v>0</v>
      </c>
      <c r="AS85">
        <f>(Table1[[#This Row],[amo-pub]]+Table1[amo-priv])*(1-Table1[[#This Row],[prox]])*(1-Table1[[#This Row],[urban]])</f>
        <v>4</v>
      </c>
      <c r="AU85">
        <f>(Table1[[#This Row],[co-pub]]+Table1[co-priv])*Table1[[#This Row],[prox]]*Table1[[#This Row],[urban]]</f>
        <v>0</v>
      </c>
      <c r="AV85">
        <f>(Table1[[#This Row],[co-pub]]+Table1[co-priv])*Table1[[#This Row],[prox]]*(1-Table1[[#This Row],[urban]])</f>
        <v>0</v>
      </c>
      <c r="AW85">
        <f>(Table1[[#This Row],[co-pub]]+Table1[co-priv])*(1-Table1[[#This Row],[prox]])*Table1[[#This Row],[urban]]</f>
        <v>0</v>
      </c>
      <c r="AX85">
        <f>(Table1[[#This Row],[co-pub]]+Table1[co-priv])*(1-Table1[[#This Row],[prox]])*(1-Table1[[#This Row],[urban]])</f>
        <v>28</v>
      </c>
      <c r="AZ85">
        <f>(Table1[[#This Row],[nurse-pub]]+Table1[nurse-priv])*Table1[[#This Row],[prox]]*Table1[[#This Row],[urban]]</f>
        <v>0</v>
      </c>
      <c r="BA85">
        <f>(Table1[[#This Row],[nurse-pub]]+Table1[nurse-priv])*Table1[[#This Row],[prox]]*(1-Table1[[#This Row],[urban]])</f>
        <v>0</v>
      </c>
      <c r="BB85">
        <f>(Table1[[#This Row],[nurse-pub]]+Table1[nurse-priv])*(1-Table1[[#This Row],[prox]])*Table1[[#This Row],[urban]]</f>
        <v>0</v>
      </c>
      <c r="BC85">
        <f>(Table1[[#This Row],[nurse-pub]]+Table1[nurse-priv])*(1-Table1[[#This Row],[prox]])*(1-Table1[[#This Row],[urban]])</f>
        <v>5</v>
      </c>
      <c r="BE85">
        <f>(Table1[[#This Row],[midwife-pub]]+Table1[midwife-priv])*Table1[[#This Row],[prox]]*Table1[[#This Row],[urban]]</f>
        <v>0</v>
      </c>
      <c r="BF85">
        <f>(Table1[[#This Row],[midwife-pub]]+Table1[midwife-priv])*Table1[[#This Row],[prox]]*(1-Table1[[#This Row],[urban]])</f>
        <v>0</v>
      </c>
      <c r="BG85">
        <f>(Table1[[#This Row],[midwife-pub]]+Table1[midwife-priv])*(1-Table1[[#This Row],[prox]])*Table1[[#This Row],[urban]]</f>
        <v>0</v>
      </c>
      <c r="BH85">
        <f>(Table1[[#This Row],[midwife-pub]]+Table1[midwife-priv])*(1-Table1[[#This Row],[prox]])*(1-Table1[[#This Row],[urban]])</f>
        <v>32</v>
      </c>
      <c r="BJ85">
        <f>(Table1[[#This Row],[ma-pub]]+Table1[ma-priv])*Table1[[#This Row],[prox]]*Table1[[#This Row],[urban]]</f>
        <v>0</v>
      </c>
      <c r="BK85">
        <f>(Table1[[#This Row],[ma-pub]]+Table1[ma-priv])*Table1[[#This Row],[prox]]*(1-Table1[[#This Row],[urban]])</f>
        <v>0</v>
      </c>
      <c r="BL85">
        <f>(Table1[[#This Row],[ma-pub]]+Table1[ma-priv])*(1-Table1[[#This Row],[prox]])*Table1[[#This Row],[urban]]</f>
        <v>0</v>
      </c>
      <c r="BM85">
        <f>(Table1[[#This Row],[ma-pub]]+Table1[ma-priv])*(1-Table1[[#This Row],[prox]])*(1-Table1[[#This Row],[urban]])</f>
        <v>106</v>
      </c>
    </row>
    <row r="86" spans="1:65" x14ac:dyDescent="0.2">
      <c r="A86" t="s">
        <v>82</v>
      </c>
      <c r="B86">
        <v>141</v>
      </c>
      <c r="C86">
        <v>214</v>
      </c>
      <c r="D86" s="12" t="s">
        <v>164</v>
      </c>
      <c r="E86" s="6">
        <v>1</v>
      </c>
      <c r="F86" s="6">
        <f>Table1[[#This Row],[regional]]</f>
        <v>1</v>
      </c>
      <c r="G86" s="6"/>
      <c r="H86" s="1">
        <f t="shared" si="6"/>
        <v>141214</v>
      </c>
      <c r="I86">
        <v>8</v>
      </c>
      <c r="J86">
        <v>0</v>
      </c>
      <c r="K86">
        <v>15</v>
      </c>
      <c r="L86">
        <v>3</v>
      </c>
      <c r="M86">
        <v>16</v>
      </c>
      <c r="N86">
        <v>10</v>
      </c>
      <c r="O86">
        <v>19</v>
      </c>
      <c r="P86">
        <v>3</v>
      </c>
      <c r="Q86">
        <v>80</v>
      </c>
      <c r="R86">
        <v>6</v>
      </c>
      <c r="S86">
        <v>180</v>
      </c>
      <c r="T86">
        <v>13</v>
      </c>
      <c r="U86" s="9">
        <f>((I86+J86+Table1[[#This Row],[amo-pub]]+Table1[[#This Row],[amo-priv]]+Table1[[#This Row],[co-pub]]+Table1[[#This Row],[co-priv]]+O86+P86+Q86+R86)/H86)*10000</f>
        <v>11.330321356239468</v>
      </c>
      <c r="V86">
        <v>9.5</v>
      </c>
      <c r="W86">
        <f>IF(Table1[[#This Row],[Column20]]&gt;$Y$7,4,1)*IF(AND($Y$7&gt;Table1[[#This Row],[Column20]],Table1[[#This Row],[Column20]]&gt;$Y$10),3,1)*IF(AND($Y$10&gt;Table1[[#This Row],[Column20]],Table1[[#This Row],[Column20]]&gt;$Y$13),2,1)</f>
        <v>4</v>
      </c>
      <c r="AA86">
        <f t="shared" si="7"/>
        <v>0</v>
      </c>
      <c r="AB86">
        <f t="shared" si="8"/>
        <v>0</v>
      </c>
      <c r="AC86">
        <f t="shared" si="9"/>
        <v>1</v>
      </c>
      <c r="AD86">
        <f t="shared" si="10"/>
        <v>0</v>
      </c>
      <c r="AF86">
        <f>Table1[[#This Row],[population]]*Table1[[#This Row],[prox]]*Table1[[#This Row],[urban]]</f>
        <v>0</v>
      </c>
      <c r="AG86">
        <f>Table1[[#This Row],[population]]*Table1[[#This Row],[prox]]*(1-Table1[[#This Row],[urban]])</f>
        <v>0</v>
      </c>
      <c r="AH86">
        <f>Table1[[#This Row],[population]]*(1-Table1[[#This Row],[prox]])*Table1[[#This Row],[urban]]</f>
        <v>141214</v>
      </c>
      <c r="AI86">
        <f>Table1[[#This Row],[population]]*(1-Table1[[#This Row],[prox]])*(1-Table1[[#This Row],[urban]])</f>
        <v>0</v>
      </c>
      <c r="AK86">
        <f>(Table1[[#This Row],[docs-pub]]+Table1[docs-priv])*Table1[[#This Row],[prox]]*Table1[[#This Row],[urban]]</f>
        <v>0</v>
      </c>
      <c r="AL86">
        <f>(Table1[[#This Row],[docs-pub]]+Table1[docs-priv])*Table1[[#This Row],[prox]]*(1-Table1[[#This Row],[urban]])</f>
        <v>0</v>
      </c>
      <c r="AM86">
        <f>(Table1[[#This Row],[docs-pub]]+Table1[docs-priv])*(1-Table1[[#This Row],[prox]])*Table1[[#This Row],[urban]]</f>
        <v>8</v>
      </c>
      <c r="AN86">
        <f>(Table1[[#This Row],[docs-pub]]+Table1[docs-priv])*(1-Table1[[#This Row],[prox]])*(1-Table1[[#This Row],[urban]])</f>
        <v>0</v>
      </c>
      <c r="AP86">
        <f>(Table1[[#This Row],[amo-pub]]+Table1[amo-priv])*Table1[[#This Row],[prox]]*Table1[[#This Row],[urban]]</f>
        <v>0</v>
      </c>
      <c r="AQ86">
        <f>(Table1[[#This Row],[amo-pub]]+Table1[amo-priv])*Table1[[#This Row],[prox]]*(1-Table1[[#This Row],[urban]])</f>
        <v>0</v>
      </c>
      <c r="AR86">
        <f>(Table1[[#This Row],[amo-pub]]+Table1[amo-priv])*(1-Table1[[#This Row],[prox]])*Table1[[#This Row],[urban]]</f>
        <v>18</v>
      </c>
      <c r="AS86">
        <f>(Table1[[#This Row],[amo-pub]]+Table1[amo-priv])*(1-Table1[[#This Row],[prox]])*(1-Table1[[#This Row],[urban]])</f>
        <v>0</v>
      </c>
      <c r="AU86">
        <f>(Table1[[#This Row],[co-pub]]+Table1[co-priv])*Table1[[#This Row],[prox]]*Table1[[#This Row],[urban]]</f>
        <v>0</v>
      </c>
      <c r="AV86">
        <f>(Table1[[#This Row],[co-pub]]+Table1[co-priv])*Table1[[#This Row],[prox]]*(1-Table1[[#This Row],[urban]])</f>
        <v>0</v>
      </c>
      <c r="AW86">
        <f>(Table1[[#This Row],[co-pub]]+Table1[co-priv])*(1-Table1[[#This Row],[prox]])*Table1[[#This Row],[urban]]</f>
        <v>26</v>
      </c>
      <c r="AX86">
        <f>(Table1[[#This Row],[co-pub]]+Table1[co-priv])*(1-Table1[[#This Row],[prox]])*(1-Table1[[#This Row],[urban]])</f>
        <v>0</v>
      </c>
      <c r="AZ86">
        <f>(Table1[[#This Row],[nurse-pub]]+Table1[nurse-priv])*Table1[[#This Row],[prox]]*Table1[[#This Row],[urban]]</f>
        <v>0</v>
      </c>
      <c r="BA86">
        <f>(Table1[[#This Row],[nurse-pub]]+Table1[nurse-priv])*Table1[[#This Row],[prox]]*(1-Table1[[#This Row],[urban]])</f>
        <v>0</v>
      </c>
      <c r="BB86">
        <f>(Table1[[#This Row],[nurse-pub]]+Table1[nurse-priv])*(1-Table1[[#This Row],[prox]])*Table1[[#This Row],[urban]]</f>
        <v>22</v>
      </c>
      <c r="BC86">
        <f>(Table1[[#This Row],[nurse-pub]]+Table1[nurse-priv])*(1-Table1[[#This Row],[prox]])*(1-Table1[[#This Row],[urban]])</f>
        <v>0</v>
      </c>
      <c r="BE86">
        <f>(Table1[[#This Row],[midwife-pub]]+Table1[midwife-priv])*Table1[[#This Row],[prox]]*Table1[[#This Row],[urban]]</f>
        <v>0</v>
      </c>
      <c r="BF86">
        <f>(Table1[[#This Row],[midwife-pub]]+Table1[midwife-priv])*Table1[[#This Row],[prox]]*(1-Table1[[#This Row],[urban]])</f>
        <v>0</v>
      </c>
      <c r="BG86">
        <f>(Table1[[#This Row],[midwife-pub]]+Table1[midwife-priv])*(1-Table1[[#This Row],[prox]])*Table1[[#This Row],[urban]]</f>
        <v>86</v>
      </c>
      <c r="BH86">
        <f>(Table1[[#This Row],[midwife-pub]]+Table1[midwife-priv])*(1-Table1[[#This Row],[prox]])*(1-Table1[[#This Row],[urban]])</f>
        <v>0</v>
      </c>
      <c r="BJ86">
        <f>(Table1[[#This Row],[ma-pub]]+Table1[ma-priv])*Table1[[#This Row],[prox]]*Table1[[#This Row],[urban]]</f>
        <v>0</v>
      </c>
      <c r="BK86">
        <f>(Table1[[#This Row],[ma-pub]]+Table1[ma-priv])*Table1[[#This Row],[prox]]*(1-Table1[[#This Row],[urban]])</f>
        <v>0</v>
      </c>
      <c r="BL86">
        <f>(Table1[[#This Row],[ma-pub]]+Table1[ma-priv])*(1-Table1[[#This Row],[prox]])*Table1[[#This Row],[urban]]</f>
        <v>193</v>
      </c>
      <c r="BM86">
        <f>(Table1[[#This Row],[ma-pub]]+Table1[ma-priv])*(1-Table1[[#This Row],[prox]])*(1-Table1[[#This Row],[urban]])</f>
        <v>0</v>
      </c>
    </row>
    <row r="87" spans="1:65" x14ac:dyDescent="0.2">
      <c r="A87" t="s">
        <v>83</v>
      </c>
      <c r="B87">
        <v>280</v>
      </c>
      <c r="C87">
        <v>475</v>
      </c>
      <c r="D87" s="12" t="str">
        <f>VLOOKUP(A87,'Districts+regions'!A80:B225,2,FALSE)</f>
        <v>Morogoro</v>
      </c>
      <c r="E87" s="6"/>
      <c r="F87" s="6">
        <f>Table1[[#This Row],[regional]]</f>
        <v>0</v>
      </c>
      <c r="G87" s="6">
        <v>1</v>
      </c>
      <c r="H87" s="1">
        <f t="shared" si="6"/>
        <v>280475</v>
      </c>
      <c r="I87">
        <v>3</v>
      </c>
      <c r="J87">
        <v>1</v>
      </c>
      <c r="K87">
        <v>4</v>
      </c>
      <c r="L87">
        <v>2</v>
      </c>
      <c r="M87">
        <v>49</v>
      </c>
      <c r="N87">
        <v>15</v>
      </c>
      <c r="O87">
        <v>2</v>
      </c>
      <c r="P87">
        <v>17</v>
      </c>
      <c r="Q87">
        <v>39</v>
      </c>
      <c r="R87">
        <v>48</v>
      </c>
      <c r="S87">
        <v>96</v>
      </c>
      <c r="T87">
        <v>0</v>
      </c>
      <c r="U87" s="9">
        <f>((I87+J87+Table1[[#This Row],[amo-pub]]+Table1[[#This Row],[amo-priv]]+Table1[[#This Row],[co-pub]]+Table1[[#This Row],[co-priv]]+O87+P87+Q87+R87)/H87)*10000</f>
        <v>6.4176842855869509</v>
      </c>
      <c r="V87">
        <v>4.0999999999999996</v>
      </c>
      <c r="W87">
        <f>IF(Table1[[#This Row],[Column20]]&gt;$Y$7,4,1)*IF(AND($Y$7&gt;Table1[[#This Row],[Column20]],Table1[[#This Row],[Column20]]&gt;$Y$10),3,1)*IF(AND($Y$10&gt;Table1[[#This Row],[Column20]],Table1[[#This Row],[Column20]]&gt;$Y$13),2,1)</f>
        <v>3</v>
      </c>
      <c r="AA87">
        <f t="shared" si="7"/>
        <v>0</v>
      </c>
      <c r="AB87">
        <f t="shared" si="8"/>
        <v>1</v>
      </c>
      <c r="AC87">
        <f t="shared" si="9"/>
        <v>0</v>
      </c>
      <c r="AD87">
        <f t="shared" si="10"/>
        <v>0</v>
      </c>
      <c r="AF87">
        <f>Table1[[#This Row],[population]]*Table1[[#This Row],[prox]]*Table1[[#This Row],[urban]]</f>
        <v>0</v>
      </c>
      <c r="AG87">
        <f>Table1[[#This Row],[population]]*Table1[[#This Row],[prox]]*(1-Table1[[#This Row],[urban]])</f>
        <v>280475</v>
      </c>
      <c r="AH87">
        <f>Table1[[#This Row],[population]]*(1-Table1[[#This Row],[prox]])*Table1[[#This Row],[urban]]</f>
        <v>0</v>
      </c>
      <c r="AI87">
        <f>Table1[[#This Row],[population]]*(1-Table1[[#This Row],[prox]])*(1-Table1[[#This Row],[urban]])</f>
        <v>0</v>
      </c>
      <c r="AK87">
        <f>(Table1[[#This Row],[docs-pub]]+Table1[docs-priv])*Table1[[#This Row],[prox]]*Table1[[#This Row],[urban]]</f>
        <v>0</v>
      </c>
      <c r="AL87">
        <f>(Table1[[#This Row],[docs-pub]]+Table1[docs-priv])*Table1[[#This Row],[prox]]*(1-Table1[[#This Row],[urban]])</f>
        <v>4</v>
      </c>
      <c r="AM87">
        <f>(Table1[[#This Row],[docs-pub]]+Table1[docs-priv])*(1-Table1[[#This Row],[prox]])*Table1[[#This Row],[urban]]</f>
        <v>0</v>
      </c>
      <c r="AN87">
        <f>(Table1[[#This Row],[docs-pub]]+Table1[docs-priv])*(1-Table1[[#This Row],[prox]])*(1-Table1[[#This Row],[urban]])</f>
        <v>0</v>
      </c>
      <c r="AP87">
        <f>(Table1[[#This Row],[amo-pub]]+Table1[amo-priv])*Table1[[#This Row],[prox]]*Table1[[#This Row],[urban]]</f>
        <v>0</v>
      </c>
      <c r="AQ87">
        <f>(Table1[[#This Row],[amo-pub]]+Table1[amo-priv])*Table1[[#This Row],[prox]]*(1-Table1[[#This Row],[urban]])</f>
        <v>6</v>
      </c>
      <c r="AR87">
        <f>(Table1[[#This Row],[amo-pub]]+Table1[amo-priv])*(1-Table1[[#This Row],[prox]])*Table1[[#This Row],[urban]]</f>
        <v>0</v>
      </c>
      <c r="AS87">
        <f>(Table1[[#This Row],[amo-pub]]+Table1[amo-priv])*(1-Table1[[#This Row],[prox]])*(1-Table1[[#This Row],[urban]])</f>
        <v>0</v>
      </c>
      <c r="AU87">
        <f>(Table1[[#This Row],[co-pub]]+Table1[co-priv])*Table1[[#This Row],[prox]]*Table1[[#This Row],[urban]]</f>
        <v>0</v>
      </c>
      <c r="AV87">
        <f>(Table1[[#This Row],[co-pub]]+Table1[co-priv])*Table1[[#This Row],[prox]]*(1-Table1[[#This Row],[urban]])</f>
        <v>64</v>
      </c>
      <c r="AW87">
        <f>(Table1[[#This Row],[co-pub]]+Table1[co-priv])*(1-Table1[[#This Row],[prox]])*Table1[[#This Row],[urban]]</f>
        <v>0</v>
      </c>
      <c r="AX87">
        <f>(Table1[[#This Row],[co-pub]]+Table1[co-priv])*(1-Table1[[#This Row],[prox]])*(1-Table1[[#This Row],[urban]])</f>
        <v>0</v>
      </c>
      <c r="AZ87">
        <f>(Table1[[#This Row],[nurse-pub]]+Table1[nurse-priv])*Table1[[#This Row],[prox]]*Table1[[#This Row],[urban]]</f>
        <v>0</v>
      </c>
      <c r="BA87">
        <f>(Table1[[#This Row],[nurse-pub]]+Table1[nurse-priv])*Table1[[#This Row],[prox]]*(1-Table1[[#This Row],[urban]])</f>
        <v>19</v>
      </c>
      <c r="BB87">
        <f>(Table1[[#This Row],[nurse-pub]]+Table1[nurse-priv])*(1-Table1[[#This Row],[prox]])*Table1[[#This Row],[urban]]</f>
        <v>0</v>
      </c>
      <c r="BC87">
        <f>(Table1[[#This Row],[nurse-pub]]+Table1[nurse-priv])*(1-Table1[[#This Row],[prox]])*(1-Table1[[#This Row],[urban]])</f>
        <v>0</v>
      </c>
      <c r="BE87">
        <f>(Table1[[#This Row],[midwife-pub]]+Table1[midwife-priv])*Table1[[#This Row],[prox]]*Table1[[#This Row],[urban]]</f>
        <v>0</v>
      </c>
      <c r="BF87">
        <f>(Table1[[#This Row],[midwife-pub]]+Table1[midwife-priv])*Table1[[#This Row],[prox]]*(1-Table1[[#This Row],[urban]])</f>
        <v>87</v>
      </c>
      <c r="BG87">
        <f>(Table1[[#This Row],[midwife-pub]]+Table1[midwife-priv])*(1-Table1[[#This Row],[prox]])*Table1[[#This Row],[urban]]</f>
        <v>0</v>
      </c>
      <c r="BH87">
        <f>(Table1[[#This Row],[midwife-pub]]+Table1[midwife-priv])*(1-Table1[[#This Row],[prox]])*(1-Table1[[#This Row],[urban]])</f>
        <v>0</v>
      </c>
      <c r="BJ87">
        <f>(Table1[[#This Row],[ma-pub]]+Table1[ma-priv])*Table1[[#This Row],[prox]]*Table1[[#This Row],[urban]]</f>
        <v>0</v>
      </c>
      <c r="BK87">
        <f>(Table1[[#This Row],[ma-pub]]+Table1[ma-priv])*Table1[[#This Row],[prox]]*(1-Table1[[#This Row],[urban]])</f>
        <v>96</v>
      </c>
      <c r="BL87">
        <f>(Table1[[#This Row],[ma-pub]]+Table1[ma-priv])*(1-Table1[[#This Row],[prox]])*Table1[[#This Row],[urban]]</f>
        <v>0</v>
      </c>
      <c r="BM87">
        <f>(Table1[[#This Row],[ma-pub]]+Table1[ma-priv])*(1-Table1[[#This Row],[prox]])*(1-Table1[[#This Row],[urban]])</f>
        <v>0</v>
      </c>
    </row>
    <row r="88" spans="1:65" x14ac:dyDescent="0.2">
      <c r="A88" t="s">
        <v>84</v>
      </c>
      <c r="B88">
        <v>127</v>
      </c>
      <c r="C88">
        <v>476</v>
      </c>
      <c r="D88" s="12" t="str">
        <f>VLOOKUP(A88,'Districts+regions'!A53:B198,2,FALSE)</f>
        <v>Kilimanjaro</v>
      </c>
      <c r="E88" s="6"/>
      <c r="F88" s="6">
        <f>Table1[[#This Row],[regional]]</f>
        <v>0</v>
      </c>
      <c r="G88" s="6">
        <v>1</v>
      </c>
      <c r="H88" s="1">
        <f t="shared" si="6"/>
        <v>127476</v>
      </c>
      <c r="I88">
        <v>1</v>
      </c>
      <c r="J88">
        <v>0</v>
      </c>
      <c r="K88">
        <v>5</v>
      </c>
      <c r="L88">
        <v>0</v>
      </c>
      <c r="M88">
        <v>45</v>
      </c>
      <c r="N88">
        <v>1</v>
      </c>
      <c r="O88">
        <v>15</v>
      </c>
      <c r="P88">
        <v>0</v>
      </c>
      <c r="Q88">
        <v>44</v>
      </c>
      <c r="R88">
        <v>1</v>
      </c>
      <c r="S88">
        <v>210</v>
      </c>
      <c r="T88">
        <v>4</v>
      </c>
      <c r="U88" s="9">
        <f>((I88+J88+Table1[[#This Row],[amo-pub]]+Table1[[#This Row],[amo-priv]]+Table1[[#This Row],[co-pub]]+Table1[[#This Row],[co-priv]]+O88+P88+Q88+R88)/H88)*10000</f>
        <v>8.7859675546769598</v>
      </c>
      <c r="V88">
        <v>5.2</v>
      </c>
      <c r="W88">
        <f>IF(Table1[[#This Row],[Column20]]&gt;$Y$7,4,1)*IF(AND($Y$7&gt;Table1[[#This Row],[Column20]],Table1[[#This Row],[Column20]]&gt;$Y$10),3,1)*IF(AND($Y$10&gt;Table1[[#This Row],[Column20]],Table1[[#This Row],[Column20]]&gt;$Y$13),2,1)</f>
        <v>4</v>
      </c>
      <c r="AA88">
        <f t="shared" si="7"/>
        <v>0</v>
      </c>
      <c r="AB88">
        <f t="shared" si="8"/>
        <v>1</v>
      </c>
      <c r="AC88">
        <f t="shared" si="9"/>
        <v>0</v>
      </c>
      <c r="AD88">
        <f t="shared" si="10"/>
        <v>0</v>
      </c>
      <c r="AF88">
        <f>Table1[[#This Row],[population]]*Table1[[#This Row],[prox]]*Table1[[#This Row],[urban]]</f>
        <v>0</v>
      </c>
      <c r="AG88">
        <f>Table1[[#This Row],[population]]*Table1[[#This Row],[prox]]*(1-Table1[[#This Row],[urban]])</f>
        <v>127476</v>
      </c>
      <c r="AH88">
        <f>Table1[[#This Row],[population]]*(1-Table1[[#This Row],[prox]])*Table1[[#This Row],[urban]]</f>
        <v>0</v>
      </c>
      <c r="AI88">
        <f>Table1[[#This Row],[population]]*(1-Table1[[#This Row],[prox]])*(1-Table1[[#This Row],[urban]])</f>
        <v>0</v>
      </c>
      <c r="AK88">
        <f>(Table1[[#This Row],[docs-pub]]+Table1[docs-priv])*Table1[[#This Row],[prox]]*Table1[[#This Row],[urban]]</f>
        <v>0</v>
      </c>
      <c r="AL88">
        <f>(Table1[[#This Row],[docs-pub]]+Table1[docs-priv])*Table1[[#This Row],[prox]]*(1-Table1[[#This Row],[urban]])</f>
        <v>1</v>
      </c>
      <c r="AM88">
        <f>(Table1[[#This Row],[docs-pub]]+Table1[docs-priv])*(1-Table1[[#This Row],[prox]])*Table1[[#This Row],[urban]]</f>
        <v>0</v>
      </c>
      <c r="AN88">
        <f>(Table1[[#This Row],[docs-pub]]+Table1[docs-priv])*(1-Table1[[#This Row],[prox]])*(1-Table1[[#This Row],[urban]])</f>
        <v>0</v>
      </c>
      <c r="AP88">
        <f>(Table1[[#This Row],[amo-pub]]+Table1[amo-priv])*Table1[[#This Row],[prox]]*Table1[[#This Row],[urban]]</f>
        <v>0</v>
      </c>
      <c r="AQ88">
        <f>(Table1[[#This Row],[amo-pub]]+Table1[amo-priv])*Table1[[#This Row],[prox]]*(1-Table1[[#This Row],[urban]])</f>
        <v>5</v>
      </c>
      <c r="AR88">
        <f>(Table1[[#This Row],[amo-pub]]+Table1[amo-priv])*(1-Table1[[#This Row],[prox]])*Table1[[#This Row],[urban]]</f>
        <v>0</v>
      </c>
      <c r="AS88">
        <f>(Table1[[#This Row],[amo-pub]]+Table1[amo-priv])*(1-Table1[[#This Row],[prox]])*(1-Table1[[#This Row],[urban]])</f>
        <v>0</v>
      </c>
      <c r="AU88">
        <f>(Table1[[#This Row],[co-pub]]+Table1[co-priv])*Table1[[#This Row],[prox]]*Table1[[#This Row],[urban]]</f>
        <v>0</v>
      </c>
      <c r="AV88">
        <f>(Table1[[#This Row],[co-pub]]+Table1[co-priv])*Table1[[#This Row],[prox]]*(1-Table1[[#This Row],[urban]])</f>
        <v>46</v>
      </c>
      <c r="AW88">
        <f>(Table1[[#This Row],[co-pub]]+Table1[co-priv])*(1-Table1[[#This Row],[prox]])*Table1[[#This Row],[urban]]</f>
        <v>0</v>
      </c>
      <c r="AX88">
        <f>(Table1[[#This Row],[co-pub]]+Table1[co-priv])*(1-Table1[[#This Row],[prox]])*(1-Table1[[#This Row],[urban]])</f>
        <v>0</v>
      </c>
      <c r="AZ88">
        <f>(Table1[[#This Row],[nurse-pub]]+Table1[nurse-priv])*Table1[[#This Row],[prox]]*Table1[[#This Row],[urban]]</f>
        <v>0</v>
      </c>
      <c r="BA88">
        <f>(Table1[[#This Row],[nurse-pub]]+Table1[nurse-priv])*Table1[[#This Row],[prox]]*(1-Table1[[#This Row],[urban]])</f>
        <v>15</v>
      </c>
      <c r="BB88">
        <f>(Table1[[#This Row],[nurse-pub]]+Table1[nurse-priv])*(1-Table1[[#This Row],[prox]])*Table1[[#This Row],[urban]]</f>
        <v>0</v>
      </c>
      <c r="BC88">
        <f>(Table1[[#This Row],[nurse-pub]]+Table1[nurse-priv])*(1-Table1[[#This Row],[prox]])*(1-Table1[[#This Row],[urban]])</f>
        <v>0</v>
      </c>
      <c r="BE88">
        <f>(Table1[[#This Row],[midwife-pub]]+Table1[midwife-priv])*Table1[[#This Row],[prox]]*Table1[[#This Row],[urban]]</f>
        <v>0</v>
      </c>
      <c r="BF88">
        <f>(Table1[[#This Row],[midwife-pub]]+Table1[midwife-priv])*Table1[[#This Row],[prox]]*(1-Table1[[#This Row],[urban]])</f>
        <v>45</v>
      </c>
      <c r="BG88">
        <f>(Table1[[#This Row],[midwife-pub]]+Table1[midwife-priv])*(1-Table1[[#This Row],[prox]])*Table1[[#This Row],[urban]]</f>
        <v>0</v>
      </c>
      <c r="BH88">
        <f>(Table1[[#This Row],[midwife-pub]]+Table1[midwife-priv])*(1-Table1[[#This Row],[prox]])*(1-Table1[[#This Row],[urban]])</f>
        <v>0</v>
      </c>
      <c r="BJ88">
        <f>(Table1[[#This Row],[ma-pub]]+Table1[ma-priv])*Table1[[#This Row],[prox]]*Table1[[#This Row],[urban]]</f>
        <v>0</v>
      </c>
      <c r="BK88">
        <f>(Table1[[#This Row],[ma-pub]]+Table1[ma-priv])*Table1[[#This Row],[prox]]*(1-Table1[[#This Row],[urban]])</f>
        <v>214</v>
      </c>
      <c r="BL88">
        <f>(Table1[[#This Row],[ma-pub]]+Table1[ma-priv])*(1-Table1[[#This Row],[prox]])*Table1[[#This Row],[urban]]</f>
        <v>0</v>
      </c>
      <c r="BM88">
        <f>(Table1[[#This Row],[ma-pub]]+Table1[ma-priv])*(1-Table1[[#This Row],[prox]])*(1-Table1[[#This Row],[urban]])</f>
        <v>0</v>
      </c>
    </row>
    <row r="89" spans="1:65" x14ac:dyDescent="0.2">
      <c r="A89" t="s">
        <v>85</v>
      </c>
      <c r="B89">
        <v>178</v>
      </c>
      <c r="C89">
        <v>836</v>
      </c>
      <c r="D89" s="12" t="str">
        <f>VLOOKUP(A89,'Districts+regions'!A6:B151,2,FALSE)</f>
        <v>Lindi</v>
      </c>
      <c r="E89" s="6"/>
      <c r="F89" s="6">
        <f>Table1[[#This Row],[regional]]</f>
        <v>0</v>
      </c>
      <c r="G89" s="6"/>
      <c r="H89" s="1">
        <f t="shared" si="6"/>
        <v>178836</v>
      </c>
      <c r="I89">
        <v>0</v>
      </c>
      <c r="J89">
        <v>0</v>
      </c>
      <c r="K89">
        <v>4</v>
      </c>
      <c r="L89">
        <v>1</v>
      </c>
      <c r="M89">
        <v>19</v>
      </c>
      <c r="N89">
        <v>2</v>
      </c>
      <c r="O89">
        <v>20</v>
      </c>
      <c r="P89">
        <v>1</v>
      </c>
      <c r="Q89">
        <v>33</v>
      </c>
      <c r="R89">
        <v>0</v>
      </c>
      <c r="S89">
        <v>93</v>
      </c>
      <c r="T89">
        <v>0</v>
      </c>
      <c r="U89" s="9">
        <f>((I89+J89+Table1[[#This Row],[amo-pub]]+Table1[[#This Row],[amo-priv]]+Table1[[#This Row],[co-pub]]+Table1[[#This Row],[co-priv]]+O89+P89+Q89+R89)/H89)*10000</f>
        <v>4.4733722516719228</v>
      </c>
      <c r="V89">
        <v>3.3</v>
      </c>
      <c r="W89">
        <f>IF(Table1[[#This Row],[Column20]]&gt;$Y$7,4,1)*IF(AND($Y$7&gt;Table1[[#This Row],[Column20]],Table1[[#This Row],[Column20]]&gt;$Y$10),3,1)*IF(AND($Y$10&gt;Table1[[#This Row],[Column20]],Table1[[#This Row],[Column20]]&gt;$Y$13),2,1)</f>
        <v>2</v>
      </c>
      <c r="AA89">
        <f t="shared" si="7"/>
        <v>0</v>
      </c>
      <c r="AB89">
        <f t="shared" si="8"/>
        <v>0</v>
      </c>
      <c r="AC89">
        <f t="shared" si="9"/>
        <v>0</v>
      </c>
      <c r="AD89">
        <f t="shared" si="10"/>
        <v>1</v>
      </c>
      <c r="AF89">
        <f>Table1[[#This Row],[population]]*Table1[[#This Row],[prox]]*Table1[[#This Row],[urban]]</f>
        <v>0</v>
      </c>
      <c r="AG89">
        <f>Table1[[#This Row],[population]]*Table1[[#This Row],[prox]]*(1-Table1[[#This Row],[urban]])</f>
        <v>0</v>
      </c>
      <c r="AH89">
        <f>Table1[[#This Row],[population]]*(1-Table1[[#This Row],[prox]])*Table1[[#This Row],[urban]]</f>
        <v>0</v>
      </c>
      <c r="AI89">
        <f>Table1[[#This Row],[population]]*(1-Table1[[#This Row],[prox]])*(1-Table1[[#This Row],[urban]])</f>
        <v>178836</v>
      </c>
      <c r="AK89">
        <f>(Table1[[#This Row],[docs-pub]]+Table1[docs-priv])*Table1[[#This Row],[prox]]*Table1[[#This Row],[urban]]</f>
        <v>0</v>
      </c>
      <c r="AL89">
        <f>(Table1[[#This Row],[docs-pub]]+Table1[docs-priv])*Table1[[#This Row],[prox]]*(1-Table1[[#This Row],[urban]])</f>
        <v>0</v>
      </c>
      <c r="AM89">
        <f>(Table1[[#This Row],[docs-pub]]+Table1[docs-priv])*(1-Table1[[#This Row],[prox]])*Table1[[#This Row],[urban]]</f>
        <v>0</v>
      </c>
      <c r="AN89">
        <f>(Table1[[#This Row],[docs-pub]]+Table1[docs-priv])*(1-Table1[[#This Row],[prox]])*(1-Table1[[#This Row],[urban]])</f>
        <v>0</v>
      </c>
      <c r="AP89">
        <f>(Table1[[#This Row],[amo-pub]]+Table1[amo-priv])*Table1[[#This Row],[prox]]*Table1[[#This Row],[urban]]</f>
        <v>0</v>
      </c>
      <c r="AQ89">
        <f>(Table1[[#This Row],[amo-pub]]+Table1[amo-priv])*Table1[[#This Row],[prox]]*(1-Table1[[#This Row],[urban]])</f>
        <v>0</v>
      </c>
      <c r="AR89">
        <f>(Table1[[#This Row],[amo-pub]]+Table1[amo-priv])*(1-Table1[[#This Row],[prox]])*Table1[[#This Row],[urban]]</f>
        <v>0</v>
      </c>
      <c r="AS89">
        <f>(Table1[[#This Row],[amo-pub]]+Table1[amo-priv])*(1-Table1[[#This Row],[prox]])*(1-Table1[[#This Row],[urban]])</f>
        <v>5</v>
      </c>
      <c r="AU89">
        <f>(Table1[[#This Row],[co-pub]]+Table1[co-priv])*Table1[[#This Row],[prox]]*Table1[[#This Row],[urban]]</f>
        <v>0</v>
      </c>
      <c r="AV89">
        <f>(Table1[[#This Row],[co-pub]]+Table1[co-priv])*Table1[[#This Row],[prox]]*(1-Table1[[#This Row],[urban]])</f>
        <v>0</v>
      </c>
      <c r="AW89">
        <f>(Table1[[#This Row],[co-pub]]+Table1[co-priv])*(1-Table1[[#This Row],[prox]])*Table1[[#This Row],[urban]]</f>
        <v>0</v>
      </c>
      <c r="AX89">
        <f>(Table1[[#This Row],[co-pub]]+Table1[co-priv])*(1-Table1[[#This Row],[prox]])*(1-Table1[[#This Row],[urban]])</f>
        <v>21</v>
      </c>
      <c r="AZ89">
        <f>(Table1[[#This Row],[nurse-pub]]+Table1[nurse-priv])*Table1[[#This Row],[prox]]*Table1[[#This Row],[urban]]</f>
        <v>0</v>
      </c>
      <c r="BA89">
        <f>(Table1[[#This Row],[nurse-pub]]+Table1[nurse-priv])*Table1[[#This Row],[prox]]*(1-Table1[[#This Row],[urban]])</f>
        <v>0</v>
      </c>
      <c r="BB89">
        <f>(Table1[[#This Row],[nurse-pub]]+Table1[nurse-priv])*(1-Table1[[#This Row],[prox]])*Table1[[#This Row],[urban]]</f>
        <v>0</v>
      </c>
      <c r="BC89">
        <f>(Table1[[#This Row],[nurse-pub]]+Table1[nurse-priv])*(1-Table1[[#This Row],[prox]])*(1-Table1[[#This Row],[urban]])</f>
        <v>21</v>
      </c>
      <c r="BE89">
        <f>(Table1[[#This Row],[midwife-pub]]+Table1[midwife-priv])*Table1[[#This Row],[prox]]*Table1[[#This Row],[urban]]</f>
        <v>0</v>
      </c>
      <c r="BF89">
        <f>(Table1[[#This Row],[midwife-pub]]+Table1[midwife-priv])*Table1[[#This Row],[prox]]*(1-Table1[[#This Row],[urban]])</f>
        <v>0</v>
      </c>
      <c r="BG89">
        <f>(Table1[[#This Row],[midwife-pub]]+Table1[midwife-priv])*(1-Table1[[#This Row],[prox]])*Table1[[#This Row],[urban]]</f>
        <v>0</v>
      </c>
      <c r="BH89">
        <f>(Table1[[#This Row],[midwife-pub]]+Table1[midwife-priv])*(1-Table1[[#This Row],[prox]])*(1-Table1[[#This Row],[urban]])</f>
        <v>33</v>
      </c>
      <c r="BJ89">
        <f>(Table1[[#This Row],[ma-pub]]+Table1[ma-priv])*Table1[[#This Row],[prox]]*Table1[[#This Row],[urban]]</f>
        <v>0</v>
      </c>
      <c r="BK89">
        <f>(Table1[[#This Row],[ma-pub]]+Table1[ma-priv])*Table1[[#This Row],[prox]]*(1-Table1[[#This Row],[urban]])</f>
        <v>0</v>
      </c>
      <c r="BL89">
        <f>(Table1[[#This Row],[ma-pub]]+Table1[ma-priv])*(1-Table1[[#This Row],[prox]])*Table1[[#This Row],[urban]]</f>
        <v>0</v>
      </c>
      <c r="BM89">
        <f>(Table1[[#This Row],[ma-pub]]+Table1[ma-priv])*(1-Table1[[#This Row],[prox]])*(1-Table1[[#This Row],[urban]])</f>
        <v>93</v>
      </c>
    </row>
    <row r="90" spans="1:65" x14ac:dyDescent="0.2">
      <c r="A90" t="s">
        <v>86</v>
      </c>
      <c r="B90">
        <v>191</v>
      </c>
      <c r="C90">
        <v>508</v>
      </c>
      <c r="D90" s="12" t="str">
        <f>VLOOKUP(A90,'Districts+regions'!A13:B158,2,FALSE)</f>
        <v>Ruvuma</v>
      </c>
      <c r="E90" s="6"/>
      <c r="F90" s="6">
        <f>Table1[[#This Row],[regional]]</f>
        <v>0</v>
      </c>
      <c r="G90" s="6"/>
      <c r="H90" s="1">
        <f t="shared" si="6"/>
        <v>191508</v>
      </c>
      <c r="I90">
        <v>0</v>
      </c>
      <c r="J90">
        <v>0</v>
      </c>
      <c r="K90">
        <v>2</v>
      </c>
      <c r="L90">
        <v>0</v>
      </c>
      <c r="M90">
        <v>34</v>
      </c>
      <c r="N90">
        <v>0</v>
      </c>
      <c r="O90">
        <v>6</v>
      </c>
      <c r="P90">
        <v>0</v>
      </c>
      <c r="Q90">
        <v>27</v>
      </c>
      <c r="R90">
        <v>0</v>
      </c>
      <c r="S90">
        <v>59</v>
      </c>
      <c r="T90">
        <v>0</v>
      </c>
      <c r="U90" s="9">
        <f>((I90+J90+Table1[[#This Row],[amo-pub]]+Table1[[#This Row],[amo-priv]]+Table1[[#This Row],[co-pub]]+Table1[[#This Row],[co-priv]]+O90+P90+Q90+R90)/H90)*10000</f>
        <v>3.6029826430227456</v>
      </c>
      <c r="V90">
        <v>1.8</v>
      </c>
      <c r="W90">
        <f>IF(Table1[[#This Row],[Column20]]&gt;$Y$7,4,1)*IF(AND($Y$7&gt;Table1[[#This Row],[Column20]],Table1[[#This Row],[Column20]]&gt;$Y$10),3,1)*IF(AND($Y$10&gt;Table1[[#This Row],[Column20]],Table1[[#This Row],[Column20]]&gt;$Y$13),2,1)</f>
        <v>1</v>
      </c>
      <c r="AA90">
        <f t="shared" si="7"/>
        <v>0</v>
      </c>
      <c r="AB90">
        <f t="shared" si="8"/>
        <v>0</v>
      </c>
      <c r="AC90">
        <f t="shared" si="9"/>
        <v>0</v>
      </c>
      <c r="AD90">
        <f t="shared" si="10"/>
        <v>1</v>
      </c>
      <c r="AF90">
        <f>Table1[[#This Row],[population]]*Table1[[#This Row],[prox]]*Table1[[#This Row],[urban]]</f>
        <v>0</v>
      </c>
      <c r="AG90">
        <f>Table1[[#This Row],[population]]*Table1[[#This Row],[prox]]*(1-Table1[[#This Row],[urban]])</f>
        <v>0</v>
      </c>
      <c r="AH90">
        <f>Table1[[#This Row],[population]]*(1-Table1[[#This Row],[prox]])*Table1[[#This Row],[urban]]</f>
        <v>0</v>
      </c>
      <c r="AI90">
        <f>Table1[[#This Row],[population]]*(1-Table1[[#This Row],[prox]])*(1-Table1[[#This Row],[urban]])</f>
        <v>191508</v>
      </c>
      <c r="AK90">
        <f>(Table1[[#This Row],[docs-pub]]+Table1[docs-priv])*Table1[[#This Row],[prox]]*Table1[[#This Row],[urban]]</f>
        <v>0</v>
      </c>
      <c r="AL90">
        <f>(Table1[[#This Row],[docs-pub]]+Table1[docs-priv])*Table1[[#This Row],[prox]]*(1-Table1[[#This Row],[urban]])</f>
        <v>0</v>
      </c>
      <c r="AM90">
        <f>(Table1[[#This Row],[docs-pub]]+Table1[docs-priv])*(1-Table1[[#This Row],[prox]])*Table1[[#This Row],[urban]]</f>
        <v>0</v>
      </c>
      <c r="AN90">
        <f>(Table1[[#This Row],[docs-pub]]+Table1[docs-priv])*(1-Table1[[#This Row],[prox]])*(1-Table1[[#This Row],[urban]])</f>
        <v>0</v>
      </c>
      <c r="AP90">
        <f>(Table1[[#This Row],[amo-pub]]+Table1[amo-priv])*Table1[[#This Row],[prox]]*Table1[[#This Row],[urban]]</f>
        <v>0</v>
      </c>
      <c r="AQ90">
        <f>(Table1[[#This Row],[amo-pub]]+Table1[amo-priv])*Table1[[#This Row],[prox]]*(1-Table1[[#This Row],[urban]])</f>
        <v>0</v>
      </c>
      <c r="AR90">
        <f>(Table1[[#This Row],[amo-pub]]+Table1[amo-priv])*(1-Table1[[#This Row],[prox]])*Table1[[#This Row],[urban]]</f>
        <v>0</v>
      </c>
      <c r="AS90">
        <f>(Table1[[#This Row],[amo-pub]]+Table1[amo-priv])*(1-Table1[[#This Row],[prox]])*(1-Table1[[#This Row],[urban]])</f>
        <v>2</v>
      </c>
      <c r="AU90">
        <f>(Table1[[#This Row],[co-pub]]+Table1[co-priv])*Table1[[#This Row],[prox]]*Table1[[#This Row],[urban]]</f>
        <v>0</v>
      </c>
      <c r="AV90">
        <f>(Table1[[#This Row],[co-pub]]+Table1[co-priv])*Table1[[#This Row],[prox]]*(1-Table1[[#This Row],[urban]])</f>
        <v>0</v>
      </c>
      <c r="AW90">
        <f>(Table1[[#This Row],[co-pub]]+Table1[co-priv])*(1-Table1[[#This Row],[prox]])*Table1[[#This Row],[urban]]</f>
        <v>0</v>
      </c>
      <c r="AX90">
        <f>(Table1[[#This Row],[co-pub]]+Table1[co-priv])*(1-Table1[[#This Row],[prox]])*(1-Table1[[#This Row],[urban]])</f>
        <v>34</v>
      </c>
      <c r="AZ90">
        <f>(Table1[[#This Row],[nurse-pub]]+Table1[nurse-priv])*Table1[[#This Row],[prox]]*Table1[[#This Row],[urban]]</f>
        <v>0</v>
      </c>
      <c r="BA90">
        <f>(Table1[[#This Row],[nurse-pub]]+Table1[nurse-priv])*Table1[[#This Row],[prox]]*(1-Table1[[#This Row],[urban]])</f>
        <v>0</v>
      </c>
      <c r="BB90">
        <f>(Table1[[#This Row],[nurse-pub]]+Table1[nurse-priv])*(1-Table1[[#This Row],[prox]])*Table1[[#This Row],[urban]]</f>
        <v>0</v>
      </c>
      <c r="BC90">
        <f>(Table1[[#This Row],[nurse-pub]]+Table1[nurse-priv])*(1-Table1[[#This Row],[prox]])*(1-Table1[[#This Row],[urban]])</f>
        <v>6</v>
      </c>
      <c r="BE90">
        <f>(Table1[[#This Row],[midwife-pub]]+Table1[midwife-priv])*Table1[[#This Row],[prox]]*Table1[[#This Row],[urban]]</f>
        <v>0</v>
      </c>
      <c r="BF90">
        <f>(Table1[[#This Row],[midwife-pub]]+Table1[midwife-priv])*Table1[[#This Row],[prox]]*(1-Table1[[#This Row],[urban]])</f>
        <v>0</v>
      </c>
      <c r="BG90">
        <f>(Table1[[#This Row],[midwife-pub]]+Table1[midwife-priv])*(1-Table1[[#This Row],[prox]])*Table1[[#This Row],[urban]]</f>
        <v>0</v>
      </c>
      <c r="BH90">
        <f>(Table1[[#This Row],[midwife-pub]]+Table1[midwife-priv])*(1-Table1[[#This Row],[prox]])*(1-Table1[[#This Row],[urban]])</f>
        <v>27</v>
      </c>
      <c r="BJ90">
        <f>(Table1[[#This Row],[ma-pub]]+Table1[ma-priv])*Table1[[#This Row],[prox]]*Table1[[#This Row],[urban]]</f>
        <v>0</v>
      </c>
      <c r="BK90">
        <f>(Table1[[#This Row],[ma-pub]]+Table1[ma-priv])*Table1[[#This Row],[prox]]*(1-Table1[[#This Row],[urban]])</f>
        <v>0</v>
      </c>
      <c r="BL90">
        <f>(Table1[[#This Row],[ma-pub]]+Table1[ma-priv])*(1-Table1[[#This Row],[prox]])*Table1[[#This Row],[urban]]</f>
        <v>0</v>
      </c>
      <c r="BM90">
        <f>(Table1[[#This Row],[ma-pub]]+Table1[ma-priv])*(1-Table1[[#This Row],[prox]])*(1-Table1[[#This Row],[urban]])</f>
        <v>59</v>
      </c>
    </row>
    <row r="91" spans="1:65" x14ac:dyDescent="0.2">
      <c r="A91" t="s">
        <v>87</v>
      </c>
      <c r="B91">
        <v>197</v>
      </c>
      <c r="C91">
        <v>449</v>
      </c>
      <c r="D91" s="12" t="str">
        <f>VLOOKUP(A91,'Districts+regions'!A7:B152,2,FALSE)</f>
        <v>Mtwara</v>
      </c>
      <c r="E91" s="6"/>
      <c r="F91" s="6">
        <f>Table1[[#This Row],[regional]]</f>
        <v>0</v>
      </c>
      <c r="G91" s="6"/>
      <c r="H91" s="1">
        <f t="shared" si="6"/>
        <v>197449</v>
      </c>
      <c r="I91">
        <v>0</v>
      </c>
      <c r="J91">
        <v>0</v>
      </c>
      <c r="K91">
        <v>7</v>
      </c>
      <c r="L91">
        <v>0</v>
      </c>
      <c r="M91">
        <v>26</v>
      </c>
      <c r="N91">
        <v>0</v>
      </c>
      <c r="O91">
        <v>12</v>
      </c>
      <c r="P91">
        <v>0</v>
      </c>
      <c r="Q91">
        <v>41</v>
      </c>
      <c r="R91">
        <v>0</v>
      </c>
      <c r="S91">
        <v>137</v>
      </c>
      <c r="T91">
        <v>3</v>
      </c>
      <c r="U91" s="9">
        <f>((I91+J91+Table1[[#This Row],[amo-pub]]+Table1[[#This Row],[amo-priv]]+Table1[[#This Row],[co-pub]]+Table1[[#This Row],[co-priv]]+O91+P91+Q91+R91)/H91)*10000</f>
        <v>4.3555551053689818</v>
      </c>
      <c r="V91">
        <v>3</v>
      </c>
      <c r="W91">
        <f>IF(Table1[[#This Row],[Column20]]&gt;$Y$7,4,1)*IF(AND($Y$7&gt;Table1[[#This Row],[Column20]],Table1[[#This Row],[Column20]]&gt;$Y$10),3,1)*IF(AND($Y$10&gt;Table1[[#This Row],[Column20]],Table1[[#This Row],[Column20]]&gt;$Y$13),2,1)</f>
        <v>2</v>
      </c>
      <c r="AA91">
        <f t="shared" si="7"/>
        <v>0</v>
      </c>
      <c r="AB91">
        <f t="shared" si="8"/>
        <v>0</v>
      </c>
      <c r="AC91">
        <f t="shared" si="9"/>
        <v>0</v>
      </c>
      <c r="AD91">
        <f t="shared" si="10"/>
        <v>1</v>
      </c>
      <c r="AF91">
        <f>Table1[[#This Row],[population]]*Table1[[#This Row],[prox]]*Table1[[#This Row],[urban]]</f>
        <v>0</v>
      </c>
      <c r="AG91">
        <f>Table1[[#This Row],[population]]*Table1[[#This Row],[prox]]*(1-Table1[[#This Row],[urban]])</f>
        <v>0</v>
      </c>
      <c r="AH91">
        <f>Table1[[#This Row],[population]]*(1-Table1[[#This Row],[prox]])*Table1[[#This Row],[urban]]</f>
        <v>0</v>
      </c>
      <c r="AI91">
        <f>Table1[[#This Row],[population]]*(1-Table1[[#This Row],[prox]])*(1-Table1[[#This Row],[urban]])</f>
        <v>197449</v>
      </c>
      <c r="AK91">
        <f>(Table1[[#This Row],[docs-pub]]+Table1[docs-priv])*Table1[[#This Row],[prox]]*Table1[[#This Row],[urban]]</f>
        <v>0</v>
      </c>
      <c r="AL91">
        <f>(Table1[[#This Row],[docs-pub]]+Table1[docs-priv])*Table1[[#This Row],[prox]]*(1-Table1[[#This Row],[urban]])</f>
        <v>0</v>
      </c>
      <c r="AM91">
        <f>(Table1[[#This Row],[docs-pub]]+Table1[docs-priv])*(1-Table1[[#This Row],[prox]])*Table1[[#This Row],[urban]]</f>
        <v>0</v>
      </c>
      <c r="AN91">
        <f>(Table1[[#This Row],[docs-pub]]+Table1[docs-priv])*(1-Table1[[#This Row],[prox]])*(1-Table1[[#This Row],[urban]])</f>
        <v>0</v>
      </c>
      <c r="AP91">
        <f>(Table1[[#This Row],[amo-pub]]+Table1[amo-priv])*Table1[[#This Row],[prox]]*Table1[[#This Row],[urban]]</f>
        <v>0</v>
      </c>
      <c r="AQ91">
        <f>(Table1[[#This Row],[amo-pub]]+Table1[amo-priv])*Table1[[#This Row],[prox]]*(1-Table1[[#This Row],[urban]])</f>
        <v>0</v>
      </c>
      <c r="AR91">
        <f>(Table1[[#This Row],[amo-pub]]+Table1[amo-priv])*(1-Table1[[#This Row],[prox]])*Table1[[#This Row],[urban]]</f>
        <v>0</v>
      </c>
      <c r="AS91">
        <f>(Table1[[#This Row],[amo-pub]]+Table1[amo-priv])*(1-Table1[[#This Row],[prox]])*(1-Table1[[#This Row],[urban]])</f>
        <v>7</v>
      </c>
      <c r="AU91">
        <f>(Table1[[#This Row],[co-pub]]+Table1[co-priv])*Table1[[#This Row],[prox]]*Table1[[#This Row],[urban]]</f>
        <v>0</v>
      </c>
      <c r="AV91">
        <f>(Table1[[#This Row],[co-pub]]+Table1[co-priv])*Table1[[#This Row],[prox]]*(1-Table1[[#This Row],[urban]])</f>
        <v>0</v>
      </c>
      <c r="AW91">
        <f>(Table1[[#This Row],[co-pub]]+Table1[co-priv])*(1-Table1[[#This Row],[prox]])*Table1[[#This Row],[urban]]</f>
        <v>0</v>
      </c>
      <c r="AX91">
        <f>(Table1[[#This Row],[co-pub]]+Table1[co-priv])*(1-Table1[[#This Row],[prox]])*(1-Table1[[#This Row],[urban]])</f>
        <v>26</v>
      </c>
      <c r="AZ91">
        <f>(Table1[[#This Row],[nurse-pub]]+Table1[nurse-priv])*Table1[[#This Row],[prox]]*Table1[[#This Row],[urban]]</f>
        <v>0</v>
      </c>
      <c r="BA91">
        <f>(Table1[[#This Row],[nurse-pub]]+Table1[nurse-priv])*Table1[[#This Row],[prox]]*(1-Table1[[#This Row],[urban]])</f>
        <v>0</v>
      </c>
      <c r="BB91">
        <f>(Table1[[#This Row],[nurse-pub]]+Table1[nurse-priv])*(1-Table1[[#This Row],[prox]])*Table1[[#This Row],[urban]]</f>
        <v>0</v>
      </c>
      <c r="BC91">
        <f>(Table1[[#This Row],[nurse-pub]]+Table1[nurse-priv])*(1-Table1[[#This Row],[prox]])*(1-Table1[[#This Row],[urban]])</f>
        <v>12</v>
      </c>
      <c r="BE91">
        <f>(Table1[[#This Row],[midwife-pub]]+Table1[midwife-priv])*Table1[[#This Row],[prox]]*Table1[[#This Row],[urban]]</f>
        <v>0</v>
      </c>
      <c r="BF91">
        <f>(Table1[[#This Row],[midwife-pub]]+Table1[midwife-priv])*Table1[[#This Row],[prox]]*(1-Table1[[#This Row],[urban]])</f>
        <v>0</v>
      </c>
      <c r="BG91">
        <f>(Table1[[#This Row],[midwife-pub]]+Table1[midwife-priv])*(1-Table1[[#This Row],[prox]])*Table1[[#This Row],[urban]]</f>
        <v>0</v>
      </c>
      <c r="BH91">
        <f>(Table1[[#This Row],[midwife-pub]]+Table1[midwife-priv])*(1-Table1[[#This Row],[prox]])*(1-Table1[[#This Row],[urban]])</f>
        <v>41</v>
      </c>
      <c r="BJ91">
        <f>(Table1[[#This Row],[ma-pub]]+Table1[ma-priv])*Table1[[#This Row],[prox]]*Table1[[#This Row],[urban]]</f>
        <v>0</v>
      </c>
      <c r="BK91">
        <f>(Table1[[#This Row],[ma-pub]]+Table1[ma-priv])*Table1[[#This Row],[prox]]*(1-Table1[[#This Row],[urban]])</f>
        <v>0</v>
      </c>
      <c r="BL91">
        <f>(Table1[[#This Row],[ma-pub]]+Table1[ma-priv])*(1-Table1[[#This Row],[prox]])*Table1[[#This Row],[urban]]</f>
        <v>0</v>
      </c>
      <c r="BM91">
        <f>(Table1[[#This Row],[ma-pub]]+Table1[ma-priv])*(1-Table1[[#This Row],[prox]])*(1-Table1[[#This Row],[urban]])</f>
        <v>140</v>
      </c>
    </row>
    <row r="92" spans="1:65" x14ac:dyDescent="0.2">
      <c r="A92" t="s">
        <v>88</v>
      </c>
      <c r="B92">
        <v>354</v>
      </c>
      <c r="C92">
        <v>813</v>
      </c>
      <c r="D92" s="12" t="str">
        <f>VLOOKUP(A92,'Districts+regions'!A43:B188,2,FALSE)</f>
        <v>Kagera</v>
      </c>
      <c r="E92" s="6"/>
      <c r="F92" s="6">
        <f>Table1[[#This Row],[regional]]</f>
        <v>0</v>
      </c>
      <c r="G92" s="6"/>
      <c r="H92" s="1">
        <f t="shared" si="6"/>
        <v>354813</v>
      </c>
      <c r="I92">
        <v>2</v>
      </c>
      <c r="J92">
        <v>0</v>
      </c>
      <c r="K92">
        <v>1</v>
      </c>
      <c r="L92">
        <v>1</v>
      </c>
      <c r="M92">
        <v>39</v>
      </c>
      <c r="N92">
        <v>1</v>
      </c>
      <c r="O92">
        <v>8</v>
      </c>
      <c r="P92">
        <v>1</v>
      </c>
      <c r="Q92">
        <v>42</v>
      </c>
      <c r="R92">
        <v>1</v>
      </c>
      <c r="S92">
        <v>109</v>
      </c>
      <c r="T92">
        <v>4</v>
      </c>
      <c r="U92" s="9">
        <f>((I92+J92+Table1[[#This Row],[amo-pub]]+Table1[[#This Row],[amo-priv]]+Table1[[#This Row],[co-pub]]+Table1[[#This Row],[co-priv]]+O92+P92+Q92+R92)/H92)*10000</f>
        <v>2.7056505821376331</v>
      </c>
      <c r="V92">
        <v>1.6</v>
      </c>
      <c r="W92">
        <f>IF(Table1[[#This Row],[Column20]]&gt;$Y$7,4,1)*IF(AND($Y$7&gt;Table1[[#This Row],[Column20]],Table1[[#This Row],[Column20]]&gt;$Y$10),3,1)*IF(AND($Y$10&gt;Table1[[#This Row],[Column20]],Table1[[#This Row],[Column20]]&gt;$Y$13),2,1)</f>
        <v>1</v>
      </c>
      <c r="AA92">
        <f t="shared" si="7"/>
        <v>0</v>
      </c>
      <c r="AB92">
        <f t="shared" si="8"/>
        <v>0</v>
      </c>
      <c r="AC92">
        <f t="shared" si="9"/>
        <v>0</v>
      </c>
      <c r="AD92">
        <f t="shared" si="10"/>
        <v>1</v>
      </c>
      <c r="AF92">
        <f>Table1[[#This Row],[population]]*Table1[[#This Row],[prox]]*Table1[[#This Row],[urban]]</f>
        <v>0</v>
      </c>
      <c r="AG92">
        <f>Table1[[#This Row],[population]]*Table1[[#This Row],[prox]]*(1-Table1[[#This Row],[urban]])</f>
        <v>0</v>
      </c>
      <c r="AH92">
        <f>Table1[[#This Row],[population]]*(1-Table1[[#This Row],[prox]])*Table1[[#This Row],[urban]]</f>
        <v>0</v>
      </c>
      <c r="AI92">
        <f>Table1[[#This Row],[population]]*(1-Table1[[#This Row],[prox]])*(1-Table1[[#This Row],[urban]])</f>
        <v>354813</v>
      </c>
      <c r="AK92">
        <f>(Table1[[#This Row],[docs-pub]]+Table1[docs-priv])*Table1[[#This Row],[prox]]*Table1[[#This Row],[urban]]</f>
        <v>0</v>
      </c>
      <c r="AL92">
        <f>(Table1[[#This Row],[docs-pub]]+Table1[docs-priv])*Table1[[#This Row],[prox]]*(1-Table1[[#This Row],[urban]])</f>
        <v>0</v>
      </c>
      <c r="AM92">
        <f>(Table1[[#This Row],[docs-pub]]+Table1[docs-priv])*(1-Table1[[#This Row],[prox]])*Table1[[#This Row],[urban]]</f>
        <v>0</v>
      </c>
      <c r="AN92">
        <f>(Table1[[#This Row],[docs-pub]]+Table1[docs-priv])*(1-Table1[[#This Row],[prox]])*(1-Table1[[#This Row],[urban]])</f>
        <v>2</v>
      </c>
      <c r="AP92">
        <f>(Table1[[#This Row],[amo-pub]]+Table1[amo-priv])*Table1[[#This Row],[prox]]*Table1[[#This Row],[urban]]</f>
        <v>0</v>
      </c>
      <c r="AQ92">
        <f>(Table1[[#This Row],[amo-pub]]+Table1[amo-priv])*Table1[[#This Row],[prox]]*(1-Table1[[#This Row],[urban]])</f>
        <v>0</v>
      </c>
      <c r="AR92">
        <f>(Table1[[#This Row],[amo-pub]]+Table1[amo-priv])*(1-Table1[[#This Row],[prox]])*Table1[[#This Row],[urban]]</f>
        <v>0</v>
      </c>
      <c r="AS92">
        <f>(Table1[[#This Row],[amo-pub]]+Table1[amo-priv])*(1-Table1[[#This Row],[prox]])*(1-Table1[[#This Row],[urban]])</f>
        <v>2</v>
      </c>
      <c r="AU92">
        <f>(Table1[[#This Row],[co-pub]]+Table1[co-priv])*Table1[[#This Row],[prox]]*Table1[[#This Row],[urban]]</f>
        <v>0</v>
      </c>
      <c r="AV92">
        <f>(Table1[[#This Row],[co-pub]]+Table1[co-priv])*Table1[[#This Row],[prox]]*(1-Table1[[#This Row],[urban]])</f>
        <v>0</v>
      </c>
      <c r="AW92">
        <f>(Table1[[#This Row],[co-pub]]+Table1[co-priv])*(1-Table1[[#This Row],[prox]])*Table1[[#This Row],[urban]]</f>
        <v>0</v>
      </c>
      <c r="AX92">
        <f>(Table1[[#This Row],[co-pub]]+Table1[co-priv])*(1-Table1[[#This Row],[prox]])*(1-Table1[[#This Row],[urban]])</f>
        <v>40</v>
      </c>
      <c r="AZ92">
        <f>(Table1[[#This Row],[nurse-pub]]+Table1[nurse-priv])*Table1[[#This Row],[prox]]*Table1[[#This Row],[urban]]</f>
        <v>0</v>
      </c>
      <c r="BA92">
        <f>(Table1[[#This Row],[nurse-pub]]+Table1[nurse-priv])*Table1[[#This Row],[prox]]*(1-Table1[[#This Row],[urban]])</f>
        <v>0</v>
      </c>
      <c r="BB92">
        <f>(Table1[[#This Row],[nurse-pub]]+Table1[nurse-priv])*(1-Table1[[#This Row],[prox]])*Table1[[#This Row],[urban]]</f>
        <v>0</v>
      </c>
      <c r="BC92">
        <f>(Table1[[#This Row],[nurse-pub]]+Table1[nurse-priv])*(1-Table1[[#This Row],[prox]])*(1-Table1[[#This Row],[urban]])</f>
        <v>9</v>
      </c>
      <c r="BE92">
        <f>(Table1[[#This Row],[midwife-pub]]+Table1[midwife-priv])*Table1[[#This Row],[prox]]*Table1[[#This Row],[urban]]</f>
        <v>0</v>
      </c>
      <c r="BF92">
        <f>(Table1[[#This Row],[midwife-pub]]+Table1[midwife-priv])*Table1[[#This Row],[prox]]*(1-Table1[[#This Row],[urban]])</f>
        <v>0</v>
      </c>
      <c r="BG92">
        <f>(Table1[[#This Row],[midwife-pub]]+Table1[midwife-priv])*(1-Table1[[#This Row],[prox]])*Table1[[#This Row],[urban]]</f>
        <v>0</v>
      </c>
      <c r="BH92">
        <f>(Table1[[#This Row],[midwife-pub]]+Table1[midwife-priv])*(1-Table1[[#This Row],[prox]])*(1-Table1[[#This Row],[urban]])</f>
        <v>43</v>
      </c>
      <c r="BJ92">
        <f>(Table1[[#This Row],[ma-pub]]+Table1[ma-priv])*Table1[[#This Row],[prox]]*Table1[[#This Row],[urban]]</f>
        <v>0</v>
      </c>
      <c r="BK92">
        <f>(Table1[[#This Row],[ma-pub]]+Table1[ma-priv])*Table1[[#This Row],[prox]]*(1-Table1[[#This Row],[urban]])</f>
        <v>0</v>
      </c>
      <c r="BL92">
        <f>(Table1[[#This Row],[ma-pub]]+Table1[ma-priv])*(1-Table1[[#This Row],[prox]])*Table1[[#This Row],[urban]]</f>
        <v>0</v>
      </c>
      <c r="BM92">
        <f>(Table1[[#This Row],[ma-pub]]+Table1[ma-priv])*(1-Table1[[#This Row],[prox]])*(1-Table1[[#This Row],[urban]])</f>
        <v>113</v>
      </c>
    </row>
    <row r="93" spans="1:65" x14ac:dyDescent="0.2">
      <c r="A93" t="s">
        <v>89</v>
      </c>
      <c r="B93">
        <v>145</v>
      </c>
      <c r="C93">
        <v>101</v>
      </c>
      <c r="D93" s="12" t="str">
        <f>VLOOKUP(A93,'Districts+regions'!A105:B250,2,FALSE)</f>
        <v>Arusha</v>
      </c>
      <c r="E93" s="6"/>
      <c r="F93" s="6">
        <f>Table1[[#This Row],[regional]]</f>
        <v>0</v>
      </c>
      <c r="G93" s="6">
        <v>1</v>
      </c>
      <c r="H93" s="1">
        <f t="shared" si="6"/>
        <v>145101</v>
      </c>
      <c r="I93">
        <v>5</v>
      </c>
      <c r="J93">
        <v>0</v>
      </c>
      <c r="K93">
        <v>2</v>
      </c>
      <c r="L93">
        <v>1</v>
      </c>
      <c r="M93">
        <v>18</v>
      </c>
      <c r="N93">
        <v>1</v>
      </c>
      <c r="O93">
        <v>10</v>
      </c>
      <c r="P93">
        <v>0</v>
      </c>
      <c r="Q93">
        <v>29</v>
      </c>
      <c r="R93">
        <v>2</v>
      </c>
      <c r="S93">
        <v>90</v>
      </c>
      <c r="T93">
        <v>3</v>
      </c>
      <c r="U93" s="9">
        <f>((I93+J93+Table1[[#This Row],[amo-pub]]+Table1[[#This Row],[amo-priv]]+Table1[[#This Row],[co-pub]]+Table1[[#This Row],[co-priv]]+O93+P93+Q93+R93)/H93)*10000</f>
        <v>4.6863908587811247</v>
      </c>
      <c r="V93">
        <v>3.4</v>
      </c>
      <c r="W93">
        <f>IF(Table1[[#This Row],[Column20]]&gt;$Y$7,4,1)*IF(AND($Y$7&gt;Table1[[#This Row],[Column20]],Table1[[#This Row],[Column20]]&gt;$Y$10),3,1)*IF(AND($Y$10&gt;Table1[[#This Row],[Column20]],Table1[[#This Row],[Column20]]&gt;$Y$13),2,1)</f>
        <v>2</v>
      </c>
      <c r="AA93">
        <f t="shared" si="7"/>
        <v>0</v>
      </c>
      <c r="AB93">
        <f t="shared" si="8"/>
        <v>1</v>
      </c>
      <c r="AC93">
        <f t="shared" si="9"/>
        <v>0</v>
      </c>
      <c r="AD93">
        <f t="shared" si="10"/>
        <v>0</v>
      </c>
      <c r="AF93">
        <f>Table1[[#This Row],[population]]*Table1[[#This Row],[prox]]*Table1[[#This Row],[urban]]</f>
        <v>0</v>
      </c>
      <c r="AG93">
        <f>Table1[[#This Row],[population]]*Table1[[#This Row],[prox]]*(1-Table1[[#This Row],[urban]])</f>
        <v>145101</v>
      </c>
      <c r="AH93">
        <f>Table1[[#This Row],[population]]*(1-Table1[[#This Row],[prox]])*Table1[[#This Row],[urban]]</f>
        <v>0</v>
      </c>
      <c r="AI93">
        <f>Table1[[#This Row],[population]]*(1-Table1[[#This Row],[prox]])*(1-Table1[[#This Row],[urban]])</f>
        <v>0</v>
      </c>
      <c r="AK93">
        <f>(Table1[[#This Row],[docs-pub]]+Table1[docs-priv])*Table1[[#This Row],[prox]]*Table1[[#This Row],[urban]]</f>
        <v>0</v>
      </c>
      <c r="AL93">
        <f>(Table1[[#This Row],[docs-pub]]+Table1[docs-priv])*Table1[[#This Row],[prox]]*(1-Table1[[#This Row],[urban]])</f>
        <v>5</v>
      </c>
      <c r="AM93">
        <f>(Table1[[#This Row],[docs-pub]]+Table1[docs-priv])*(1-Table1[[#This Row],[prox]])*Table1[[#This Row],[urban]]</f>
        <v>0</v>
      </c>
      <c r="AN93">
        <f>(Table1[[#This Row],[docs-pub]]+Table1[docs-priv])*(1-Table1[[#This Row],[prox]])*(1-Table1[[#This Row],[urban]])</f>
        <v>0</v>
      </c>
      <c r="AP93">
        <f>(Table1[[#This Row],[amo-pub]]+Table1[amo-priv])*Table1[[#This Row],[prox]]*Table1[[#This Row],[urban]]</f>
        <v>0</v>
      </c>
      <c r="AQ93">
        <f>(Table1[[#This Row],[amo-pub]]+Table1[amo-priv])*Table1[[#This Row],[prox]]*(1-Table1[[#This Row],[urban]])</f>
        <v>3</v>
      </c>
      <c r="AR93">
        <f>(Table1[[#This Row],[amo-pub]]+Table1[amo-priv])*(1-Table1[[#This Row],[prox]])*Table1[[#This Row],[urban]]</f>
        <v>0</v>
      </c>
      <c r="AS93">
        <f>(Table1[[#This Row],[amo-pub]]+Table1[amo-priv])*(1-Table1[[#This Row],[prox]])*(1-Table1[[#This Row],[urban]])</f>
        <v>0</v>
      </c>
      <c r="AU93">
        <f>(Table1[[#This Row],[co-pub]]+Table1[co-priv])*Table1[[#This Row],[prox]]*Table1[[#This Row],[urban]]</f>
        <v>0</v>
      </c>
      <c r="AV93">
        <f>(Table1[[#This Row],[co-pub]]+Table1[co-priv])*Table1[[#This Row],[prox]]*(1-Table1[[#This Row],[urban]])</f>
        <v>19</v>
      </c>
      <c r="AW93">
        <f>(Table1[[#This Row],[co-pub]]+Table1[co-priv])*(1-Table1[[#This Row],[prox]])*Table1[[#This Row],[urban]]</f>
        <v>0</v>
      </c>
      <c r="AX93">
        <f>(Table1[[#This Row],[co-pub]]+Table1[co-priv])*(1-Table1[[#This Row],[prox]])*(1-Table1[[#This Row],[urban]])</f>
        <v>0</v>
      </c>
      <c r="AZ93">
        <f>(Table1[[#This Row],[nurse-pub]]+Table1[nurse-priv])*Table1[[#This Row],[prox]]*Table1[[#This Row],[urban]]</f>
        <v>0</v>
      </c>
      <c r="BA93">
        <f>(Table1[[#This Row],[nurse-pub]]+Table1[nurse-priv])*Table1[[#This Row],[prox]]*(1-Table1[[#This Row],[urban]])</f>
        <v>10</v>
      </c>
      <c r="BB93">
        <f>(Table1[[#This Row],[nurse-pub]]+Table1[nurse-priv])*(1-Table1[[#This Row],[prox]])*Table1[[#This Row],[urban]]</f>
        <v>0</v>
      </c>
      <c r="BC93">
        <f>(Table1[[#This Row],[nurse-pub]]+Table1[nurse-priv])*(1-Table1[[#This Row],[prox]])*(1-Table1[[#This Row],[urban]])</f>
        <v>0</v>
      </c>
      <c r="BE93">
        <f>(Table1[[#This Row],[midwife-pub]]+Table1[midwife-priv])*Table1[[#This Row],[prox]]*Table1[[#This Row],[urban]]</f>
        <v>0</v>
      </c>
      <c r="BF93">
        <f>(Table1[[#This Row],[midwife-pub]]+Table1[midwife-priv])*Table1[[#This Row],[prox]]*(1-Table1[[#This Row],[urban]])</f>
        <v>31</v>
      </c>
      <c r="BG93">
        <f>(Table1[[#This Row],[midwife-pub]]+Table1[midwife-priv])*(1-Table1[[#This Row],[prox]])*Table1[[#This Row],[urban]]</f>
        <v>0</v>
      </c>
      <c r="BH93">
        <f>(Table1[[#This Row],[midwife-pub]]+Table1[midwife-priv])*(1-Table1[[#This Row],[prox]])*(1-Table1[[#This Row],[urban]])</f>
        <v>0</v>
      </c>
      <c r="BJ93">
        <f>(Table1[[#This Row],[ma-pub]]+Table1[ma-priv])*Table1[[#This Row],[prox]]*Table1[[#This Row],[urban]]</f>
        <v>0</v>
      </c>
      <c r="BK93">
        <f>(Table1[[#This Row],[ma-pub]]+Table1[ma-priv])*Table1[[#This Row],[prox]]*(1-Table1[[#This Row],[urban]])</f>
        <v>93</v>
      </c>
      <c r="BL93">
        <f>(Table1[[#This Row],[ma-pub]]+Table1[ma-priv])*(1-Table1[[#This Row],[prox]])*Table1[[#This Row],[urban]]</f>
        <v>0</v>
      </c>
      <c r="BM93">
        <f>(Table1[[#This Row],[ma-pub]]+Table1[ma-priv])*(1-Table1[[#This Row],[prox]])*(1-Table1[[#This Row],[urban]])</f>
        <v>0</v>
      </c>
    </row>
    <row r="94" spans="1:65" x14ac:dyDescent="0.2">
      <c r="A94" t="s">
        <v>90</v>
      </c>
      <c r="B94">
        <v>457</v>
      </c>
      <c r="C94">
        <v>989</v>
      </c>
      <c r="D94" s="12" t="str">
        <f>VLOOKUP(A94,'Districts+regions'!A70:B215,2,FALSE)</f>
        <v>Iringa</v>
      </c>
      <c r="E94" s="6"/>
      <c r="F94" s="6">
        <f>Table1[[#This Row],[regional]]</f>
        <v>0</v>
      </c>
      <c r="G94" s="6"/>
      <c r="H94" s="1">
        <f t="shared" si="6"/>
        <v>457989</v>
      </c>
      <c r="I94">
        <v>3</v>
      </c>
      <c r="J94">
        <v>2</v>
      </c>
      <c r="K94">
        <v>11</v>
      </c>
      <c r="L94">
        <v>2</v>
      </c>
      <c r="M94">
        <v>84</v>
      </c>
      <c r="N94">
        <v>8</v>
      </c>
      <c r="O94">
        <v>39</v>
      </c>
      <c r="P94">
        <v>3</v>
      </c>
      <c r="Q94">
        <v>192</v>
      </c>
      <c r="R94">
        <v>16</v>
      </c>
      <c r="S94">
        <v>272</v>
      </c>
      <c r="T94">
        <v>26</v>
      </c>
      <c r="U94" s="9">
        <f>((I94+J94+Table1[[#This Row],[amo-pub]]+Table1[[#This Row],[amo-priv]]+Table1[[#This Row],[co-pub]]+Table1[[#This Row],[co-priv]]+O94+P94+Q94+R94)/H94)*10000</f>
        <v>7.8604507968531996</v>
      </c>
      <c r="V94">
        <v>5.9</v>
      </c>
      <c r="W94">
        <f>IF(Table1[[#This Row],[Column20]]&gt;$Y$7,4,1)*IF(AND($Y$7&gt;Table1[[#This Row],[Column20]],Table1[[#This Row],[Column20]]&gt;$Y$10),3,1)*IF(AND($Y$10&gt;Table1[[#This Row],[Column20]],Table1[[#This Row],[Column20]]&gt;$Y$13),2,1)</f>
        <v>3</v>
      </c>
      <c r="AA94">
        <f t="shared" si="7"/>
        <v>0</v>
      </c>
      <c r="AB94">
        <f t="shared" si="8"/>
        <v>0</v>
      </c>
      <c r="AC94">
        <f t="shared" si="9"/>
        <v>0</v>
      </c>
      <c r="AD94">
        <f t="shared" si="10"/>
        <v>1</v>
      </c>
      <c r="AF94">
        <f>Table1[[#This Row],[population]]*Table1[[#This Row],[prox]]*Table1[[#This Row],[urban]]</f>
        <v>0</v>
      </c>
      <c r="AG94">
        <f>Table1[[#This Row],[population]]*Table1[[#This Row],[prox]]*(1-Table1[[#This Row],[urban]])</f>
        <v>0</v>
      </c>
      <c r="AH94">
        <f>Table1[[#This Row],[population]]*(1-Table1[[#This Row],[prox]])*Table1[[#This Row],[urban]]</f>
        <v>0</v>
      </c>
      <c r="AI94">
        <f>Table1[[#This Row],[population]]*(1-Table1[[#This Row],[prox]])*(1-Table1[[#This Row],[urban]])</f>
        <v>457989</v>
      </c>
      <c r="AK94">
        <f>(Table1[[#This Row],[docs-pub]]+Table1[docs-priv])*Table1[[#This Row],[prox]]*Table1[[#This Row],[urban]]</f>
        <v>0</v>
      </c>
      <c r="AL94">
        <f>(Table1[[#This Row],[docs-pub]]+Table1[docs-priv])*Table1[[#This Row],[prox]]*(1-Table1[[#This Row],[urban]])</f>
        <v>0</v>
      </c>
      <c r="AM94">
        <f>(Table1[[#This Row],[docs-pub]]+Table1[docs-priv])*(1-Table1[[#This Row],[prox]])*Table1[[#This Row],[urban]]</f>
        <v>0</v>
      </c>
      <c r="AN94">
        <f>(Table1[[#This Row],[docs-pub]]+Table1[docs-priv])*(1-Table1[[#This Row],[prox]])*(1-Table1[[#This Row],[urban]])</f>
        <v>5</v>
      </c>
      <c r="AP94">
        <f>(Table1[[#This Row],[amo-pub]]+Table1[amo-priv])*Table1[[#This Row],[prox]]*Table1[[#This Row],[urban]]</f>
        <v>0</v>
      </c>
      <c r="AQ94">
        <f>(Table1[[#This Row],[amo-pub]]+Table1[amo-priv])*Table1[[#This Row],[prox]]*(1-Table1[[#This Row],[urban]])</f>
        <v>0</v>
      </c>
      <c r="AR94">
        <f>(Table1[[#This Row],[amo-pub]]+Table1[amo-priv])*(1-Table1[[#This Row],[prox]])*Table1[[#This Row],[urban]]</f>
        <v>0</v>
      </c>
      <c r="AS94">
        <f>(Table1[[#This Row],[amo-pub]]+Table1[amo-priv])*(1-Table1[[#This Row],[prox]])*(1-Table1[[#This Row],[urban]])</f>
        <v>13</v>
      </c>
      <c r="AU94">
        <f>(Table1[[#This Row],[co-pub]]+Table1[co-priv])*Table1[[#This Row],[prox]]*Table1[[#This Row],[urban]]</f>
        <v>0</v>
      </c>
      <c r="AV94">
        <f>(Table1[[#This Row],[co-pub]]+Table1[co-priv])*Table1[[#This Row],[prox]]*(1-Table1[[#This Row],[urban]])</f>
        <v>0</v>
      </c>
      <c r="AW94">
        <f>(Table1[[#This Row],[co-pub]]+Table1[co-priv])*(1-Table1[[#This Row],[prox]])*Table1[[#This Row],[urban]]</f>
        <v>0</v>
      </c>
      <c r="AX94">
        <f>(Table1[[#This Row],[co-pub]]+Table1[co-priv])*(1-Table1[[#This Row],[prox]])*(1-Table1[[#This Row],[urban]])</f>
        <v>92</v>
      </c>
      <c r="AZ94">
        <f>(Table1[[#This Row],[nurse-pub]]+Table1[nurse-priv])*Table1[[#This Row],[prox]]*Table1[[#This Row],[urban]]</f>
        <v>0</v>
      </c>
      <c r="BA94">
        <f>(Table1[[#This Row],[nurse-pub]]+Table1[nurse-priv])*Table1[[#This Row],[prox]]*(1-Table1[[#This Row],[urban]])</f>
        <v>0</v>
      </c>
      <c r="BB94">
        <f>(Table1[[#This Row],[nurse-pub]]+Table1[nurse-priv])*(1-Table1[[#This Row],[prox]])*Table1[[#This Row],[urban]]</f>
        <v>0</v>
      </c>
      <c r="BC94">
        <f>(Table1[[#This Row],[nurse-pub]]+Table1[nurse-priv])*(1-Table1[[#This Row],[prox]])*(1-Table1[[#This Row],[urban]])</f>
        <v>42</v>
      </c>
      <c r="BE94">
        <f>(Table1[[#This Row],[midwife-pub]]+Table1[midwife-priv])*Table1[[#This Row],[prox]]*Table1[[#This Row],[urban]]</f>
        <v>0</v>
      </c>
      <c r="BF94">
        <f>(Table1[[#This Row],[midwife-pub]]+Table1[midwife-priv])*Table1[[#This Row],[prox]]*(1-Table1[[#This Row],[urban]])</f>
        <v>0</v>
      </c>
      <c r="BG94">
        <f>(Table1[[#This Row],[midwife-pub]]+Table1[midwife-priv])*(1-Table1[[#This Row],[prox]])*Table1[[#This Row],[urban]]</f>
        <v>0</v>
      </c>
      <c r="BH94">
        <f>(Table1[[#This Row],[midwife-pub]]+Table1[midwife-priv])*(1-Table1[[#This Row],[prox]])*(1-Table1[[#This Row],[urban]])</f>
        <v>208</v>
      </c>
      <c r="BJ94">
        <f>(Table1[[#This Row],[ma-pub]]+Table1[ma-priv])*Table1[[#This Row],[prox]]*Table1[[#This Row],[urban]]</f>
        <v>0</v>
      </c>
      <c r="BK94">
        <f>(Table1[[#This Row],[ma-pub]]+Table1[ma-priv])*Table1[[#This Row],[prox]]*(1-Table1[[#This Row],[urban]])</f>
        <v>0</v>
      </c>
      <c r="BL94">
        <f>(Table1[[#This Row],[ma-pub]]+Table1[ma-priv])*(1-Table1[[#This Row],[prox]])*Table1[[#This Row],[urban]]</f>
        <v>0</v>
      </c>
      <c r="BM94">
        <f>(Table1[[#This Row],[ma-pub]]+Table1[ma-priv])*(1-Table1[[#This Row],[prox]])*(1-Table1[[#This Row],[urban]])</f>
        <v>298</v>
      </c>
    </row>
    <row r="95" spans="1:65" x14ac:dyDescent="0.2">
      <c r="A95" t="s">
        <v>91</v>
      </c>
      <c r="B95">
        <v>241</v>
      </c>
      <c r="C95">
        <v>23</v>
      </c>
      <c r="D95" s="12" t="str">
        <f>VLOOKUP(A95,'Districts+regions'!A56:B201,2,FALSE)</f>
        <v>Rukwa</v>
      </c>
      <c r="E95" s="6"/>
      <c r="F95" s="6">
        <f>Table1[[#This Row],[regional]]</f>
        <v>0</v>
      </c>
      <c r="G95" s="6"/>
      <c r="H95" s="1">
        <f t="shared" si="6"/>
        <v>241023</v>
      </c>
      <c r="I95">
        <v>2</v>
      </c>
      <c r="J95">
        <v>0</v>
      </c>
      <c r="K95">
        <v>9</v>
      </c>
      <c r="L95">
        <v>0</v>
      </c>
      <c r="M95">
        <v>35</v>
      </c>
      <c r="N95">
        <v>0</v>
      </c>
      <c r="O95">
        <v>13</v>
      </c>
      <c r="P95">
        <v>0</v>
      </c>
      <c r="Q95">
        <v>41</v>
      </c>
      <c r="R95">
        <v>0</v>
      </c>
      <c r="S95">
        <v>176</v>
      </c>
      <c r="T95">
        <v>0</v>
      </c>
      <c r="U95" s="9">
        <f>((I95+J95+Table1[[#This Row],[amo-pub]]+Table1[[#This Row],[amo-priv]]+Table1[[#This Row],[co-pub]]+Table1[[#This Row],[co-priv]]+O95+P95+Q95+R95)/H95)*10000</f>
        <v>4.1489816324583133</v>
      </c>
      <c r="V95">
        <v>2.7</v>
      </c>
      <c r="W95">
        <f>IF(Table1[[#This Row],[Column20]]&gt;$Y$7,4,1)*IF(AND($Y$7&gt;Table1[[#This Row],[Column20]],Table1[[#This Row],[Column20]]&gt;$Y$10),3,1)*IF(AND($Y$10&gt;Table1[[#This Row],[Column20]],Table1[[#This Row],[Column20]]&gt;$Y$13),2,1)</f>
        <v>2</v>
      </c>
      <c r="AA95">
        <f t="shared" si="7"/>
        <v>0</v>
      </c>
      <c r="AB95">
        <f t="shared" si="8"/>
        <v>0</v>
      </c>
      <c r="AC95">
        <f t="shared" si="9"/>
        <v>0</v>
      </c>
      <c r="AD95">
        <f t="shared" si="10"/>
        <v>1</v>
      </c>
      <c r="AF95">
        <f>Table1[[#This Row],[population]]*Table1[[#This Row],[prox]]*Table1[[#This Row],[urban]]</f>
        <v>0</v>
      </c>
      <c r="AG95">
        <f>Table1[[#This Row],[population]]*Table1[[#This Row],[prox]]*(1-Table1[[#This Row],[urban]])</f>
        <v>0</v>
      </c>
      <c r="AH95">
        <f>Table1[[#This Row],[population]]*(1-Table1[[#This Row],[prox]])*Table1[[#This Row],[urban]]</f>
        <v>0</v>
      </c>
      <c r="AI95">
        <f>Table1[[#This Row],[population]]*(1-Table1[[#This Row],[prox]])*(1-Table1[[#This Row],[urban]])</f>
        <v>241023</v>
      </c>
      <c r="AK95">
        <f>(Table1[[#This Row],[docs-pub]]+Table1[docs-priv])*Table1[[#This Row],[prox]]*Table1[[#This Row],[urban]]</f>
        <v>0</v>
      </c>
      <c r="AL95">
        <f>(Table1[[#This Row],[docs-pub]]+Table1[docs-priv])*Table1[[#This Row],[prox]]*(1-Table1[[#This Row],[urban]])</f>
        <v>0</v>
      </c>
      <c r="AM95">
        <f>(Table1[[#This Row],[docs-pub]]+Table1[docs-priv])*(1-Table1[[#This Row],[prox]])*Table1[[#This Row],[urban]]</f>
        <v>0</v>
      </c>
      <c r="AN95">
        <f>(Table1[[#This Row],[docs-pub]]+Table1[docs-priv])*(1-Table1[[#This Row],[prox]])*(1-Table1[[#This Row],[urban]])</f>
        <v>2</v>
      </c>
      <c r="AP95">
        <f>(Table1[[#This Row],[amo-pub]]+Table1[amo-priv])*Table1[[#This Row],[prox]]*Table1[[#This Row],[urban]]</f>
        <v>0</v>
      </c>
      <c r="AQ95">
        <f>(Table1[[#This Row],[amo-pub]]+Table1[amo-priv])*Table1[[#This Row],[prox]]*(1-Table1[[#This Row],[urban]])</f>
        <v>0</v>
      </c>
      <c r="AR95">
        <f>(Table1[[#This Row],[amo-pub]]+Table1[amo-priv])*(1-Table1[[#This Row],[prox]])*Table1[[#This Row],[urban]]</f>
        <v>0</v>
      </c>
      <c r="AS95">
        <f>(Table1[[#This Row],[amo-pub]]+Table1[amo-priv])*(1-Table1[[#This Row],[prox]])*(1-Table1[[#This Row],[urban]])</f>
        <v>9</v>
      </c>
      <c r="AU95">
        <f>(Table1[[#This Row],[co-pub]]+Table1[co-priv])*Table1[[#This Row],[prox]]*Table1[[#This Row],[urban]]</f>
        <v>0</v>
      </c>
      <c r="AV95">
        <f>(Table1[[#This Row],[co-pub]]+Table1[co-priv])*Table1[[#This Row],[prox]]*(1-Table1[[#This Row],[urban]])</f>
        <v>0</v>
      </c>
      <c r="AW95">
        <f>(Table1[[#This Row],[co-pub]]+Table1[co-priv])*(1-Table1[[#This Row],[prox]])*Table1[[#This Row],[urban]]</f>
        <v>0</v>
      </c>
      <c r="AX95">
        <f>(Table1[[#This Row],[co-pub]]+Table1[co-priv])*(1-Table1[[#This Row],[prox]])*(1-Table1[[#This Row],[urban]])</f>
        <v>35</v>
      </c>
      <c r="AZ95">
        <f>(Table1[[#This Row],[nurse-pub]]+Table1[nurse-priv])*Table1[[#This Row],[prox]]*Table1[[#This Row],[urban]]</f>
        <v>0</v>
      </c>
      <c r="BA95">
        <f>(Table1[[#This Row],[nurse-pub]]+Table1[nurse-priv])*Table1[[#This Row],[prox]]*(1-Table1[[#This Row],[urban]])</f>
        <v>0</v>
      </c>
      <c r="BB95">
        <f>(Table1[[#This Row],[nurse-pub]]+Table1[nurse-priv])*(1-Table1[[#This Row],[prox]])*Table1[[#This Row],[urban]]</f>
        <v>0</v>
      </c>
      <c r="BC95">
        <f>(Table1[[#This Row],[nurse-pub]]+Table1[nurse-priv])*(1-Table1[[#This Row],[prox]])*(1-Table1[[#This Row],[urban]])</f>
        <v>13</v>
      </c>
      <c r="BE95">
        <f>(Table1[[#This Row],[midwife-pub]]+Table1[midwife-priv])*Table1[[#This Row],[prox]]*Table1[[#This Row],[urban]]</f>
        <v>0</v>
      </c>
      <c r="BF95">
        <f>(Table1[[#This Row],[midwife-pub]]+Table1[midwife-priv])*Table1[[#This Row],[prox]]*(1-Table1[[#This Row],[urban]])</f>
        <v>0</v>
      </c>
      <c r="BG95">
        <f>(Table1[[#This Row],[midwife-pub]]+Table1[midwife-priv])*(1-Table1[[#This Row],[prox]])*Table1[[#This Row],[urban]]</f>
        <v>0</v>
      </c>
      <c r="BH95">
        <f>(Table1[[#This Row],[midwife-pub]]+Table1[midwife-priv])*(1-Table1[[#This Row],[prox]])*(1-Table1[[#This Row],[urban]])</f>
        <v>41</v>
      </c>
      <c r="BJ95">
        <f>(Table1[[#This Row],[ma-pub]]+Table1[ma-priv])*Table1[[#This Row],[prox]]*Table1[[#This Row],[urban]]</f>
        <v>0</v>
      </c>
      <c r="BK95">
        <f>(Table1[[#This Row],[ma-pub]]+Table1[ma-priv])*Table1[[#This Row],[prox]]*(1-Table1[[#This Row],[urban]])</f>
        <v>0</v>
      </c>
      <c r="BL95">
        <f>(Table1[[#This Row],[ma-pub]]+Table1[ma-priv])*(1-Table1[[#This Row],[prox]])*Table1[[#This Row],[urban]]</f>
        <v>0</v>
      </c>
      <c r="BM95">
        <f>(Table1[[#This Row],[ma-pub]]+Table1[ma-priv])*(1-Table1[[#This Row],[prox]])*(1-Table1[[#This Row],[urban]])</f>
        <v>176</v>
      </c>
    </row>
    <row r="96" spans="1:65" x14ac:dyDescent="0.2">
      <c r="A96" t="s">
        <v>126</v>
      </c>
      <c r="B96">
        <v>93</v>
      </c>
      <c r="C96">
        <v>325</v>
      </c>
      <c r="D96" s="12" t="s">
        <v>204</v>
      </c>
      <c r="E96" s="6">
        <v>1</v>
      </c>
      <c r="F96" s="6">
        <f>Table1[[#This Row],[regional]]</f>
        <v>1</v>
      </c>
      <c r="G96" s="6"/>
      <c r="H96" s="1">
        <f t="shared" si="6"/>
        <v>93325</v>
      </c>
      <c r="I96">
        <v>0</v>
      </c>
      <c r="J96">
        <v>0</v>
      </c>
      <c r="K96">
        <v>1</v>
      </c>
      <c r="L96">
        <v>1</v>
      </c>
      <c r="M96">
        <v>4</v>
      </c>
      <c r="N96">
        <v>0</v>
      </c>
      <c r="O96">
        <v>2</v>
      </c>
      <c r="P96">
        <v>0</v>
      </c>
      <c r="Q96">
        <v>27</v>
      </c>
      <c r="R96">
        <v>1</v>
      </c>
      <c r="S96">
        <v>12</v>
      </c>
      <c r="T96">
        <v>2</v>
      </c>
      <c r="U96" s="9">
        <f>((I96+J96+Table1[[#This Row],[amo-pub]]+Table1[[#This Row],[amo-priv]]+Table1[[#This Row],[co-pub]]+Table1[[#This Row],[co-priv]]+O96+P96+Q96+R96)/H96)*10000</f>
        <v>3.8574872756496119</v>
      </c>
      <c r="V96">
        <v>3.4</v>
      </c>
      <c r="W96">
        <f>IF(Table1[[#This Row],[Column20]]&gt;$Y$7,4,1)*IF(AND($Y$7&gt;Table1[[#This Row],[Column20]],Table1[[#This Row],[Column20]]&gt;$Y$10),3,1)*IF(AND($Y$10&gt;Table1[[#This Row],[Column20]],Table1[[#This Row],[Column20]]&gt;$Y$13),2,1)</f>
        <v>2</v>
      </c>
      <c r="AA96">
        <f t="shared" si="7"/>
        <v>0</v>
      </c>
      <c r="AB96">
        <f t="shared" si="8"/>
        <v>0</v>
      </c>
      <c r="AC96">
        <f t="shared" si="9"/>
        <v>1</v>
      </c>
      <c r="AD96">
        <f t="shared" si="10"/>
        <v>0</v>
      </c>
      <c r="AF96">
        <f>Table1[[#This Row],[population]]*Table1[[#This Row],[prox]]*Table1[[#This Row],[urban]]</f>
        <v>0</v>
      </c>
      <c r="AG96">
        <f>Table1[[#This Row],[population]]*Table1[[#This Row],[prox]]*(1-Table1[[#This Row],[urban]])</f>
        <v>0</v>
      </c>
      <c r="AH96">
        <f>Table1[[#This Row],[population]]*(1-Table1[[#This Row],[prox]])*Table1[[#This Row],[urban]]</f>
        <v>93325</v>
      </c>
      <c r="AI96">
        <f>Table1[[#This Row],[population]]*(1-Table1[[#This Row],[prox]])*(1-Table1[[#This Row],[urban]])</f>
        <v>0</v>
      </c>
      <c r="AK96">
        <f>(Table1[[#This Row],[docs-pub]]+Table1[docs-priv])*Table1[[#This Row],[prox]]*Table1[[#This Row],[urban]]</f>
        <v>0</v>
      </c>
      <c r="AL96">
        <f>(Table1[[#This Row],[docs-pub]]+Table1[docs-priv])*Table1[[#This Row],[prox]]*(1-Table1[[#This Row],[urban]])</f>
        <v>0</v>
      </c>
      <c r="AM96">
        <f>(Table1[[#This Row],[docs-pub]]+Table1[docs-priv])*(1-Table1[[#This Row],[prox]])*Table1[[#This Row],[urban]]</f>
        <v>0</v>
      </c>
      <c r="AN96">
        <f>(Table1[[#This Row],[docs-pub]]+Table1[docs-priv])*(1-Table1[[#This Row],[prox]])*(1-Table1[[#This Row],[urban]])</f>
        <v>0</v>
      </c>
      <c r="AP96">
        <f>(Table1[[#This Row],[amo-pub]]+Table1[amo-priv])*Table1[[#This Row],[prox]]*Table1[[#This Row],[urban]]</f>
        <v>0</v>
      </c>
      <c r="AQ96">
        <f>(Table1[[#This Row],[amo-pub]]+Table1[amo-priv])*Table1[[#This Row],[prox]]*(1-Table1[[#This Row],[urban]])</f>
        <v>0</v>
      </c>
      <c r="AR96">
        <f>(Table1[[#This Row],[amo-pub]]+Table1[amo-priv])*(1-Table1[[#This Row],[prox]])*Table1[[#This Row],[urban]]</f>
        <v>2</v>
      </c>
      <c r="AS96">
        <f>(Table1[[#This Row],[amo-pub]]+Table1[amo-priv])*(1-Table1[[#This Row],[prox]])*(1-Table1[[#This Row],[urban]])</f>
        <v>0</v>
      </c>
      <c r="AU96">
        <f>(Table1[[#This Row],[co-pub]]+Table1[co-priv])*Table1[[#This Row],[prox]]*Table1[[#This Row],[urban]]</f>
        <v>0</v>
      </c>
      <c r="AV96">
        <f>(Table1[[#This Row],[co-pub]]+Table1[co-priv])*Table1[[#This Row],[prox]]*(1-Table1[[#This Row],[urban]])</f>
        <v>0</v>
      </c>
      <c r="AW96">
        <f>(Table1[[#This Row],[co-pub]]+Table1[co-priv])*(1-Table1[[#This Row],[prox]])*Table1[[#This Row],[urban]]</f>
        <v>4</v>
      </c>
      <c r="AX96">
        <f>(Table1[[#This Row],[co-pub]]+Table1[co-priv])*(1-Table1[[#This Row],[prox]])*(1-Table1[[#This Row],[urban]])</f>
        <v>0</v>
      </c>
      <c r="AZ96">
        <f>(Table1[[#This Row],[nurse-pub]]+Table1[nurse-priv])*Table1[[#This Row],[prox]]*Table1[[#This Row],[urban]]</f>
        <v>0</v>
      </c>
      <c r="BA96">
        <f>(Table1[[#This Row],[nurse-pub]]+Table1[nurse-priv])*Table1[[#This Row],[prox]]*(1-Table1[[#This Row],[urban]])</f>
        <v>0</v>
      </c>
      <c r="BB96">
        <f>(Table1[[#This Row],[nurse-pub]]+Table1[nurse-priv])*(1-Table1[[#This Row],[prox]])*Table1[[#This Row],[urban]]</f>
        <v>2</v>
      </c>
      <c r="BC96">
        <f>(Table1[[#This Row],[nurse-pub]]+Table1[nurse-priv])*(1-Table1[[#This Row],[prox]])*(1-Table1[[#This Row],[urban]])</f>
        <v>0</v>
      </c>
      <c r="BE96">
        <f>(Table1[[#This Row],[midwife-pub]]+Table1[midwife-priv])*Table1[[#This Row],[prox]]*Table1[[#This Row],[urban]]</f>
        <v>0</v>
      </c>
      <c r="BF96">
        <f>(Table1[[#This Row],[midwife-pub]]+Table1[midwife-priv])*Table1[[#This Row],[prox]]*(1-Table1[[#This Row],[urban]])</f>
        <v>0</v>
      </c>
      <c r="BG96">
        <f>(Table1[[#This Row],[midwife-pub]]+Table1[midwife-priv])*(1-Table1[[#This Row],[prox]])*Table1[[#This Row],[urban]]</f>
        <v>28</v>
      </c>
      <c r="BH96">
        <f>(Table1[[#This Row],[midwife-pub]]+Table1[midwife-priv])*(1-Table1[[#This Row],[prox]])*(1-Table1[[#This Row],[urban]])</f>
        <v>0</v>
      </c>
      <c r="BJ96">
        <f>(Table1[[#This Row],[ma-pub]]+Table1[ma-priv])*Table1[[#This Row],[prox]]*Table1[[#This Row],[urban]]</f>
        <v>0</v>
      </c>
      <c r="BK96">
        <f>(Table1[[#This Row],[ma-pub]]+Table1[ma-priv])*Table1[[#This Row],[prox]]*(1-Table1[[#This Row],[urban]])</f>
        <v>0</v>
      </c>
      <c r="BL96">
        <f>(Table1[[#This Row],[ma-pub]]+Table1[ma-priv])*(1-Table1[[#This Row],[prox]])*Table1[[#This Row],[urban]]</f>
        <v>14</v>
      </c>
      <c r="BM96">
        <f>(Table1[[#This Row],[ma-pub]]+Table1[ma-priv])*(1-Table1[[#This Row],[prox]])*(1-Table1[[#This Row],[urban]])</f>
        <v>0</v>
      </c>
    </row>
    <row r="97" spans="1:65" x14ac:dyDescent="0.2">
      <c r="A97" t="s">
        <v>127</v>
      </c>
      <c r="B97">
        <v>61</v>
      </c>
      <c r="C97">
        <v>925</v>
      </c>
      <c r="D97" s="12" t="s">
        <v>204</v>
      </c>
      <c r="E97" s="6"/>
      <c r="F97" s="6">
        <f>Table1[[#This Row],[regional]]</f>
        <v>0</v>
      </c>
      <c r="G97" s="6"/>
      <c r="H97" s="1">
        <f t="shared" si="6"/>
        <v>61925</v>
      </c>
      <c r="I97">
        <v>0</v>
      </c>
      <c r="J97">
        <v>0</v>
      </c>
      <c r="K97">
        <v>1</v>
      </c>
      <c r="L97">
        <v>0</v>
      </c>
      <c r="M97">
        <v>1</v>
      </c>
      <c r="N97">
        <v>1</v>
      </c>
      <c r="O97">
        <v>2</v>
      </c>
      <c r="P97">
        <v>0</v>
      </c>
      <c r="Q97">
        <v>25</v>
      </c>
      <c r="R97">
        <v>4</v>
      </c>
      <c r="S97">
        <v>16</v>
      </c>
      <c r="T97">
        <v>3</v>
      </c>
      <c r="U97" s="9">
        <f>((I97+J97+Table1[[#This Row],[amo-pub]]+Table1[[#This Row],[amo-priv]]+Table1[[#This Row],[co-pub]]+Table1[[#This Row],[co-priv]]+O97+P97+Q97+R97)/H97)*10000</f>
        <v>5.490512716996367</v>
      </c>
      <c r="V97">
        <v>5.2</v>
      </c>
      <c r="W97">
        <f>IF(Table1[[#This Row],[Column20]]&gt;$Y$7,4,1)*IF(AND($Y$7&gt;Table1[[#This Row],[Column20]],Table1[[#This Row],[Column20]]&gt;$Y$10),3,1)*IF(AND($Y$10&gt;Table1[[#This Row],[Column20]],Table1[[#This Row],[Column20]]&gt;$Y$13),2,1)</f>
        <v>3</v>
      </c>
      <c r="AA97">
        <f t="shared" si="7"/>
        <v>0</v>
      </c>
      <c r="AB97">
        <f t="shared" si="8"/>
        <v>0</v>
      </c>
      <c r="AC97">
        <f t="shared" si="9"/>
        <v>0</v>
      </c>
      <c r="AD97">
        <f t="shared" si="10"/>
        <v>1</v>
      </c>
      <c r="AF97">
        <f>Table1[[#This Row],[population]]*Table1[[#This Row],[prox]]*Table1[[#This Row],[urban]]</f>
        <v>0</v>
      </c>
      <c r="AG97">
        <f>Table1[[#This Row],[population]]*Table1[[#This Row],[prox]]*(1-Table1[[#This Row],[urban]])</f>
        <v>0</v>
      </c>
      <c r="AH97">
        <f>Table1[[#This Row],[population]]*(1-Table1[[#This Row],[prox]])*Table1[[#This Row],[urban]]</f>
        <v>0</v>
      </c>
      <c r="AI97">
        <f>Table1[[#This Row],[population]]*(1-Table1[[#This Row],[prox]])*(1-Table1[[#This Row],[urban]])</f>
        <v>61925</v>
      </c>
      <c r="AK97">
        <f>(Table1[[#This Row],[docs-pub]]+Table1[docs-priv])*Table1[[#This Row],[prox]]*Table1[[#This Row],[urban]]</f>
        <v>0</v>
      </c>
      <c r="AL97">
        <f>(Table1[[#This Row],[docs-pub]]+Table1[docs-priv])*Table1[[#This Row],[prox]]*(1-Table1[[#This Row],[urban]])</f>
        <v>0</v>
      </c>
      <c r="AM97">
        <f>(Table1[[#This Row],[docs-pub]]+Table1[docs-priv])*(1-Table1[[#This Row],[prox]])*Table1[[#This Row],[urban]]</f>
        <v>0</v>
      </c>
      <c r="AN97">
        <f>(Table1[[#This Row],[docs-pub]]+Table1[docs-priv])*(1-Table1[[#This Row],[prox]])*(1-Table1[[#This Row],[urban]])</f>
        <v>0</v>
      </c>
      <c r="AP97">
        <f>(Table1[[#This Row],[amo-pub]]+Table1[amo-priv])*Table1[[#This Row],[prox]]*Table1[[#This Row],[urban]]</f>
        <v>0</v>
      </c>
      <c r="AQ97">
        <f>(Table1[[#This Row],[amo-pub]]+Table1[amo-priv])*Table1[[#This Row],[prox]]*(1-Table1[[#This Row],[urban]])</f>
        <v>0</v>
      </c>
      <c r="AR97">
        <f>(Table1[[#This Row],[amo-pub]]+Table1[amo-priv])*(1-Table1[[#This Row],[prox]])*Table1[[#This Row],[urban]]</f>
        <v>0</v>
      </c>
      <c r="AS97">
        <f>(Table1[[#This Row],[amo-pub]]+Table1[amo-priv])*(1-Table1[[#This Row],[prox]])*(1-Table1[[#This Row],[urban]])</f>
        <v>1</v>
      </c>
      <c r="AU97">
        <f>(Table1[[#This Row],[co-pub]]+Table1[co-priv])*Table1[[#This Row],[prox]]*Table1[[#This Row],[urban]]</f>
        <v>0</v>
      </c>
      <c r="AV97">
        <f>(Table1[[#This Row],[co-pub]]+Table1[co-priv])*Table1[[#This Row],[prox]]*(1-Table1[[#This Row],[urban]])</f>
        <v>0</v>
      </c>
      <c r="AW97">
        <f>(Table1[[#This Row],[co-pub]]+Table1[co-priv])*(1-Table1[[#This Row],[prox]])*Table1[[#This Row],[urban]]</f>
        <v>0</v>
      </c>
      <c r="AX97">
        <f>(Table1[[#This Row],[co-pub]]+Table1[co-priv])*(1-Table1[[#This Row],[prox]])*(1-Table1[[#This Row],[urban]])</f>
        <v>2</v>
      </c>
      <c r="AZ97">
        <f>(Table1[[#This Row],[nurse-pub]]+Table1[nurse-priv])*Table1[[#This Row],[prox]]*Table1[[#This Row],[urban]]</f>
        <v>0</v>
      </c>
      <c r="BA97">
        <f>(Table1[[#This Row],[nurse-pub]]+Table1[nurse-priv])*Table1[[#This Row],[prox]]*(1-Table1[[#This Row],[urban]])</f>
        <v>0</v>
      </c>
      <c r="BB97">
        <f>(Table1[[#This Row],[nurse-pub]]+Table1[nurse-priv])*(1-Table1[[#This Row],[prox]])*Table1[[#This Row],[urban]]</f>
        <v>0</v>
      </c>
      <c r="BC97">
        <f>(Table1[[#This Row],[nurse-pub]]+Table1[nurse-priv])*(1-Table1[[#This Row],[prox]])*(1-Table1[[#This Row],[urban]])</f>
        <v>2</v>
      </c>
      <c r="BE97">
        <f>(Table1[[#This Row],[midwife-pub]]+Table1[midwife-priv])*Table1[[#This Row],[prox]]*Table1[[#This Row],[urban]]</f>
        <v>0</v>
      </c>
      <c r="BF97">
        <f>(Table1[[#This Row],[midwife-pub]]+Table1[midwife-priv])*Table1[[#This Row],[prox]]*(1-Table1[[#This Row],[urban]])</f>
        <v>0</v>
      </c>
      <c r="BG97">
        <f>(Table1[[#This Row],[midwife-pub]]+Table1[midwife-priv])*(1-Table1[[#This Row],[prox]])*Table1[[#This Row],[urban]]</f>
        <v>0</v>
      </c>
      <c r="BH97">
        <f>(Table1[[#This Row],[midwife-pub]]+Table1[midwife-priv])*(1-Table1[[#This Row],[prox]])*(1-Table1[[#This Row],[urban]])</f>
        <v>29</v>
      </c>
      <c r="BJ97">
        <f>(Table1[[#This Row],[ma-pub]]+Table1[ma-priv])*Table1[[#This Row],[prox]]*Table1[[#This Row],[urban]]</f>
        <v>0</v>
      </c>
      <c r="BK97">
        <f>(Table1[[#This Row],[ma-pub]]+Table1[ma-priv])*Table1[[#This Row],[prox]]*(1-Table1[[#This Row],[urban]])</f>
        <v>0</v>
      </c>
      <c r="BL97">
        <f>(Table1[[#This Row],[ma-pub]]+Table1[ma-priv])*(1-Table1[[#This Row],[prox]])*Table1[[#This Row],[urban]]</f>
        <v>0</v>
      </c>
      <c r="BM97">
        <f>(Table1[[#This Row],[ma-pub]]+Table1[ma-priv])*(1-Table1[[#This Row],[prox]])*(1-Table1[[#This Row],[urban]])</f>
        <v>19</v>
      </c>
    </row>
    <row r="98" spans="1:65" x14ac:dyDescent="0.2">
      <c r="A98" t="s">
        <v>92</v>
      </c>
      <c r="B98">
        <v>229</v>
      </c>
      <c r="C98">
        <v>277</v>
      </c>
      <c r="D98" s="12" t="s">
        <v>174</v>
      </c>
      <c r="E98" s="6">
        <v>1</v>
      </c>
      <c r="F98" s="6">
        <f>Table1[[#This Row],[regional]]</f>
        <v>1</v>
      </c>
      <c r="G98" s="6">
        <v>1</v>
      </c>
      <c r="H98" s="1">
        <f t="shared" si="6"/>
        <v>229277</v>
      </c>
      <c r="I98">
        <v>51</v>
      </c>
      <c r="J98">
        <v>90</v>
      </c>
      <c r="K98">
        <v>82</v>
      </c>
      <c r="L98">
        <v>8</v>
      </c>
      <c r="M98">
        <v>41</v>
      </c>
      <c r="N98">
        <v>20</v>
      </c>
      <c r="O98">
        <v>581</v>
      </c>
      <c r="P98">
        <v>53</v>
      </c>
      <c r="Q98">
        <v>145</v>
      </c>
      <c r="R98">
        <v>52</v>
      </c>
      <c r="S98">
        <v>129</v>
      </c>
      <c r="T98">
        <v>266</v>
      </c>
      <c r="U98" s="9">
        <f>((I98+J98+Table1[[#This Row],[amo-pub]]+Table1[[#This Row],[amo-priv]]+Table1[[#This Row],[co-pub]]+Table1[[#This Row],[co-priv]]+O98+P98+Q98+R98)/H98)*10000</f>
        <v>48.980054693667483</v>
      </c>
      <c r="V98">
        <v>46.3</v>
      </c>
      <c r="W98">
        <f>IF(Table1[[#This Row],[Column20]]&gt;$Y$7,4,1)*IF(AND($Y$7&gt;Table1[[#This Row],[Column20]],Table1[[#This Row],[Column20]]&gt;$Y$10),3,1)*IF(AND($Y$10&gt;Table1[[#This Row],[Column20]],Table1[[#This Row],[Column20]]&gt;$Y$13),2,1)</f>
        <v>4</v>
      </c>
      <c r="AA98">
        <f t="shared" si="7"/>
        <v>1</v>
      </c>
      <c r="AB98">
        <f t="shared" si="8"/>
        <v>0</v>
      </c>
      <c r="AC98">
        <f t="shared" si="9"/>
        <v>0</v>
      </c>
      <c r="AD98">
        <f t="shared" si="10"/>
        <v>0</v>
      </c>
      <c r="AF98">
        <f>Table1[[#This Row],[population]]*Table1[[#This Row],[prox]]*Table1[[#This Row],[urban]]</f>
        <v>229277</v>
      </c>
      <c r="AG98">
        <f>Table1[[#This Row],[population]]*Table1[[#This Row],[prox]]*(1-Table1[[#This Row],[urban]])</f>
        <v>0</v>
      </c>
      <c r="AH98">
        <f>Table1[[#This Row],[population]]*(1-Table1[[#This Row],[prox]])*Table1[[#This Row],[urban]]</f>
        <v>0</v>
      </c>
      <c r="AI98">
        <f>Table1[[#This Row],[population]]*(1-Table1[[#This Row],[prox]])*(1-Table1[[#This Row],[urban]])</f>
        <v>0</v>
      </c>
      <c r="AK98">
        <f>(Table1[[#This Row],[docs-pub]]+Table1[docs-priv])*Table1[[#This Row],[prox]]*Table1[[#This Row],[urban]]</f>
        <v>141</v>
      </c>
      <c r="AL98">
        <f>(Table1[[#This Row],[docs-pub]]+Table1[docs-priv])*Table1[[#This Row],[prox]]*(1-Table1[[#This Row],[urban]])</f>
        <v>0</v>
      </c>
      <c r="AM98">
        <f>(Table1[[#This Row],[docs-pub]]+Table1[docs-priv])*(1-Table1[[#This Row],[prox]])*Table1[[#This Row],[urban]]</f>
        <v>0</v>
      </c>
      <c r="AN98">
        <f>(Table1[[#This Row],[docs-pub]]+Table1[docs-priv])*(1-Table1[[#This Row],[prox]])*(1-Table1[[#This Row],[urban]])</f>
        <v>0</v>
      </c>
      <c r="AP98">
        <f>(Table1[[#This Row],[amo-pub]]+Table1[amo-priv])*Table1[[#This Row],[prox]]*Table1[[#This Row],[urban]]</f>
        <v>90</v>
      </c>
      <c r="AQ98">
        <f>(Table1[[#This Row],[amo-pub]]+Table1[amo-priv])*Table1[[#This Row],[prox]]*(1-Table1[[#This Row],[urban]])</f>
        <v>0</v>
      </c>
      <c r="AR98">
        <f>(Table1[[#This Row],[amo-pub]]+Table1[amo-priv])*(1-Table1[[#This Row],[prox]])*Table1[[#This Row],[urban]]</f>
        <v>0</v>
      </c>
      <c r="AS98">
        <f>(Table1[[#This Row],[amo-pub]]+Table1[amo-priv])*(1-Table1[[#This Row],[prox]])*(1-Table1[[#This Row],[urban]])</f>
        <v>0</v>
      </c>
      <c r="AU98">
        <f>(Table1[[#This Row],[co-pub]]+Table1[co-priv])*Table1[[#This Row],[prox]]*Table1[[#This Row],[urban]]</f>
        <v>61</v>
      </c>
      <c r="AV98">
        <f>(Table1[[#This Row],[co-pub]]+Table1[co-priv])*Table1[[#This Row],[prox]]*(1-Table1[[#This Row],[urban]])</f>
        <v>0</v>
      </c>
      <c r="AW98">
        <f>(Table1[[#This Row],[co-pub]]+Table1[co-priv])*(1-Table1[[#This Row],[prox]])*Table1[[#This Row],[urban]]</f>
        <v>0</v>
      </c>
      <c r="AX98">
        <f>(Table1[[#This Row],[co-pub]]+Table1[co-priv])*(1-Table1[[#This Row],[prox]])*(1-Table1[[#This Row],[urban]])</f>
        <v>0</v>
      </c>
      <c r="AZ98">
        <f>(Table1[[#This Row],[nurse-pub]]+Table1[nurse-priv])*Table1[[#This Row],[prox]]*Table1[[#This Row],[urban]]</f>
        <v>634</v>
      </c>
      <c r="BA98">
        <f>(Table1[[#This Row],[nurse-pub]]+Table1[nurse-priv])*Table1[[#This Row],[prox]]*(1-Table1[[#This Row],[urban]])</f>
        <v>0</v>
      </c>
      <c r="BB98">
        <f>(Table1[[#This Row],[nurse-pub]]+Table1[nurse-priv])*(1-Table1[[#This Row],[prox]])*Table1[[#This Row],[urban]]</f>
        <v>0</v>
      </c>
      <c r="BC98">
        <f>(Table1[[#This Row],[nurse-pub]]+Table1[nurse-priv])*(1-Table1[[#This Row],[prox]])*(1-Table1[[#This Row],[urban]])</f>
        <v>0</v>
      </c>
      <c r="BE98">
        <f>(Table1[[#This Row],[midwife-pub]]+Table1[midwife-priv])*Table1[[#This Row],[prox]]*Table1[[#This Row],[urban]]</f>
        <v>197</v>
      </c>
      <c r="BF98">
        <f>(Table1[[#This Row],[midwife-pub]]+Table1[midwife-priv])*Table1[[#This Row],[prox]]*(1-Table1[[#This Row],[urban]])</f>
        <v>0</v>
      </c>
      <c r="BG98">
        <f>(Table1[[#This Row],[midwife-pub]]+Table1[midwife-priv])*(1-Table1[[#This Row],[prox]])*Table1[[#This Row],[urban]]</f>
        <v>0</v>
      </c>
      <c r="BH98">
        <f>(Table1[[#This Row],[midwife-pub]]+Table1[midwife-priv])*(1-Table1[[#This Row],[prox]])*(1-Table1[[#This Row],[urban]])</f>
        <v>0</v>
      </c>
      <c r="BJ98">
        <f>(Table1[[#This Row],[ma-pub]]+Table1[ma-priv])*Table1[[#This Row],[prox]]*Table1[[#This Row],[urban]]</f>
        <v>395</v>
      </c>
      <c r="BK98">
        <f>(Table1[[#This Row],[ma-pub]]+Table1[ma-priv])*Table1[[#This Row],[prox]]*(1-Table1[[#This Row],[urban]])</f>
        <v>0</v>
      </c>
      <c r="BL98">
        <f>(Table1[[#This Row],[ma-pub]]+Table1[ma-priv])*(1-Table1[[#This Row],[prox]])*Table1[[#This Row],[urban]]</f>
        <v>0</v>
      </c>
      <c r="BM98">
        <f>(Table1[[#This Row],[ma-pub]]+Table1[ma-priv])*(1-Table1[[#This Row],[prox]])*(1-Table1[[#This Row],[urban]])</f>
        <v>0</v>
      </c>
    </row>
    <row r="99" spans="1:65" x14ac:dyDescent="0.2">
      <c r="A99" t="s">
        <v>93</v>
      </c>
      <c r="B99">
        <v>458</v>
      </c>
      <c r="C99">
        <v>603</v>
      </c>
      <c r="D99" s="12" t="str">
        <f>VLOOKUP(A99,'Districts+regions'!A93:B238,2,FALSE)</f>
        <v>Tabora</v>
      </c>
      <c r="E99" s="6"/>
      <c r="F99" s="6">
        <f>Table1[[#This Row],[regional]]</f>
        <v>0</v>
      </c>
      <c r="G99" s="6"/>
      <c r="H99" s="1">
        <f t="shared" si="6"/>
        <v>458603</v>
      </c>
      <c r="I99">
        <v>10</v>
      </c>
      <c r="J99">
        <v>0</v>
      </c>
      <c r="K99">
        <v>10</v>
      </c>
      <c r="L99">
        <v>0</v>
      </c>
      <c r="M99">
        <v>69</v>
      </c>
      <c r="N99">
        <v>6</v>
      </c>
      <c r="O99">
        <v>34</v>
      </c>
      <c r="P99">
        <v>0</v>
      </c>
      <c r="Q99">
        <v>82</v>
      </c>
      <c r="R99">
        <v>18</v>
      </c>
      <c r="S99">
        <v>163</v>
      </c>
      <c r="T99">
        <v>18</v>
      </c>
      <c r="U99" s="9">
        <f>((I99+J99+Table1[[#This Row],[amo-pub]]+Table1[[#This Row],[amo-priv]]+Table1[[#This Row],[co-pub]]+Table1[[#This Row],[co-priv]]+O99+P99+Q99+R99)/H99)*10000</f>
        <v>4.9934256862689521</v>
      </c>
      <c r="V99">
        <v>3.4</v>
      </c>
      <c r="W99">
        <f>IF(Table1[[#This Row],[Column20]]&gt;$Y$7,4,1)*IF(AND($Y$7&gt;Table1[[#This Row],[Column20]],Table1[[#This Row],[Column20]]&gt;$Y$10),3,1)*IF(AND($Y$10&gt;Table1[[#This Row],[Column20]],Table1[[#This Row],[Column20]]&gt;$Y$13),2,1)</f>
        <v>2</v>
      </c>
      <c r="AA99">
        <f t="shared" si="7"/>
        <v>0</v>
      </c>
      <c r="AB99">
        <f t="shared" si="8"/>
        <v>0</v>
      </c>
      <c r="AC99">
        <f t="shared" si="9"/>
        <v>0</v>
      </c>
      <c r="AD99">
        <f t="shared" si="10"/>
        <v>1</v>
      </c>
      <c r="AF99">
        <f>Table1[[#This Row],[population]]*Table1[[#This Row],[prox]]*Table1[[#This Row],[urban]]</f>
        <v>0</v>
      </c>
      <c r="AG99">
        <f>Table1[[#This Row],[population]]*Table1[[#This Row],[prox]]*(1-Table1[[#This Row],[urban]])</f>
        <v>0</v>
      </c>
      <c r="AH99">
        <f>Table1[[#This Row],[population]]*(1-Table1[[#This Row],[prox]])*Table1[[#This Row],[urban]]</f>
        <v>0</v>
      </c>
      <c r="AI99">
        <f>Table1[[#This Row],[population]]*(1-Table1[[#This Row],[prox]])*(1-Table1[[#This Row],[urban]])</f>
        <v>458603</v>
      </c>
      <c r="AK99">
        <f>(Table1[[#This Row],[docs-pub]]+Table1[docs-priv])*Table1[[#This Row],[prox]]*Table1[[#This Row],[urban]]</f>
        <v>0</v>
      </c>
      <c r="AL99">
        <f>(Table1[[#This Row],[docs-pub]]+Table1[docs-priv])*Table1[[#This Row],[prox]]*(1-Table1[[#This Row],[urban]])</f>
        <v>0</v>
      </c>
      <c r="AM99">
        <f>(Table1[[#This Row],[docs-pub]]+Table1[docs-priv])*(1-Table1[[#This Row],[prox]])*Table1[[#This Row],[urban]]</f>
        <v>0</v>
      </c>
      <c r="AN99">
        <f>(Table1[[#This Row],[docs-pub]]+Table1[docs-priv])*(1-Table1[[#This Row],[prox]])*(1-Table1[[#This Row],[urban]])</f>
        <v>10</v>
      </c>
      <c r="AP99">
        <f>(Table1[[#This Row],[amo-pub]]+Table1[amo-priv])*Table1[[#This Row],[prox]]*Table1[[#This Row],[urban]]</f>
        <v>0</v>
      </c>
      <c r="AQ99">
        <f>(Table1[[#This Row],[amo-pub]]+Table1[amo-priv])*Table1[[#This Row],[prox]]*(1-Table1[[#This Row],[urban]])</f>
        <v>0</v>
      </c>
      <c r="AR99">
        <f>(Table1[[#This Row],[amo-pub]]+Table1[amo-priv])*(1-Table1[[#This Row],[prox]])*Table1[[#This Row],[urban]]</f>
        <v>0</v>
      </c>
      <c r="AS99">
        <f>(Table1[[#This Row],[amo-pub]]+Table1[amo-priv])*(1-Table1[[#This Row],[prox]])*(1-Table1[[#This Row],[urban]])</f>
        <v>10</v>
      </c>
      <c r="AU99">
        <f>(Table1[[#This Row],[co-pub]]+Table1[co-priv])*Table1[[#This Row],[prox]]*Table1[[#This Row],[urban]]</f>
        <v>0</v>
      </c>
      <c r="AV99">
        <f>(Table1[[#This Row],[co-pub]]+Table1[co-priv])*Table1[[#This Row],[prox]]*(1-Table1[[#This Row],[urban]])</f>
        <v>0</v>
      </c>
      <c r="AW99">
        <f>(Table1[[#This Row],[co-pub]]+Table1[co-priv])*(1-Table1[[#This Row],[prox]])*Table1[[#This Row],[urban]]</f>
        <v>0</v>
      </c>
      <c r="AX99">
        <f>(Table1[[#This Row],[co-pub]]+Table1[co-priv])*(1-Table1[[#This Row],[prox]])*(1-Table1[[#This Row],[urban]])</f>
        <v>75</v>
      </c>
      <c r="AZ99">
        <f>(Table1[[#This Row],[nurse-pub]]+Table1[nurse-priv])*Table1[[#This Row],[prox]]*Table1[[#This Row],[urban]]</f>
        <v>0</v>
      </c>
      <c r="BA99">
        <f>(Table1[[#This Row],[nurse-pub]]+Table1[nurse-priv])*Table1[[#This Row],[prox]]*(1-Table1[[#This Row],[urban]])</f>
        <v>0</v>
      </c>
      <c r="BB99">
        <f>(Table1[[#This Row],[nurse-pub]]+Table1[nurse-priv])*(1-Table1[[#This Row],[prox]])*Table1[[#This Row],[urban]]</f>
        <v>0</v>
      </c>
      <c r="BC99">
        <f>(Table1[[#This Row],[nurse-pub]]+Table1[nurse-priv])*(1-Table1[[#This Row],[prox]])*(1-Table1[[#This Row],[urban]])</f>
        <v>34</v>
      </c>
      <c r="BE99">
        <f>(Table1[[#This Row],[midwife-pub]]+Table1[midwife-priv])*Table1[[#This Row],[prox]]*Table1[[#This Row],[urban]]</f>
        <v>0</v>
      </c>
      <c r="BF99">
        <f>(Table1[[#This Row],[midwife-pub]]+Table1[midwife-priv])*Table1[[#This Row],[prox]]*(1-Table1[[#This Row],[urban]])</f>
        <v>0</v>
      </c>
      <c r="BG99">
        <f>(Table1[[#This Row],[midwife-pub]]+Table1[midwife-priv])*(1-Table1[[#This Row],[prox]])*Table1[[#This Row],[urban]]</f>
        <v>0</v>
      </c>
      <c r="BH99">
        <f>(Table1[[#This Row],[midwife-pub]]+Table1[midwife-priv])*(1-Table1[[#This Row],[prox]])*(1-Table1[[#This Row],[urban]])</f>
        <v>100</v>
      </c>
      <c r="BJ99">
        <f>(Table1[[#This Row],[ma-pub]]+Table1[ma-priv])*Table1[[#This Row],[prox]]*Table1[[#This Row],[urban]]</f>
        <v>0</v>
      </c>
      <c r="BK99">
        <f>(Table1[[#This Row],[ma-pub]]+Table1[ma-priv])*Table1[[#This Row],[prox]]*(1-Table1[[#This Row],[urban]])</f>
        <v>0</v>
      </c>
      <c r="BL99">
        <f>(Table1[[#This Row],[ma-pub]]+Table1[ma-priv])*(1-Table1[[#This Row],[prox]])*Table1[[#This Row],[urban]]</f>
        <v>0</v>
      </c>
      <c r="BM99">
        <f>(Table1[[#This Row],[ma-pub]]+Table1[ma-priv])*(1-Table1[[#This Row],[prox]])*(1-Table1[[#This Row],[urban]])</f>
        <v>181</v>
      </c>
    </row>
    <row r="100" spans="1:65" x14ac:dyDescent="0.2">
      <c r="A100" t="s">
        <v>94</v>
      </c>
      <c r="B100">
        <v>49</v>
      </c>
      <c r="C100">
        <v>181</v>
      </c>
      <c r="D100" s="12" t="str">
        <f>VLOOKUP(A100,'Districts+regions'!A90:B235,2,FALSE)</f>
        <v>Tanga</v>
      </c>
      <c r="E100" s="6"/>
      <c r="F100" s="6">
        <f>Table1[[#This Row],[regional]]</f>
        <v>0</v>
      </c>
      <c r="G100" s="6">
        <v>1</v>
      </c>
      <c r="H100" s="1">
        <f t="shared" ref="H100:H131" si="11">B100*1000+C100</f>
        <v>49181</v>
      </c>
      <c r="I100">
        <v>1</v>
      </c>
      <c r="J100">
        <v>0</v>
      </c>
      <c r="K100">
        <v>6</v>
      </c>
      <c r="L100">
        <v>0</v>
      </c>
      <c r="M100">
        <v>30</v>
      </c>
      <c r="N100">
        <v>2</v>
      </c>
      <c r="O100">
        <v>12</v>
      </c>
      <c r="P100">
        <v>0</v>
      </c>
      <c r="Q100">
        <v>37</v>
      </c>
      <c r="R100">
        <v>0</v>
      </c>
      <c r="S100">
        <v>70</v>
      </c>
      <c r="T100">
        <v>1</v>
      </c>
      <c r="U100" s="9">
        <f>((I100+J100+Table1[[#This Row],[amo-pub]]+Table1[[#This Row],[amo-priv]]+Table1[[#This Row],[co-pub]]+Table1[[#This Row],[co-priv]]+O100+P100+Q100+R100)/H100)*10000</f>
        <v>17.893088794453142</v>
      </c>
      <c r="V100">
        <v>11.4</v>
      </c>
      <c r="W100">
        <f>IF(Table1[[#This Row],[Column20]]&gt;$Y$7,4,1)*IF(AND($Y$7&gt;Table1[[#This Row],[Column20]],Table1[[#This Row],[Column20]]&gt;$Y$10),3,1)*IF(AND($Y$10&gt;Table1[[#This Row],[Column20]],Table1[[#This Row],[Column20]]&gt;$Y$13),2,1)</f>
        <v>4</v>
      </c>
      <c r="AA100">
        <f t="shared" si="7"/>
        <v>0</v>
      </c>
      <c r="AB100">
        <f t="shared" si="8"/>
        <v>1</v>
      </c>
      <c r="AC100">
        <f t="shared" si="9"/>
        <v>0</v>
      </c>
      <c r="AD100">
        <f t="shared" si="10"/>
        <v>0</v>
      </c>
      <c r="AF100">
        <f>Table1[[#This Row],[population]]*Table1[[#This Row],[prox]]*Table1[[#This Row],[urban]]</f>
        <v>0</v>
      </c>
      <c r="AG100">
        <f>Table1[[#This Row],[population]]*Table1[[#This Row],[prox]]*(1-Table1[[#This Row],[urban]])</f>
        <v>49181</v>
      </c>
      <c r="AH100">
        <f>Table1[[#This Row],[population]]*(1-Table1[[#This Row],[prox]])*Table1[[#This Row],[urban]]</f>
        <v>0</v>
      </c>
      <c r="AI100">
        <f>Table1[[#This Row],[population]]*(1-Table1[[#This Row],[prox]])*(1-Table1[[#This Row],[urban]])</f>
        <v>0</v>
      </c>
      <c r="AK100">
        <f>(Table1[[#This Row],[docs-pub]]+Table1[docs-priv])*Table1[[#This Row],[prox]]*Table1[[#This Row],[urban]]</f>
        <v>0</v>
      </c>
      <c r="AL100">
        <f>(Table1[[#This Row],[docs-pub]]+Table1[docs-priv])*Table1[[#This Row],[prox]]*(1-Table1[[#This Row],[urban]])</f>
        <v>1</v>
      </c>
      <c r="AM100">
        <f>(Table1[[#This Row],[docs-pub]]+Table1[docs-priv])*(1-Table1[[#This Row],[prox]])*Table1[[#This Row],[urban]]</f>
        <v>0</v>
      </c>
      <c r="AN100">
        <f>(Table1[[#This Row],[docs-pub]]+Table1[docs-priv])*(1-Table1[[#This Row],[prox]])*(1-Table1[[#This Row],[urban]])</f>
        <v>0</v>
      </c>
      <c r="AP100">
        <f>(Table1[[#This Row],[amo-pub]]+Table1[amo-priv])*Table1[[#This Row],[prox]]*Table1[[#This Row],[urban]]</f>
        <v>0</v>
      </c>
      <c r="AQ100">
        <f>(Table1[[#This Row],[amo-pub]]+Table1[amo-priv])*Table1[[#This Row],[prox]]*(1-Table1[[#This Row],[urban]])</f>
        <v>6</v>
      </c>
      <c r="AR100">
        <f>(Table1[[#This Row],[amo-pub]]+Table1[amo-priv])*(1-Table1[[#This Row],[prox]])*Table1[[#This Row],[urban]]</f>
        <v>0</v>
      </c>
      <c r="AS100">
        <f>(Table1[[#This Row],[amo-pub]]+Table1[amo-priv])*(1-Table1[[#This Row],[prox]])*(1-Table1[[#This Row],[urban]])</f>
        <v>0</v>
      </c>
      <c r="AU100">
        <f>(Table1[[#This Row],[co-pub]]+Table1[co-priv])*Table1[[#This Row],[prox]]*Table1[[#This Row],[urban]]</f>
        <v>0</v>
      </c>
      <c r="AV100">
        <f>(Table1[[#This Row],[co-pub]]+Table1[co-priv])*Table1[[#This Row],[prox]]*(1-Table1[[#This Row],[urban]])</f>
        <v>32</v>
      </c>
      <c r="AW100">
        <f>(Table1[[#This Row],[co-pub]]+Table1[co-priv])*(1-Table1[[#This Row],[prox]])*Table1[[#This Row],[urban]]</f>
        <v>0</v>
      </c>
      <c r="AX100">
        <f>(Table1[[#This Row],[co-pub]]+Table1[co-priv])*(1-Table1[[#This Row],[prox]])*(1-Table1[[#This Row],[urban]])</f>
        <v>0</v>
      </c>
      <c r="AZ100">
        <f>(Table1[[#This Row],[nurse-pub]]+Table1[nurse-priv])*Table1[[#This Row],[prox]]*Table1[[#This Row],[urban]]</f>
        <v>0</v>
      </c>
      <c r="BA100">
        <f>(Table1[[#This Row],[nurse-pub]]+Table1[nurse-priv])*Table1[[#This Row],[prox]]*(1-Table1[[#This Row],[urban]])</f>
        <v>12</v>
      </c>
      <c r="BB100">
        <f>(Table1[[#This Row],[nurse-pub]]+Table1[nurse-priv])*(1-Table1[[#This Row],[prox]])*Table1[[#This Row],[urban]]</f>
        <v>0</v>
      </c>
      <c r="BC100">
        <f>(Table1[[#This Row],[nurse-pub]]+Table1[nurse-priv])*(1-Table1[[#This Row],[prox]])*(1-Table1[[#This Row],[urban]])</f>
        <v>0</v>
      </c>
      <c r="BE100">
        <f>(Table1[[#This Row],[midwife-pub]]+Table1[midwife-priv])*Table1[[#This Row],[prox]]*Table1[[#This Row],[urban]]</f>
        <v>0</v>
      </c>
      <c r="BF100">
        <f>(Table1[[#This Row],[midwife-pub]]+Table1[midwife-priv])*Table1[[#This Row],[prox]]*(1-Table1[[#This Row],[urban]])</f>
        <v>37</v>
      </c>
      <c r="BG100">
        <f>(Table1[[#This Row],[midwife-pub]]+Table1[midwife-priv])*(1-Table1[[#This Row],[prox]])*Table1[[#This Row],[urban]]</f>
        <v>0</v>
      </c>
      <c r="BH100">
        <f>(Table1[[#This Row],[midwife-pub]]+Table1[midwife-priv])*(1-Table1[[#This Row],[prox]])*(1-Table1[[#This Row],[urban]])</f>
        <v>0</v>
      </c>
      <c r="BJ100">
        <f>(Table1[[#This Row],[ma-pub]]+Table1[ma-priv])*Table1[[#This Row],[prox]]*Table1[[#This Row],[urban]]</f>
        <v>0</v>
      </c>
      <c r="BK100">
        <f>(Table1[[#This Row],[ma-pub]]+Table1[ma-priv])*Table1[[#This Row],[prox]]*(1-Table1[[#This Row],[urban]])</f>
        <v>71</v>
      </c>
      <c r="BL100">
        <f>(Table1[[#This Row],[ma-pub]]+Table1[ma-priv])*(1-Table1[[#This Row],[prox]])*Table1[[#This Row],[urban]]</f>
        <v>0</v>
      </c>
      <c r="BM100">
        <f>(Table1[[#This Row],[ma-pub]]+Table1[ma-priv])*(1-Table1[[#This Row],[prox]])*(1-Table1[[#This Row],[urban]])</f>
        <v>0</v>
      </c>
    </row>
    <row r="101" spans="1:65" x14ac:dyDescent="0.2">
      <c r="A101" t="s">
        <v>95</v>
      </c>
      <c r="B101">
        <v>281</v>
      </c>
      <c r="C101">
        <v>870</v>
      </c>
      <c r="D101" s="12" t="str">
        <f>VLOOKUP(A101,'Districts+regions'!A79:B224,2,FALSE)</f>
        <v>Kilimanjaro</v>
      </c>
      <c r="E101" s="6"/>
      <c r="F101" s="6">
        <f>Table1[[#This Row],[regional]]</f>
        <v>0</v>
      </c>
      <c r="G101" s="6">
        <v>1</v>
      </c>
      <c r="H101" s="1">
        <f t="shared" si="11"/>
        <v>281870</v>
      </c>
      <c r="I101">
        <v>4</v>
      </c>
      <c r="J101">
        <v>0</v>
      </c>
      <c r="K101">
        <v>7</v>
      </c>
      <c r="L101">
        <v>0</v>
      </c>
      <c r="M101">
        <v>48</v>
      </c>
      <c r="N101">
        <v>7</v>
      </c>
      <c r="O101">
        <v>44</v>
      </c>
      <c r="P101">
        <v>1</v>
      </c>
      <c r="Q101">
        <v>63</v>
      </c>
      <c r="R101">
        <v>3</v>
      </c>
      <c r="S101">
        <v>158</v>
      </c>
      <c r="T101">
        <v>7</v>
      </c>
      <c r="U101" s="9">
        <f>((I101+J101+Table1[[#This Row],[amo-pub]]+Table1[[#This Row],[amo-priv]]+Table1[[#This Row],[co-pub]]+Table1[[#This Row],[co-priv]]+O101+P101+Q101+R101)/H101)*10000</f>
        <v>6.2794905452868344</v>
      </c>
      <c r="V101">
        <v>4.3</v>
      </c>
      <c r="W101">
        <f>IF(Table1[[#This Row],[Column20]]&gt;$Y$7,4,1)*IF(AND($Y$7&gt;Table1[[#This Row],[Column20]],Table1[[#This Row],[Column20]]&gt;$Y$10),3,1)*IF(AND($Y$10&gt;Table1[[#This Row],[Column20]],Table1[[#This Row],[Column20]]&gt;$Y$13),2,1)</f>
        <v>3</v>
      </c>
      <c r="AA101">
        <f t="shared" si="7"/>
        <v>0</v>
      </c>
      <c r="AB101">
        <f t="shared" si="8"/>
        <v>1</v>
      </c>
      <c r="AC101">
        <f t="shared" si="9"/>
        <v>0</v>
      </c>
      <c r="AD101">
        <f t="shared" si="10"/>
        <v>0</v>
      </c>
      <c r="AF101">
        <f>Table1[[#This Row],[population]]*Table1[[#This Row],[prox]]*Table1[[#This Row],[urban]]</f>
        <v>0</v>
      </c>
      <c r="AG101">
        <f>Table1[[#This Row],[population]]*Table1[[#This Row],[prox]]*(1-Table1[[#This Row],[urban]])</f>
        <v>281870</v>
      </c>
      <c r="AH101">
        <f>Table1[[#This Row],[population]]*(1-Table1[[#This Row],[prox]])*Table1[[#This Row],[urban]]</f>
        <v>0</v>
      </c>
      <c r="AI101">
        <f>Table1[[#This Row],[population]]*(1-Table1[[#This Row],[prox]])*(1-Table1[[#This Row],[urban]])</f>
        <v>0</v>
      </c>
      <c r="AK101">
        <f>(Table1[[#This Row],[docs-pub]]+Table1[docs-priv])*Table1[[#This Row],[prox]]*Table1[[#This Row],[urban]]</f>
        <v>0</v>
      </c>
      <c r="AL101">
        <f>(Table1[[#This Row],[docs-pub]]+Table1[docs-priv])*Table1[[#This Row],[prox]]*(1-Table1[[#This Row],[urban]])</f>
        <v>4</v>
      </c>
      <c r="AM101">
        <f>(Table1[[#This Row],[docs-pub]]+Table1[docs-priv])*(1-Table1[[#This Row],[prox]])*Table1[[#This Row],[urban]]</f>
        <v>0</v>
      </c>
      <c r="AN101">
        <f>(Table1[[#This Row],[docs-pub]]+Table1[docs-priv])*(1-Table1[[#This Row],[prox]])*(1-Table1[[#This Row],[urban]])</f>
        <v>0</v>
      </c>
      <c r="AP101">
        <f>(Table1[[#This Row],[amo-pub]]+Table1[amo-priv])*Table1[[#This Row],[prox]]*Table1[[#This Row],[urban]]</f>
        <v>0</v>
      </c>
      <c r="AQ101">
        <f>(Table1[[#This Row],[amo-pub]]+Table1[amo-priv])*Table1[[#This Row],[prox]]*(1-Table1[[#This Row],[urban]])</f>
        <v>7</v>
      </c>
      <c r="AR101">
        <f>(Table1[[#This Row],[amo-pub]]+Table1[amo-priv])*(1-Table1[[#This Row],[prox]])*Table1[[#This Row],[urban]]</f>
        <v>0</v>
      </c>
      <c r="AS101">
        <f>(Table1[[#This Row],[amo-pub]]+Table1[amo-priv])*(1-Table1[[#This Row],[prox]])*(1-Table1[[#This Row],[urban]])</f>
        <v>0</v>
      </c>
      <c r="AU101">
        <f>(Table1[[#This Row],[co-pub]]+Table1[co-priv])*Table1[[#This Row],[prox]]*Table1[[#This Row],[urban]]</f>
        <v>0</v>
      </c>
      <c r="AV101">
        <f>(Table1[[#This Row],[co-pub]]+Table1[co-priv])*Table1[[#This Row],[prox]]*(1-Table1[[#This Row],[urban]])</f>
        <v>55</v>
      </c>
      <c r="AW101">
        <f>(Table1[[#This Row],[co-pub]]+Table1[co-priv])*(1-Table1[[#This Row],[prox]])*Table1[[#This Row],[urban]]</f>
        <v>0</v>
      </c>
      <c r="AX101">
        <f>(Table1[[#This Row],[co-pub]]+Table1[co-priv])*(1-Table1[[#This Row],[prox]])*(1-Table1[[#This Row],[urban]])</f>
        <v>0</v>
      </c>
      <c r="AZ101">
        <f>(Table1[[#This Row],[nurse-pub]]+Table1[nurse-priv])*Table1[[#This Row],[prox]]*Table1[[#This Row],[urban]]</f>
        <v>0</v>
      </c>
      <c r="BA101">
        <f>(Table1[[#This Row],[nurse-pub]]+Table1[nurse-priv])*Table1[[#This Row],[prox]]*(1-Table1[[#This Row],[urban]])</f>
        <v>45</v>
      </c>
      <c r="BB101">
        <f>(Table1[[#This Row],[nurse-pub]]+Table1[nurse-priv])*(1-Table1[[#This Row],[prox]])*Table1[[#This Row],[urban]]</f>
        <v>0</v>
      </c>
      <c r="BC101">
        <f>(Table1[[#This Row],[nurse-pub]]+Table1[nurse-priv])*(1-Table1[[#This Row],[prox]])*(1-Table1[[#This Row],[urban]])</f>
        <v>0</v>
      </c>
      <c r="BE101">
        <f>(Table1[[#This Row],[midwife-pub]]+Table1[midwife-priv])*Table1[[#This Row],[prox]]*Table1[[#This Row],[urban]]</f>
        <v>0</v>
      </c>
      <c r="BF101">
        <f>(Table1[[#This Row],[midwife-pub]]+Table1[midwife-priv])*Table1[[#This Row],[prox]]*(1-Table1[[#This Row],[urban]])</f>
        <v>66</v>
      </c>
      <c r="BG101">
        <f>(Table1[[#This Row],[midwife-pub]]+Table1[midwife-priv])*(1-Table1[[#This Row],[prox]])*Table1[[#This Row],[urban]]</f>
        <v>0</v>
      </c>
      <c r="BH101">
        <f>(Table1[[#This Row],[midwife-pub]]+Table1[midwife-priv])*(1-Table1[[#This Row],[prox]])*(1-Table1[[#This Row],[urban]])</f>
        <v>0</v>
      </c>
      <c r="BJ101">
        <f>(Table1[[#This Row],[ma-pub]]+Table1[ma-priv])*Table1[[#This Row],[prox]]*Table1[[#This Row],[urban]]</f>
        <v>0</v>
      </c>
      <c r="BK101">
        <f>(Table1[[#This Row],[ma-pub]]+Table1[ma-priv])*Table1[[#This Row],[prox]]*(1-Table1[[#This Row],[urban]])</f>
        <v>165</v>
      </c>
      <c r="BL101">
        <f>(Table1[[#This Row],[ma-pub]]+Table1[ma-priv])*(1-Table1[[#This Row],[prox]])*Table1[[#This Row],[urban]]</f>
        <v>0</v>
      </c>
      <c r="BM101">
        <f>(Table1[[#This Row],[ma-pub]]+Table1[ma-priv])*(1-Table1[[#This Row],[prox]])*(1-Table1[[#This Row],[urban]])</f>
        <v>0</v>
      </c>
    </row>
    <row r="102" spans="1:65" x14ac:dyDescent="0.2">
      <c r="A102" t="s">
        <v>96</v>
      </c>
      <c r="B102">
        <v>136</v>
      </c>
      <c r="C102">
        <v>595</v>
      </c>
      <c r="D102" s="12" t="str">
        <f>VLOOKUP(A102,'Districts+regions'!A51:B196,2,FALSE)</f>
        <v>Lindi</v>
      </c>
      <c r="E102" s="6"/>
      <c r="F102" s="6">
        <f>Table1[[#This Row],[regional]]</f>
        <v>0</v>
      </c>
      <c r="G102" s="6"/>
      <c r="H102" s="1">
        <f t="shared" si="11"/>
        <v>136595</v>
      </c>
      <c r="I102">
        <v>1</v>
      </c>
      <c r="J102">
        <v>0</v>
      </c>
      <c r="K102">
        <v>1</v>
      </c>
      <c r="L102">
        <v>0</v>
      </c>
      <c r="M102">
        <v>25</v>
      </c>
      <c r="N102">
        <v>2</v>
      </c>
      <c r="O102">
        <v>10</v>
      </c>
      <c r="P102">
        <v>0</v>
      </c>
      <c r="Q102">
        <v>23</v>
      </c>
      <c r="R102">
        <v>0</v>
      </c>
      <c r="S102">
        <v>41</v>
      </c>
      <c r="T102">
        <v>2</v>
      </c>
      <c r="U102" s="9">
        <f>((I102+J102+Table1[[#This Row],[amo-pub]]+Table1[[#This Row],[amo-priv]]+Table1[[#This Row],[co-pub]]+Table1[[#This Row],[co-priv]]+O102+P102+Q102+R102)/H102)*10000</f>
        <v>4.5389655551081667</v>
      </c>
      <c r="V102">
        <v>2.6</v>
      </c>
      <c r="W102">
        <f>IF(Table1[[#This Row],[Column20]]&gt;$Y$7,4,1)*IF(AND($Y$7&gt;Table1[[#This Row],[Column20]],Table1[[#This Row],[Column20]]&gt;$Y$10),3,1)*IF(AND($Y$10&gt;Table1[[#This Row],[Column20]],Table1[[#This Row],[Column20]]&gt;$Y$13),2,1)</f>
        <v>2</v>
      </c>
      <c r="AA102">
        <f t="shared" si="7"/>
        <v>0</v>
      </c>
      <c r="AB102">
        <f t="shared" si="8"/>
        <v>0</v>
      </c>
      <c r="AC102">
        <f t="shared" si="9"/>
        <v>0</v>
      </c>
      <c r="AD102">
        <f t="shared" si="10"/>
        <v>1</v>
      </c>
      <c r="AF102">
        <f>Table1[[#This Row],[population]]*Table1[[#This Row],[prox]]*Table1[[#This Row],[urban]]</f>
        <v>0</v>
      </c>
      <c r="AG102">
        <f>Table1[[#This Row],[population]]*Table1[[#This Row],[prox]]*(1-Table1[[#This Row],[urban]])</f>
        <v>0</v>
      </c>
      <c r="AH102">
        <f>Table1[[#This Row],[population]]*(1-Table1[[#This Row],[prox]])*Table1[[#This Row],[urban]]</f>
        <v>0</v>
      </c>
      <c r="AI102">
        <f>Table1[[#This Row],[population]]*(1-Table1[[#This Row],[prox]])*(1-Table1[[#This Row],[urban]])</f>
        <v>136595</v>
      </c>
      <c r="AK102">
        <f>(Table1[[#This Row],[docs-pub]]+Table1[docs-priv])*Table1[[#This Row],[prox]]*Table1[[#This Row],[urban]]</f>
        <v>0</v>
      </c>
      <c r="AL102">
        <f>(Table1[[#This Row],[docs-pub]]+Table1[docs-priv])*Table1[[#This Row],[prox]]*(1-Table1[[#This Row],[urban]])</f>
        <v>0</v>
      </c>
      <c r="AM102">
        <f>(Table1[[#This Row],[docs-pub]]+Table1[docs-priv])*(1-Table1[[#This Row],[prox]])*Table1[[#This Row],[urban]]</f>
        <v>0</v>
      </c>
      <c r="AN102">
        <f>(Table1[[#This Row],[docs-pub]]+Table1[docs-priv])*(1-Table1[[#This Row],[prox]])*(1-Table1[[#This Row],[urban]])</f>
        <v>1</v>
      </c>
      <c r="AP102">
        <f>(Table1[[#This Row],[amo-pub]]+Table1[amo-priv])*Table1[[#This Row],[prox]]*Table1[[#This Row],[urban]]</f>
        <v>0</v>
      </c>
      <c r="AQ102">
        <f>(Table1[[#This Row],[amo-pub]]+Table1[amo-priv])*Table1[[#This Row],[prox]]*(1-Table1[[#This Row],[urban]])</f>
        <v>0</v>
      </c>
      <c r="AR102">
        <f>(Table1[[#This Row],[amo-pub]]+Table1[amo-priv])*(1-Table1[[#This Row],[prox]])*Table1[[#This Row],[urban]]</f>
        <v>0</v>
      </c>
      <c r="AS102">
        <f>(Table1[[#This Row],[amo-pub]]+Table1[amo-priv])*(1-Table1[[#This Row],[prox]])*(1-Table1[[#This Row],[urban]])</f>
        <v>1</v>
      </c>
      <c r="AU102">
        <f>(Table1[[#This Row],[co-pub]]+Table1[co-priv])*Table1[[#This Row],[prox]]*Table1[[#This Row],[urban]]</f>
        <v>0</v>
      </c>
      <c r="AV102">
        <f>(Table1[[#This Row],[co-pub]]+Table1[co-priv])*Table1[[#This Row],[prox]]*(1-Table1[[#This Row],[urban]])</f>
        <v>0</v>
      </c>
      <c r="AW102">
        <f>(Table1[[#This Row],[co-pub]]+Table1[co-priv])*(1-Table1[[#This Row],[prox]])*Table1[[#This Row],[urban]]</f>
        <v>0</v>
      </c>
      <c r="AX102">
        <f>(Table1[[#This Row],[co-pub]]+Table1[co-priv])*(1-Table1[[#This Row],[prox]])*(1-Table1[[#This Row],[urban]])</f>
        <v>27</v>
      </c>
      <c r="AZ102">
        <f>(Table1[[#This Row],[nurse-pub]]+Table1[nurse-priv])*Table1[[#This Row],[prox]]*Table1[[#This Row],[urban]]</f>
        <v>0</v>
      </c>
      <c r="BA102">
        <f>(Table1[[#This Row],[nurse-pub]]+Table1[nurse-priv])*Table1[[#This Row],[prox]]*(1-Table1[[#This Row],[urban]])</f>
        <v>0</v>
      </c>
      <c r="BB102">
        <f>(Table1[[#This Row],[nurse-pub]]+Table1[nurse-priv])*(1-Table1[[#This Row],[prox]])*Table1[[#This Row],[urban]]</f>
        <v>0</v>
      </c>
      <c r="BC102">
        <f>(Table1[[#This Row],[nurse-pub]]+Table1[nurse-priv])*(1-Table1[[#This Row],[prox]])*(1-Table1[[#This Row],[urban]])</f>
        <v>10</v>
      </c>
      <c r="BE102">
        <f>(Table1[[#This Row],[midwife-pub]]+Table1[midwife-priv])*Table1[[#This Row],[prox]]*Table1[[#This Row],[urban]]</f>
        <v>0</v>
      </c>
      <c r="BF102">
        <f>(Table1[[#This Row],[midwife-pub]]+Table1[midwife-priv])*Table1[[#This Row],[prox]]*(1-Table1[[#This Row],[urban]])</f>
        <v>0</v>
      </c>
      <c r="BG102">
        <f>(Table1[[#This Row],[midwife-pub]]+Table1[midwife-priv])*(1-Table1[[#This Row],[prox]])*Table1[[#This Row],[urban]]</f>
        <v>0</v>
      </c>
      <c r="BH102">
        <f>(Table1[[#This Row],[midwife-pub]]+Table1[midwife-priv])*(1-Table1[[#This Row],[prox]])*(1-Table1[[#This Row],[urban]])</f>
        <v>23</v>
      </c>
      <c r="BJ102">
        <f>(Table1[[#This Row],[ma-pub]]+Table1[ma-priv])*Table1[[#This Row],[prox]]*Table1[[#This Row],[urban]]</f>
        <v>0</v>
      </c>
      <c r="BK102">
        <f>(Table1[[#This Row],[ma-pub]]+Table1[ma-priv])*Table1[[#This Row],[prox]]*(1-Table1[[#This Row],[urban]])</f>
        <v>0</v>
      </c>
      <c r="BL102">
        <f>(Table1[[#This Row],[ma-pub]]+Table1[ma-priv])*(1-Table1[[#This Row],[prox]])*Table1[[#This Row],[urban]]</f>
        <v>0</v>
      </c>
      <c r="BM102">
        <f>(Table1[[#This Row],[ma-pub]]+Table1[ma-priv])*(1-Table1[[#This Row],[prox]])*(1-Table1[[#This Row],[urban]])</f>
        <v>43</v>
      </c>
    </row>
    <row r="103" spans="1:65" x14ac:dyDescent="0.2">
      <c r="A103" t="s">
        <v>97</v>
      </c>
      <c r="B103">
        <v>215</v>
      </c>
      <c r="C103">
        <v>726</v>
      </c>
      <c r="D103" s="12" t="str">
        <f>VLOOKUP(A103,'Districts+regions'!A61:B206,2,FALSE)</f>
        <v>Pwani</v>
      </c>
      <c r="E103" s="6"/>
      <c r="F103" s="6">
        <f>Table1[[#This Row],[regional]]</f>
        <v>0</v>
      </c>
      <c r="G103" s="6">
        <v>1</v>
      </c>
      <c r="H103" s="1">
        <f t="shared" si="11"/>
        <v>215726</v>
      </c>
      <c r="I103">
        <v>2</v>
      </c>
      <c r="J103">
        <v>0</v>
      </c>
      <c r="K103">
        <v>4</v>
      </c>
      <c r="L103">
        <v>0</v>
      </c>
      <c r="M103">
        <v>43</v>
      </c>
      <c r="N103">
        <v>1</v>
      </c>
      <c r="O103">
        <v>1</v>
      </c>
      <c r="P103">
        <v>0</v>
      </c>
      <c r="Q103">
        <v>17</v>
      </c>
      <c r="R103">
        <v>0</v>
      </c>
      <c r="S103">
        <v>115</v>
      </c>
      <c r="T103">
        <v>0</v>
      </c>
      <c r="U103" s="9">
        <f>((I103+J103+Table1[[#This Row],[amo-pub]]+Table1[[#This Row],[amo-priv]]+Table1[[#This Row],[co-pub]]+Table1[[#This Row],[co-priv]]+O103+P103+Q103+R103)/H103)*10000</f>
        <v>3.1521467046160407</v>
      </c>
      <c r="V103">
        <v>1.1000000000000001</v>
      </c>
      <c r="W103">
        <f>IF(Table1[[#This Row],[Column20]]&gt;$Y$7,4,1)*IF(AND($Y$7&gt;Table1[[#This Row],[Column20]],Table1[[#This Row],[Column20]]&gt;$Y$10),3,1)*IF(AND($Y$10&gt;Table1[[#This Row],[Column20]],Table1[[#This Row],[Column20]]&gt;$Y$13),2,1)</f>
        <v>1</v>
      </c>
      <c r="AA103">
        <f t="shared" si="7"/>
        <v>0</v>
      </c>
      <c r="AB103">
        <f t="shared" si="8"/>
        <v>1</v>
      </c>
      <c r="AC103">
        <f t="shared" si="9"/>
        <v>0</v>
      </c>
      <c r="AD103">
        <f t="shared" si="10"/>
        <v>0</v>
      </c>
      <c r="AF103">
        <f>Table1[[#This Row],[population]]*Table1[[#This Row],[prox]]*Table1[[#This Row],[urban]]</f>
        <v>0</v>
      </c>
      <c r="AG103">
        <f>Table1[[#This Row],[population]]*Table1[[#This Row],[prox]]*(1-Table1[[#This Row],[urban]])</f>
        <v>215726</v>
      </c>
      <c r="AH103">
        <f>Table1[[#This Row],[population]]*(1-Table1[[#This Row],[prox]])*Table1[[#This Row],[urban]]</f>
        <v>0</v>
      </c>
      <c r="AI103">
        <f>Table1[[#This Row],[population]]*(1-Table1[[#This Row],[prox]])*(1-Table1[[#This Row],[urban]])</f>
        <v>0</v>
      </c>
      <c r="AK103">
        <f>(Table1[[#This Row],[docs-pub]]+Table1[docs-priv])*Table1[[#This Row],[prox]]*Table1[[#This Row],[urban]]</f>
        <v>0</v>
      </c>
      <c r="AL103">
        <f>(Table1[[#This Row],[docs-pub]]+Table1[docs-priv])*Table1[[#This Row],[prox]]*(1-Table1[[#This Row],[urban]])</f>
        <v>2</v>
      </c>
      <c r="AM103">
        <f>(Table1[[#This Row],[docs-pub]]+Table1[docs-priv])*(1-Table1[[#This Row],[prox]])*Table1[[#This Row],[urban]]</f>
        <v>0</v>
      </c>
      <c r="AN103">
        <f>(Table1[[#This Row],[docs-pub]]+Table1[docs-priv])*(1-Table1[[#This Row],[prox]])*(1-Table1[[#This Row],[urban]])</f>
        <v>0</v>
      </c>
      <c r="AP103">
        <f>(Table1[[#This Row],[amo-pub]]+Table1[amo-priv])*Table1[[#This Row],[prox]]*Table1[[#This Row],[urban]]</f>
        <v>0</v>
      </c>
      <c r="AQ103">
        <f>(Table1[[#This Row],[amo-pub]]+Table1[amo-priv])*Table1[[#This Row],[prox]]*(1-Table1[[#This Row],[urban]])</f>
        <v>4</v>
      </c>
      <c r="AR103">
        <f>(Table1[[#This Row],[amo-pub]]+Table1[amo-priv])*(1-Table1[[#This Row],[prox]])*Table1[[#This Row],[urban]]</f>
        <v>0</v>
      </c>
      <c r="AS103">
        <f>(Table1[[#This Row],[amo-pub]]+Table1[amo-priv])*(1-Table1[[#This Row],[prox]])*(1-Table1[[#This Row],[urban]])</f>
        <v>0</v>
      </c>
      <c r="AU103">
        <f>(Table1[[#This Row],[co-pub]]+Table1[co-priv])*Table1[[#This Row],[prox]]*Table1[[#This Row],[urban]]</f>
        <v>0</v>
      </c>
      <c r="AV103">
        <f>(Table1[[#This Row],[co-pub]]+Table1[co-priv])*Table1[[#This Row],[prox]]*(1-Table1[[#This Row],[urban]])</f>
        <v>44</v>
      </c>
      <c r="AW103">
        <f>(Table1[[#This Row],[co-pub]]+Table1[co-priv])*(1-Table1[[#This Row],[prox]])*Table1[[#This Row],[urban]]</f>
        <v>0</v>
      </c>
      <c r="AX103">
        <f>(Table1[[#This Row],[co-pub]]+Table1[co-priv])*(1-Table1[[#This Row],[prox]])*(1-Table1[[#This Row],[urban]])</f>
        <v>0</v>
      </c>
      <c r="AZ103">
        <f>(Table1[[#This Row],[nurse-pub]]+Table1[nurse-priv])*Table1[[#This Row],[prox]]*Table1[[#This Row],[urban]]</f>
        <v>0</v>
      </c>
      <c r="BA103">
        <f>(Table1[[#This Row],[nurse-pub]]+Table1[nurse-priv])*Table1[[#This Row],[prox]]*(1-Table1[[#This Row],[urban]])</f>
        <v>1</v>
      </c>
      <c r="BB103">
        <f>(Table1[[#This Row],[nurse-pub]]+Table1[nurse-priv])*(1-Table1[[#This Row],[prox]])*Table1[[#This Row],[urban]]</f>
        <v>0</v>
      </c>
      <c r="BC103">
        <f>(Table1[[#This Row],[nurse-pub]]+Table1[nurse-priv])*(1-Table1[[#This Row],[prox]])*(1-Table1[[#This Row],[urban]])</f>
        <v>0</v>
      </c>
      <c r="BE103">
        <f>(Table1[[#This Row],[midwife-pub]]+Table1[midwife-priv])*Table1[[#This Row],[prox]]*Table1[[#This Row],[urban]]</f>
        <v>0</v>
      </c>
      <c r="BF103">
        <f>(Table1[[#This Row],[midwife-pub]]+Table1[midwife-priv])*Table1[[#This Row],[prox]]*(1-Table1[[#This Row],[urban]])</f>
        <v>17</v>
      </c>
      <c r="BG103">
        <f>(Table1[[#This Row],[midwife-pub]]+Table1[midwife-priv])*(1-Table1[[#This Row],[prox]])*Table1[[#This Row],[urban]]</f>
        <v>0</v>
      </c>
      <c r="BH103">
        <f>(Table1[[#This Row],[midwife-pub]]+Table1[midwife-priv])*(1-Table1[[#This Row],[prox]])*(1-Table1[[#This Row],[urban]])</f>
        <v>0</v>
      </c>
      <c r="BJ103">
        <f>(Table1[[#This Row],[ma-pub]]+Table1[ma-priv])*Table1[[#This Row],[prox]]*Table1[[#This Row],[urban]]</f>
        <v>0</v>
      </c>
      <c r="BK103">
        <f>(Table1[[#This Row],[ma-pub]]+Table1[ma-priv])*Table1[[#This Row],[prox]]*(1-Table1[[#This Row],[urban]])</f>
        <v>115</v>
      </c>
      <c r="BL103">
        <f>(Table1[[#This Row],[ma-pub]]+Table1[ma-priv])*(1-Table1[[#This Row],[prox]])*Table1[[#This Row],[urban]]</f>
        <v>0</v>
      </c>
      <c r="BM103">
        <f>(Table1[[#This Row],[ma-pub]]+Table1[ma-priv])*(1-Table1[[#This Row],[prox]])*(1-Table1[[#This Row],[urban]])</f>
        <v>0</v>
      </c>
    </row>
    <row r="104" spans="1:65" x14ac:dyDescent="0.2">
      <c r="A104" t="s">
        <v>98</v>
      </c>
      <c r="B104">
        <v>345</v>
      </c>
      <c r="C104">
        <v>294</v>
      </c>
      <c r="D104" s="12" t="str">
        <f>VLOOKUP(A104,'Districts+regions'!A44:B189,2,FALSE)</f>
        <v>Mbeya</v>
      </c>
      <c r="E104" s="6"/>
      <c r="F104" s="6">
        <f>Table1[[#This Row],[regional]]</f>
        <v>0</v>
      </c>
      <c r="G104" s="6"/>
      <c r="H104" s="1">
        <f t="shared" si="11"/>
        <v>345294</v>
      </c>
      <c r="I104">
        <v>2</v>
      </c>
      <c r="J104">
        <v>0</v>
      </c>
      <c r="K104">
        <v>5</v>
      </c>
      <c r="L104">
        <v>0</v>
      </c>
      <c r="M104">
        <v>70</v>
      </c>
      <c r="N104">
        <v>1</v>
      </c>
      <c r="O104">
        <v>23</v>
      </c>
      <c r="P104">
        <v>2</v>
      </c>
      <c r="Q104">
        <v>93</v>
      </c>
      <c r="R104">
        <v>1</v>
      </c>
      <c r="S104">
        <v>240</v>
      </c>
      <c r="T104">
        <v>16</v>
      </c>
      <c r="U104" s="9">
        <f>((I104+J104+Table1[[#This Row],[amo-pub]]+Table1[[#This Row],[amo-priv]]+Table1[[#This Row],[co-pub]]+Table1[[#This Row],[co-priv]]+O104+P104+Q104+R104)/H104)*10000</f>
        <v>5.7052830341679845</v>
      </c>
      <c r="V104">
        <v>3.6</v>
      </c>
      <c r="W104">
        <f>IF(Table1[[#This Row],[Column20]]&gt;$Y$7,4,1)*IF(AND($Y$7&gt;Table1[[#This Row],[Column20]],Table1[[#This Row],[Column20]]&gt;$Y$10),3,1)*IF(AND($Y$10&gt;Table1[[#This Row],[Column20]],Table1[[#This Row],[Column20]]&gt;$Y$13),2,1)</f>
        <v>3</v>
      </c>
      <c r="AA104">
        <f t="shared" si="7"/>
        <v>0</v>
      </c>
      <c r="AB104">
        <f t="shared" si="8"/>
        <v>0</v>
      </c>
      <c r="AC104">
        <f t="shared" si="9"/>
        <v>0</v>
      </c>
      <c r="AD104">
        <f t="shared" si="10"/>
        <v>1</v>
      </c>
      <c r="AF104">
        <f>Table1[[#This Row],[population]]*Table1[[#This Row],[prox]]*Table1[[#This Row],[urban]]</f>
        <v>0</v>
      </c>
      <c r="AG104">
        <f>Table1[[#This Row],[population]]*Table1[[#This Row],[prox]]*(1-Table1[[#This Row],[urban]])</f>
        <v>0</v>
      </c>
      <c r="AH104">
        <f>Table1[[#This Row],[population]]*(1-Table1[[#This Row],[prox]])*Table1[[#This Row],[urban]]</f>
        <v>0</v>
      </c>
      <c r="AI104">
        <f>Table1[[#This Row],[population]]*(1-Table1[[#This Row],[prox]])*(1-Table1[[#This Row],[urban]])</f>
        <v>345294</v>
      </c>
      <c r="AK104">
        <f>(Table1[[#This Row],[docs-pub]]+Table1[docs-priv])*Table1[[#This Row],[prox]]*Table1[[#This Row],[urban]]</f>
        <v>0</v>
      </c>
      <c r="AL104">
        <f>(Table1[[#This Row],[docs-pub]]+Table1[docs-priv])*Table1[[#This Row],[prox]]*(1-Table1[[#This Row],[urban]])</f>
        <v>0</v>
      </c>
      <c r="AM104">
        <f>(Table1[[#This Row],[docs-pub]]+Table1[docs-priv])*(1-Table1[[#This Row],[prox]])*Table1[[#This Row],[urban]]</f>
        <v>0</v>
      </c>
      <c r="AN104">
        <f>(Table1[[#This Row],[docs-pub]]+Table1[docs-priv])*(1-Table1[[#This Row],[prox]])*(1-Table1[[#This Row],[urban]])</f>
        <v>2</v>
      </c>
      <c r="AP104">
        <f>(Table1[[#This Row],[amo-pub]]+Table1[amo-priv])*Table1[[#This Row],[prox]]*Table1[[#This Row],[urban]]</f>
        <v>0</v>
      </c>
      <c r="AQ104">
        <f>(Table1[[#This Row],[amo-pub]]+Table1[amo-priv])*Table1[[#This Row],[prox]]*(1-Table1[[#This Row],[urban]])</f>
        <v>0</v>
      </c>
      <c r="AR104">
        <f>(Table1[[#This Row],[amo-pub]]+Table1[amo-priv])*(1-Table1[[#This Row],[prox]])*Table1[[#This Row],[urban]]</f>
        <v>0</v>
      </c>
      <c r="AS104">
        <f>(Table1[[#This Row],[amo-pub]]+Table1[amo-priv])*(1-Table1[[#This Row],[prox]])*(1-Table1[[#This Row],[urban]])</f>
        <v>5</v>
      </c>
      <c r="AU104">
        <f>(Table1[[#This Row],[co-pub]]+Table1[co-priv])*Table1[[#This Row],[prox]]*Table1[[#This Row],[urban]]</f>
        <v>0</v>
      </c>
      <c r="AV104">
        <f>(Table1[[#This Row],[co-pub]]+Table1[co-priv])*Table1[[#This Row],[prox]]*(1-Table1[[#This Row],[urban]])</f>
        <v>0</v>
      </c>
      <c r="AW104">
        <f>(Table1[[#This Row],[co-pub]]+Table1[co-priv])*(1-Table1[[#This Row],[prox]])*Table1[[#This Row],[urban]]</f>
        <v>0</v>
      </c>
      <c r="AX104">
        <f>(Table1[[#This Row],[co-pub]]+Table1[co-priv])*(1-Table1[[#This Row],[prox]])*(1-Table1[[#This Row],[urban]])</f>
        <v>71</v>
      </c>
      <c r="AZ104">
        <f>(Table1[[#This Row],[nurse-pub]]+Table1[nurse-priv])*Table1[[#This Row],[prox]]*Table1[[#This Row],[urban]]</f>
        <v>0</v>
      </c>
      <c r="BA104">
        <f>(Table1[[#This Row],[nurse-pub]]+Table1[nurse-priv])*Table1[[#This Row],[prox]]*(1-Table1[[#This Row],[urban]])</f>
        <v>0</v>
      </c>
      <c r="BB104">
        <f>(Table1[[#This Row],[nurse-pub]]+Table1[nurse-priv])*(1-Table1[[#This Row],[prox]])*Table1[[#This Row],[urban]]</f>
        <v>0</v>
      </c>
      <c r="BC104">
        <f>(Table1[[#This Row],[nurse-pub]]+Table1[nurse-priv])*(1-Table1[[#This Row],[prox]])*(1-Table1[[#This Row],[urban]])</f>
        <v>25</v>
      </c>
      <c r="BE104">
        <f>(Table1[[#This Row],[midwife-pub]]+Table1[midwife-priv])*Table1[[#This Row],[prox]]*Table1[[#This Row],[urban]]</f>
        <v>0</v>
      </c>
      <c r="BF104">
        <f>(Table1[[#This Row],[midwife-pub]]+Table1[midwife-priv])*Table1[[#This Row],[prox]]*(1-Table1[[#This Row],[urban]])</f>
        <v>0</v>
      </c>
      <c r="BG104">
        <f>(Table1[[#This Row],[midwife-pub]]+Table1[midwife-priv])*(1-Table1[[#This Row],[prox]])*Table1[[#This Row],[urban]]</f>
        <v>0</v>
      </c>
      <c r="BH104">
        <f>(Table1[[#This Row],[midwife-pub]]+Table1[midwife-priv])*(1-Table1[[#This Row],[prox]])*(1-Table1[[#This Row],[urban]])</f>
        <v>94</v>
      </c>
      <c r="BJ104">
        <f>(Table1[[#This Row],[ma-pub]]+Table1[ma-priv])*Table1[[#This Row],[prox]]*Table1[[#This Row],[urban]]</f>
        <v>0</v>
      </c>
      <c r="BK104">
        <f>(Table1[[#This Row],[ma-pub]]+Table1[ma-priv])*Table1[[#This Row],[prox]]*(1-Table1[[#This Row],[urban]])</f>
        <v>0</v>
      </c>
      <c r="BL104">
        <f>(Table1[[#This Row],[ma-pub]]+Table1[ma-priv])*(1-Table1[[#This Row],[prox]])*Table1[[#This Row],[urban]]</f>
        <v>0</v>
      </c>
      <c r="BM104">
        <f>(Table1[[#This Row],[ma-pub]]+Table1[ma-priv])*(1-Table1[[#This Row],[prox]])*(1-Table1[[#This Row],[urban]])</f>
        <v>256</v>
      </c>
    </row>
    <row r="105" spans="1:65" x14ac:dyDescent="0.2">
      <c r="A105" t="s">
        <v>99</v>
      </c>
      <c r="B105">
        <v>233</v>
      </c>
      <c r="C105">
        <v>864</v>
      </c>
      <c r="D105" s="12" t="str">
        <f>VLOOKUP(A105,'Districts+regions'!A35:B180,2,FALSE)</f>
        <v>Kilimanjaro</v>
      </c>
      <c r="E105" s="6"/>
      <c r="F105" s="6">
        <f>Table1[[#This Row],[regional]]</f>
        <v>0</v>
      </c>
      <c r="G105" s="6">
        <v>1</v>
      </c>
      <c r="H105" s="1">
        <f t="shared" si="11"/>
        <v>233864</v>
      </c>
      <c r="I105">
        <v>0</v>
      </c>
      <c r="J105">
        <v>1</v>
      </c>
      <c r="K105">
        <v>8</v>
      </c>
      <c r="L105">
        <v>4</v>
      </c>
      <c r="M105">
        <v>59</v>
      </c>
      <c r="N105">
        <v>8</v>
      </c>
      <c r="O105">
        <v>25</v>
      </c>
      <c r="P105">
        <v>3</v>
      </c>
      <c r="Q105">
        <v>64</v>
      </c>
      <c r="R105">
        <v>4</v>
      </c>
      <c r="S105">
        <v>231</v>
      </c>
      <c r="T105">
        <v>33</v>
      </c>
      <c r="U105" s="9">
        <f>((I105+J105+Table1[[#This Row],[amo-pub]]+Table1[[#This Row],[amo-priv]]+Table1[[#This Row],[co-pub]]+Table1[[#This Row],[co-priv]]+O105+P105+Q105+R105)/H105)*10000</f>
        <v>7.5257414565730514</v>
      </c>
      <c r="V105">
        <v>4.7</v>
      </c>
      <c r="W105">
        <f>IF(Table1[[#This Row],[Column20]]&gt;$Y$7,4,1)*IF(AND($Y$7&gt;Table1[[#This Row],[Column20]],Table1[[#This Row],[Column20]]&gt;$Y$10),3,1)*IF(AND($Y$10&gt;Table1[[#This Row],[Column20]],Table1[[#This Row],[Column20]]&gt;$Y$13),2,1)</f>
        <v>3</v>
      </c>
      <c r="AA105">
        <f t="shared" si="7"/>
        <v>0</v>
      </c>
      <c r="AB105">
        <f t="shared" si="8"/>
        <v>1</v>
      </c>
      <c r="AC105">
        <f t="shared" si="9"/>
        <v>0</v>
      </c>
      <c r="AD105">
        <f t="shared" si="10"/>
        <v>0</v>
      </c>
      <c r="AF105">
        <f>Table1[[#This Row],[population]]*Table1[[#This Row],[prox]]*Table1[[#This Row],[urban]]</f>
        <v>0</v>
      </c>
      <c r="AG105">
        <f>Table1[[#This Row],[population]]*Table1[[#This Row],[prox]]*(1-Table1[[#This Row],[urban]])</f>
        <v>233864</v>
      </c>
      <c r="AH105">
        <f>Table1[[#This Row],[population]]*(1-Table1[[#This Row],[prox]])*Table1[[#This Row],[urban]]</f>
        <v>0</v>
      </c>
      <c r="AI105">
        <f>Table1[[#This Row],[population]]*(1-Table1[[#This Row],[prox]])*(1-Table1[[#This Row],[urban]])</f>
        <v>0</v>
      </c>
      <c r="AK105">
        <f>(Table1[[#This Row],[docs-pub]]+Table1[docs-priv])*Table1[[#This Row],[prox]]*Table1[[#This Row],[urban]]</f>
        <v>0</v>
      </c>
      <c r="AL105">
        <f>(Table1[[#This Row],[docs-pub]]+Table1[docs-priv])*Table1[[#This Row],[prox]]*(1-Table1[[#This Row],[urban]])</f>
        <v>1</v>
      </c>
      <c r="AM105">
        <f>(Table1[[#This Row],[docs-pub]]+Table1[docs-priv])*(1-Table1[[#This Row],[prox]])*Table1[[#This Row],[urban]]</f>
        <v>0</v>
      </c>
      <c r="AN105">
        <f>(Table1[[#This Row],[docs-pub]]+Table1[docs-priv])*(1-Table1[[#This Row],[prox]])*(1-Table1[[#This Row],[urban]])</f>
        <v>0</v>
      </c>
      <c r="AP105">
        <f>(Table1[[#This Row],[amo-pub]]+Table1[amo-priv])*Table1[[#This Row],[prox]]*Table1[[#This Row],[urban]]</f>
        <v>0</v>
      </c>
      <c r="AQ105">
        <f>(Table1[[#This Row],[amo-pub]]+Table1[amo-priv])*Table1[[#This Row],[prox]]*(1-Table1[[#This Row],[urban]])</f>
        <v>12</v>
      </c>
      <c r="AR105">
        <f>(Table1[[#This Row],[amo-pub]]+Table1[amo-priv])*(1-Table1[[#This Row],[prox]])*Table1[[#This Row],[urban]]</f>
        <v>0</v>
      </c>
      <c r="AS105">
        <f>(Table1[[#This Row],[amo-pub]]+Table1[amo-priv])*(1-Table1[[#This Row],[prox]])*(1-Table1[[#This Row],[urban]])</f>
        <v>0</v>
      </c>
      <c r="AU105">
        <f>(Table1[[#This Row],[co-pub]]+Table1[co-priv])*Table1[[#This Row],[prox]]*Table1[[#This Row],[urban]]</f>
        <v>0</v>
      </c>
      <c r="AV105">
        <f>(Table1[[#This Row],[co-pub]]+Table1[co-priv])*Table1[[#This Row],[prox]]*(1-Table1[[#This Row],[urban]])</f>
        <v>67</v>
      </c>
      <c r="AW105">
        <f>(Table1[[#This Row],[co-pub]]+Table1[co-priv])*(1-Table1[[#This Row],[prox]])*Table1[[#This Row],[urban]]</f>
        <v>0</v>
      </c>
      <c r="AX105">
        <f>(Table1[[#This Row],[co-pub]]+Table1[co-priv])*(1-Table1[[#This Row],[prox]])*(1-Table1[[#This Row],[urban]])</f>
        <v>0</v>
      </c>
      <c r="AZ105">
        <f>(Table1[[#This Row],[nurse-pub]]+Table1[nurse-priv])*Table1[[#This Row],[prox]]*Table1[[#This Row],[urban]]</f>
        <v>0</v>
      </c>
      <c r="BA105">
        <f>(Table1[[#This Row],[nurse-pub]]+Table1[nurse-priv])*Table1[[#This Row],[prox]]*(1-Table1[[#This Row],[urban]])</f>
        <v>28</v>
      </c>
      <c r="BB105">
        <f>(Table1[[#This Row],[nurse-pub]]+Table1[nurse-priv])*(1-Table1[[#This Row],[prox]])*Table1[[#This Row],[urban]]</f>
        <v>0</v>
      </c>
      <c r="BC105">
        <f>(Table1[[#This Row],[nurse-pub]]+Table1[nurse-priv])*(1-Table1[[#This Row],[prox]])*(1-Table1[[#This Row],[urban]])</f>
        <v>0</v>
      </c>
      <c r="BE105">
        <f>(Table1[[#This Row],[midwife-pub]]+Table1[midwife-priv])*Table1[[#This Row],[prox]]*Table1[[#This Row],[urban]]</f>
        <v>0</v>
      </c>
      <c r="BF105">
        <f>(Table1[[#This Row],[midwife-pub]]+Table1[midwife-priv])*Table1[[#This Row],[prox]]*(1-Table1[[#This Row],[urban]])</f>
        <v>68</v>
      </c>
      <c r="BG105">
        <f>(Table1[[#This Row],[midwife-pub]]+Table1[midwife-priv])*(1-Table1[[#This Row],[prox]])*Table1[[#This Row],[urban]]</f>
        <v>0</v>
      </c>
      <c r="BH105">
        <f>(Table1[[#This Row],[midwife-pub]]+Table1[midwife-priv])*(1-Table1[[#This Row],[prox]])*(1-Table1[[#This Row],[urban]])</f>
        <v>0</v>
      </c>
      <c r="BJ105">
        <f>(Table1[[#This Row],[ma-pub]]+Table1[ma-priv])*Table1[[#This Row],[prox]]*Table1[[#This Row],[urban]]</f>
        <v>0</v>
      </c>
      <c r="BK105">
        <f>(Table1[[#This Row],[ma-pub]]+Table1[ma-priv])*Table1[[#This Row],[prox]]*(1-Table1[[#This Row],[urban]])</f>
        <v>264</v>
      </c>
      <c r="BL105">
        <f>(Table1[[#This Row],[ma-pub]]+Table1[ma-priv])*(1-Table1[[#This Row],[prox]])*Table1[[#This Row],[urban]]</f>
        <v>0</v>
      </c>
      <c r="BM105">
        <f>(Table1[[#This Row],[ma-pub]]+Table1[ma-priv])*(1-Table1[[#This Row],[prox]])*(1-Table1[[#This Row],[urban]])</f>
        <v>0</v>
      </c>
    </row>
    <row r="106" spans="1:65" x14ac:dyDescent="0.2">
      <c r="A106" t="s">
        <v>100</v>
      </c>
      <c r="B106">
        <v>539</v>
      </c>
      <c r="C106">
        <v>495</v>
      </c>
      <c r="D106" s="12" t="str">
        <f>VLOOKUP(A106,'Districts+regions'!A33:B178,2,FALSE)</f>
        <v>Mwanza</v>
      </c>
      <c r="E106" s="6"/>
      <c r="F106" s="6">
        <v>1</v>
      </c>
      <c r="G106" s="6">
        <v>1</v>
      </c>
      <c r="H106" s="1">
        <f t="shared" si="11"/>
        <v>539495</v>
      </c>
      <c r="I106">
        <v>2</v>
      </c>
      <c r="J106">
        <v>0</v>
      </c>
      <c r="K106">
        <v>7</v>
      </c>
      <c r="L106">
        <v>0</v>
      </c>
      <c r="M106">
        <v>70</v>
      </c>
      <c r="N106">
        <v>2</v>
      </c>
      <c r="O106">
        <v>19</v>
      </c>
      <c r="P106">
        <v>1</v>
      </c>
      <c r="Q106">
        <v>79</v>
      </c>
      <c r="R106">
        <v>1</v>
      </c>
      <c r="S106">
        <v>188</v>
      </c>
      <c r="T106">
        <v>5</v>
      </c>
      <c r="U106" s="9">
        <f>((I106+J106+Table1[[#This Row],[amo-pub]]+Table1[[#This Row],[amo-priv]]+Table1[[#This Row],[co-pub]]+Table1[[#This Row],[co-priv]]+O106+P106+Q106+R106)/H106)*10000</f>
        <v>3.3549893882241726</v>
      </c>
      <c r="V106">
        <v>2</v>
      </c>
      <c r="W106">
        <f>IF(Table1[[#This Row],[Column20]]&gt;$Y$7,4,1)*IF(AND($Y$7&gt;Table1[[#This Row],[Column20]],Table1[[#This Row],[Column20]]&gt;$Y$10),3,1)*IF(AND($Y$10&gt;Table1[[#This Row],[Column20]],Table1[[#This Row],[Column20]]&gt;$Y$13),2,1)</f>
        <v>1</v>
      </c>
      <c r="AA106">
        <f t="shared" si="7"/>
        <v>1</v>
      </c>
      <c r="AB106">
        <f t="shared" si="8"/>
        <v>0</v>
      </c>
      <c r="AC106">
        <f t="shared" si="9"/>
        <v>0</v>
      </c>
      <c r="AD106">
        <f t="shared" si="10"/>
        <v>0</v>
      </c>
      <c r="AF106">
        <f>Table1[[#This Row],[population]]*Table1[[#This Row],[prox]]*Table1[[#This Row],[urban]]</f>
        <v>539495</v>
      </c>
      <c r="AG106">
        <f>Table1[[#This Row],[population]]*Table1[[#This Row],[prox]]*(1-Table1[[#This Row],[urban]])</f>
        <v>0</v>
      </c>
      <c r="AH106">
        <f>Table1[[#This Row],[population]]*(1-Table1[[#This Row],[prox]])*Table1[[#This Row],[urban]]</f>
        <v>0</v>
      </c>
      <c r="AI106">
        <f>Table1[[#This Row],[population]]*(1-Table1[[#This Row],[prox]])*(1-Table1[[#This Row],[urban]])</f>
        <v>0</v>
      </c>
      <c r="AK106">
        <f>(Table1[[#This Row],[docs-pub]]+Table1[docs-priv])*Table1[[#This Row],[prox]]*Table1[[#This Row],[urban]]</f>
        <v>2</v>
      </c>
      <c r="AL106">
        <f>(Table1[[#This Row],[docs-pub]]+Table1[docs-priv])*Table1[[#This Row],[prox]]*(1-Table1[[#This Row],[urban]])</f>
        <v>0</v>
      </c>
      <c r="AM106">
        <f>(Table1[[#This Row],[docs-pub]]+Table1[docs-priv])*(1-Table1[[#This Row],[prox]])*Table1[[#This Row],[urban]]</f>
        <v>0</v>
      </c>
      <c r="AN106">
        <f>(Table1[[#This Row],[docs-pub]]+Table1[docs-priv])*(1-Table1[[#This Row],[prox]])*(1-Table1[[#This Row],[urban]])</f>
        <v>0</v>
      </c>
      <c r="AP106">
        <f>(Table1[[#This Row],[amo-pub]]+Table1[amo-priv])*Table1[[#This Row],[prox]]*Table1[[#This Row],[urban]]</f>
        <v>7</v>
      </c>
      <c r="AQ106">
        <f>(Table1[[#This Row],[amo-pub]]+Table1[amo-priv])*Table1[[#This Row],[prox]]*(1-Table1[[#This Row],[urban]])</f>
        <v>0</v>
      </c>
      <c r="AR106">
        <f>(Table1[[#This Row],[amo-pub]]+Table1[amo-priv])*(1-Table1[[#This Row],[prox]])*Table1[[#This Row],[urban]]</f>
        <v>0</v>
      </c>
      <c r="AS106">
        <f>(Table1[[#This Row],[amo-pub]]+Table1[amo-priv])*(1-Table1[[#This Row],[prox]])*(1-Table1[[#This Row],[urban]])</f>
        <v>0</v>
      </c>
      <c r="AU106">
        <f>(Table1[[#This Row],[co-pub]]+Table1[co-priv])*Table1[[#This Row],[prox]]*Table1[[#This Row],[urban]]</f>
        <v>72</v>
      </c>
      <c r="AV106">
        <f>(Table1[[#This Row],[co-pub]]+Table1[co-priv])*Table1[[#This Row],[prox]]*(1-Table1[[#This Row],[urban]])</f>
        <v>0</v>
      </c>
      <c r="AW106">
        <f>(Table1[[#This Row],[co-pub]]+Table1[co-priv])*(1-Table1[[#This Row],[prox]])*Table1[[#This Row],[urban]]</f>
        <v>0</v>
      </c>
      <c r="AX106">
        <f>(Table1[[#This Row],[co-pub]]+Table1[co-priv])*(1-Table1[[#This Row],[prox]])*(1-Table1[[#This Row],[urban]])</f>
        <v>0</v>
      </c>
      <c r="AZ106">
        <f>(Table1[[#This Row],[nurse-pub]]+Table1[nurse-priv])*Table1[[#This Row],[prox]]*Table1[[#This Row],[urban]]</f>
        <v>20</v>
      </c>
      <c r="BA106">
        <f>(Table1[[#This Row],[nurse-pub]]+Table1[nurse-priv])*Table1[[#This Row],[prox]]*(1-Table1[[#This Row],[urban]])</f>
        <v>0</v>
      </c>
      <c r="BB106">
        <f>(Table1[[#This Row],[nurse-pub]]+Table1[nurse-priv])*(1-Table1[[#This Row],[prox]])*Table1[[#This Row],[urban]]</f>
        <v>0</v>
      </c>
      <c r="BC106">
        <f>(Table1[[#This Row],[nurse-pub]]+Table1[nurse-priv])*(1-Table1[[#This Row],[prox]])*(1-Table1[[#This Row],[urban]])</f>
        <v>0</v>
      </c>
      <c r="BE106">
        <f>(Table1[[#This Row],[midwife-pub]]+Table1[midwife-priv])*Table1[[#This Row],[prox]]*Table1[[#This Row],[urban]]</f>
        <v>80</v>
      </c>
      <c r="BF106">
        <f>(Table1[[#This Row],[midwife-pub]]+Table1[midwife-priv])*Table1[[#This Row],[prox]]*(1-Table1[[#This Row],[urban]])</f>
        <v>0</v>
      </c>
      <c r="BG106">
        <f>(Table1[[#This Row],[midwife-pub]]+Table1[midwife-priv])*(1-Table1[[#This Row],[prox]])*Table1[[#This Row],[urban]]</f>
        <v>0</v>
      </c>
      <c r="BH106">
        <f>(Table1[[#This Row],[midwife-pub]]+Table1[midwife-priv])*(1-Table1[[#This Row],[prox]])*(1-Table1[[#This Row],[urban]])</f>
        <v>0</v>
      </c>
      <c r="BJ106">
        <f>(Table1[[#This Row],[ma-pub]]+Table1[ma-priv])*Table1[[#This Row],[prox]]*Table1[[#This Row],[urban]]</f>
        <v>193</v>
      </c>
      <c r="BK106">
        <f>(Table1[[#This Row],[ma-pub]]+Table1[ma-priv])*Table1[[#This Row],[prox]]*(1-Table1[[#This Row],[urban]])</f>
        <v>0</v>
      </c>
      <c r="BL106">
        <f>(Table1[[#This Row],[ma-pub]]+Table1[ma-priv])*(1-Table1[[#This Row],[prox]])*Table1[[#This Row],[urban]]</f>
        <v>0</v>
      </c>
      <c r="BM106">
        <f>(Table1[[#This Row],[ma-pub]]+Table1[ma-priv])*(1-Table1[[#This Row],[prox]])*(1-Table1[[#This Row],[urban]])</f>
        <v>0</v>
      </c>
    </row>
    <row r="107" spans="1:65" x14ac:dyDescent="0.2">
      <c r="A107" t="s">
        <v>101</v>
      </c>
      <c r="B107">
        <v>199</v>
      </c>
      <c r="C107">
        <v>408</v>
      </c>
      <c r="D107" s="12" t="str">
        <f>VLOOKUP(A107,'Districts+regions'!A41:B186,2,FALSE)</f>
        <v>Mara</v>
      </c>
      <c r="E107" s="6"/>
      <c r="F107" s="6">
        <f>Table1[[#This Row],[regional]]</f>
        <v>0</v>
      </c>
      <c r="G107" s="6"/>
      <c r="H107" s="1">
        <f t="shared" si="11"/>
        <v>199408</v>
      </c>
      <c r="I107">
        <v>1</v>
      </c>
      <c r="J107">
        <v>0</v>
      </c>
      <c r="K107">
        <v>5</v>
      </c>
      <c r="L107">
        <v>2</v>
      </c>
      <c r="M107">
        <v>27</v>
      </c>
      <c r="N107">
        <v>2</v>
      </c>
      <c r="O107">
        <v>13</v>
      </c>
      <c r="P107">
        <v>0</v>
      </c>
      <c r="Q107">
        <v>16</v>
      </c>
      <c r="R107">
        <v>2</v>
      </c>
      <c r="S107">
        <v>151</v>
      </c>
      <c r="T107">
        <v>2</v>
      </c>
      <c r="U107" s="9">
        <f>((I107+J107+Table1[[#This Row],[amo-pub]]+Table1[[#This Row],[amo-priv]]+Table1[[#This Row],[co-pub]]+Table1[[#This Row],[co-priv]]+O107+P107+Q107+R107)/H107)*10000</f>
        <v>3.4100938778785204</v>
      </c>
      <c r="V107">
        <v>2</v>
      </c>
      <c r="W107">
        <f>IF(Table1[[#This Row],[Column20]]&gt;$Y$7,4,1)*IF(AND($Y$7&gt;Table1[[#This Row],[Column20]],Table1[[#This Row],[Column20]]&gt;$Y$10),3,1)*IF(AND($Y$10&gt;Table1[[#This Row],[Column20]],Table1[[#This Row],[Column20]]&gt;$Y$13),2,1)</f>
        <v>1</v>
      </c>
      <c r="AA107">
        <f t="shared" si="7"/>
        <v>0</v>
      </c>
      <c r="AB107">
        <f t="shared" si="8"/>
        <v>0</v>
      </c>
      <c r="AC107">
        <f t="shared" si="9"/>
        <v>0</v>
      </c>
      <c r="AD107">
        <f t="shared" si="10"/>
        <v>1</v>
      </c>
      <c r="AF107">
        <f>Table1[[#This Row],[population]]*Table1[[#This Row],[prox]]*Table1[[#This Row],[urban]]</f>
        <v>0</v>
      </c>
      <c r="AG107">
        <f>Table1[[#This Row],[population]]*Table1[[#This Row],[prox]]*(1-Table1[[#This Row],[urban]])</f>
        <v>0</v>
      </c>
      <c r="AH107">
        <f>Table1[[#This Row],[population]]*(1-Table1[[#This Row],[prox]])*Table1[[#This Row],[urban]]</f>
        <v>0</v>
      </c>
      <c r="AI107">
        <f>Table1[[#This Row],[population]]*(1-Table1[[#This Row],[prox]])*(1-Table1[[#This Row],[urban]])</f>
        <v>199408</v>
      </c>
      <c r="AK107">
        <f>(Table1[[#This Row],[docs-pub]]+Table1[docs-priv])*Table1[[#This Row],[prox]]*Table1[[#This Row],[urban]]</f>
        <v>0</v>
      </c>
      <c r="AL107">
        <f>(Table1[[#This Row],[docs-pub]]+Table1[docs-priv])*Table1[[#This Row],[prox]]*(1-Table1[[#This Row],[urban]])</f>
        <v>0</v>
      </c>
      <c r="AM107">
        <f>(Table1[[#This Row],[docs-pub]]+Table1[docs-priv])*(1-Table1[[#This Row],[prox]])*Table1[[#This Row],[urban]]</f>
        <v>0</v>
      </c>
      <c r="AN107">
        <f>(Table1[[#This Row],[docs-pub]]+Table1[docs-priv])*(1-Table1[[#This Row],[prox]])*(1-Table1[[#This Row],[urban]])</f>
        <v>1</v>
      </c>
      <c r="AP107">
        <f>(Table1[[#This Row],[amo-pub]]+Table1[amo-priv])*Table1[[#This Row],[prox]]*Table1[[#This Row],[urban]]</f>
        <v>0</v>
      </c>
      <c r="AQ107">
        <f>(Table1[[#This Row],[amo-pub]]+Table1[amo-priv])*Table1[[#This Row],[prox]]*(1-Table1[[#This Row],[urban]])</f>
        <v>0</v>
      </c>
      <c r="AR107">
        <f>(Table1[[#This Row],[amo-pub]]+Table1[amo-priv])*(1-Table1[[#This Row],[prox]])*Table1[[#This Row],[urban]]</f>
        <v>0</v>
      </c>
      <c r="AS107">
        <f>(Table1[[#This Row],[amo-pub]]+Table1[amo-priv])*(1-Table1[[#This Row],[prox]])*(1-Table1[[#This Row],[urban]])</f>
        <v>7</v>
      </c>
      <c r="AU107">
        <f>(Table1[[#This Row],[co-pub]]+Table1[co-priv])*Table1[[#This Row],[prox]]*Table1[[#This Row],[urban]]</f>
        <v>0</v>
      </c>
      <c r="AV107">
        <f>(Table1[[#This Row],[co-pub]]+Table1[co-priv])*Table1[[#This Row],[prox]]*(1-Table1[[#This Row],[urban]])</f>
        <v>0</v>
      </c>
      <c r="AW107">
        <f>(Table1[[#This Row],[co-pub]]+Table1[co-priv])*(1-Table1[[#This Row],[prox]])*Table1[[#This Row],[urban]]</f>
        <v>0</v>
      </c>
      <c r="AX107">
        <f>(Table1[[#This Row],[co-pub]]+Table1[co-priv])*(1-Table1[[#This Row],[prox]])*(1-Table1[[#This Row],[urban]])</f>
        <v>29</v>
      </c>
      <c r="AZ107">
        <f>(Table1[[#This Row],[nurse-pub]]+Table1[nurse-priv])*Table1[[#This Row],[prox]]*Table1[[#This Row],[urban]]</f>
        <v>0</v>
      </c>
      <c r="BA107">
        <f>(Table1[[#This Row],[nurse-pub]]+Table1[nurse-priv])*Table1[[#This Row],[prox]]*(1-Table1[[#This Row],[urban]])</f>
        <v>0</v>
      </c>
      <c r="BB107">
        <f>(Table1[[#This Row],[nurse-pub]]+Table1[nurse-priv])*(1-Table1[[#This Row],[prox]])*Table1[[#This Row],[urban]]</f>
        <v>0</v>
      </c>
      <c r="BC107">
        <f>(Table1[[#This Row],[nurse-pub]]+Table1[nurse-priv])*(1-Table1[[#This Row],[prox]])*(1-Table1[[#This Row],[urban]])</f>
        <v>13</v>
      </c>
      <c r="BE107">
        <f>(Table1[[#This Row],[midwife-pub]]+Table1[midwife-priv])*Table1[[#This Row],[prox]]*Table1[[#This Row],[urban]]</f>
        <v>0</v>
      </c>
      <c r="BF107">
        <f>(Table1[[#This Row],[midwife-pub]]+Table1[midwife-priv])*Table1[[#This Row],[prox]]*(1-Table1[[#This Row],[urban]])</f>
        <v>0</v>
      </c>
      <c r="BG107">
        <f>(Table1[[#This Row],[midwife-pub]]+Table1[midwife-priv])*(1-Table1[[#This Row],[prox]])*Table1[[#This Row],[urban]]</f>
        <v>0</v>
      </c>
      <c r="BH107">
        <f>(Table1[[#This Row],[midwife-pub]]+Table1[midwife-priv])*(1-Table1[[#This Row],[prox]])*(1-Table1[[#This Row],[urban]])</f>
        <v>18</v>
      </c>
      <c r="BJ107">
        <f>(Table1[[#This Row],[ma-pub]]+Table1[ma-priv])*Table1[[#This Row],[prox]]*Table1[[#This Row],[urban]]</f>
        <v>0</v>
      </c>
      <c r="BK107">
        <f>(Table1[[#This Row],[ma-pub]]+Table1[ma-priv])*Table1[[#This Row],[prox]]*(1-Table1[[#This Row],[urban]])</f>
        <v>0</v>
      </c>
      <c r="BL107">
        <f>(Table1[[#This Row],[ma-pub]]+Table1[ma-priv])*(1-Table1[[#This Row],[prox]])*Table1[[#This Row],[urban]]</f>
        <v>0</v>
      </c>
      <c r="BM107">
        <f>(Table1[[#This Row],[ma-pub]]+Table1[ma-priv])*(1-Table1[[#This Row],[prox]])*(1-Table1[[#This Row],[urban]])</f>
        <v>153</v>
      </c>
    </row>
    <row r="108" spans="1:65" x14ac:dyDescent="0.2">
      <c r="A108" t="s">
        <v>102</v>
      </c>
      <c r="B108">
        <v>321</v>
      </c>
      <c r="C108">
        <v>256</v>
      </c>
      <c r="D108" s="12" t="s">
        <v>182</v>
      </c>
      <c r="E108" s="6"/>
      <c r="F108" s="6">
        <f>Table1[[#This Row],[regional]]</f>
        <v>0</v>
      </c>
      <c r="G108" s="6"/>
      <c r="H108" s="1">
        <f t="shared" si="11"/>
        <v>321256</v>
      </c>
      <c r="I108">
        <v>0</v>
      </c>
      <c r="J108">
        <v>0</v>
      </c>
      <c r="K108">
        <v>2</v>
      </c>
      <c r="L108">
        <v>0</v>
      </c>
      <c r="M108">
        <v>42</v>
      </c>
      <c r="N108">
        <v>67</v>
      </c>
      <c r="O108">
        <v>8</v>
      </c>
      <c r="P108">
        <v>0</v>
      </c>
      <c r="Q108">
        <v>15</v>
      </c>
      <c r="R108">
        <v>1</v>
      </c>
      <c r="S108">
        <v>10</v>
      </c>
      <c r="T108">
        <v>0</v>
      </c>
      <c r="U108" s="9">
        <f>((I108+J108+Table1[[#This Row],[amo-pub]]+Table1[[#This Row],[amo-priv]]+Table1[[#This Row],[co-pub]]+Table1[[#This Row],[co-priv]]+O108+P108+Q108+R108)/H108)*10000</f>
        <v>4.2022561446323179</v>
      </c>
      <c r="V108">
        <v>0.8</v>
      </c>
      <c r="W108">
        <f>IF(Table1[[#This Row],[Column20]]&gt;$Y$7,4,1)*IF(AND($Y$7&gt;Table1[[#This Row],[Column20]],Table1[[#This Row],[Column20]]&gt;$Y$10),3,1)*IF(AND($Y$10&gt;Table1[[#This Row],[Column20]],Table1[[#This Row],[Column20]]&gt;$Y$13),2,1)</f>
        <v>2</v>
      </c>
      <c r="AA108">
        <f t="shared" si="7"/>
        <v>0</v>
      </c>
      <c r="AB108">
        <f t="shared" si="8"/>
        <v>0</v>
      </c>
      <c r="AC108">
        <f t="shared" si="9"/>
        <v>0</v>
      </c>
      <c r="AD108">
        <f t="shared" si="10"/>
        <v>1</v>
      </c>
      <c r="AF108">
        <f>Table1[[#This Row],[population]]*Table1[[#This Row],[prox]]*Table1[[#This Row],[urban]]</f>
        <v>0</v>
      </c>
      <c r="AG108">
        <f>Table1[[#This Row],[population]]*Table1[[#This Row],[prox]]*(1-Table1[[#This Row],[urban]])</f>
        <v>0</v>
      </c>
      <c r="AH108">
        <f>Table1[[#This Row],[population]]*(1-Table1[[#This Row],[prox]])*Table1[[#This Row],[urban]]</f>
        <v>0</v>
      </c>
      <c r="AI108">
        <f>Table1[[#This Row],[population]]*(1-Table1[[#This Row],[prox]])*(1-Table1[[#This Row],[urban]])</f>
        <v>321256</v>
      </c>
      <c r="AK108">
        <f>(Table1[[#This Row],[docs-pub]]+Table1[docs-priv])*Table1[[#This Row],[prox]]*Table1[[#This Row],[urban]]</f>
        <v>0</v>
      </c>
      <c r="AL108">
        <f>(Table1[[#This Row],[docs-pub]]+Table1[docs-priv])*Table1[[#This Row],[prox]]*(1-Table1[[#This Row],[urban]])</f>
        <v>0</v>
      </c>
      <c r="AM108">
        <f>(Table1[[#This Row],[docs-pub]]+Table1[docs-priv])*(1-Table1[[#This Row],[prox]])*Table1[[#This Row],[urban]]</f>
        <v>0</v>
      </c>
      <c r="AN108">
        <f>(Table1[[#This Row],[docs-pub]]+Table1[docs-priv])*(1-Table1[[#This Row],[prox]])*(1-Table1[[#This Row],[urban]])</f>
        <v>0</v>
      </c>
      <c r="AP108">
        <f>(Table1[[#This Row],[amo-pub]]+Table1[amo-priv])*Table1[[#This Row],[prox]]*Table1[[#This Row],[urban]]</f>
        <v>0</v>
      </c>
      <c r="AQ108">
        <f>(Table1[[#This Row],[amo-pub]]+Table1[amo-priv])*Table1[[#This Row],[prox]]*(1-Table1[[#This Row],[urban]])</f>
        <v>0</v>
      </c>
      <c r="AR108">
        <f>(Table1[[#This Row],[amo-pub]]+Table1[amo-priv])*(1-Table1[[#This Row],[prox]])*Table1[[#This Row],[urban]]</f>
        <v>0</v>
      </c>
      <c r="AS108">
        <f>(Table1[[#This Row],[amo-pub]]+Table1[amo-priv])*(1-Table1[[#This Row],[prox]])*(1-Table1[[#This Row],[urban]])</f>
        <v>2</v>
      </c>
      <c r="AU108">
        <f>(Table1[[#This Row],[co-pub]]+Table1[co-priv])*Table1[[#This Row],[prox]]*Table1[[#This Row],[urban]]</f>
        <v>0</v>
      </c>
      <c r="AV108">
        <f>(Table1[[#This Row],[co-pub]]+Table1[co-priv])*Table1[[#This Row],[prox]]*(1-Table1[[#This Row],[urban]])</f>
        <v>0</v>
      </c>
      <c r="AW108">
        <f>(Table1[[#This Row],[co-pub]]+Table1[co-priv])*(1-Table1[[#This Row],[prox]])*Table1[[#This Row],[urban]]</f>
        <v>0</v>
      </c>
      <c r="AX108">
        <f>(Table1[[#This Row],[co-pub]]+Table1[co-priv])*(1-Table1[[#This Row],[prox]])*(1-Table1[[#This Row],[urban]])</f>
        <v>109</v>
      </c>
      <c r="AZ108">
        <f>(Table1[[#This Row],[nurse-pub]]+Table1[nurse-priv])*Table1[[#This Row],[prox]]*Table1[[#This Row],[urban]]</f>
        <v>0</v>
      </c>
      <c r="BA108">
        <f>(Table1[[#This Row],[nurse-pub]]+Table1[nurse-priv])*Table1[[#This Row],[prox]]*(1-Table1[[#This Row],[urban]])</f>
        <v>0</v>
      </c>
      <c r="BB108">
        <f>(Table1[[#This Row],[nurse-pub]]+Table1[nurse-priv])*(1-Table1[[#This Row],[prox]])*Table1[[#This Row],[urban]]</f>
        <v>0</v>
      </c>
      <c r="BC108">
        <f>(Table1[[#This Row],[nurse-pub]]+Table1[nurse-priv])*(1-Table1[[#This Row],[prox]])*(1-Table1[[#This Row],[urban]])</f>
        <v>8</v>
      </c>
      <c r="BE108">
        <f>(Table1[[#This Row],[midwife-pub]]+Table1[midwife-priv])*Table1[[#This Row],[prox]]*Table1[[#This Row],[urban]]</f>
        <v>0</v>
      </c>
      <c r="BF108">
        <f>(Table1[[#This Row],[midwife-pub]]+Table1[midwife-priv])*Table1[[#This Row],[prox]]*(1-Table1[[#This Row],[urban]])</f>
        <v>0</v>
      </c>
      <c r="BG108">
        <f>(Table1[[#This Row],[midwife-pub]]+Table1[midwife-priv])*(1-Table1[[#This Row],[prox]])*Table1[[#This Row],[urban]]</f>
        <v>0</v>
      </c>
      <c r="BH108">
        <f>(Table1[[#This Row],[midwife-pub]]+Table1[midwife-priv])*(1-Table1[[#This Row],[prox]])*(1-Table1[[#This Row],[urban]])</f>
        <v>16</v>
      </c>
      <c r="BJ108">
        <f>(Table1[[#This Row],[ma-pub]]+Table1[ma-priv])*Table1[[#This Row],[prox]]*Table1[[#This Row],[urban]]</f>
        <v>0</v>
      </c>
      <c r="BK108">
        <f>(Table1[[#This Row],[ma-pub]]+Table1[ma-priv])*Table1[[#This Row],[prox]]*(1-Table1[[#This Row],[urban]])</f>
        <v>0</v>
      </c>
      <c r="BL108">
        <f>(Table1[[#This Row],[ma-pub]]+Table1[ma-priv])*(1-Table1[[#This Row],[prox]])*Table1[[#This Row],[urban]]</f>
        <v>0</v>
      </c>
      <c r="BM108">
        <f>(Table1[[#This Row],[ma-pub]]+Table1[ma-priv])*(1-Table1[[#This Row],[prox]])*(1-Table1[[#This Row],[urban]])</f>
        <v>10</v>
      </c>
    </row>
    <row r="109" spans="1:65" x14ac:dyDescent="0.2">
      <c r="A109" t="s">
        <v>103</v>
      </c>
      <c r="B109">
        <v>164</v>
      </c>
      <c r="C109">
        <v>814</v>
      </c>
      <c r="D109" s="12" t="s">
        <v>182</v>
      </c>
      <c r="E109" s="6">
        <v>1</v>
      </c>
      <c r="F109" s="6">
        <f>Table1[[#This Row],[regional]]</f>
        <v>1</v>
      </c>
      <c r="G109" s="6"/>
      <c r="H109" s="1">
        <f t="shared" si="11"/>
        <v>164814</v>
      </c>
      <c r="I109">
        <v>6</v>
      </c>
      <c r="J109">
        <v>0</v>
      </c>
      <c r="K109">
        <v>8</v>
      </c>
      <c r="L109">
        <v>0</v>
      </c>
      <c r="M109">
        <v>26</v>
      </c>
      <c r="N109">
        <v>31</v>
      </c>
      <c r="O109">
        <v>28</v>
      </c>
      <c r="P109">
        <v>0</v>
      </c>
      <c r="Q109">
        <v>85</v>
      </c>
      <c r="R109">
        <v>23</v>
      </c>
      <c r="S109">
        <v>15</v>
      </c>
      <c r="T109">
        <v>0</v>
      </c>
      <c r="U109" s="9">
        <f>((I109+J109+Table1[[#This Row],[amo-pub]]+Table1[[#This Row],[amo-priv]]+Table1[[#This Row],[co-pub]]+Table1[[#This Row],[co-priv]]+O109+P109+Q109+R109)/H109)*10000</f>
        <v>12.559612654264807</v>
      </c>
      <c r="V109">
        <v>9.1</v>
      </c>
      <c r="W109">
        <f>IF(Table1[[#This Row],[Column20]]&gt;$Y$7,4,1)*IF(AND($Y$7&gt;Table1[[#This Row],[Column20]],Table1[[#This Row],[Column20]]&gt;$Y$10),3,1)*IF(AND($Y$10&gt;Table1[[#This Row],[Column20]],Table1[[#This Row],[Column20]]&gt;$Y$13),2,1)</f>
        <v>4</v>
      </c>
      <c r="AA109">
        <f t="shared" si="7"/>
        <v>0</v>
      </c>
      <c r="AB109">
        <f t="shared" si="8"/>
        <v>0</v>
      </c>
      <c r="AC109">
        <f t="shared" si="9"/>
        <v>1</v>
      </c>
      <c r="AD109">
        <f t="shared" si="10"/>
        <v>0</v>
      </c>
      <c r="AF109">
        <f>Table1[[#This Row],[population]]*Table1[[#This Row],[prox]]*Table1[[#This Row],[urban]]</f>
        <v>0</v>
      </c>
      <c r="AG109">
        <f>Table1[[#This Row],[population]]*Table1[[#This Row],[prox]]*(1-Table1[[#This Row],[urban]])</f>
        <v>0</v>
      </c>
      <c r="AH109">
        <f>Table1[[#This Row],[population]]*(1-Table1[[#This Row],[prox]])*Table1[[#This Row],[urban]]</f>
        <v>164814</v>
      </c>
      <c r="AI109">
        <f>Table1[[#This Row],[population]]*(1-Table1[[#This Row],[prox]])*(1-Table1[[#This Row],[urban]])</f>
        <v>0</v>
      </c>
      <c r="AK109">
        <f>(Table1[[#This Row],[docs-pub]]+Table1[docs-priv])*Table1[[#This Row],[prox]]*Table1[[#This Row],[urban]]</f>
        <v>0</v>
      </c>
      <c r="AL109">
        <f>(Table1[[#This Row],[docs-pub]]+Table1[docs-priv])*Table1[[#This Row],[prox]]*(1-Table1[[#This Row],[urban]])</f>
        <v>0</v>
      </c>
      <c r="AM109">
        <f>(Table1[[#This Row],[docs-pub]]+Table1[docs-priv])*(1-Table1[[#This Row],[prox]])*Table1[[#This Row],[urban]]</f>
        <v>6</v>
      </c>
      <c r="AN109">
        <f>(Table1[[#This Row],[docs-pub]]+Table1[docs-priv])*(1-Table1[[#This Row],[prox]])*(1-Table1[[#This Row],[urban]])</f>
        <v>0</v>
      </c>
      <c r="AP109">
        <f>(Table1[[#This Row],[amo-pub]]+Table1[amo-priv])*Table1[[#This Row],[prox]]*Table1[[#This Row],[urban]]</f>
        <v>0</v>
      </c>
      <c r="AQ109">
        <f>(Table1[[#This Row],[amo-pub]]+Table1[amo-priv])*Table1[[#This Row],[prox]]*(1-Table1[[#This Row],[urban]])</f>
        <v>0</v>
      </c>
      <c r="AR109">
        <f>(Table1[[#This Row],[amo-pub]]+Table1[amo-priv])*(1-Table1[[#This Row],[prox]])*Table1[[#This Row],[urban]]</f>
        <v>8</v>
      </c>
      <c r="AS109">
        <f>(Table1[[#This Row],[amo-pub]]+Table1[amo-priv])*(1-Table1[[#This Row],[prox]])*(1-Table1[[#This Row],[urban]])</f>
        <v>0</v>
      </c>
      <c r="AU109">
        <f>(Table1[[#This Row],[co-pub]]+Table1[co-priv])*Table1[[#This Row],[prox]]*Table1[[#This Row],[urban]]</f>
        <v>0</v>
      </c>
      <c r="AV109">
        <f>(Table1[[#This Row],[co-pub]]+Table1[co-priv])*Table1[[#This Row],[prox]]*(1-Table1[[#This Row],[urban]])</f>
        <v>0</v>
      </c>
      <c r="AW109">
        <f>(Table1[[#This Row],[co-pub]]+Table1[co-priv])*(1-Table1[[#This Row],[prox]])*Table1[[#This Row],[urban]]</f>
        <v>57</v>
      </c>
      <c r="AX109">
        <f>(Table1[[#This Row],[co-pub]]+Table1[co-priv])*(1-Table1[[#This Row],[prox]])*(1-Table1[[#This Row],[urban]])</f>
        <v>0</v>
      </c>
      <c r="AZ109">
        <f>(Table1[[#This Row],[nurse-pub]]+Table1[nurse-priv])*Table1[[#This Row],[prox]]*Table1[[#This Row],[urban]]</f>
        <v>0</v>
      </c>
      <c r="BA109">
        <f>(Table1[[#This Row],[nurse-pub]]+Table1[nurse-priv])*Table1[[#This Row],[prox]]*(1-Table1[[#This Row],[urban]])</f>
        <v>0</v>
      </c>
      <c r="BB109">
        <f>(Table1[[#This Row],[nurse-pub]]+Table1[nurse-priv])*(1-Table1[[#This Row],[prox]])*Table1[[#This Row],[urban]]</f>
        <v>28</v>
      </c>
      <c r="BC109">
        <f>(Table1[[#This Row],[nurse-pub]]+Table1[nurse-priv])*(1-Table1[[#This Row],[prox]])*(1-Table1[[#This Row],[urban]])</f>
        <v>0</v>
      </c>
      <c r="BE109">
        <f>(Table1[[#This Row],[midwife-pub]]+Table1[midwife-priv])*Table1[[#This Row],[prox]]*Table1[[#This Row],[urban]]</f>
        <v>0</v>
      </c>
      <c r="BF109">
        <f>(Table1[[#This Row],[midwife-pub]]+Table1[midwife-priv])*Table1[[#This Row],[prox]]*(1-Table1[[#This Row],[urban]])</f>
        <v>0</v>
      </c>
      <c r="BG109">
        <f>(Table1[[#This Row],[midwife-pub]]+Table1[midwife-priv])*(1-Table1[[#This Row],[prox]])*Table1[[#This Row],[urban]]</f>
        <v>108</v>
      </c>
      <c r="BH109">
        <f>(Table1[[#This Row],[midwife-pub]]+Table1[midwife-priv])*(1-Table1[[#This Row],[prox]])*(1-Table1[[#This Row],[urban]])</f>
        <v>0</v>
      </c>
      <c r="BJ109">
        <f>(Table1[[#This Row],[ma-pub]]+Table1[ma-priv])*Table1[[#This Row],[prox]]*Table1[[#This Row],[urban]]</f>
        <v>0</v>
      </c>
      <c r="BK109">
        <f>(Table1[[#This Row],[ma-pub]]+Table1[ma-priv])*Table1[[#This Row],[prox]]*(1-Table1[[#This Row],[urban]])</f>
        <v>0</v>
      </c>
      <c r="BL109">
        <f>(Table1[[#This Row],[ma-pub]]+Table1[ma-priv])*(1-Table1[[#This Row],[prox]])*Table1[[#This Row],[urban]]</f>
        <v>15</v>
      </c>
      <c r="BM109">
        <f>(Table1[[#This Row],[ma-pub]]+Table1[ma-priv])*(1-Table1[[#This Row],[prox]])*(1-Table1[[#This Row],[urban]])</f>
        <v>0</v>
      </c>
    </row>
    <row r="110" spans="1:65" x14ac:dyDescent="0.2">
      <c r="A110" t="s">
        <v>104</v>
      </c>
      <c r="B110">
        <v>154</v>
      </c>
      <c r="C110">
        <v>252</v>
      </c>
      <c r="D110" s="12" t="str">
        <f>VLOOKUP(A110,'Districts+regions'!A46:B191,2,FALSE)</f>
        <v>Tabora</v>
      </c>
      <c r="E110" s="6"/>
      <c r="F110" s="6">
        <f>Table1[[#This Row],[regional]]</f>
        <v>0</v>
      </c>
      <c r="G110" s="6"/>
      <c r="H110" s="1">
        <f t="shared" si="11"/>
        <v>154252</v>
      </c>
      <c r="I110">
        <v>1</v>
      </c>
      <c r="J110">
        <v>0</v>
      </c>
      <c r="K110">
        <v>4</v>
      </c>
      <c r="L110">
        <v>0</v>
      </c>
      <c r="M110">
        <v>21</v>
      </c>
      <c r="N110">
        <v>1</v>
      </c>
      <c r="O110">
        <v>9</v>
      </c>
      <c r="P110">
        <v>0</v>
      </c>
      <c r="Q110">
        <v>55</v>
      </c>
      <c r="R110">
        <v>0</v>
      </c>
      <c r="S110">
        <v>63</v>
      </c>
      <c r="T110">
        <v>7</v>
      </c>
      <c r="U110" s="9">
        <f>((I110+J110+Table1[[#This Row],[amo-pub]]+Table1[[#This Row],[amo-priv]]+Table1[[#This Row],[co-pub]]+Table1[[#This Row],[co-priv]]+O110+P110+Q110+R110)/H110)*10000</f>
        <v>5.8994372844436374</v>
      </c>
      <c r="V110">
        <v>4.5</v>
      </c>
      <c r="W110">
        <f>IF(Table1[[#This Row],[Column20]]&gt;$Y$7,4,1)*IF(AND($Y$7&gt;Table1[[#This Row],[Column20]],Table1[[#This Row],[Column20]]&gt;$Y$10),3,1)*IF(AND($Y$10&gt;Table1[[#This Row],[Column20]],Table1[[#This Row],[Column20]]&gt;$Y$13),2,1)</f>
        <v>3</v>
      </c>
      <c r="AA110">
        <f t="shared" si="7"/>
        <v>0</v>
      </c>
      <c r="AB110">
        <f t="shared" si="8"/>
        <v>0</v>
      </c>
      <c r="AC110">
        <f t="shared" si="9"/>
        <v>0</v>
      </c>
      <c r="AD110">
        <f t="shared" si="10"/>
        <v>1</v>
      </c>
      <c r="AF110">
        <f>Table1[[#This Row],[population]]*Table1[[#This Row],[prox]]*Table1[[#This Row],[urban]]</f>
        <v>0</v>
      </c>
      <c r="AG110">
        <f>Table1[[#This Row],[population]]*Table1[[#This Row],[prox]]*(1-Table1[[#This Row],[urban]])</f>
        <v>0</v>
      </c>
      <c r="AH110">
        <f>Table1[[#This Row],[population]]*(1-Table1[[#This Row],[prox]])*Table1[[#This Row],[urban]]</f>
        <v>0</v>
      </c>
      <c r="AI110">
        <f>Table1[[#This Row],[population]]*(1-Table1[[#This Row],[prox]])*(1-Table1[[#This Row],[urban]])</f>
        <v>154252</v>
      </c>
      <c r="AK110">
        <f>(Table1[[#This Row],[docs-pub]]+Table1[docs-priv])*Table1[[#This Row],[prox]]*Table1[[#This Row],[urban]]</f>
        <v>0</v>
      </c>
      <c r="AL110">
        <f>(Table1[[#This Row],[docs-pub]]+Table1[docs-priv])*Table1[[#This Row],[prox]]*(1-Table1[[#This Row],[urban]])</f>
        <v>0</v>
      </c>
      <c r="AM110">
        <f>(Table1[[#This Row],[docs-pub]]+Table1[docs-priv])*(1-Table1[[#This Row],[prox]])*Table1[[#This Row],[urban]]</f>
        <v>0</v>
      </c>
      <c r="AN110">
        <f>(Table1[[#This Row],[docs-pub]]+Table1[docs-priv])*(1-Table1[[#This Row],[prox]])*(1-Table1[[#This Row],[urban]])</f>
        <v>1</v>
      </c>
      <c r="AP110">
        <f>(Table1[[#This Row],[amo-pub]]+Table1[amo-priv])*Table1[[#This Row],[prox]]*Table1[[#This Row],[urban]]</f>
        <v>0</v>
      </c>
      <c r="AQ110">
        <f>(Table1[[#This Row],[amo-pub]]+Table1[amo-priv])*Table1[[#This Row],[prox]]*(1-Table1[[#This Row],[urban]])</f>
        <v>0</v>
      </c>
      <c r="AR110">
        <f>(Table1[[#This Row],[amo-pub]]+Table1[amo-priv])*(1-Table1[[#This Row],[prox]])*Table1[[#This Row],[urban]]</f>
        <v>0</v>
      </c>
      <c r="AS110">
        <f>(Table1[[#This Row],[amo-pub]]+Table1[amo-priv])*(1-Table1[[#This Row],[prox]])*(1-Table1[[#This Row],[urban]])</f>
        <v>4</v>
      </c>
      <c r="AU110">
        <f>(Table1[[#This Row],[co-pub]]+Table1[co-priv])*Table1[[#This Row],[prox]]*Table1[[#This Row],[urban]]</f>
        <v>0</v>
      </c>
      <c r="AV110">
        <f>(Table1[[#This Row],[co-pub]]+Table1[co-priv])*Table1[[#This Row],[prox]]*(1-Table1[[#This Row],[urban]])</f>
        <v>0</v>
      </c>
      <c r="AW110">
        <f>(Table1[[#This Row],[co-pub]]+Table1[co-priv])*(1-Table1[[#This Row],[prox]])*Table1[[#This Row],[urban]]</f>
        <v>0</v>
      </c>
      <c r="AX110">
        <f>(Table1[[#This Row],[co-pub]]+Table1[co-priv])*(1-Table1[[#This Row],[prox]])*(1-Table1[[#This Row],[urban]])</f>
        <v>22</v>
      </c>
      <c r="AZ110">
        <f>(Table1[[#This Row],[nurse-pub]]+Table1[nurse-priv])*Table1[[#This Row],[prox]]*Table1[[#This Row],[urban]]</f>
        <v>0</v>
      </c>
      <c r="BA110">
        <f>(Table1[[#This Row],[nurse-pub]]+Table1[nurse-priv])*Table1[[#This Row],[prox]]*(1-Table1[[#This Row],[urban]])</f>
        <v>0</v>
      </c>
      <c r="BB110">
        <f>(Table1[[#This Row],[nurse-pub]]+Table1[nurse-priv])*(1-Table1[[#This Row],[prox]])*Table1[[#This Row],[urban]]</f>
        <v>0</v>
      </c>
      <c r="BC110">
        <f>(Table1[[#This Row],[nurse-pub]]+Table1[nurse-priv])*(1-Table1[[#This Row],[prox]])*(1-Table1[[#This Row],[urban]])</f>
        <v>9</v>
      </c>
      <c r="BE110">
        <f>(Table1[[#This Row],[midwife-pub]]+Table1[midwife-priv])*Table1[[#This Row],[prox]]*Table1[[#This Row],[urban]]</f>
        <v>0</v>
      </c>
      <c r="BF110">
        <f>(Table1[[#This Row],[midwife-pub]]+Table1[midwife-priv])*Table1[[#This Row],[prox]]*(1-Table1[[#This Row],[urban]])</f>
        <v>0</v>
      </c>
      <c r="BG110">
        <f>(Table1[[#This Row],[midwife-pub]]+Table1[midwife-priv])*(1-Table1[[#This Row],[prox]])*Table1[[#This Row],[urban]]</f>
        <v>0</v>
      </c>
      <c r="BH110">
        <f>(Table1[[#This Row],[midwife-pub]]+Table1[midwife-priv])*(1-Table1[[#This Row],[prox]])*(1-Table1[[#This Row],[urban]])</f>
        <v>55</v>
      </c>
      <c r="BJ110">
        <f>(Table1[[#This Row],[ma-pub]]+Table1[ma-priv])*Table1[[#This Row],[prox]]*Table1[[#This Row],[urban]]</f>
        <v>0</v>
      </c>
      <c r="BK110">
        <f>(Table1[[#This Row],[ma-pub]]+Table1[ma-priv])*Table1[[#This Row],[prox]]*(1-Table1[[#This Row],[urban]])</f>
        <v>0</v>
      </c>
      <c r="BL110">
        <f>(Table1[[#This Row],[ma-pub]]+Table1[ma-priv])*(1-Table1[[#This Row],[prox]])*Table1[[#This Row],[urban]]</f>
        <v>0</v>
      </c>
      <c r="BM110">
        <f>(Table1[[#This Row],[ma-pub]]+Table1[ma-priv])*(1-Table1[[#This Row],[prox]])*(1-Table1[[#This Row],[urban]])</f>
        <v>70</v>
      </c>
    </row>
    <row r="111" spans="1:65" x14ac:dyDescent="0.2">
      <c r="A111" t="s">
        <v>105</v>
      </c>
      <c r="B111">
        <v>159</v>
      </c>
      <c r="C111">
        <v>242</v>
      </c>
      <c r="D111" s="12" t="str">
        <f>VLOOKUP(A111,'Districts+regions'!A3:B148,2,FALSE)</f>
        <v>Manyara</v>
      </c>
      <c r="E111" s="6"/>
      <c r="F111" s="6">
        <f>Table1[[#This Row],[regional]]</f>
        <v>0</v>
      </c>
      <c r="G111" s="6"/>
      <c r="H111" s="1">
        <f t="shared" si="11"/>
        <v>159242</v>
      </c>
      <c r="I111">
        <v>0</v>
      </c>
      <c r="J111">
        <v>0</v>
      </c>
      <c r="K111">
        <v>2</v>
      </c>
      <c r="L111">
        <v>1</v>
      </c>
      <c r="M111">
        <v>38</v>
      </c>
      <c r="N111">
        <v>13</v>
      </c>
      <c r="O111">
        <v>4</v>
      </c>
      <c r="P111">
        <v>2</v>
      </c>
      <c r="Q111">
        <v>91</v>
      </c>
      <c r="R111">
        <v>8</v>
      </c>
      <c r="S111">
        <v>93</v>
      </c>
      <c r="T111">
        <v>21</v>
      </c>
      <c r="U111" s="9">
        <f>((I111+J111+Table1[[#This Row],[amo-pub]]+Table1[[#This Row],[amo-priv]]+Table1[[#This Row],[co-pub]]+Table1[[#This Row],[co-priv]]+O111+P111+Q111+R111)/H111)*10000</f>
        <v>9.9848030042325515</v>
      </c>
      <c r="V111">
        <v>6.8</v>
      </c>
      <c r="W111">
        <f>IF(Table1[[#This Row],[Column20]]&gt;$Y$7,4,1)*IF(AND($Y$7&gt;Table1[[#This Row],[Column20]],Table1[[#This Row],[Column20]]&gt;$Y$10),3,1)*IF(AND($Y$10&gt;Table1[[#This Row],[Column20]],Table1[[#This Row],[Column20]]&gt;$Y$13),2,1)</f>
        <v>4</v>
      </c>
      <c r="AA111">
        <f t="shared" si="7"/>
        <v>0</v>
      </c>
      <c r="AB111">
        <f t="shared" si="8"/>
        <v>0</v>
      </c>
      <c r="AC111">
        <f t="shared" si="9"/>
        <v>0</v>
      </c>
      <c r="AD111">
        <f t="shared" si="10"/>
        <v>1</v>
      </c>
      <c r="AF111">
        <f>Table1[[#This Row],[population]]*Table1[[#This Row],[prox]]*Table1[[#This Row],[urban]]</f>
        <v>0</v>
      </c>
      <c r="AG111">
        <f>Table1[[#This Row],[population]]*Table1[[#This Row],[prox]]*(1-Table1[[#This Row],[urban]])</f>
        <v>0</v>
      </c>
      <c r="AH111">
        <f>Table1[[#This Row],[population]]*(1-Table1[[#This Row],[prox]])*Table1[[#This Row],[urban]]</f>
        <v>0</v>
      </c>
      <c r="AI111">
        <f>Table1[[#This Row],[population]]*(1-Table1[[#This Row],[prox]])*(1-Table1[[#This Row],[urban]])</f>
        <v>159242</v>
      </c>
      <c r="AK111">
        <f>(Table1[[#This Row],[docs-pub]]+Table1[docs-priv])*Table1[[#This Row],[prox]]*Table1[[#This Row],[urban]]</f>
        <v>0</v>
      </c>
      <c r="AL111">
        <f>(Table1[[#This Row],[docs-pub]]+Table1[docs-priv])*Table1[[#This Row],[prox]]*(1-Table1[[#This Row],[urban]])</f>
        <v>0</v>
      </c>
      <c r="AM111">
        <f>(Table1[[#This Row],[docs-pub]]+Table1[docs-priv])*(1-Table1[[#This Row],[prox]])*Table1[[#This Row],[urban]]</f>
        <v>0</v>
      </c>
      <c r="AN111">
        <f>(Table1[[#This Row],[docs-pub]]+Table1[docs-priv])*(1-Table1[[#This Row],[prox]])*(1-Table1[[#This Row],[urban]])</f>
        <v>0</v>
      </c>
      <c r="AP111">
        <f>(Table1[[#This Row],[amo-pub]]+Table1[amo-priv])*Table1[[#This Row],[prox]]*Table1[[#This Row],[urban]]</f>
        <v>0</v>
      </c>
      <c r="AQ111">
        <f>(Table1[[#This Row],[amo-pub]]+Table1[amo-priv])*Table1[[#This Row],[prox]]*(1-Table1[[#This Row],[urban]])</f>
        <v>0</v>
      </c>
      <c r="AR111">
        <f>(Table1[[#This Row],[amo-pub]]+Table1[amo-priv])*(1-Table1[[#This Row],[prox]])*Table1[[#This Row],[urban]]</f>
        <v>0</v>
      </c>
      <c r="AS111">
        <f>(Table1[[#This Row],[amo-pub]]+Table1[amo-priv])*(1-Table1[[#This Row],[prox]])*(1-Table1[[#This Row],[urban]])</f>
        <v>3</v>
      </c>
      <c r="AU111">
        <f>(Table1[[#This Row],[co-pub]]+Table1[co-priv])*Table1[[#This Row],[prox]]*Table1[[#This Row],[urban]]</f>
        <v>0</v>
      </c>
      <c r="AV111">
        <f>(Table1[[#This Row],[co-pub]]+Table1[co-priv])*Table1[[#This Row],[prox]]*(1-Table1[[#This Row],[urban]])</f>
        <v>0</v>
      </c>
      <c r="AW111">
        <f>(Table1[[#This Row],[co-pub]]+Table1[co-priv])*(1-Table1[[#This Row],[prox]])*Table1[[#This Row],[urban]]</f>
        <v>0</v>
      </c>
      <c r="AX111">
        <f>(Table1[[#This Row],[co-pub]]+Table1[co-priv])*(1-Table1[[#This Row],[prox]])*(1-Table1[[#This Row],[urban]])</f>
        <v>51</v>
      </c>
      <c r="AZ111">
        <f>(Table1[[#This Row],[nurse-pub]]+Table1[nurse-priv])*Table1[[#This Row],[prox]]*Table1[[#This Row],[urban]]</f>
        <v>0</v>
      </c>
      <c r="BA111">
        <f>(Table1[[#This Row],[nurse-pub]]+Table1[nurse-priv])*Table1[[#This Row],[prox]]*(1-Table1[[#This Row],[urban]])</f>
        <v>0</v>
      </c>
      <c r="BB111">
        <f>(Table1[[#This Row],[nurse-pub]]+Table1[nurse-priv])*(1-Table1[[#This Row],[prox]])*Table1[[#This Row],[urban]]</f>
        <v>0</v>
      </c>
      <c r="BC111">
        <f>(Table1[[#This Row],[nurse-pub]]+Table1[nurse-priv])*(1-Table1[[#This Row],[prox]])*(1-Table1[[#This Row],[urban]])</f>
        <v>6</v>
      </c>
      <c r="BE111">
        <f>(Table1[[#This Row],[midwife-pub]]+Table1[midwife-priv])*Table1[[#This Row],[prox]]*Table1[[#This Row],[urban]]</f>
        <v>0</v>
      </c>
      <c r="BF111">
        <f>(Table1[[#This Row],[midwife-pub]]+Table1[midwife-priv])*Table1[[#This Row],[prox]]*(1-Table1[[#This Row],[urban]])</f>
        <v>0</v>
      </c>
      <c r="BG111">
        <f>(Table1[[#This Row],[midwife-pub]]+Table1[midwife-priv])*(1-Table1[[#This Row],[prox]])*Table1[[#This Row],[urban]]</f>
        <v>0</v>
      </c>
      <c r="BH111">
        <f>(Table1[[#This Row],[midwife-pub]]+Table1[midwife-priv])*(1-Table1[[#This Row],[prox]])*(1-Table1[[#This Row],[urban]])</f>
        <v>99</v>
      </c>
      <c r="BJ111">
        <f>(Table1[[#This Row],[ma-pub]]+Table1[ma-priv])*Table1[[#This Row],[prox]]*Table1[[#This Row],[urban]]</f>
        <v>0</v>
      </c>
      <c r="BK111">
        <f>(Table1[[#This Row],[ma-pub]]+Table1[ma-priv])*Table1[[#This Row],[prox]]*(1-Table1[[#This Row],[urban]])</f>
        <v>0</v>
      </c>
      <c r="BL111">
        <f>(Table1[[#This Row],[ma-pub]]+Table1[ma-priv])*(1-Table1[[#This Row],[prox]])*Table1[[#This Row],[urban]]</f>
        <v>0</v>
      </c>
      <c r="BM111">
        <f>(Table1[[#This Row],[ma-pub]]+Table1[ma-priv])*(1-Table1[[#This Row],[prox]])*(1-Table1[[#This Row],[urban]])</f>
        <v>114</v>
      </c>
    </row>
    <row r="112" spans="1:65" x14ac:dyDescent="0.2">
      <c r="A112" t="s">
        <v>106</v>
      </c>
      <c r="B112">
        <v>443</v>
      </c>
      <c r="C112">
        <v>916</v>
      </c>
      <c r="D112" s="12" t="s">
        <v>184</v>
      </c>
      <c r="E112" s="6"/>
      <c r="F112" s="6">
        <f>Table1[[#This Row],[regional]]</f>
        <v>0</v>
      </c>
      <c r="G112" s="6"/>
      <c r="H112" s="1">
        <f t="shared" si="11"/>
        <v>443916</v>
      </c>
      <c r="I112">
        <v>6</v>
      </c>
      <c r="J112">
        <v>0</v>
      </c>
      <c r="K112">
        <v>6</v>
      </c>
      <c r="L112">
        <v>0</v>
      </c>
      <c r="M112">
        <v>51</v>
      </c>
      <c r="N112">
        <v>0</v>
      </c>
      <c r="O112">
        <v>19</v>
      </c>
      <c r="P112">
        <v>0</v>
      </c>
      <c r="Q112">
        <v>145</v>
      </c>
      <c r="R112">
        <v>0</v>
      </c>
      <c r="S112">
        <v>180</v>
      </c>
      <c r="T112">
        <v>0</v>
      </c>
      <c r="U112" s="9">
        <f>((I112+J112+Table1[[#This Row],[amo-pub]]+Table1[[#This Row],[amo-priv]]+Table1[[#This Row],[co-pub]]+Table1[[#This Row],[co-priv]]+O112+P112+Q112+R112)/H112)*10000</f>
        <v>5.113580046675497</v>
      </c>
      <c r="V112">
        <v>4</v>
      </c>
      <c r="W112">
        <f>IF(Table1[[#This Row],[Column20]]&gt;$Y$7,4,1)*IF(AND($Y$7&gt;Table1[[#This Row],[Column20]],Table1[[#This Row],[Column20]]&gt;$Y$10),3,1)*IF(AND($Y$10&gt;Table1[[#This Row],[Column20]],Table1[[#This Row],[Column20]]&gt;$Y$13),2,1)</f>
        <v>2</v>
      </c>
      <c r="AA112">
        <f t="shared" si="7"/>
        <v>0</v>
      </c>
      <c r="AB112">
        <f t="shared" si="8"/>
        <v>0</v>
      </c>
      <c r="AC112">
        <f t="shared" si="9"/>
        <v>0</v>
      </c>
      <c r="AD112">
        <f t="shared" si="10"/>
        <v>1</v>
      </c>
      <c r="AF112">
        <f>Table1[[#This Row],[population]]*Table1[[#This Row],[prox]]*Table1[[#This Row],[urban]]</f>
        <v>0</v>
      </c>
      <c r="AG112">
        <f>Table1[[#This Row],[population]]*Table1[[#This Row],[prox]]*(1-Table1[[#This Row],[urban]])</f>
        <v>0</v>
      </c>
      <c r="AH112">
        <f>Table1[[#This Row],[population]]*(1-Table1[[#This Row],[prox]])*Table1[[#This Row],[urban]]</f>
        <v>0</v>
      </c>
      <c r="AI112">
        <f>Table1[[#This Row],[population]]*(1-Table1[[#This Row],[prox]])*(1-Table1[[#This Row],[urban]])</f>
        <v>443916</v>
      </c>
      <c r="AK112">
        <f>(Table1[[#This Row],[docs-pub]]+Table1[docs-priv])*Table1[[#This Row],[prox]]*Table1[[#This Row],[urban]]</f>
        <v>0</v>
      </c>
      <c r="AL112">
        <f>(Table1[[#This Row],[docs-pub]]+Table1[docs-priv])*Table1[[#This Row],[prox]]*(1-Table1[[#This Row],[urban]])</f>
        <v>0</v>
      </c>
      <c r="AM112">
        <f>(Table1[[#This Row],[docs-pub]]+Table1[docs-priv])*(1-Table1[[#This Row],[prox]])*Table1[[#This Row],[urban]]</f>
        <v>0</v>
      </c>
      <c r="AN112">
        <f>(Table1[[#This Row],[docs-pub]]+Table1[docs-priv])*(1-Table1[[#This Row],[prox]])*(1-Table1[[#This Row],[urban]])</f>
        <v>6</v>
      </c>
      <c r="AP112">
        <f>(Table1[[#This Row],[amo-pub]]+Table1[amo-priv])*Table1[[#This Row],[prox]]*Table1[[#This Row],[urban]]</f>
        <v>0</v>
      </c>
      <c r="AQ112">
        <f>(Table1[[#This Row],[amo-pub]]+Table1[amo-priv])*Table1[[#This Row],[prox]]*(1-Table1[[#This Row],[urban]])</f>
        <v>0</v>
      </c>
      <c r="AR112">
        <f>(Table1[[#This Row],[amo-pub]]+Table1[amo-priv])*(1-Table1[[#This Row],[prox]])*Table1[[#This Row],[urban]]</f>
        <v>0</v>
      </c>
      <c r="AS112">
        <f>(Table1[[#This Row],[amo-pub]]+Table1[amo-priv])*(1-Table1[[#This Row],[prox]])*(1-Table1[[#This Row],[urban]])</f>
        <v>6</v>
      </c>
      <c r="AU112">
        <f>(Table1[[#This Row],[co-pub]]+Table1[co-priv])*Table1[[#This Row],[prox]]*Table1[[#This Row],[urban]]</f>
        <v>0</v>
      </c>
      <c r="AV112">
        <f>(Table1[[#This Row],[co-pub]]+Table1[co-priv])*Table1[[#This Row],[prox]]*(1-Table1[[#This Row],[urban]])</f>
        <v>0</v>
      </c>
      <c r="AW112">
        <f>(Table1[[#This Row],[co-pub]]+Table1[co-priv])*(1-Table1[[#This Row],[prox]])*Table1[[#This Row],[urban]]</f>
        <v>0</v>
      </c>
      <c r="AX112">
        <f>(Table1[[#This Row],[co-pub]]+Table1[co-priv])*(1-Table1[[#This Row],[prox]])*(1-Table1[[#This Row],[urban]])</f>
        <v>51</v>
      </c>
      <c r="AZ112">
        <f>(Table1[[#This Row],[nurse-pub]]+Table1[nurse-priv])*Table1[[#This Row],[prox]]*Table1[[#This Row],[urban]]</f>
        <v>0</v>
      </c>
      <c r="BA112">
        <f>(Table1[[#This Row],[nurse-pub]]+Table1[nurse-priv])*Table1[[#This Row],[prox]]*(1-Table1[[#This Row],[urban]])</f>
        <v>0</v>
      </c>
      <c r="BB112">
        <f>(Table1[[#This Row],[nurse-pub]]+Table1[nurse-priv])*(1-Table1[[#This Row],[prox]])*Table1[[#This Row],[urban]]</f>
        <v>0</v>
      </c>
      <c r="BC112">
        <f>(Table1[[#This Row],[nurse-pub]]+Table1[nurse-priv])*(1-Table1[[#This Row],[prox]])*(1-Table1[[#This Row],[urban]])</f>
        <v>19</v>
      </c>
      <c r="BE112">
        <f>(Table1[[#This Row],[midwife-pub]]+Table1[midwife-priv])*Table1[[#This Row],[prox]]*Table1[[#This Row],[urban]]</f>
        <v>0</v>
      </c>
      <c r="BF112">
        <f>(Table1[[#This Row],[midwife-pub]]+Table1[midwife-priv])*Table1[[#This Row],[prox]]*(1-Table1[[#This Row],[urban]])</f>
        <v>0</v>
      </c>
      <c r="BG112">
        <f>(Table1[[#This Row],[midwife-pub]]+Table1[midwife-priv])*(1-Table1[[#This Row],[prox]])*Table1[[#This Row],[urban]]</f>
        <v>0</v>
      </c>
      <c r="BH112">
        <f>(Table1[[#This Row],[midwife-pub]]+Table1[midwife-priv])*(1-Table1[[#This Row],[prox]])*(1-Table1[[#This Row],[urban]])</f>
        <v>145</v>
      </c>
      <c r="BJ112">
        <f>(Table1[[#This Row],[ma-pub]]+Table1[ma-priv])*Table1[[#This Row],[prox]]*Table1[[#This Row],[urban]]</f>
        <v>0</v>
      </c>
      <c r="BK112">
        <f>(Table1[[#This Row],[ma-pub]]+Table1[ma-priv])*Table1[[#This Row],[prox]]*(1-Table1[[#This Row],[urban]])</f>
        <v>0</v>
      </c>
      <c r="BL112">
        <f>(Table1[[#This Row],[ma-pub]]+Table1[ma-priv])*(1-Table1[[#This Row],[prox]])*Table1[[#This Row],[urban]]</f>
        <v>0</v>
      </c>
      <c r="BM112">
        <f>(Table1[[#This Row],[ma-pub]]+Table1[ma-priv])*(1-Table1[[#This Row],[prox]])*(1-Table1[[#This Row],[urban]])</f>
        <v>180</v>
      </c>
    </row>
    <row r="113" spans="1:65" x14ac:dyDescent="0.2">
      <c r="A113" t="s">
        <v>107</v>
      </c>
      <c r="B113">
        <v>139</v>
      </c>
      <c r="C113">
        <v>697</v>
      </c>
      <c r="D113" s="12" t="s">
        <v>184</v>
      </c>
      <c r="E113" s="6">
        <v>1</v>
      </c>
      <c r="F113" s="6">
        <f>Table1[[#This Row],[regional]]</f>
        <v>1</v>
      </c>
      <c r="G113" s="6"/>
      <c r="H113" s="1">
        <f t="shared" si="11"/>
        <v>139697</v>
      </c>
      <c r="I113">
        <v>8</v>
      </c>
      <c r="J113">
        <v>2</v>
      </c>
      <c r="K113">
        <v>8</v>
      </c>
      <c r="L113">
        <v>0</v>
      </c>
      <c r="M113">
        <v>23</v>
      </c>
      <c r="N113">
        <v>4</v>
      </c>
      <c r="O113">
        <v>8</v>
      </c>
      <c r="P113">
        <v>3</v>
      </c>
      <c r="Q113">
        <v>80</v>
      </c>
      <c r="R113">
        <v>8</v>
      </c>
      <c r="S113">
        <v>102</v>
      </c>
      <c r="T113">
        <v>8</v>
      </c>
      <c r="U113" s="9">
        <f>((I113+J113+Table1[[#This Row],[amo-pub]]+Table1[[#This Row],[amo-priv]]+Table1[[#This Row],[co-pub]]+Table1[[#This Row],[co-priv]]+O113+P113+Q113+R113)/H113)*10000</f>
        <v>10.308023794354925</v>
      </c>
      <c r="V113">
        <v>8.4</v>
      </c>
      <c r="W113">
        <f>IF(Table1[[#This Row],[Column20]]&gt;$Y$7,4,1)*IF(AND($Y$7&gt;Table1[[#This Row],[Column20]],Table1[[#This Row],[Column20]]&gt;$Y$10),3,1)*IF(AND($Y$10&gt;Table1[[#This Row],[Column20]],Table1[[#This Row],[Column20]]&gt;$Y$13),2,1)</f>
        <v>4</v>
      </c>
      <c r="AA113">
        <f t="shared" si="7"/>
        <v>0</v>
      </c>
      <c r="AB113">
        <f t="shared" si="8"/>
        <v>0</v>
      </c>
      <c r="AC113">
        <f t="shared" si="9"/>
        <v>1</v>
      </c>
      <c r="AD113">
        <f t="shared" si="10"/>
        <v>0</v>
      </c>
      <c r="AF113">
        <f>Table1[[#This Row],[population]]*Table1[[#This Row],[prox]]*Table1[[#This Row],[urban]]</f>
        <v>0</v>
      </c>
      <c r="AG113">
        <f>Table1[[#This Row],[population]]*Table1[[#This Row],[prox]]*(1-Table1[[#This Row],[urban]])</f>
        <v>0</v>
      </c>
      <c r="AH113">
        <f>Table1[[#This Row],[population]]*(1-Table1[[#This Row],[prox]])*Table1[[#This Row],[urban]]</f>
        <v>139697</v>
      </c>
      <c r="AI113">
        <f>Table1[[#This Row],[population]]*(1-Table1[[#This Row],[prox]])*(1-Table1[[#This Row],[urban]])</f>
        <v>0</v>
      </c>
      <c r="AK113">
        <f>(Table1[[#This Row],[docs-pub]]+Table1[docs-priv])*Table1[[#This Row],[prox]]*Table1[[#This Row],[urban]]</f>
        <v>0</v>
      </c>
      <c r="AL113">
        <f>(Table1[[#This Row],[docs-pub]]+Table1[docs-priv])*Table1[[#This Row],[prox]]*(1-Table1[[#This Row],[urban]])</f>
        <v>0</v>
      </c>
      <c r="AM113">
        <f>(Table1[[#This Row],[docs-pub]]+Table1[docs-priv])*(1-Table1[[#This Row],[prox]])*Table1[[#This Row],[urban]]</f>
        <v>10</v>
      </c>
      <c r="AN113">
        <f>(Table1[[#This Row],[docs-pub]]+Table1[docs-priv])*(1-Table1[[#This Row],[prox]])*(1-Table1[[#This Row],[urban]])</f>
        <v>0</v>
      </c>
      <c r="AP113">
        <f>(Table1[[#This Row],[amo-pub]]+Table1[amo-priv])*Table1[[#This Row],[prox]]*Table1[[#This Row],[urban]]</f>
        <v>0</v>
      </c>
      <c r="AQ113">
        <f>(Table1[[#This Row],[amo-pub]]+Table1[amo-priv])*Table1[[#This Row],[prox]]*(1-Table1[[#This Row],[urban]])</f>
        <v>0</v>
      </c>
      <c r="AR113">
        <f>(Table1[[#This Row],[amo-pub]]+Table1[amo-priv])*(1-Table1[[#This Row],[prox]])*Table1[[#This Row],[urban]]</f>
        <v>8</v>
      </c>
      <c r="AS113">
        <f>(Table1[[#This Row],[amo-pub]]+Table1[amo-priv])*(1-Table1[[#This Row],[prox]])*(1-Table1[[#This Row],[urban]])</f>
        <v>0</v>
      </c>
      <c r="AU113">
        <f>(Table1[[#This Row],[co-pub]]+Table1[co-priv])*Table1[[#This Row],[prox]]*Table1[[#This Row],[urban]]</f>
        <v>0</v>
      </c>
      <c r="AV113">
        <f>(Table1[[#This Row],[co-pub]]+Table1[co-priv])*Table1[[#This Row],[prox]]*(1-Table1[[#This Row],[urban]])</f>
        <v>0</v>
      </c>
      <c r="AW113">
        <f>(Table1[[#This Row],[co-pub]]+Table1[co-priv])*(1-Table1[[#This Row],[prox]])*Table1[[#This Row],[urban]]</f>
        <v>27</v>
      </c>
      <c r="AX113">
        <f>(Table1[[#This Row],[co-pub]]+Table1[co-priv])*(1-Table1[[#This Row],[prox]])*(1-Table1[[#This Row],[urban]])</f>
        <v>0</v>
      </c>
      <c r="AZ113">
        <f>(Table1[[#This Row],[nurse-pub]]+Table1[nurse-priv])*Table1[[#This Row],[prox]]*Table1[[#This Row],[urban]]</f>
        <v>0</v>
      </c>
      <c r="BA113">
        <f>(Table1[[#This Row],[nurse-pub]]+Table1[nurse-priv])*Table1[[#This Row],[prox]]*(1-Table1[[#This Row],[urban]])</f>
        <v>0</v>
      </c>
      <c r="BB113">
        <f>(Table1[[#This Row],[nurse-pub]]+Table1[nurse-priv])*(1-Table1[[#This Row],[prox]])*Table1[[#This Row],[urban]]</f>
        <v>11</v>
      </c>
      <c r="BC113">
        <f>(Table1[[#This Row],[nurse-pub]]+Table1[nurse-priv])*(1-Table1[[#This Row],[prox]])*(1-Table1[[#This Row],[urban]])</f>
        <v>0</v>
      </c>
      <c r="BE113">
        <f>(Table1[[#This Row],[midwife-pub]]+Table1[midwife-priv])*Table1[[#This Row],[prox]]*Table1[[#This Row],[urban]]</f>
        <v>0</v>
      </c>
      <c r="BF113">
        <f>(Table1[[#This Row],[midwife-pub]]+Table1[midwife-priv])*Table1[[#This Row],[prox]]*(1-Table1[[#This Row],[urban]])</f>
        <v>0</v>
      </c>
      <c r="BG113">
        <f>(Table1[[#This Row],[midwife-pub]]+Table1[midwife-priv])*(1-Table1[[#This Row],[prox]])*Table1[[#This Row],[urban]]</f>
        <v>88</v>
      </c>
      <c r="BH113">
        <f>(Table1[[#This Row],[midwife-pub]]+Table1[midwife-priv])*(1-Table1[[#This Row],[prox]])*(1-Table1[[#This Row],[urban]])</f>
        <v>0</v>
      </c>
      <c r="BJ113">
        <f>(Table1[[#This Row],[ma-pub]]+Table1[ma-priv])*Table1[[#This Row],[prox]]*Table1[[#This Row],[urban]]</f>
        <v>0</v>
      </c>
      <c r="BK113">
        <f>(Table1[[#This Row],[ma-pub]]+Table1[ma-priv])*Table1[[#This Row],[prox]]*(1-Table1[[#This Row],[urban]])</f>
        <v>0</v>
      </c>
      <c r="BL113">
        <f>(Table1[[#This Row],[ma-pub]]+Table1[ma-priv])*(1-Table1[[#This Row],[prox]])*Table1[[#This Row],[urban]]</f>
        <v>110</v>
      </c>
      <c r="BM113">
        <f>(Table1[[#This Row],[ma-pub]]+Table1[ma-priv])*(1-Table1[[#This Row],[prox]])*(1-Table1[[#This Row],[urban]])</f>
        <v>0</v>
      </c>
    </row>
    <row r="114" spans="1:65" x14ac:dyDescent="0.2">
      <c r="A114" t="s">
        <v>108</v>
      </c>
      <c r="B114">
        <v>174</v>
      </c>
      <c r="C114">
        <v>667</v>
      </c>
      <c r="D114" s="12" t="s">
        <v>179</v>
      </c>
      <c r="E114" s="6"/>
      <c r="F114" s="6">
        <f>Table1[[#This Row],[regional]]</f>
        <v>0</v>
      </c>
      <c r="G114" s="6"/>
      <c r="H114" s="1">
        <f t="shared" si="11"/>
        <v>174667</v>
      </c>
      <c r="I114">
        <v>5</v>
      </c>
      <c r="J114">
        <v>0</v>
      </c>
      <c r="K114">
        <v>7</v>
      </c>
      <c r="L114">
        <v>0</v>
      </c>
      <c r="M114">
        <v>54</v>
      </c>
      <c r="N114">
        <v>3</v>
      </c>
      <c r="O114">
        <v>23</v>
      </c>
      <c r="P114">
        <v>0</v>
      </c>
      <c r="Q114">
        <v>110</v>
      </c>
      <c r="R114">
        <v>1</v>
      </c>
      <c r="S114">
        <v>240</v>
      </c>
      <c r="T114">
        <v>2</v>
      </c>
      <c r="U114" s="9">
        <f>((I114+J114+Table1[[#This Row],[amo-pub]]+Table1[[#This Row],[amo-priv]]+Table1[[#This Row],[co-pub]]+Table1[[#This Row],[co-priv]]+O114+P114+Q114+R114)/H114)*10000</f>
        <v>11.622115224970944</v>
      </c>
      <c r="V114">
        <v>8.4</v>
      </c>
      <c r="W114">
        <f>IF(Table1[[#This Row],[Column20]]&gt;$Y$7,4,1)*IF(AND($Y$7&gt;Table1[[#This Row],[Column20]],Table1[[#This Row],[Column20]]&gt;$Y$10),3,1)*IF(AND($Y$10&gt;Table1[[#This Row],[Column20]],Table1[[#This Row],[Column20]]&gt;$Y$13),2,1)</f>
        <v>4</v>
      </c>
      <c r="AA114">
        <f t="shared" si="7"/>
        <v>0</v>
      </c>
      <c r="AB114">
        <f t="shared" si="8"/>
        <v>0</v>
      </c>
      <c r="AC114">
        <f t="shared" si="9"/>
        <v>0</v>
      </c>
      <c r="AD114">
        <f t="shared" si="10"/>
        <v>1</v>
      </c>
      <c r="AF114">
        <f>Table1[[#This Row],[population]]*Table1[[#This Row],[prox]]*Table1[[#This Row],[urban]]</f>
        <v>0</v>
      </c>
      <c r="AG114">
        <f>Table1[[#This Row],[population]]*Table1[[#This Row],[prox]]*(1-Table1[[#This Row],[urban]])</f>
        <v>0</v>
      </c>
      <c r="AH114">
        <f>Table1[[#This Row],[population]]*(1-Table1[[#This Row],[prox]])*Table1[[#This Row],[urban]]</f>
        <v>0</v>
      </c>
      <c r="AI114">
        <f>Table1[[#This Row],[population]]*(1-Table1[[#This Row],[prox]])*(1-Table1[[#This Row],[urban]])</f>
        <v>174667</v>
      </c>
      <c r="AK114">
        <f>(Table1[[#This Row],[docs-pub]]+Table1[docs-priv])*Table1[[#This Row],[prox]]*Table1[[#This Row],[urban]]</f>
        <v>0</v>
      </c>
      <c r="AL114">
        <f>(Table1[[#This Row],[docs-pub]]+Table1[docs-priv])*Table1[[#This Row],[prox]]*(1-Table1[[#This Row],[urban]])</f>
        <v>0</v>
      </c>
      <c r="AM114">
        <f>(Table1[[#This Row],[docs-pub]]+Table1[docs-priv])*(1-Table1[[#This Row],[prox]])*Table1[[#This Row],[urban]]</f>
        <v>0</v>
      </c>
      <c r="AN114">
        <f>(Table1[[#This Row],[docs-pub]]+Table1[docs-priv])*(1-Table1[[#This Row],[prox]])*(1-Table1[[#This Row],[urban]])</f>
        <v>5</v>
      </c>
      <c r="AP114">
        <f>(Table1[[#This Row],[amo-pub]]+Table1[amo-priv])*Table1[[#This Row],[prox]]*Table1[[#This Row],[urban]]</f>
        <v>0</v>
      </c>
      <c r="AQ114">
        <f>(Table1[[#This Row],[amo-pub]]+Table1[amo-priv])*Table1[[#This Row],[prox]]*(1-Table1[[#This Row],[urban]])</f>
        <v>0</v>
      </c>
      <c r="AR114">
        <f>(Table1[[#This Row],[amo-pub]]+Table1[amo-priv])*(1-Table1[[#This Row],[prox]])*Table1[[#This Row],[urban]]</f>
        <v>0</v>
      </c>
      <c r="AS114">
        <f>(Table1[[#This Row],[amo-pub]]+Table1[amo-priv])*(1-Table1[[#This Row],[prox]])*(1-Table1[[#This Row],[urban]])</f>
        <v>7</v>
      </c>
      <c r="AU114">
        <f>(Table1[[#This Row],[co-pub]]+Table1[co-priv])*Table1[[#This Row],[prox]]*Table1[[#This Row],[urban]]</f>
        <v>0</v>
      </c>
      <c r="AV114">
        <f>(Table1[[#This Row],[co-pub]]+Table1[co-priv])*Table1[[#This Row],[prox]]*(1-Table1[[#This Row],[urban]])</f>
        <v>0</v>
      </c>
      <c r="AW114">
        <f>(Table1[[#This Row],[co-pub]]+Table1[co-priv])*(1-Table1[[#This Row],[prox]])*Table1[[#This Row],[urban]]</f>
        <v>0</v>
      </c>
      <c r="AX114">
        <f>(Table1[[#This Row],[co-pub]]+Table1[co-priv])*(1-Table1[[#This Row],[prox]])*(1-Table1[[#This Row],[urban]])</f>
        <v>57</v>
      </c>
      <c r="AZ114">
        <f>(Table1[[#This Row],[nurse-pub]]+Table1[nurse-priv])*Table1[[#This Row],[prox]]*Table1[[#This Row],[urban]]</f>
        <v>0</v>
      </c>
      <c r="BA114">
        <f>(Table1[[#This Row],[nurse-pub]]+Table1[nurse-priv])*Table1[[#This Row],[prox]]*(1-Table1[[#This Row],[urban]])</f>
        <v>0</v>
      </c>
      <c r="BB114">
        <f>(Table1[[#This Row],[nurse-pub]]+Table1[nurse-priv])*(1-Table1[[#This Row],[prox]])*Table1[[#This Row],[urban]]</f>
        <v>0</v>
      </c>
      <c r="BC114">
        <f>(Table1[[#This Row],[nurse-pub]]+Table1[nurse-priv])*(1-Table1[[#This Row],[prox]])*(1-Table1[[#This Row],[urban]])</f>
        <v>23</v>
      </c>
      <c r="BE114">
        <f>(Table1[[#This Row],[midwife-pub]]+Table1[midwife-priv])*Table1[[#This Row],[prox]]*Table1[[#This Row],[urban]]</f>
        <v>0</v>
      </c>
      <c r="BF114">
        <f>(Table1[[#This Row],[midwife-pub]]+Table1[midwife-priv])*Table1[[#This Row],[prox]]*(1-Table1[[#This Row],[urban]])</f>
        <v>0</v>
      </c>
      <c r="BG114">
        <f>(Table1[[#This Row],[midwife-pub]]+Table1[midwife-priv])*(1-Table1[[#This Row],[prox]])*Table1[[#This Row],[urban]]</f>
        <v>0</v>
      </c>
      <c r="BH114">
        <f>(Table1[[#This Row],[midwife-pub]]+Table1[midwife-priv])*(1-Table1[[#This Row],[prox]])*(1-Table1[[#This Row],[urban]])</f>
        <v>111</v>
      </c>
      <c r="BJ114">
        <f>(Table1[[#This Row],[ma-pub]]+Table1[ma-priv])*Table1[[#This Row],[prox]]*Table1[[#This Row],[urban]]</f>
        <v>0</v>
      </c>
      <c r="BK114">
        <f>(Table1[[#This Row],[ma-pub]]+Table1[ma-priv])*Table1[[#This Row],[prox]]*(1-Table1[[#This Row],[urban]])</f>
        <v>0</v>
      </c>
      <c r="BL114">
        <f>(Table1[[#This Row],[ma-pub]]+Table1[ma-priv])*(1-Table1[[#This Row],[prox]])*Table1[[#This Row],[urban]]</f>
        <v>0</v>
      </c>
      <c r="BM114">
        <f>(Table1[[#This Row],[ma-pub]]+Table1[ma-priv])*(1-Table1[[#This Row],[prox]])*(1-Table1[[#This Row],[urban]])</f>
        <v>242</v>
      </c>
    </row>
    <row r="115" spans="1:65" x14ac:dyDescent="0.2">
      <c r="A115" t="s">
        <v>109</v>
      </c>
      <c r="B115">
        <v>151</v>
      </c>
      <c r="C115">
        <v>429</v>
      </c>
      <c r="D115" s="12" t="s">
        <v>179</v>
      </c>
      <c r="E115" s="6"/>
      <c r="F115" s="6">
        <f>Table1[[#This Row],[regional]]</f>
        <v>0</v>
      </c>
      <c r="G115" s="6"/>
      <c r="H115" s="1">
        <f t="shared" si="11"/>
        <v>151429</v>
      </c>
      <c r="I115">
        <v>6</v>
      </c>
      <c r="J115">
        <v>2</v>
      </c>
      <c r="K115">
        <v>17</v>
      </c>
      <c r="L115">
        <v>0</v>
      </c>
      <c r="M115">
        <v>35</v>
      </c>
      <c r="N115">
        <v>9</v>
      </c>
      <c r="O115">
        <v>58</v>
      </c>
      <c r="P115">
        <v>1</v>
      </c>
      <c r="Q115">
        <v>109</v>
      </c>
      <c r="R115">
        <v>0</v>
      </c>
      <c r="S115">
        <v>166</v>
      </c>
      <c r="T115">
        <v>16</v>
      </c>
      <c r="U115" s="9">
        <f>((I115+J115+Table1[[#This Row],[amo-pub]]+Table1[[#This Row],[amo-priv]]+Table1[[#This Row],[co-pub]]+Table1[[#This Row],[co-priv]]+O115+P115+Q115+R115)/H115)*10000</f>
        <v>15.650899101228958</v>
      </c>
      <c r="V115">
        <v>12.7</v>
      </c>
      <c r="W115">
        <f>IF(Table1[[#This Row],[Column20]]&gt;$Y$7,4,1)*IF(AND($Y$7&gt;Table1[[#This Row],[Column20]],Table1[[#This Row],[Column20]]&gt;$Y$10),3,1)*IF(AND($Y$10&gt;Table1[[#This Row],[Column20]],Table1[[#This Row],[Column20]]&gt;$Y$13),2,1)</f>
        <v>4</v>
      </c>
      <c r="AA115">
        <f t="shared" si="7"/>
        <v>0</v>
      </c>
      <c r="AB115">
        <f t="shared" si="8"/>
        <v>0</v>
      </c>
      <c r="AC115">
        <f t="shared" si="9"/>
        <v>0</v>
      </c>
      <c r="AD115">
        <f t="shared" si="10"/>
        <v>1</v>
      </c>
      <c r="AF115">
        <f>Table1[[#This Row],[population]]*Table1[[#This Row],[prox]]*Table1[[#This Row],[urban]]</f>
        <v>0</v>
      </c>
      <c r="AG115">
        <f>Table1[[#This Row],[population]]*Table1[[#This Row],[prox]]*(1-Table1[[#This Row],[urban]])</f>
        <v>0</v>
      </c>
      <c r="AH115">
        <f>Table1[[#This Row],[population]]*(1-Table1[[#This Row],[prox]])*Table1[[#This Row],[urban]]</f>
        <v>0</v>
      </c>
      <c r="AI115">
        <f>Table1[[#This Row],[population]]*(1-Table1[[#This Row],[prox]])*(1-Table1[[#This Row],[urban]])</f>
        <v>151429</v>
      </c>
      <c r="AK115">
        <f>(Table1[[#This Row],[docs-pub]]+Table1[docs-priv])*Table1[[#This Row],[prox]]*Table1[[#This Row],[urban]]</f>
        <v>0</v>
      </c>
      <c r="AL115">
        <f>(Table1[[#This Row],[docs-pub]]+Table1[docs-priv])*Table1[[#This Row],[prox]]*(1-Table1[[#This Row],[urban]])</f>
        <v>0</v>
      </c>
      <c r="AM115">
        <f>(Table1[[#This Row],[docs-pub]]+Table1[docs-priv])*(1-Table1[[#This Row],[prox]])*Table1[[#This Row],[urban]]</f>
        <v>0</v>
      </c>
      <c r="AN115">
        <f>(Table1[[#This Row],[docs-pub]]+Table1[docs-priv])*(1-Table1[[#This Row],[prox]])*(1-Table1[[#This Row],[urban]])</f>
        <v>8</v>
      </c>
      <c r="AP115">
        <f>(Table1[[#This Row],[amo-pub]]+Table1[amo-priv])*Table1[[#This Row],[prox]]*Table1[[#This Row],[urban]]</f>
        <v>0</v>
      </c>
      <c r="AQ115">
        <f>(Table1[[#This Row],[amo-pub]]+Table1[amo-priv])*Table1[[#This Row],[prox]]*(1-Table1[[#This Row],[urban]])</f>
        <v>0</v>
      </c>
      <c r="AR115">
        <f>(Table1[[#This Row],[amo-pub]]+Table1[amo-priv])*(1-Table1[[#This Row],[prox]])*Table1[[#This Row],[urban]]</f>
        <v>0</v>
      </c>
      <c r="AS115">
        <f>(Table1[[#This Row],[amo-pub]]+Table1[amo-priv])*(1-Table1[[#This Row],[prox]])*(1-Table1[[#This Row],[urban]])</f>
        <v>17</v>
      </c>
      <c r="AU115">
        <f>(Table1[[#This Row],[co-pub]]+Table1[co-priv])*Table1[[#This Row],[prox]]*Table1[[#This Row],[urban]]</f>
        <v>0</v>
      </c>
      <c r="AV115">
        <f>(Table1[[#This Row],[co-pub]]+Table1[co-priv])*Table1[[#This Row],[prox]]*(1-Table1[[#This Row],[urban]])</f>
        <v>0</v>
      </c>
      <c r="AW115">
        <f>(Table1[[#This Row],[co-pub]]+Table1[co-priv])*(1-Table1[[#This Row],[prox]])*Table1[[#This Row],[urban]]</f>
        <v>0</v>
      </c>
      <c r="AX115">
        <f>(Table1[[#This Row],[co-pub]]+Table1[co-priv])*(1-Table1[[#This Row],[prox]])*(1-Table1[[#This Row],[urban]])</f>
        <v>44</v>
      </c>
      <c r="AZ115">
        <f>(Table1[[#This Row],[nurse-pub]]+Table1[nurse-priv])*Table1[[#This Row],[prox]]*Table1[[#This Row],[urban]]</f>
        <v>0</v>
      </c>
      <c r="BA115">
        <f>(Table1[[#This Row],[nurse-pub]]+Table1[nurse-priv])*Table1[[#This Row],[prox]]*(1-Table1[[#This Row],[urban]])</f>
        <v>0</v>
      </c>
      <c r="BB115">
        <f>(Table1[[#This Row],[nurse-pub]]+Table1[nurse-priv])*(1-Table1[[#This Row],[prox]])*Table1[[#This Row],[urban]]</f>
        <v>0</v>
      </c>
      <c r="BC115">
        <f>(Table1[[#This Row],[nurse-pub]]+Table1[nurse-priv])*(1-Table1[[#This Row],[prox]])*(1-Table1[[#This Row],[urban]])</f>
        <v>59</v>
      </c>
      <c r="BE115">
        <f>(Table1[[#This Row],[midwife-pub]]+Table1[midwife-priv])*Table1[[#This Row],[prox]]*Table1[[#This Row],[urban]]</f>
        <v>0</v>
      </c>
      <c r="BF115">
        <f>(Table1[[#This Row],[midwife-pub]]+Table1[midwife-priv])*Table1[[#This Row],[prox]]*(1-Table1[[#This Row],[urban]])</f>
        <v>0</v>
      </c>
      <c r="BG115">
        <f>(Table1[[#This Row],[midwife-pub]]+Table1[midwife-priv])*(1-Table1[[#This Row],[prox]])*Table1[[#This Row],[urban]]</f>
        <v>0</v>
      </c>
      <c r="BH115">
        <f>(Table1[[#This Row],[midwife-pub]]+Table1[midwife-priv])*(1-Table1[[#This Row],[prox]])*(1-Table1[[#This Row],[urban]])</f>
        <v>109</v>
      </c>
      <c r="BJ115">
        <f>(Table1[[#This Row],[ma-pub]]+Table1[ma-priv])*Table1[[#This Row],[prox]]*Table1[[#This Row],[urban]]</f>
        <v>0</v>
      </c>
      <c r="BK115">
        <f>(Table1[[#This Row],[ma-pub]]+Table1[ma-priv])*Table1[[#This Row],[prox]]*(1-Table1[[#This Row],[urban]])</f>
        <v>0</v>
      </c>
      <c r="BL115">
        <f>(Table1[[#This Row],[ma-pub]]+Table1[ma-priv])*(1-Table1[[#This Row],[prox]])*Table1[[#This Row],[urban]]</f>
        <v>0</v>
      </c>
      <c r="BM115">
        <f>(Table1[[#This Row],[ma-pub]]+Table1[ma-priv])*(1-Table1[[#This Row],[prox]])*(1-Table1[[#This Row],[urban]])</f>
        <v>182</v>
      </c>
    </row>
    <row r="116" spans="1:65" x14ac:dyDescent="0.2">
      <c r="A116" t="s">
        <v>110</v>
      </c>
      <c r="B116">
        <v>35</v>
      </c>
      <c r="C116">
        <v>312</v>
      </c>
      <c r="D116" s="12" t="s">
        <v>205</v>
      </c>
      <c r="E116" s="6"/>
      <c r="F116" s="6">
        <f>Table1[[#This Row],[regional]]</f>
        <v>0</v>
      </c>
      <c r="G116" s="6"/>
      <c r="H116" s="1">
        <f t="shared" si="11"/>
        <v>35312</v>
      </c>
      <c r="I116">
        <v>0</v>
      </c>
      <c r="J116">
        <v>0</v>
      </c>
      <c r="K116">
        <v>1</v>
      </c>
      <c r="L116">
        <v>0</v>
      </c>
      <c r="M116">
        <v>3</v>
      </c>
      <c r="N116">
        <v>0</v>
      </c>
      <c r="O116">
        <v>4</v>
      </c>
      <c r="P116">
        <v>0</v>
      </c>
      <c r="Q116">
        <v>28</v>
      </c>
      <c r="R116">
        <v>0</v>
      </c>
      <c r="S116">
        <v>34</v>
      </c>
      <c r="T116">
        <v>0</v>
      </c>
      <c r="U116" s="9">
        <f>((I116+J116+Table1[[#This Row],[amo-pub]]+Table1[[#This Row],[amo-priv]]+Table1[[#This Row],[co-pub]]+Table1[[#This Row],[co-priv]]+O116+P116+Q116+R116)/H116)*10000</f>
        <v>10.194834617127322</v>
      </c>
      <c r="V116">
        <v>9.3000000000000007</v>
      </c>
      <c r="W116">
        <f>IF(Table1[[#This Row],[Column20]]&gt;$Y$7,4,1)*IF(AND($Y$7&gt;Table1[[#This Row],[Column20]],Table1[[#This Row],[Column20]]&gt;$Y$10),3,1)*IF(AND($Y$10&gt;Table1[[#This Row],[Column20]],Table1[[#This Row],[Column20]]&gt;$Y$13),2,1)</f>
        <v>4</v>
      </c>
      <c r="AA116">
        <f t="shared" si="7"/>
        <v>0</v>
      </c>
      <c r="AB116">
        <f t="shared" si="8"/>
        <v>0</v>
      </c>
      <c r="AC116">
        <f t="shared" si="9"/>
        <v>0</v>
      </c>
      <c r="AD116">
        <f t="shared" si="10"/>
        <v>1</v>
      </c>
      <c r="AF116">
        <f>Table1[[#This Row],[population]]*Table1[[#This Row],[prox]]*Table1[[#This Row],[urban]]</f>
        <v>0</v>
      </c>
      <c r="AG116">
        <f>Table1[[#This Row],[population]]*Table1[[#This Row],[prox]]*(1-Table1[[#This Row],[urban]])</f>
        <v>0</v>
      </c>
      <c r="AH116">
        <f>Table1[[#This Row],[population]]*(1-Table1[[#This Row],[prox]])*Table1[[#This Row],[urban]]</f>
        <v>0</v>
      </c>
      <c r="AI116">
        <f>Table1[[#This Row],[population]]*(1-Table1[[#This Row],[prox]])*(1-Table1[[#This Row],[urban]])</f>
        <v>35312</v>
      </c>
      <c r="AK116">
        <f>(Table1[[#This Row],[docs-pub]]+Table1[docs-priv])*Table1[[#This Row],[prox]]*Table1[[#This Row],[urban]]</f>
        <v>0</v>
      </c>
      <c r="AL116">
        <f>(Table1[[#This Row],[docs-pub]]+Table1[docs-priv])*Table1[[#This Row],[prox]]*(1-Table1[[#This Row],[urban]])</f>
        <v>0</v>
      </c>
      <c r="AM116">
        <f>(Table1[[#This Row],[docs-pub]]+Table1[docs-priv])*(1-Table1[[#This Row],[prox]])*Table1[[#This Row],[urban]]</f>
        <v>0</v>
      </c>
      <c r="AN116">
        <f>(Table1[[#This Row],[docs-pub]]+Table1[docs-priv])*(1-Table1[[#This Row],[prox]])*(1-Table1[[#This Row],[urban]])</f>
        <v>0</v>
      </c>
      <c r="AP116">
        <f>(Table1[[#This Row],[amo-pub]]+Table1[amo-priv])*Table1[[#This Row],[prox]]*Table1[[#This Row],[urban]]</f>
        <v>0</v>
      </c>
      <c r="AQ116">
        <f>(Table1[[#This Row],[amo-pub]]+Table1[amo-priv])*Table1[[#This Row],[prox]]*(1-Table1[[#This Row],[urban]])</f>
        <v>0</v>
      </c>
      <c r="AR116">
        <f>(Table1[[#This Row],[amo-pub]]+Table1[amo-priv])*(1-Table1[[#This Row],[prox]])*Table1[[#This Row],[urban]]</f>
        <v>0</v>
      </c>
      <c r="AS116">
        <f>(Table1[[#This Row],[amo-pub]]+Table1[amo-priv])*(1-Table1[[#This Row],[prox]])*(1-Table1[[#This Row],[urban]])</f>
        <v>1</v>
      </c>
      <c r="AU116">
        <f>(Table1[[#This Row],[co-pub]]+Table1[co-priv])*Table1[[#This Row],[prox]]*Table1[[#This Row],[urban]]</f>
        <v>0</v>
      </c>
      <c r="AV116">
        <f>(Table1[[#This Row],[co-pub]]+Table1[co-priv])*Table1[[#This Row],[prox]]*(1-Table1[[#This Row],[urban]])</f>
        <v>0</v>
      </c>
      <c r="AW116">
        <f>(Table1[[#This Row],[co-pub]]+Table1[co-priv])*(1-Table1[[#This Row],[prox]])*Table1[[#This Row],[urban]]</f>
        <v>0</v>
      </c>
      <c r="AX116">
        <f>(Table1[[#This Row],[co-pub]]+Table1[co-priv])*(1-Table1[[#This Row],[prox]])*(1-Table1[[#This Row],[urban]])</f>
        <v>3</v>
      </c>
      <c r="AZ116">
        <f>(Table1[[#This Row],[nurse-pub]]+Table1[nurse-priv])*Table1[[#This Row],[prox]]*Table1[[#This Row],[urban]]</f>
        <v>0</v>
      </c>
      <c r="BA116">
        <f>(Table1[[#This Row],[nurse-pub]]+Table1[nurse-priv])*Table1[[#This Row],[prox]]*(1-Table1[[#This Row],[urban]])</f>
        <v>0</v>
      </c>
      <c r="BB116">
        <f>(Table1[[#This Row],[nurse-pub]]+Table1[nurse-priv])*(1-Table1[[#This Row],[prox]])*Table1[[#This Row],[urban]]</f>
        <v>0</v>
      </c>
      <c r="BC116">
        <f>(Table1[[#This Row],[nurse-pub]]+Table1[nurse-priv])*(1-Table1[[#This Row],[prox]])*(1-Table1[[#This Row],[urban]])</f>
        <v>4</v>
      </c>
      <c r="BE116">
        <f>(Table1[[#This Row],[midwife-pub]]+Table1[midwife-priv])*Table1[[#This Row],[prox]]*Table1[[#This Row],[urban]]</f>
        <v>0</v>
      </c>
      <c r="BF116">
        <f>(Table1[[#This Row],[midwife-pub]]+Table1[midwife-priv])*Table1[[#This Row],[prox]]*(1-Table1[[#This Row],[urban]])</f>
        <v>0</v>
      </c>
      <c r="BG116">
        <f>(Table1[[#This Row],[midwife-pub]]+Table1[midwife-priv])*(1-Table1[[#This Row],[prox]])*Table1[[#This Row],[urban]]</f>
        <v>0</v>
      </c>
      <c r="BH116">
        <f>(Table1[[#This Row],[midwife-pub]]+Table1[midwife-priv])*(1-Table1[[#This Row],[prox]])*(1-Table1[[#This Row],[urban]])</f>
        <v>28</v>
      </c>
      <c r="BJ116">
        <f>(Table1[[#This Row],[ma-pub]]+Table1[ma-priv])*Table1[[#This Row],[prox]]*Table1[[#This Row],[urban]]</f>
        <v>0</v>
      </c>
      <c r="BK116">
        <f>(Table1[[#This Row],[ma-pub]]+Table1[ma-priv])*Table1[[#This Row],[prox]]*(1-Table1[[#This Row],[urban]])</f>
        <v>0</v>
      </c>
      <c r="BL116">
        <f>(Table1[[#This Row],[ma-pub]]+Table1[ma-priv])*(1-Table1[[#This Row],[prox]])*Table1[[#This Row],[urban]]</f>
        <v>0</v>
      </c>
      <c r="BM116">
        <f>(Table1[[#This Row],[ma-pub]]+Table1[ma-priv])*(1-Table1[[#This Row],[prox]])*(1-Table1[[#This Row],[urban]])</f>
        <v>34</v>
      </c>
    </row>
    <row r="117" spans="1:65" x14ac:dyDescent="0.2">
      <c r="A117" t="s">
        <v>111</v>
      </c>
      <c r="B117">
        <v>421</v>
      </c>
      <c r="C117">
        <v>851</v>
      </c>
      <c r="D117" s="12" t="s">
        <v>176</v>
      </c>
      <c r="E117" s="6"/>
      <c r="F117" s="6">
        <f>Table1[[#This Row],[regional]]</f>
        <v>0</v>
      </c>
      <c r="G117" s="6"/>
      <c r="H117" s="1">
        <f t="shared" si="11"/>
        <v>421851</v>
      </c>
      <c r="I117">
        <v>1</v>
      </c>
      <c r="J117">
        <v>0</v>
      </c>
      <c r="K117">
        <v>5</v>
      </c>
      <c r="L117">
        <v>0</v>
      </c>
      <c r="M117">
        <v>61</v>
      </c>
      <c r="N117">
        <v>0</v>
      </c>
      <c r="O117">
        <v>8</v>
      </c>
      <c r="P117">
        <v>0</v>
      </c>
      <c r="Q117">
        <v>44</v>
      </c>
      <c r="R117">
        <v>0</v>
      </c>
      <c r="S117">
        <v>201</v>
      </c>
      <c r="T117">
        <v>0</v>
      </c>
      <c r="U117" s="9">
        <f>((I117+J117+Table1[[#This Row],[amo-pub]]+Table1[[#This Row],[amo-priv]]+Table1[[#This Row],[co-pub]]+Table1[[#This Row],[co-priv]]+O117+P117+Q117+R117)/H117)*10000</f>
        <v>2.8209012186767364</v>
      </c>
      <c r="V117">
        <v>1.4</v>
      </c>
      <c r="W117">
        <f>IF(Table1[[#This Row],[Column20]]&gt;$Y$7,4,1)*IF(AND($Y$7&gt;Table1[[#This Row],[Column20]],Table1[[#This Row],[Column20]]&gt;$Y$10),3,1)*IF(AND($Y$10&gt;Table1[[#This Row],[Column20]],Table1[[#This Row],[Column20]]&gt;$Y$13),2,1)</f>
        <v>1</v>
      </c>
      <c r="AA117">
        <f t="shared" si="7"/>
        <v>0</v>
      </c>
      <c r="AB117">
        <f t="shared" si="8"/>
        <v>0</v>
      </c>
      <c r="AC117">
        <f t="shared" si="9"/>
        <v>0</v>
      </c>
      <c r="AD117">
        <f t="shared" si="10"/>
        <v>1</v>
      </c>
      <c r="AF117">
        <f>Table1[[#This Row],[population]]*Table1[[#This Row],[prox]]*Table1[[#This Row],[urban]]</f>
        <v>0</v>
      </c>
      <c r="AG117">
        <f>Table1[[#This Row],[population]]*Table1[[#This Row],[prox]]*(1-Table1[[#This Row],[urban]])</f>
        <v>0</v>
      </c>
      <c r="AH117">
        <f>Table1[[#This Row],[population]]*(1-Table1[[#This Row],[prox]])*Table1[[#This Row],[urban]]</f>
        <v>0</v>
      </c>
      <c r="AI117">
        <f>Table1[[#This Row],[population]]*(1-Table1[[#This Row],[prox]])*(1-Table1[[#This Row],[urban]])</f>
        <v>421851</v>
      </c>
      <c r="AK117">
        <f>(Table1[[#This Row],[docs-pub]]+Table1[docs-priv])*Table1[[#This Row],[prox]]*Table1[[#This Row],[urban]]</f>
        <v>0</v>
      </c>
      <c r="AL117">
        <f>(Table1[[#This Row],[docs-pub]]+Table1[docs-priv])*Table1[[#This Row],[prox]]*(1-Table1[[#This Row],[urban]])</f>
        <v>0</v>
      </c>
      <c r="AM117">
        <f>(Table1[[#This Row],[docs-pub]]+Table1[docs-priv])*(1-Table1[[#This Row],[prox]])*Table1[[#This Row],[urban]]</f>
        <v>0</v>
      </c>
      <c r="AN117">
        <f>(Table1[[#This Row],[docs-pub]]+Table1[docs-priv])*(1-Table1[[#This Row],[prox]])*(1-Table1[[#This Row],[urban]])</f>
        <v>1</v>
      </c>
      <c r="AP117">
        <f>(Table1[[#This Row],[amo-pub]]+Table1[amo-priv])*Table1[[#This Row],[prox]]*Table1[[#This Row],[urban]]</f>
        <v>0</v>
      </c>
      <c r="AQ117">
        <f>(Table1[[#This Row],[amo-pub]]+Table1[amo-priv])*Table1[[#This Row],[prox]]*(1-Table1[[#This Row],[urban]])</f>
        <v>0</v>
      </c>
      <c r="AR117">
        <f>(Table1[[#This Row],[amo-pub]]+Table1[amo-priv])*(1-Table1[[#This Row],[prox]])*Table1[[#This Row],[urban]]</f>
        <v>0</v>
      </c>
      <c r="AS117">
        <f>(Table1[[#This Row],[amo-pub]]+Table1[amo-priv])*(1-Table1[[#This Row],[prox]])*(1-Table1[[#This Row],[urban]])</f>
        <v>5</v>
      </c>
      <c r="AU117">
        <f>(Table1[[#This Row],[co-pub]]+Table1[co-priv])*Table1[[#This Row],[prox]]*Table1[[#This Row],[urban]]</f>
        <v>0</v>
      </c>
      <c r="AV117">
        <f>(Table1[[#This Row],[co-pub]]+Table1[co-priv])*Table1[[#This Row],[prox]]*(1-Table1[[#This Row],[urban]])</f>
        <v>0</v>
      </c>
      <c r="AW117">
        <f>(Table1[[#This Row],[co-pub]]+Table1[co-priv])*(1-Table1[[#This Row],[prox]])*Table1[[#This Row],[urban]]</f>
        <v>0</v>
      </c>
      <c r="AX117">
        <f>(Table1[[#This Row],[co-pub]]+Table1[co-priv])*(1-Table1[[#This Row],[prox]])*(1-Table1[[#This Row],[urban]])</f>
        <v>61</v>
      </c>
      <c r="AZ117">
        <f>(Table1[[#This Row],[nurse-pub]]+Table1[nurse-priv])*Table1[[#This Row],[prox]]*Table1[[#This Row],[urban]]</f>
        <v>0</v>
      </c>
      <c r="BA117">
        <f>(Table1[[#This Row],[nurse-pub]]+Table1[nurse-priv])*Table1[[#This Row],[prox]]*(1-Table1[[#This Row],[urban]])</f>
        <v>0</v>
      </c>
      <c r="BB117">
        <f>(Table1[[#This Row],[nurse-pub]]+Table1[nurse-priv])*(1-Table1[[#This Row],[prox]])*Table1[[#This Row],[urban]]</f>
        <v>0</v>
      </c>
      <c r="BC117">
        <f>(Table1[[#This Row],[nurse-pub]]+Table1[nurse-priv])*(1-Table1[[#This Row],[prox]])*(1-Table1[[#This Row],[urban]])</f>
        <v>8</v>
      </c>
      <c r="BE117">
        <f>(Table1[[#This Row],[midwife-pub]]+Table1[midwife-priv])*Table1[[#This Row],[prox]]*Table1[[#This Row],[urban]]</f>
        <v>0</v>
      </c>
      <c r="BF117">
        <f>(Table1[[#This Row],[midwife-pub]]+Table1[midwife-priv])*Table1[[#This Row],[prox]]*(1-Table1[[#This Row],[urban]])</f>
        <v>0</v>
      </c>
      <c r="BG117">
        <f>(Table1[[#This Row],[midwife-pub]]+Table1[midwife-priv])*(1-Table1[[#This Row],[prox]])*Table1[[#This Row],[urban]]</f>
        <v>0</v>
      </c>
      <c r="BH117">
        <f>(Table1[[#This Row],[midwife-pub]]+Table1[midwife-priv])*(1-Table1[[#This Row],[prox]])*(1-Table1[[#This Row],[urban]])</f>
        <v>44</v>
      </c>
      <c r="BJ117">
        <f>(Table1[[#This Row],[ma-pub]]+Table1[ma-priv])*Table1[[#This Row],[prox]]*Table1[[#This Row],[urban]]</f>
        <v>0</v>
      </c>
      <c r="BK117">
        <f>(Table1[[#This Row],[ma-pub]]+Table1[ma-priv])*Table1[[#This Row],[prox]]*(1-Table1[[#This Row],[urban]])</f>
        <v>0</v>
      </c>
      <c r="BL117">
        <f>(Table1[[#This Row],[ma-pub]]+Table1[ma-priv])*(1-Table1[[#This Row],[prox]])*Table1[[#This Row],[urban]]</f>
        <v>0</v>
      </c>
      <c r="BM117">
        <f>(Table1[[#This Row],[ma-pub]]+Table1[ma-priv])*(1-Table1[[#This Row],[prox]])*(1-Table1[[#This Row],[urban]])</f>
        <v>201</v>
      </c>
    </row>
    <row r="118" spans="1:65" x14ac:dyDescent="0.2">
      <c r="A118" t="s">
        <v>112</v>
      </c>
      <c r="B118">
        <v>172</v>
      </c>
      <c r="C118">
        <v>652</v>
      </c>
      <c r="D118" s="12" t="s">
        <v>176</v>
      </c>
      <c r="E118" s="6">
        <v>1</v>
      </c>
      <c r="F118" s="6">
        <f>Table1[[#This Row],[regional]]</f>
        <v>1</v>
      </c>
      <c r="G118" s="6"/>
      <c r="H118" s="1">
        <f t="shared" si="11"/>
        <v>172652</v>
      </c>
      <c r="I118">
        <v>2</v>
      </c>
      <c r="J118">
        <v>0</v>
      </c>
      <c r="K118">
        <v>12</v>
      </c>
      <c r="L118">
        <v>2</v>
      </c>
      <c r="M118">
        <v>28</v>
      </c>
      <c r="N118">
        <v>4</v>
      </c>
      <c r="O118">
        <v>35</v>
      </c>
      <c r="P118">
        <v>1</v>
      </c>
      <c r="Q118">
        <v>82</v>
      </c>
      <c r="R118">
        <v>3</v>
      </c>
      <c r="S118">
        <v>104</v>
      </c>
      <c r="T118">
        <v>15</v>
      </c>
      <c r="U118" s="9">
        <f>((I118+J118+Table1[[#This Row],[amo-pub]]+Table1[[#This Row],[amo-priv]]+Table1[[#This Row],[co-pub]]+Table1[[#This Row],[co-priv]]+O118+P118+Q118+R118)/H118)*10000</f>
        <v>9.7884762412251227</v>
      </c>
      <c r="V118">
        <v>7.9</v>
      </c>
      <c r="W118">
        <f>IF(Table1[[#This Row],[Column20]]&gt;$Y$7,4,1)*IF(AND($Y$7&gt;Table1[[#This Row],[Column20]],Table1[[#This Row],[Column20]]&gt;$Y$10),3,1)*IF(AND($Y$10&gt;Table1[[#This Row],[Column20]],Table1[[#This Row],[Column20]]&gt;$Y$13),2,1)</f>
        <v>4</v>
      </c>
      <c r="AA118">
        <f t="shared" si="7"/>
        <v>0</v>
      </c>
      <c r="AB118">
        <f t="shared" si="8"/>
        <v>0</v>
      </c>
      <c r="AC118">
        <f t="shared" si="9"/>
        <v>1</v>
      </c>
      <c r="AD118">
        <f t="shared" si="10"/>
        <v>0</v>
      </c>
      <c r="AF118">
        <f>Table1[[#This Row],[population]]*Table1[[#This Row],[prox]]*Table1[[#This Row],[urban]]</f>
        <v>0</v>
      </c>
      <c r="AG118">
        <f>Table1[[#This Row],[population]]*Table1[[#This Row],[prox]]*(1-Table1[[#This Row],[urban]])</f>
        <v>0</v>
      </c>
      <c r="AH118">
        <f>Table1[[#This Row],[population]]*(1-Table1[[#This Row],[prox]])*Table1[[#This Row],[urban]]</f>
        <v>172652</v>
      </c>
      <c r="AI118">
        <f>Table1[[#This Row],[population]]*(1-Table1[[#This Row],[prox]])*(1-Table1[[#This Row],[urban]])</f>
        <v>0</v>
      </c>
      <c r="AK118">
        <f>(Table1[[#This Row],[docs-pub]]+Table1[docs-priv])*Table1[[#This Row],[prox]]*Table1[[#This Row],[urban]]</f>
        <v>0</v>
      </c>
      <c r="AL118">
        <f>(Table1[[#This Row],[docs-pub]]+Table1[docs-priv])*Table1[[#This Row],[prox]]*(1-Table1[[#This Row],[urban]])</f>
        <v>0</v>
      </c>
      <c r="AM118">
        <f>(Table1[[#This Row],[docs-pub]]+Table1[docs-priv])*(1-Table1[[#This Row],[prox]])*Table1[[#This Row],[urban]]</f>
        <v>2</v>
      </c>
      <c r="AN118">
        <f>(Table1[[#This Row],[docs-pub]]+Table1[docs-priv])*(1-Table1[[#This Row],[prox]])*(1-Table1[[#This Row],[urban]])</f>
        <v>0</v>
      </c>
      <c r="AP118">
        <f>(Table1[[#This Row],[amo-pub]]+Table1[amo-priv])*Table1[[#This Row],[prox]]*Table1[[#This Row],[urban]]</f>
        <v>0</v>
      </c>
      <c r="AQ118">
        <f>(Table1[[#This Row],[amo-pub]]+Table1[amo-priv])*Table1[[#This Row],[prox]]*(1-Table1[[#This Row],[urban]])</f>
        <v>0</v>
      </c>
      <c r="AR118">
        <f>(Table1[[#This Row],[amo-pub]]+Table1[amo-priv])*(1-Table1[[#This Row],[prox]])*Table1[[#This Row],[urban]]</f>
        <v>14</v>
      </c>
      <c r="AS118">
        <f>(Table1[[#This Row],[amo-pub]]+Table1[amo-priv])*(1-Table1[[#This Row],[prox]])*(1-Table1[[#This Row],[urban]])</f>
        <v>0</v>
      </c>
      <c r="AU118">
        <f>(Table1[[#This Row],[co-pub]]+Table1[co-priv])*Table1[[#This Row],[prox]]*Table1[[#This Row],[urban]]</f>
        <v>0</v>
      </c>
      <c r="AV118">
        <f>(Table1[[#This Row],[co-pub]]+Table1[co-priv])*Table1[[#This Row],[prox]]*(1-Table1[[#This Row],[urban]])</f>
        <v>0</v>
      </c>
      <c r="AW118">
        <f>(Table1[[#This Row],[co-pub]]+Table1[co-priv])*(1-Table1[[#This Row],[prox]])*Table1[[#This Row],[urban]]</f>
        <v>32</v>
      </c>
      <c r="AX118">
        <f>(Table1[[#This Row],[co-pub]]+Table1[co-priv])*(1-Table1[[#This Row],[prox]])*(1-Table1[[#This Row],[urban]])</f>
        <v>0</v>
      </c>
      <c r="AZ118">
        <f>(Table1[[#This Row],[nurse-pub]]+Table1[nurse-priv])*Table1[[#This Row],[prox]]*Table1[[#This Row],[urban]]</f>
        <v>0</v>
      </c>
      <c r="BA118">
        <f>(Table1[[#This Row],[nurse-pub]]+Table1[nurse-priv])*Table1[[#This Row],[prox]]*(1-Table1[[#This Row],[urban]])</f>
        <v>0</v>
      </c>
      <c r="BB118">
        <f>(Table1[[#This Row],[nurse-pub]]+Table1[nurse-priv])*(1-Table1[[#This Row],[prox]])*Table1[[#This Row],[urban]]</f>
        <v>36</v>
      </c>
      <c r="BC118">
        <f>(Table1[[#This Row],[nurse-pub]]+Table1[nurse-priv])*(1-Table1[[#This Row],[prox]])*(1-Table1[[#This Row],[urban]])</f>
        <v>0</v>
      </c>
      <c r="BE118">
        <f>(Table1[[#This Row],[midwife-pub]]+Table1[midwife-priv])*Table1[[#This Row],[prox]]*Table1[[#This Row],[urban]]</f>
        <v>0</v>
      </c>
      <c r="BF118">
        <f>(Table1[[#This Row],[midwife-pub]]+Table1[midwife-priv])*Table1[[#This Row],[prox]]*(1-Table1[[#This Row],[urban]])</f>
        <v>0</v>
      </c>
      <c r="BG118">
        <f>(Table1[[#This Row],[midwife-pub]]+Table1[midwife-priv])*(1-Table1[[#This Row],[prox]])*Table1[[#This Row],[urban]]</f>
        <v>85</v>
      </c>
      <c r="BH118">
        <f>(Table1[[#This Row],[midwife-pub]]+Table1[midwife-priv])*(1-Table1[[#This Row],[prox]])*(1-Table1[[#This Row],[urban]])</f>
        <v>0</v>
      </c>
      <c r="BJ118">
        <f>(Table1[[#This Row],[ma-pub]]+Table1[ma-priv])*Table1[[#This Row],[prox]]*Table1[[#This Row],[urban]]</f>
        <v>0</v>
      </c>
      <c r="BK118">
        <f>(Table1[[#This Row],[ma-pub]]+Table1[ma-priv])*Table1[[#This Row],[prox]]*(1-Table1[[#This Row],[urban]])</f>
        <v>0</v>
      </c>
      <c r="BL118">
        <f>(Table1[[#This Row],[ma-pub]]+Table1[ma-priv])*(1-Table1[[#This Row],[prox]])*Table1[[#This Row],[urban]]</f>
        <v>119</v>
      </c>
      <c r="BM118">
        <f>(Table1[[#This Row],[ma-pub]]+Table1[ma-priv])*(1-Table1[[#This Row],[prox]])*(1-Table1[[#This Row],[urban]])</f>
        <v>0</v>
      </c>
    </row>
    <row r="119" spans="1:65" x14ac:dyDescent="0.2">
      <c r="A119" t="s">
        <v>113</v>
      </c>
      <c r="B119">
        <v>203</v>
      </c>
      <c r="C119">
        <v>572</v>
      </c>
      <c r="D119" s="12" t="s">
        <v>187</v>
      </c>
      <c r="E119" s="6">
        <v>1</v>
      </c>
      <c r="F119" s="6">
        <f>Table1[[#This Row],[regional]]</f>
        <v>1</v>
      </c>
      <c r="G119" s="6"/>
      <c r="H119" s="1">
        <f t="shared" si="11"/>
        <v>203572</v>
      </c>
      <c r="I119">
        <v>3</v>
      </c>
      <c r="J119">
        <v>3</v>
      </c>
      <c r="K119">
        <v>6</v>
      </c>
      <c r="L119">
        <v>1</v>
      </c>
      <c r="M119">
        <v>33</v>
      </c>
      <c r="N119">
        <v>7</v>
      </c>
      <c r="O119">
        <v>8</v>
      </c>
      <c r="P119">
        <v>1</v>
      </c>
      <c r="Q119">
        <v>35</v>
      </c>
      <c r="R119">
        <v>1</v>
      </c>
      <c r="S119">
        <v>72</v>
      </c>
      <c r="T119">
        <v>24</v>
      </c>
      <c r="U119" s="9">
        <f>((I119+J119+Table1[[#This Row],[amo-pub]]+Table1[[#This Row],[amo-priv]]+Table1[[#This Row],[co-pub]]+Table1[[#This Row],[co-priv]]+O119+P119+Q119+R119)/H119)*10000</f>
        <v>4.8140215746762811</v>
      </c>
      <c r="V119">
        <v>2.8</v>
      </c>
      <c r="W119">
        <f>IF(Table1[[#This Row],[Column20]]&gt;$Y$7,4,1)*IF(AND($Y$7&gt;Table1[[#This Row],[Column20]],Table1[[#This Row],[Column20]]&gt;$Y$10),3,1)*IF(AND($Y$10&gt;Table1[[#This Row],[Column20]],Table1[[#This Row],[Column20]]&gt;$Y$13),2,1)</f>
        <v>2</v>
      </c>
      <c r="AA119">
        <f t="shared" si="7"/>
        <v>0</v>
      </c>
      <c r="AB119">
        <f t="shared" si="8"/>
        <v>0</v>
      </c>
      <c r="AC119">
        <f t="shared" si="9"/>
        <v>1</v>
      </c>
      <c r="AD119">
        <f t="shared" si="10"/>
        <v>0</v>
      </c>
      <c r="AF119">
        <f>Table1[[#This Row],[population]]*Table1[[#This Row],[prox]]*Table1[[#This Row],[urban]]</f>
        <v>0</v>
      </c>
      <c r="AG119">
        <f>Table1[[#This Row],[population]]*Table1[[#This Row],[prox]]*(1-Table1[[#This Row],[urban]])</f>
        <v>0</v>
      </c>
      <c r="AH119">
        <f>Table1[[#This Row],[population]]*(1-Table1[[#This Row],[prox]])*Table1[[#This Row],[urban]]</f>
        <v>203572</v>
      </c>
      <c r="AI119">
        <f>Table1[[#This Row],[population]]*(1-Table1[[#This Row],[prox]])*(1-Table1[[#This Row],[urban]])</f>
        <v>0</v>
      </c>
      <c r="AK119">
        <f>(Table1[[#This Row],[docs-pub]]+Table1[docs-priv])*Table1[[#This Row],[prox]]*Table1[[#This Row],[urban]]</f>
        <v>0</v>
      </c>
      <c r="AL119">
        <f>(Table1[[#This Row],[docs-pub]]+Table1[docs-priv])*Table1[[#This Row],[prox]]*(1-Table1[[#This Row],[urban]])</f>
        <v>0</v>
      </c>
      <c r="AM119">
        <f>(Table1[[#This Row],[docs-pub]]+Table1[docs-priv])*(1-Table1[[#This Row],[prox]])*Table1[[#This Row],[urban]]</f>
        <v>6</v>
      </c>
      <c r="AN119">
        <f>(Table1[[#This Row],[docs-pub]]+Table1[docs-priv])*(1-Table1[[#This Row],[prox]])*(1-Table1[[#This Row],[urban]])</f>
        <v>0</v>
      </c>
      <c r="AP119">
        <f>(Table1[[#This Row],[amo-pub]]+Table1[amo-priv])*Table1[[#This Row],[prox]]*Table1[[#This Row],[urban]]</f>
        <v>0</v>
      </c>
      <c r="AQ119">
        <f>(Table1[[#This Row],[amo-pub]]+Table1[amo-priv])*Table1[[#This Row],[prox]]*(1-Table1[[#This Row],[urban]])</f>
        <v>0</v>
      </c>
      <c r="AR119">
        <f>(Table1[[#This Row],[amo-pub]]+Table1[amo-priv])*(1-Table1[[#This Row],[prox]])*Table1[[#This Row],[urban]]</f>
        <v>7</v>
      </c>
      <c r="AS119">
        <f>(Table1[[#This Row],[amo-pub]]+Table1[amo-priv])*(1-Table1[[#This Row],[prox]])*(1-Table1[[#This Row],[urban]])</f>
        <v>0</v>
      </c>
      <c r="AU119">
        <f>(Table1[[#This Row],[co-pub]]+Table1[co-priv])*Table1[[#This Row],[prox]]*Table1[[#This Row],[urban]]</f>
        <v>0</v>
      </c>
      <c r="AV119">
        <f>(Table1[[#This Row],[co-pub]]+Table1[co-priv])*Table1[[#This Row],[prox]]*(1-Table1[[#This Row],[urban]])</f>
        <v>0</v>
      </c>
      <c r="AW119">
        <f>(Table1[[#This Row],[co-pub]]+Table1[co-priv])*(1-Table1[[#This Row],[prox]])*Table1[[#This Row],[urban]]</f>
        <v>40</v>
      </c>
      <c r="AX119">
        <f>(Table1[[#This Row],[co-pub]]+Table1[co-priv])*(1-Table1[[#This Row],[prox]])*(1-Table1[[#This Row],[urban]])</f>
        <v>0</v>
      </c>
      <c r="AZ119">
        <f>(Table1[[#This Row],[nurse-pub]]+Table1[nurse-priv])*Table1[[#This Row],[prox]]*Table1[[#This Row],[urban]]</f>
        <v>0</v>
      </c>
      <c r="BA119">
        <f>(Table1[[#This Row],[nurse-pub]]+Table1[nurse-priv])*Table1[[#This Row],[prox]]*(1-Table1[[#This Row],[urban]])</f>
        <v>0</v>
      </c>
      <c r="BB119">
        <f>(Table1[[#This Row],[nurse-pub]]+Table1[nurse-priv])*(1-Table1[[#This Row],[prox]])*Table1[[#This Row],[urban]]</f>
        <v>9</v>
      </c>
      <c r="BC119">
        <f>(Table1[[#This Row],[nurse-pub]]+Table1[nurse-priv])*(1-Table1[[#This Row],[prox]])*(1-Table1[[#This Row],[urban]])</f>
        <v>0</v>
      </c>
      <c r="BE119">
        <f>(Table1[[#This Row],[midwife-pub]]+Table1[midwife-priv])*Table1[[#This Row],[prox]]*Table1[[#This Row],[urban]]</f>
        <v>0</v>
      </c>
      <c r="BF119">
        <f>(Table1[[#This Row],[midwife-pub]]+Table1[midwife-priv])*Table1[[#This Row],[prox]]*(1-Table1[[#This Row],[urban]])</f>
        <v>0</v>
      </c>
      <c r="BG119">
        <f>(Table1[[#This Row],[midwife-pub]]+Table1[midwife-priv])*(1-Table1[[#This Row],[prox]])*Table1[[#This Row],[urban]]</f>
        <v>36</v>
      </c>
      <c r="BH119">
        <f>(Table1[[#This Row],[midwife-pub]]+Table1[midwife-priv])*(1-Table1[[#This Row],[prox]])*(1-Table1[[#This Row],[urban]])</f>
        <v>0</v>
      </c>
      <c r="BJ119">
        <f>(Table1[[#This Row],[ma-pub]]+Table1[ma-priv])*Table1[[#This Row],[prox]]*Table1[[#This Row],[urban]]</f>
        <v>0</v>
      </c>
      <c r="BK119">
        <f>(Table1[[#This Row],[ma-pub]]+Table1[ma-priv])*Table1[[#This Row],[prox]]*(1-Table1[[#This Row],[urban]])</f>
        <v>0</v>
      </c>
      <c r="BL119">
        <f>(Table1[[#This Row],[ma-pub]]+Table1[ma-priv])*(1-Table1[[#This Row],[prox]])*Table1[[#This Row],[urban]]</f>
        <v>96</v>
      </c>
      <c r="BM119">
        <f>(Table1[[#This Row],[ma-pub]]+Table1[ma-priv])*(1-Table1[[#This Row],[prox]])*(1-Table1[[#This Row],[urban]])</f>
        <v>0</v>
      </c>
    </row>
    <row r="120" spans="1:65" x14ac:dyDescent="0.2">
      <c r="A120" t="s">
        <v>114</v>
      </c>
      <c r="B120">
        <v>220</v>
      </c>
      <c r="C120">
        <v>908</v>
      </c>
      <c r="D120" s="12" t="str">
        <f>VLOOKUP(A120,'Districts+regions'!A39:B184,2,FALSE)</f>
        <v>Mtwara</v>
      </c>
      <c r="E120" s="6"/>
      <c r="F120" s="6">
        <f>Table1[[#This Row],[regional]]</f>
        <v>0</v>
      </c>
      <c r="G120" s="6"/>
      <c r="H120" s="1">
        <f t="shared" si="11"/>
        <v>220908</v>
      </c>
      <c r="I120">
        <v>1</v>
      </c>
      <c r="J120">
        <v>0</v>
      </c>
      <c r="K120">
        <v>4</v>
      </c>
      <c r="L120">
        <v>0</v>
      </c>
      <c r="M120">
        <v>16</v>
      </c>
      <c r="N120">
        <v>0</v>
      </c>
      <c r="O120">
        <v>5</v>
      </c>
      <c r="P120">
        <v>0</v>
      </c>
      <c r="Q120">
        <v>17</v>
      </c>
      <c r="R120">
        <v>0</v>
      </c>
      <c r="S120">
        <v>56</v>
      </c>
      <c r="T120">
        <v>0</v>
      </c>
      <c r="U120" s="9">
        <f>((I120+J120+Table1[[#This Row],[amo-pub]]+Table1[[#This Row],[amo-priv]]+Table1[[#This Row],[co-pub]]+Table1[[#This Row],[co-priv]]+O120+P120+Q120+R120)/H120)*10000</f>
        <v>1.9465116700164775</v>
      </c>
      <c r="V120">
        <v>1.2</v>
      </c>
      <c r="W120">
        <f>IF(Table1[[#This Row],[Column20]]&gt;$Y$7,4,1)*IF(AND($Y$7&gt;Table1[[#This Row],[Column20]],Table1[[#This Row],[Column20]]&gt;$Y$10),3,1)*IF(AND($Y$10&gt;Table1[[#This Row],[Column20]],Table1[[#This Row],[Column20]]&gt;$Y$13),2,1)</f>
        <v>1</v>
      </c>
      <c r="AA120">
        <f t="shared" si="7"/>
        <v>0</v>
      </c>
      <c r="AB120">
        <f t="shared" si="8"/>
        <v>0</v>
      </c>
      <c r="AC120">
        <f t="shared" si="9"/>
        <v>0</v>
      </c>
      <c r="AD120">
        <f t="shared" si="10"/>
        <v>1</v>
      </c>
      <c r="AF120">
        <f>Table1[[#This Row],[population]]*Table1[[#This Row],[prox]]*Table1[[#This Row],[urban]]</f>
        <v>0</v>
      </c>
      <c r="AG120">
        <f>Table1[[#This Row],[population]]*Table1[[#This Row],[prox]]*(1-Table1[[#This Row],[urban]])</f>
        <v>0</v>
      </c>
      <c r="AH120">
        <f>Table1[[#This Row],[population]]*(1-Table1[[#This Row],[prox]])*Table1[[#This Row],[urban]]</f>
        <v>0</v>
      </c>
      <c r="AI120">
        <f>Table1[[#This Row],[population]]*(1-Table1[[#This Row],[prox]])*(1-Table1[[#This Row],[urban]])</f>
        <v>220908</v>
      </c>
      <c r="AK120">
        <f>(Table1[[#This Row],[docs-pub]]+Table1[docs-priv])*Table1[[#This Row],[prox]]*Table1[[#This Row],[urban]]</f>
        <v>0</v>
      </c>
      <c r="AL120">
        <f>(Table1[[#This Row],[docs-pub]]+Table1[docs-priv])*Table1[[#This Row],[prox]]*(1-Table1[[#This Row],[urban]])</f>
        <v>0</v>
      </c>
      <c r="AM120">
        <f>(Table1[[#This Row],[docs-pub]]+Table1[docs-priv])*(1-Table1[[#This Row],[prox]])*Table1[[#This Row],[urban]]</f>
        <v>0</v>
      </c>
      <c r="AN120">
        <f>(Table1[[#This Row],[docs-pub]]+Table1[docs-priv])*(1-Table1[[#This Row],[prox]])*(1-Table1[[#This Row],[urban]])</f>
        <v>1</v>
      </c>
      <c r="AP120">
        <f>(Table1[[#This Row],[amo-pub]]+Table1[amo-priv])*Table1[[#This Row],[prox]]*Table1[[#This Row],[urban]]</f>
        <v>0</v>
      </c>
      <c r="AQ120">
        <f>(Table1[[#This Row],[amo-pub]]+Table1[amo-priv])*Table1[[#This Row],[prox]]*(1-Table1[[#This Row],[urban]])</f>
        <v>0</v>
      </c>
      <c r="AR120">
        <f>(Table1[[#This Row],[amo-pub]]+Table1[amo-priv])*(1-Table1[[#This Row],[prox]])*Table1[[#This Row],[urban]]</f>
        <v>0</v>
      </c>
      <c r="AS120">
        <f>(Table1[[#This Row],[amo-pub]]+Table1[amo-priv])*(1-Table1[[#This Row],[prox]])*(1-Table1[[#This Row],[urban]])</f>
        <v>4</v>
      </c>
      <c r="AU120">
        <f>(Table1[[#This Row],[co-pub]]+Table1[co-priv])*Table1[[#This Row],[prox]]*Table1[[#This Row],[urban]]</f>
        <v>0</v>
      </c>
      <c r="AV120">
        <f>(Table1[[#This Row],[co-pub]]+Table1[co-priv])*Table1[[#This Row],[prox]]*(1-Table1[[#This Row],[urban]])</f>
        <v>0</v>
      </c>
      <c r="AW120">
        <f>(Table1[[#This Row],[co-pub]]+Table1[co-priv])*(1-Table1[[#This Row],[prox]])*Table1[[#This Row],[urban]]</f>
        <v>0</v>
      </c>
      <c r="AX120">
        <f>(Table1[[#This Row],[co-pub]]+Table1[co-priv])*(1-Table1[[#This Row],[prox]])*(1-Table1[[#This Row],[urban]])</f>
        <v>16</v>
      </c>
      <c r="AZ120">
        <f>(Table1[[#This Row],[nurse-pub]]+Table1[nurse-priv])*Table1[[#This Row],[prox]]*Table1[[#This Row],[urban]]</f>
        <v>0</v>
      </c>
      <c r="BA120">
        <f>(Table1[[#This Row],[nurse-pub]]+Table1[nurse-priv])*Table1[[#This Row],[prox]]*(1-Table1[[#This Row],[urban]])</f>
        <v>0</v>
      </c>
      <c r="BB120">
        <f>(Table1[[#This Row],[nurse-pub]]+Table1[nurse-priv])*(1-Table1[[#This Row],[prox]])*Table1[[#This Row],[urban]]</f>
        <v>0</v>
      </c>
      <c r="BC120">
        <f>(Table1[[#This Row],[nurse-pub]]+Table1[nurse-priv])*(1-Table1[[#This Row],[prox]])*(1-Table1[[#This Row],[urban]])</f>
        <v>5</v>
      </c>
      <c r="BE120">
        <f>(Table1[[#This Row],[midwife-pub]]+Table1[midwife-priv])*Table1[[#This Row],[prox]]*Table1[[#This Row],[urban]]</f>
        <v>0</v>
      </c>
      <c r="BF120">
        <f>(Table1[[#This Row],[midwife-pub]]+Table1[midwife-priv])*Table1[[#This Row],[prox]]*(1-Table1[[#This Row],[urban]])</f>
        <v>0</v>
      </c>
      <c r="BG120">
        <f>(Table1[[#This Row],[midwife-pub]]+Table1[midwife-priv])*(1-Table1[[#This Row],[prox]])*Table1[[#This Row],[urban]]</f>
        <v>0</v>
      </c>
      <c r="BH120">
        <f>(Table1[[#This Row],[midwife-pub]]+Table1[midwife-priv])*(1-Table1[[#This Row],[prox]])*(1-Table1[[#This Row],[urban]])</f>
        <v>17</v>
      </c>
      <c r="BJ120">
        <f>(Table1[[#This Row],[ma-pub]]+Table1[ma-priv])*Table1[[#This Row],[prox]]*Table1[[#This Row],[urban]]</f>
        <v>0</v>
      </c>
      <c r="BK120">
        <f>(Table1[[#This Row],[ma-pub]]+Table1[ma-priv])*Table1[[#This Row],[prox]]*(1-Table1[[#This Row],[urban]])</f>
        <v>0</v>
      </c>
      <c r="BL120">
        <f>(Table1[[#This Row],[ma-pub]]+Table1[ma-priv])*(1-Table1[[#This Row],[prox]])*Table1[[#This Row],[urban]]</f>
        <v>0</v>
      </c>
      <c r="BM120">
        <f>(Table1[[#This Row],[ma-pub]]+Table1[ma-priv])*(1-Table1[[#This Row],[prox]])*(1-Table1[[#This Row],[urban]])</f>
        <v>56</v>
      </c>
    </row>
    <row r="121" spans="1:65" x14ac:dyDescent="0.2">
      <c r="A121" t="s">
        <v>115</v>
      </c>
      <c r="B121">
        <v>268</v>
      </c>
      <c r="C121">
        <v>793</v>
      </c>
      <c r="D121" s="12" t="str">
        <f>VLOOKUP(A121,'Districts+regions'!A114:B259,2,FALSE)</f>
        <v>Tanga</v>
      </c>
      <c r="E121" s="6">
        <v>1</v>
      </c>
      <c r="F121" s="6">
        <f>Table1[[#This Row],[regional]]</f>
        <v>1</v>
      </c>
      <c r="G121" s="6">
        <v>1</v>
      </c>
      <c r="H121" s="1">
        <f t="shared" si="11"/>
        <v>268793</v>
      </c>
      <c r="I121">
        <v>9</v>
      </c>
      <c r="J121">
        <v>4</v>
      </c>
      <c r="K121">
        <v>25</v>
      </c>
      <c r="L121">
        <v>7</v>
      </c>
      <c r="M121">
        <v>76</v>
      </c>
      <c r="N121">
        <v>63</v>
      </c>
      <c r="O121">
        <v>53</v>
      </c>
      <c r="P121">
        <v>3</v>
      </c>
      <c r="Q121">
        <v>132</v>
      </c>
      <c r="R121">
        <v>77</v>
      </c>
      <c r="S121">
        <v>218</v>
      </c>
      <c r="T121">
        <v>128</v>
      </c>
      <c r="U121" s="9">
        <f>((I121+J121+Table1[[#This Row],[amo-pub]]+Table1[[#This Row],[amo-priv]]+Table1[[#This Row],[co-pub]]+Table1[[#This Row],[co-priv]]+O121+P121+Q121+R121)/H121)*10000</f>
        <v>16.704304055537161</v>
      </c>
      <c r="V121">
        <v>11.5</v>
      </c>
      <c r="W121">
        <f>IF(Table1[[#This Row],[Column20]]&gt;$Y$7,4,1)*IF(AND($Y$7&gt;Table1[[#This Row],[Column20]],Table1[[#This Row],[Column20]]&gt;$Y$10),3,1)*IF(AND($Y$10&gt;Table1[[#This Row],[Column20]],Table1[[#This Row],[Column20]]&gt;$Y$13),2,1)</f>
        <v>4</v>
      </c>
      <c r="AA121">
        <f t="shared" si="7"/>
        <v>1</v>
      </c>
      <c r="AB121">
        <f t="shared" si="8"/>
        <v>0</v>
      </c>
      <c r="AC121">
        <f t="shared" si="9"/>
        <v>0</v>
      </c>
      <c r="AD121">
        <f t="shared" si="10"/>
        <v>0</v>
      </c>
      <c r="AF121">
        <f>Table1[[#This Row],[population]]*Table1[[#This Row],[prox]]*Table1[[#This Row],[urban]]</f>
        <v>268793</v>
      </c>
      <c r="AG121">
        <f>Table1[[#This Row],[population]]*Table1[[#This Row],[prox]]*(1-Table1[[#This Row],[urban]])</f>
        <v>0</v>
      </c>
      <c r="AH121">
        <f>Table1[[#This Row],[population]]*(1-Table1[[#This Row],[prox]])*Table1[[#This Row],[urban]]</f>
        <v>0</v>
      </c>
      <c r="AI121">
        <f>Table1[[#This Row],[population]]*(1-Table1[[#This Row],[prox]])*(1-Table1[[#This Row],[urban]])</f>
        <v>0</v>
      </c>
      <c r="AK121">
        <f>(Table1[[#This Row],[docs-pub]]+Table1[docs-priv])*Table1[[#This Row],[prox]]*Table1[[#This Row],[urban]]</f>
        <v>13</v>
      </c>
      <c r="AL121">
        <f>(Table1[[#This Row],[docs-pub]]+Table1[docs-priv])*Table1[[#This Row],[prox]]*(1-Table1[[#This Row],[urban]])</f>
        <v>0</v>
      </c>
      <c r="AM121">
        <f>(Table1[[#This Row],[docs-pub]]+Table1[docs-priv])*(1-Table1[[#This Row],[prox]])*Table1[[#This Row],[urban]]</f>
        <v>0</v>
      </c>
      <c r="AN121">
        <f>(Table1[[#This Row],[docs-pub]]+Table1[docs-priv])*(1-Table1[[#This Row],[prox]])*(1-Table1[[#This Row],[urban]])</f>
        <v>0</v>
      </c>
      <c r="AP121">
        <f>(Table1[[#This Row],[amo-pub]]+Table1[amo-priv])*Table1[[#This Row],[prox]]*Table1[[#This Row],[urban]]</f>
        <v>32</v>
      </c>
      <c r="AQ121">
        <f>(Table1[[#This Row],[amo-pub]]+Table1[amo-priv])*Table1[[#This Row],[prox]]*(1-Table1[[#This Row],[urban]])</f>
        <v>0</v>
      </c>
      <c r="AR121">
        <f>(Table1[[#This Row],[amo-pub]]+Table1[amo-priv])*(1-Table1[[#This Row],[prox]])*Table1[[#This Row],[urban]]</f>
        <v>0</v>
      </c>
      <c r="AS121">
        <f>(Table1[[#This Row],[amo-pub]]+Table1[amo-priv])*(1-Table1[[#This Row],[prox]])*(1-Table1[[#This Row],[urban]])</f>
        <v>0</v>
      </c>
      <c r="AU121">
        <f>(Table1[[#This Row],[co-pub]]+Table1[co-priv])*Table1[[#This Row],[prox]]*Table1[[#This Row],[urban]]</f>
        <v>139</v>
      </c>
      <c r="AV121">
        <f>(Table1[[#This Row],[co-pub]]+Table1[co-priv])*Table1[[#This Row],[prox]]*(1-Table1[[#This Row],[urban]])</f>
        <v>0</v>
      </c>
      <c r="AW121">
        <f>(Table1[[#This Row],[co-pub]]+Table1[co-priv])*(1-Table1[[#This Row],[prox]])*Table1[[#This Row],[urban]]</f>
        <v>0</v>
      </c>
      <c r="AX121">
        <f>(Table1[[#This Row],[co-pub]]+Table1[co-priv])*(1-Table1[[#This Row],[prox]])*(1-Table1[[#This Row],[urban]])</f>
        <v>0</v>
      </c>
      <c r="AZ121">
        <f>(Table1[[#This Row],[nurse-pub]]+Table1[nurse-priv])*Table1[[#This Row],[prox]]*Table1[[#This Row],[urban]]</f>
        <v>56</v>
      </c>
      <c r="BA121">
        <f>(Table1[[#This Row],[nurse-pub]]+Table1[nurse-priv])*Table1[[#This Row],[prox]]*(1-Table1[[#This Row],[urban]])</f>
        <v>0</v>
      </c>
      <c r="BB121">
        <f>(Table1[[#This Row],[nurse-pub]]+Table1[nurse-priv])*(1-Table1[[#This Row],[prox]])*Table1[[#This Row],[urban]]</f>
        <v>0</v>
      </c>
      <c r="BC121">
        <f>(Table1[[#This Row],[nurse-pub]]+Table1[nurse-priv])*(1-Table1[[#This Row],[prox]])*(1-Table1[[#This Row],[urban]])</f>
        <v>0</v>
      </c>
      <c r="BE121">
        <f>(Table1[[#This Row],[midwife-pub]]+Table1[midwife-priv])*Table1[[#This Row],[prox]]*Table1[[#This Row],[urban]]</f>
        <v>209</v>
      </c>
      <c r="BF121">
        <f>(Table1[[#This Row],[midwife-pub]]+Table1[midwife-priv])*Table1[[#This Row],[prox]]*(1-Table1[[#This Row],[urban]])</f>
        <v>0</v>
      </c>
      <c r="BG121">
        <f>(Table1[[#This Row],[midwife-pub]]+Table1[midwife-priv])*(1-Table1[[#This Row],[prox]])*Table1[[#This Row],[urban]]</f>
        <v>0</v>
      </c>
      <c r="BH121">
        <f>(Table1[[#This Row],[midwife-pub]]+Table1[midwife-priv])*(1-Table1[[#This Row],[prox]])*(1-Table1[[#This Row],[urban]])</f>
        <v>0</v>
      </c>
      <c r="BJ121">
        <f>(Table1[[#This Row],[ma-pub]]+Table1[ma-priv])*Table1[[#This Row],[prox]]*Table1[[#This Row],[urban]]</f>
        <v>346</v>
      </c>
      <c r="BK121">
        <f>(Table1[[#This Row],[ma-pub]]+Table1[ma-priv])*Table1[[#This Row],[prox]]*(1-Table1[[#This Row],[urban]])</f>
        <v>0</v>
      </c>
      <c r="BL121">
        <f>(Table1[[#This Row],[ma-pub]]+Table1[ma-priv])*(1-Table1[[#This Row],[prox]])*Table1[[#This Row],[urban]]</f>
        <v>0</v>
      </c>
      <c r="BM121">
        <f>(Table1[[#This Row],[ma-pub]]+Table1[ma-priv])*(1-Table1[[#This Row],[prox]])*(1-Table1[[#This Row],[urban]])</f>
        <v>0</v>
      </c>
    </row>
    <row r="122" spans="1:65" x14ac:dyDescent="0.2">
      <c r="A122" t="s">
        <v>116</v>
      </c>
      <c r="B122">
        <v>559</v>
      </c>
      <c r="C122">
        <v>790</v>
      </c>
      <c r="D122" s="12" t="str">
        <f>VLOOKUP(A122,'Districts+regions'!A85:B230,2,FALSE)</f>
        <v>Mara</v>
      </c>
      <c r="E122" s="6"/>
      <c r="F122" s="6">
        <f>Table1[[#This Row],[regional]]</f>
        <v>0</v>
      </c>
      <c r="G122" s="6"/>
      <c r="H122" s="1">
        <f t="shared" si="11"/>
        <v>559790</v>
      </c>
      <c r="I122">
        <v>4</v>
      </c>
      <c r="J122">
        <v>5</v>
      </c>
      <c r="K122">
        <v>12</v>
      </c>
      <c r="L122">
        <v>3</v>
      </c>
      <c r="M122">
        <v>72</v>
      </c>
      <c r="N122">
        <v>10</v>
      </c>
      <c r="O122">
        <v>34</v>
      </c>
      <c r="P122">
        <v>4</v>
      </c>
      <c r="Q122">
        <v>79</v>
      </c>
      <c r="R122">
        <v>13</v>
      </c>
      <c r="S122">
        <v>0</v>
      </c>
      <c r="T122">
        <v>0</v>
      </c>
      <c r="U122" s="9">
        <f>((I122+J122+Table1[[#This Row],[amo-pub]]+Table1[[#This Row],[amo-priv]]+Table1[[#This Row],[co-pub]]+Table1[[#This Row],[co-priv]]+O122+P122+Q122+R122)/H122)*10000</f>
        <v>4.215866664284821</v>
      </c>
      <c r="V122">
        <v>2.8</v>
      </c>
      <c r="W122">
        <f>IF(Table1[[#This Row],[Column20]]&gt;$Y$7,4,1)*IF(AND($Y$7&gt;Table1[[#This Row],[Column20]],Table1[[#This Row],[Column20]]&gt;$Y$10),3,1)*IF(AND($Y$10&gt;Table1[[#This Row],[Column20]],Table1[[#This Row],[Column20]]&gt;$Y$13),2,1)</f>
        <v>2</v>
      </c>
      <c r="AA122">
        <f t="shared" si="7"/>
        <v>0</v>
      </c>
      <c r="AB122">
        <f t="shared" si="8"/>
        <v>0</v>
      </c>
      <c r="AC122">
        <f t="shared" si="9"/>
        <v>0</v>
      </c>
      <c r="AD122">
        <f t="shared" si="10"/>
        <v>1</v>
      </c>
      <c r="AF122">
        <f>Table1[[#This Row],[population]]*Table1[[#This Row],[prox]]*Table1[[#This Row],[urban]]</f>
        <v>0</v>
      </c>
      <c r="AG122">
        <f>Table1[[#This Row],[population]]*Table1[[#This Row],[prox]]*(1-Table1[[#This Row],[urban]])</f>
        <v>0</v>
      </c>
      <c r="AH122">
        <f>Table1[[#This Row],[population]]*(1-Table1[[#This Row],[prox]])*Table1[[#This Row],[urban]]</f>
        <v>0</v>
      </c>
      <c r="AI122">
        <f>Table1[[#This Row],[population]]*(1-Table1[[#This Row],[prox]])*(1-Table1[[#This Row],[urban]])</f>
        <v>559790</v>
      </c>
      <c r="AK122">
        <f>(Table1[[#This Row],[docs-pub]]+Table1[docs-priv])*Table1[[#This Row],[prox]]*Table1[[#This Row],[urban]]</f>
        <v>0</v>
      </c>
      <c r="AL122">
        <f>(Table1[[#This Row],[docs-pub]]+Table1[docs-priv])*Table1[[#This Row],[prox]]*(1-Table1[[#This Row],[urban]])</f>
        <v>0</v>
      </c>
      <c r="AM122">
        <f>(Table1[[#This Row],[docs-pub]]+Table1[docs-priv])*(1-Table1[[#This Row],[prox]])*Table1[[#This Row],[urban]]</f>
        <v>0</v>
      </c>
      <c r="AN122">
        <f>(Table1[[#This Row],[docs-pub]]+Table1[docs-priv])*(1-Table1[[#This Row],[prox]])*(1-Table1[[#This Row],[urban]])</f>
        <v>9</v>
      </c>
      <c r="AP122">
        <f>(Table1[[#This Row],[amo-pub]]+Table1[amo-priv])*Table1[[#This Row],[prox]]*Table1[[#This Row],[urban]]</f>
        <v>0</v>
      </c>
      <c r="AQ122">
        <f>(Table1[[#This Row],[amo-pub]]+Table1[amo-priv])*Table1[[#This Row],[prox]]*(1-Table1[[#This Row],[urban]])</f>
        <v>0</v>
      </c>
      <c r="AR122">
        <f>(Table1[[#This Row],[amo-pub]]+Table1[amo-priv])*(1-Table1[[#This Row],[prox]])*Table1[[#This Row],[urban]]</f>
        <v>0</v>
      </c>
      <c r="AS122">
        <f>(Table1[[#This Row],[amo-pub]]+Table1[amo-priv])*(1-Table1[[#This Row],[prox]])*(1-Table1[[#This Row],[urban]])</f>
        <v>15</v>
      </c>
      <c r="AU122">
        <f>(Table1[[#This Row],[co-pub]]+Table1[co-priv])*Table1[[#This Row],[prox]]*Table1[[#This Row],[urban]]</f>
        <v>0</v>
      </c>
      <c r="AV122">
        <f>(Table1[[#This Row],[co-pub]]+Table1[co-priv])*Table1[[#This Row],[prox]]*(1-Table1[[#This Row],[urban]])</f>
        <v>0</v>
      </c>
      <c r="AW122">
        <f>(Table1[[#This Row],[co-pub]]+Table1[co-priv])*(1-Table1[[#This Row],[prox]])*Table1[[#This Row],[urban]]</f>
        <v>0</v>
      </c>
      <c r="AX122">
        <f>(Table1[[#This Row],[co-pub]]+Table1[co-priv])*(1-Table1[[#This Row],[prox]])*(1-Table1[[#This Row],[urban]])</f>
        <v>82</v>
      </c>
      <c r="AZ122">
        <f>(Table1[[#This Row],[nurse-pub]]+Table1[nurse-priv])*Table1[[#This Row],[prox]]*Table1[[#This Row],[urban]]</f>
        <v>0</v>
      </c>
      <c r="BA122">
        <f>(Table1[[#This Row],[nurse-pub]]+Table1[nurse-priv])*Table1[[#This Row],[prox]]*(1-Table1[[#This Row],[urban]])</f>
        <v>0</v>
      </c>
      <c r="BB122">
        <f>(Table1[[#This Row],[nurse-pub]]+Table1[nurse-priv])*(1-Table1[[#This Row],[prox]])*Table1[[#This Row],[urban]]</f>
        <v>0</v>
      </c>
      <c r="BC122">
        <f>(Table1[[#This Row],[nurse-pub]]+Table1[nurse-priv])*(1-Table1[[#This Row],[prox]])*(1-Table1[[#This Row],[urban]])</f>
        <v>38</v>
      </c>
      <c r="BE122">
        <f>(Table1[[#This Row],[midwife-pub]]+Table1[midwife-priv])*Table1[[#This Row],[prox]]*Table1[[#This Row],[urban]]</f>
        <v>0</v>
      </c>
      <c r="BF122">
        <f>(Table1[[#This Row],[midwife-pub]]+Table1[midwife-priv])*Table1[[#This Row],[prox]]*(1-Table1[[#This Row],[urban]])</f>
        <v>0</v>
      </c>
      <c r="BG122">
        <f>(Table1[[#This Row],[midwife-pub]]+Table1[midwife-priv])*(1-Table1[[#This Row],[prox]])*Table1[[#This Row],[urban]]</f>
        <v>0</v>
      </c>
      <c r="BH122">
        <f>(Table1[[#This Row],[midwife-pub]]+Table1[midwife-priv])*(1-Table1[[#This Row],[prox]])*(1-Table1[[#This Row],[urban]])</f>
        <v>92</v>
      </c>
      <c r="BJ122">
        <f>(Table1[[#This Row],[ma-pub]]+Table1[ma-priv])*Table1[[#This Row],[prox]]*Table1[[#This Row],[urban]]</f>
        <v>0</v>
      </c>
      <c r="BK122">
        <f>(Table1[[#This Row],[ma-pub]]+Table1[ma-priv])*Table1[[#This Row],[prox]]*(1-Table1[[#This Row],[urban]])</f>
        <v>0</v>
      </c>
      <c r="BL122">
        <f>(Table1[[#This Row],[ma-pub]]+Table1[ma-priv])*(1-Table1[[#This Row],[prox]])*Table1[[#This Row],[urban]]</f>
        <v>0</v>
      </c>
      <c r="BM122">
        <f>(Table1[[#This Row],[ma-pub]]+Table1[ma-priv])*(1-Table1[[#This Row],[prox]])*(1-Table1[[#This Row],[urban]])</f>
        <v>0</v>
      </c>
    </row>
    <row r="123" spans="1:65" x14ac:dyDescent="0.2">
      <c r="A123" t="s">
        <v>117</v>
      </c>
      <c r="B123">
        <v>864</v>
      </c>
      <c r="C123">
        <v>298</v>
      </c>
      <c r="D123" s="12" t="str">
        <f>VLOOKUP(A123,'Districts+regions'!A112:B257,2,FALSE)</f>
        <v>Dar es Salaam</v>
      </c>
      <c r="E123" s="6">
        <v>1</v>
      </c>
      <c r="F123" s="6">
        <f>Table1[[#This Row],[regional]]</f>
        <v>1</v>
      </c>
      <c r="G123" s="6">
        <v>1</v>
      </c>
      <c r="H123" s="1">
        <f t="shared" si="11"/>
        <v>864298</v>
      </c>
      <c r="I123">
        <v>27</v>
      </c>
      <c r="J123">
        <v>8</v>
      </c>
      <c r="K123">
        <v>63</v>
      </c>
      <c r="L123">
        <v>18</v>
      </c>
      <c r="M123">
        <v>323</v>
      </c>
      <c r="N123">
        <v>76</v>
      </c>
      <c r="O123">
        <v>102</v>
      </c>
      <c r="P123">
        <v>9</v>
      </c>
      <c r="Q123">
        <v>295</v>
      </c>
      <c r="R123">
        <v>47</v>
      </c>
      <c r="S123">
        <v>549</v>
      </c>
      <c r="T123">
        <v>126</v>
      </c>
      <c r="U123" s="9">
        <f>((I123+J123+Table1[[#This Row],[amo-pub]]+Table1[[#This Row],[amo-priv]]+Table1[[#This Row],[co-pub]]+Table1[[#This Row],[co-priv]]+O123+P123+Q123+R123)/H123)*10000</f>
        <v>11.199840795651498</v>
      </c>
      <c r="V123">
        <v>6.6</v>
      </c>
      <c r="W123">
        <f>IF(Table1[[#This Row],[Column20]]&gt;$Y$7,4,1)*IF(AND($Y$7&gt;Table1[[#This Row],[Column20]],Table1[[#This Row],[Column20]]&gt;$Y$10),3,1)*IF(AND($Y$10&gt;Table1[[#This Row],[Column20]],Table1[[#This Row],[Column20]]&gt;$Y$13),2,1)</f>
        <v>4</v>
      </c>
      <c r="AA123">
        <f t="shared" si="7"/>
        <v>1</v>
      </c>
      <c r="AB123">
        <f t="shared" si="8"/>
        <v>0</v>
      </c>
      <c r="AC123">
        <f t="shared" si="9"/>
        <v>0</v>
      </c>
      <c r="AD123">
        <f t="shared" si="10"/>
        <v>0</v>
      </c>
      <c r="AF123">
        <f>Table1[[#This Row],[population]]*Table1[[#This Row],[prox]]*Table1[[#This Row],[urban]]</f>
        <v>864298</v>
      </c>
      <c r="AG123">
        <f>Table1[[#This Row],[population]]*Table1[[#This Row],[prox]]*(1-Table1[[#This Row],[urban]])</f>
        <v>0</v>
      </c>
      <c r="AH123">
        <f>Table1[[#This Row],[population]]*(1-Table1[[#This Row],[prox]])*Table1[[#This Row],[urban]]</f>
        <v>0</v>
      </c>
      <c r="AI123">
        <f>Table1[[#This Row],[population]]*(1-Table1[[#This Row],[prox]])*(1-Table1[[#This Row],[urban]])</f>
        <v>0</v>
      </c>
      <c r="AK123">
        <f>(Table1[[#This Row],[docs-pub]]+Table1[docs-priv])*Table1[[#This Row],[prox]]*Table1[[#This Row],[urban]]</f>
        <v>35</v>
      </c>
      <c r="AL123">
        <f>(Table1[[#This Row],[docs-pub]]+Table1[docs-priv])*Table1[[#This Row],[prox]]*(1-Table1[[#This Row],[urban]])</f>
        <v>0</v>
      </c>
      <c r="AM123">
        <f>(Table1[[#This Row],[docs-pub]]+Table1[docs-priv])*(1-Table1[[#This Row],[prox]])*Table1[[#This Row],[urban]]</f>
        <v>0</v>
      </c>
      <c r="AN123">
        <f>(Table1[[#This Row],[docs-pub]]+Table1[docs-priv])*(1-Table1[[#This Row],[prox]])*(1-Table1[[#This Row],[urban]])</f>
        <v>0</v>
      </c>
      <c r="AP123">
        <f>(Table1[[#This Row],[amo-pub]]+Table1[amo-priv])*Table1[[#This Row],[prox]]*Table1[[#This Row],[urban]]</f>
        <v>81</v>
      </c>
      <c r="AQ123">
        <f>(Table1[[#This Row],[amo-pub]]+Table1[amo-priv])*Table1[[#This Row],[prox]]*(1-Table1[[#This Row],[urban]])</f>
        <v>0</v>
      </c>
      <c r="AR123">
        <f>(Table1[[#This Row],[amo-pub]]+Table1[amo-priv])*(1-Table1[[#This Row],[prox]])*Table1[[#This Row],[urban]]</f>
        <v>0</v>
      </c>
      <c r="AS123">
        <f>(Table1[[#This Row],[amo-pub]]+Table1[amo-priv])*(1-Table1[[#This Row],[prox]])*(1-Table1[[#This Row],[urban]])</f>
        <v>0</v>
      </c>
      <c r="AU123">
        <f>(Table1[[#This Row],[co-pub]]+Table1[co-priv])*Table1[[#This Row],[prox]]*Table1[[#This Row],[urban]]</f>
        <v>399</v>
      </c>
      <c r="AV123">
        <f>(Table1[[#This Row],[co-pub]]+Table1[co-priv])*Table1[[#This Row],[prox]]*(1-Table1[[#This Row],[urban]])</f>
        <v>0</v>
      </c>
      <c r="AW123">
        <f>(Table1[[#This Row],[co-pub]]+Table1[co-priv])*(1-Table1[[#This Row],[prox]])*Table1[[#This Row],[urban]]</f>
        <v>0</v>
      </c>
      <c r="AX123">
        <f>(Table1[[#This Row],[co-pub]]+Table1[co-priv])*(1-Table1[[#This Row],[prox]])*(1-Table1[[#This Row],[urban]])</f>
        <v>0</v>
      </c>
      <c r="AZ123">
        <f>(Table1[[#This Row],[nurse-pub]]+Table1[nurse-priv])*Table1[[#This Row],[prox]]*Table1[[#This Row],[urban]]</f>
        <v>111</v>
      </c>
      <c r="BA123">
        <f>(Table1[[#This Row],[nurse-pub]]+Table1[nurse-priv])*Table1[[#This Row],[prox]]*(1-Table1[[#This Row],[urban]])</f>
        <v>0</v>
      </c>
      <c r="BB123">
        <f>(Table1[[#This Row],[nurse-pub]]+Table1[nurse-priv])*(1-Table1[[#This Row],[prox]])*Table1[[#This Row],[urban]]</f>
        <v>0</v>
      </c>
      <c r="BC123">
        <f>(Table1[[#This Row],[nurse-pub]]+Table1[nurse-priv])*(1-Table1[[#This Row],[prox]])*(1-Table1[[#This Row],[urban]])</f>
        <v>0</v>
      </c>
      <c r="BE123">
        <f>(Table1[[#This Row],[midwife-pub]]+Table1[midwife-priv])*Table1[[#This Row],[prox]]*Table1[[#This Row],[urban]]</f>
        <v>342</v>
      </c>
      <c r="BF123">
        <f>(Table1[[#This Row],[midwife-pub]]+Table1[midwife-priv])*Table1[[#This Row],[prox]]*(1-Table1[[#This Row],[urban]])</f>
        <v>0</v>
      </c>
      <c r="BG123">
        <f>(Table1[[#This Row],[midwife-pub]]+Table1[midwife-priv])*(1-Table1[[#This Row],[prox]])*Table1[[#This Row],[urban]]</f>
        <v>0</v>
      </c>
      <c r="BH123">
        <f>(Table1[[#This Row],[midwife-pub]]+Table1[midwife-priv])*(1-Table1[[#This Row],[prox]])*(1-Table1[[#This Row],[urban]])</f>
        <v>0</v>
      </c>
      <c r="BJ123">
        <f>(Table1[[#This Row],[ma-pub]]+Table1[ma-priv])*Table1[[#This Row],[prox]]*Table1[[#This Row],[urban]]</f>
        <v>675</v>
      </c>
      <c r="BK123">
        <f>(Table1[[#This Row],[ma-pub]]+Table1[ma-priv])*Table1[[#This Row],[prox]]*(1-Table1[[#This Row],[urban]])</f>
        <v>0</v>
      </c>
      <c r="BL123">
        <f>(Table1[[#This Row],[ma-pub]]+Table1[ma-priv])*(1-Table1[[#This Row],[prox]])*Table1[[#This Row],[urban]]</f>
        <v>0</v>
      </c>
      <c r="BM123">
        <f>(Table1[[#This Row],[ma-pub]]+Table1[ma-priv])*(1-Table1[[#This Row],[prox]])*(1-Table1[[#This Row],[urban]])</f>
        <v>0</v>
      </c>
    </row>
    <row r="124" spans="1:65" x14ac:dyDescent="0.2">
      <c r="A124" t="s">
        <v>118</v>
      </c>
      <c r="B124">
        <v>239</v>
      </c>
      <c r="C124">
        <v>80</v>
      </c>
      <c r="D124" s="12" t="s">
        <v>202</v>
      </c>
      <c r="E124" s="6">
        <v>1</v>
      </c>
      <c r="F124" s="6">
        <f>Table1[[#This Row],[regional]]</f>
        <v>1</v>
      </c>
      <c r="G124" s="6"/>
      <c r="H124" s="1">
        <f t="shared" si="11"/>
        <v>239080</v>
      </c>
      <c r="I124">
        <v>25</v>
      </c>
      <c r="J124">
        <v>6</v>
      </c>
      <c r="K124">
        <v>17</v>
      </c>
      <c r="L124">
        <v>9</v>
      </c>
      <c r="M124">
        <v>67</v>
      </c>
      <c r="N124">
        <v>33</v>
      </c>
      <c r="O124">
        <v>46</v>
      </c>
      <c r="P124">
        <v>4</v>
      </c>
      <c r="Q124">
        <v>337</v>
      </c>
      <c r="R124">
        <v>30</v>
      </c>
      <c r="S124">
        <v>320</v>
      </c>
      <c r="T124">
        <v>65</v>
      </c>
      <c r="U124" s="9">
        <f>((I124+J124+Table1[[#This Row],[amo-pub]]+Table1[[#This Row],[amo-priv]]+Table1[[#This Row],[co-pub]]+Table1[[#This Row],[co-priv]]+O124+P124+Q124+R124)/H124)*10000</f>
        <v>24.008700016730803</v>
      </c>
      <c r="V124">
        <v>19.8</v>
      </c>
      <c r="W124">
        <f>IF(Table1[[#This Row],[Column20]]&gt;$Y$7,4,1)*IF(AND($Y$7&gt;Table1[[#This Row],[Column20]],Table1[[#This Row],[Column20]]&gt;$Y$10),3,1)*IF(AND($Y$10&gt;Table1[[#This Row],[Column20]],Table1[[#This Row],[Column20]]&gt;$Y$13),2,1)</f>
        <v>4</v>
      </c>
      <c r="AA124">
        <f t="shared" si="7"/>
        <v>0</v>
      </c>
      <c r="AB124">
        <f t="shared" si="8"/>
        <v>0</v>
      </c>
      <c r="AC124">
        <f t="shared" si="9"/>
        <v>1</v>
      </c>
      <c r="AD124">
        <f t="shared" si="10"/>
        <v>0</v>
      </c>
      <c r="AF124">
        <f>Table1[[#This Row],[population]]*Table1[[#This Row],[prox]]*Table1[[#This Row],[urban]]</f>
        <v>0</v>
      </c>
      <c r="AG124">
        <f>Table1[[#This Row],[population]]*Table1[[#This Row],[prox]]*(1-Table1[[#This Row],[urban]])</f>
        <v>0</v>
      </c>
      <c r="AH124">
        <f>Table1[[#This Row],[population]]*(1-Table1[[#This Row],[prox]])*Table1[[#This Row],[urban]]</f>
        <v>239080</v>
      </c>
      <c r="AI124">
        <f>Table1[[#This Row],[population]]*(1-Table1[[#This Row],[prox]])*(1-Table1[[#This Row],[urban]])</f>
        <v>0</v>
      </c>
      <c r="AK124">
        <f>(Table1[[#This Row],[docs-pub]]+Table1[docs-priv])*Table1[[#This Row],[prox]]*Table1[[#This Row],[urban]]</f>
        <v>0</v>
      </c>
      <c r="AL124">
        <f>(Table1[[#This Row],[docs-pub]]+Table1[docs-priv])*Table1[[#This Row],[prox]]*(1-Table1[[#This Row],[urban]])</f>
        <v>0</v>
      </c>
      <c r="AM124">
        <f>(Table1[[#This Row],[docs-pub]]+Table1[docs-priv])*(1-Table1[[#This Row],[prox]])*Table1[[#This Row],[urban]]</f>
        <v>31</v>
      </c>
      <c r="AN124">
        <f>(Table1[[#This Row],[docs-pub]]+Table1[docs-priv])*(1-Table1[[#This Row],[prox]])*(1-Table1[[#This Row],[urban]])</f>
        <v>0</v>
      </c>
      <c r="AP124">
        <f>(Table1[[#This Row],[amo-pub]]+Table1[amo-priv])*Table1[[#This Row],[prox]]*Table1[[#This Row],[urban]]</f>
        <v>0</v>
      </c>
      <c r="AQ124">
        <f>(Table1[[#This Row],[amo-pub]]+Table1[amo-priv])*Table1[[#This Row],[prox]]*(1-Table1[[#This Row],[urban]])</f>
        <v>0</v>
      </c>
      <c r="AR124">
        <f>(Table1[[#This Row],[amo-pub]]+Table1[amo-priv])*(1-Table1[[#This Row],[prox]])*Table1[[#This Row],[urban]]</f>
        <v>26</v>
      </c>
      <c r="AS124">
        <f>(Table1[[#This Row],[amo-pub]]+Table1[amo-priv])*(1-Table1[[#This Row],[prox]])*(1-Table1[[#This Row],[urban]])</f>
        <v>0</v>
      </c>
      <c r="AU124">
        <f>(Table1[[#This Row],[co-pub]]+Table1[co-priv])*Table1[[#This Row],[prox]]*Table1[[#This Row],[urban]]</f>
        <v>0</v>
      </c>
      <c r="AV124">
        <f>(Table1[[#This Row],[co-pub]]+Table1[co-priv])*Table1[[#This Row],[prox]]*(1-Table1[[#This Row],[urban]])</f>
        <v>0</v>
      </c>
      <c r="AW124">
        <f>(Table1[[#This Row],[co-pub]]+Table1[co-priv])*(1-Table1[[#This Row],[prox]])*Table1[[#This Row],[urban]]</f>
        <v>100</v>
      </c>
      <c r="AX124">
        <f>(Table1[[#This Row],[co-pub]]+Table1[co-priv])*(1-Table1[[#This Row],[prox]])*(1-Table1[[#This Row],[urban]])</f>
        <v>0</v>
      </c>
      <c r="AZ124">
        <f>(Table1[[#This Row],[nurse-pub]]+Table1[nurse-priv])*Table1[[#This Row],[prox]]*Table1[[#This Row],[urban]]</f>
        <v>0</v>
      </c>
      <c r="BA124">
        <f>(Table1[[#This Row],[nurse-pub]]+Table1[nurse-priv])*Table1[[#This Row],[prox]]*(1-Table1[[#This Row],[urban]])</f>
        <v>0</v>
      </c>
      <c r="BB124">
        <f>(Table1[[#This Row],[nurse-pub]]+Table1[nurse-priv])*(1-Table1[[#This Row],[prox]])*Table1[[#This Row],[urban]]</f>
        <v>50</v>
      </c>
      <c r="BC124">
        <f>(Table1[[#This Row],[nurse-pub]]+Table1[nurse-priv])*(1-Table1[[#This Row],[prox]])*(1-Table1[[#This Row],[urban]])</f>
        <v>0</v>
      </c>
      <c r="BE124">
        <f>(Table1[[#This Row],[midwife-pub]]+Table1[midwife-priv])*Table1[[#This Row],[prox]]*Table1[[#This Row],[urban]]</f>
        <v>0</v>
      </c>
      <c r="BF124">
        <f>(Table1[[#This Row],[midwife-pub]]+Table1[midwife-priv])*Table1[[#This Row],[prox]]*(1-Table1[[#This Row],[urban]])</f>
        <v>0</v>
      </c>
      <c r="BG124">
        <f>(Table1[[#This Row],[midwife-pub]]+Table1[midwife-priv])*(1-Table1[[#This Row],[prox]])*Table1[[#This Row],[urban]]</f>
        <v>367</v>
      </c>
      <c r="BH124">
        <f>(Table1[[#This Row],[midwife-pub]]+Table1[midwife-priv])*(1-Table1[[#This Row],[prox]])*(1-Table1[[#This Row],[urban]])</f>
        <v>0</v>
      </c>
      <c r="BJ124">
        <f>(Table1[[#This Row],[ma-pub]]+Table1[ma-priv])*Table1[[#This Row],[prox]]*Table1[[#This Row],[urban]]</f>
        <v>0</v>
      </c>
      <c r="BK124">
        <f>(Table1[[#This Row],[ma-pub]]+Table1[ma-priv])*Table1[[#This Row],[prox]]*(1-Table1[[#This Row],[urban]])</f>
        <v>0</v>
      </c>
      <c r="BL124">
        <f>(Table1[[#This Row],[ma-pub]]+Table1[ma-priv])*(1-Table1[[#This Row],[prox]])*Table1[[#This Row],[urban]]</f>
        <v>385</v>
      </c>
      <c r="BM124">
        <f>(Table1[[#This Row],[ma-pub]]+Table1[ma-priv])*(1-Table1[[#This Row],[prox]])*(1-Table1[[#This Row],[urban]])</f>
        <v>0</v>
      </c>
    </row>
    <row r="125" spans="1:65" x14ac:dyDescent="0.2">
      <c r="A125" t="s">
        <v>119</v>
      </c>
      <c r="B125">
        <v>269</v>
      </c>
      <c r="C125">
        <v>798</v>
      </c>
      <c r="D125" s="12" t="str">
        <f>VLOOKUP(A125,'Districts+regions'!A102:B247,2,FALSE)</f>
        <v>Ruvuma</v>
      </c>
      <c r="E125" s="6"/>
      <c r="F125" s="6">
        <f>Table1[[#This Row],[regional]]</f>
        <v>0</v>
      </c>
      <c r="G125" s="6"/>
      <c r="H125" s="1">
        <f t="shared" si="11"/>
        <v>269798</v>
      </c>
      <c r="I125">
        <v>9</v>
      </c>
      <c r="J125">
        <v>0</v>
      </c>
      <c r="K125">
        <v>9</v>
      </c>
      <c r="L125">
        <v>0</v>
      </c>
      <c r="M125">
        <v>25</v>
      </c>
      <c r="N125">
        <v>1</v>
      </c>
      <c r="O125">
        <v>19</v>
      </c>
      <c r="P125">
        <v>0</v>
      </c>
      <c r="Q125">
        <v>31</v>
      </c>
      <c r="R125">
        <v>0</v>
      </c>
      <c r="S125">
        <v>155</v>
      </c>
      <c r="T125">
        <v>0</v>
      </c>
      <c r="U125" s="9">
        <f>((I125+J125+Table1[[#This Row],[amo-pub]]+Table1[[#This Row],[amo-priv]]+Table1[[#This Row],[co-pub]]+Table1[[#This Row],[co-priv]]+O125+P125+Q125+R125)/H125)*10000</f>
        <v>3.484088095538143</v>
      </c>
      <c r="V125">
        <v>2.5</v>
      </c>
      <c r="W125">
        <f>IF(Table1[[#This Row],[Column20]]&gt;$Y$7,4,1)*IF(AND($Y$7&gt;Table1[[#This Row],[Column20]],Table1[[#This Row],[Column20]]&gt;$Y$10),3,1)*IF(AND($Y$10&gt;Table1[[#This Row],[Column20]],Table1[[#This Row],[Column20]]&gt;$Y$13),2,1)</f>
        <v>1</v>
      </c>
      <c r="AA125">
        <f t="shared" si="7"/>
        <v>0</v>
      </c>
      <c r="AB125">
        <f t="shared" si="8"/>
        <v>0</v>
      </c>
      <c r="AC125">
        <f t="shared" si="9"/>
        <v>0</v>
      </c>
      <c r="AD125">
        <f t="shared" si="10"/>
        <v>1</v>
      </c>
      <c r="AF125">
        <f>Table1[[#This Row],[population]]*Table1[[#This Row],[prox]]*Table1[[#This Row],[urban]]</f>
        <v>0</v>
      </c>
      <c r="AG125">
        <f>Table1[[#This Row],[population]]*Table1[[#This Row],[prox]]*(1-Table1[[#This Row],[urban]])</f>
        <v>0</v>
      </c>
      <c r="AH125">
        <f>Table1[[#This Row],[population]]*(1-Table1[[#This Row],[prox]])*Table1[[#This Row],[urban]]</f>
        <v>0</v>
      </c>
      <c r="AI125">
        <f>Table1[[#This Row],[population]]*(1-Table1[[#This Row],[prox]])*(1-Table1[[#This Row],[urban]])</f>
        <v>269798</v>
      </c>
      <c r="AK125">
        <f>(Table1[[#This Row],[docs-pub]]+Table1[docs-priv])*Table1[[#This Row],[prox]]*Table1[[#This Row],[urban]]</f>
        <v>0</v>
      </c>
      <c r="AL125">
        <f>(Table1[[#This Row],[docs-pub]]+Table1[docs-priv])*Table1[[#This Row],[prox]]*(1-Table1[[#This Row],[urban]])</f>
        <v>0</v>
      </c>
      <c r="AM125">
        <f>(Table1[[#This Row],[docs-pub]]+Table1[docs-priv])*(1-Table1[[#This Row],[prox]])*Table1[[#This Row],[urban]]</f>
        <v>0</v>
      </c>
      <c r="AN125">
        <f>(Table1[[#This Row],[docs-pub]]+Table1[docs-priv])*(1-Table1[[#This Row],[prox]])*(1-Table1[[#This Row],[urban]])</f>
        <v>9</v>
      </c>
      <c r="AP125">
        <f>(Table1[[#This Row],[amo-pub]]+Table1[amo-priv])*Table1[[#This Row],[prox]]*Table1[[#This Row],[urban]]</f>
        <v>0</v>
      </c>
      <c r="AQ125">
        <f>(Table1[[#This Row],[amo-pub]]+Table1[amo-priv])*Table1[[#This Row],[prox]]*(1-Table1[[#This Row],[urban]])</f>
        <v>0</v>
      </c>
      <c r="AR125">
        <f>(Table1[[#This Row],[amo-pub]]+Table1[amo-priv])*(1-Table1[[#This Row],[prox]])*Table1[[#This Row],[urban]]</f>
        <v>0</v>
      </c>
      <c r="AS125">
        <f>(Table1[[#This Row],[amo-pub]]+Table1[amo-priv])*(1-Table1[[#This Row],[prox]])*(1-Table1[[#This Row],[urban]])</f>
        <v>9</v>
      </c>
      <c r="AU125">
        <f>(Table1[[#This Row],[co-pub]]+Table1[co-priv])*Table1[[#This Row],[prox]]*Table1[[#This Row],[urban]]</f>
        <v>0</v>
      </c>
      <c r="AV125">
        <f>(Table1[[#This Row],[co-pub]]+Table1[co-priv])*Table1[[#This Row],[prox]]*(1-Table1[[#This Row],[urban]])</f>
        <v>0</v>
      </c>
      <c r="AW125">
        <f>(Table1[[#This Row],[co-pub]]+Table1[co-priv])*(1-Table1[[#This Row],[prox]])*Table1[[#This Row],[urban]]</f>
        <v>0</v>
      </c>
      <c r="AX125">
        <f>(Table1[[#This Row],[co-pub]]+Table1[co-priv])*(1-Table1[[#This Row],[prox]])*(1-Table1[[#This Row],[urban]])</f>
        <v>26</v>
      </c>
      <c r="AZ125">
        <f>(Table1[[#This Row],[nurse-pub]]+Table1[nurse-priv])*Table1[[#This Row],[prox]]*Table1[[#This Row],[urban]]</f>
        <v>0</v>
      </c>
      <c r="BA125">
        <f>(Table1[[#This Row],[nurse-pub]]+Table1[nurse-priv])*Table1[[#This Row],[prox]]*(1-Table1[[#This Row],[urban]])</f>
        <v>0</v>
      </c>
      <c r="BB125">
        <f>(Table1[[#This Row],[nurse-pub]]+Table1[nurse-priv])*(1-Table1[[#This Row],[prox]])*Table1[[#This Row],[urban]]</f>
        <v>0</v>
      </c>
      <c r="BC125">
        <f>(Table1[[#This Row],[nurse-pub]]+Table1[nurse-priv])*(1-Table1[[#This Row],[prox]])*(1-Table1[[#This Row],[urban]])</f>
        <v>19</v>
      </c>
      <c r="BE125">
        <f>(Table1[[#This Row],[midwife-pub]]+Table1[midwife-priv])*Table1[[#This Row],[prox]]*Table1[[#This Row],[urban]]</f>
        <v>0</v>
      </c>
      <c r="BF125">
        <f>(Table1[[#This Row],[midwife-pub]]+Table1[midwife-priv])*Table1[[#This Row],[prox]]*(1-Table1[[#This Row],[urban]])</f>
        <v>0</v>
      </c>
      <c r="BG125">
        <f>(Table1[[#This Row],[midwife-pub]]+Table1[midwife-priv])*(1-Table1[[#This Row],[prox]])*Table1[[#This Row],[urban]]</f>
        <v>0</v>
      </c>
      <c r="BH125">
        <f>(Table1[[#This Row],[midwife-pub]]+Table1[midwife-priv])*(1-Table1[[#This Row],[prox]])*(1-Table1[[#This Row],[urban]])</f>
        <v>31</v>
      </c>
      <c r="BJ125">
        <f>(Table1[[#This Row],[ma-pub]]+Table1[ma-priv])*Table1[[#This Row],[prox]]*Table1[[#This Row],[urban]]</f>
        <v>0</v>
      </c>
      <c r="BK125">
        <f>(Table1[[#This Row],[ma-pub]]+Table1[ma-priv])*Table1[[#This Row],[prox]]*(1-Table1[[#This Row],[urban]])</f>
        <v>0</v>
      </c>
      <c r="BL125">
        <f>(Table1[[#This Row],[ma-pub]]+Table1[ma-priv])*(1-Table1[[#This Row],[prox]])*Table1[[#This Row],[urban]]</f>
        <v>0</v>
      </c>
      <c r="BM125">
        <f>(Table1[[#This Row],[ma-pub]]+Table1[ma-priv])*(1-Table1[[#This Row],[prox]])*(1-Table1[[#This Row],[urban]])</f>
        <v>155</v>
      </c>
    </row>
    <row r="126" spans="1:65" x14ac:dyDescent="0.2">
      <c r="A126" t="s">
        <v>120</v>
      </c>
      <c r="B126">
        <v>283</v>
      </c>
      <c r="C126">
        <v>765</v>
      </c>
      <c r="D126" s="12" t="str">
        <f>VLOOKUP(A126,'Districts+regions'!A28:B173,2,FALSE)</f>
        <v>Mwanza</v>
      </c>
      <c r="E126" s="6"/>
      <c r="F126" s="6">
        <v>1</v>
      </c>
      <c r="G126" s="6">
        <v>1</v>
      </c>
      <c r="H126" s="1">
        <f t="shared" si="11"/>
        <v>283765</v>
      </c>
      <c r="I126">
        <v>1</v>
      </c>
      <c r="J126">
        <v>0</v>
      </c>
      <c r="K126">
        <v>3</v>
      </c>
      <c r="L126">
        <v>0</v>
      </c>
      <c r="M126">
        <v>26</v>
      </c>
      <c r="N126">
        <v>1</v>
      </c>
      <c r="O126">
        <v>55</v>
      </c>
      <c r="P126">
        <v>2</v>
      </c>
      <c r="Q126">
        <v>45</v>
      </c>
      <c r="R126">
        <v>2</v>
      </c>
      <c r="S126">
        <v>112</v>
      </c>
      <c r="T126">
        <v>2</v>
      </c>
      <c r="U126" s="9">
        <f>((I126+J126+Table1[[#This Row],[amo-pub]]+Table1[[#This Row],[amo-priv]]+Table1[[#This Row],[co-pub]]+Table1[[#This Row],[co-priv]]+O126+P126+Q126+R126)/H126)*10000</f>
        <v>4.7574577555371524</v>
      </c>
      <c r="V126">
        <v>3.8</v>
      </c>
      <c r="W126">
        <f>IF(Table1[[#This Row],[Column20]]&gt;$Y$7,4,1)*IF(AND($Y$7&gt;Table1[[#This Row],[Column20]],Table1[[#This Row],[Column20]]&gt;$Y$10),3,1)*IF(AND($Y$10&gt;Table1[[#This Row],[Column20]],Table1[[#This Row],[Column20]]&gt;$Y$13),2,1)</f>
        <v>2</v>
      </c>
      <c r="AA126">
        <f t="shared" si="7"/>
        <v>1</v>
      </c>
      <c r="AB126">
        <f t="shared" si="8"/>
        <v>0</v>
      </c>
      <c r="AC126">
        <f t="shared" si="9"/>
        <v>0</v>
      </c>
      <c r="AD126">
        <f t="shared" si="10"/>
        <v>0</v>
      </c>
      <c r="AF126">
        <f>Table1[[#This Row],[population]]*Table1[[#This Row],[prox]]*Table1[[#This Row],[urban]]</f>
        <v>283765</v>
      </c>
      <c r="AG126">
        <f>Table1[[#This Row],[population]]*Table1[[#This Row],[prox]]*(1-Table1[[#This Row],[urban]])</f>
        <v>0</v>
      </c>
      <c r="AH126">
        <f>Table1[[#This Row],[population]]*(1-Table1[[#This Row],[prox]])*Table1[[#This Row],[urban]]</f>
        <v>0</v>
      </c>
      <c r="AI126">
        <f>Table1[[#This Row],[population]]*(1-Table1[[#This Row],[prox]])*(1-Table1[[#This Row],[urban]])</f>
        <v>0</v>
      </c>
      <c r="AK126">
        <f>(Table1[[#This Row],[docs-pub]]+Table1[docs-priv])*Table1[[#This Row],[prox]]*Table1[[#This Row],[urban]]</f>
        <v>1</v>
      </c>
      <c r="AL126">
        <f>(Table1[[#This Row],[docs-pub]]+Table1[docs-priv])*Table1[[#This Row],[prox]]*(1-Table1[[#This Row],[urban]])</f>
        <v>0</v>
      </c>
      <c r="AM126">
        <f>(Table1[[#This Row],[docs-pub]]+Table1[docs-priv])*(1-Table1[[#This Row],[prox]])*Table1[[#This Row],[urban]]</f>
        <v>0</v>
      </c>
      <c r="AN126">
        <f>(Table1[[#This Row],[docs-pub]]+Table1[docs-priv])*(1-Table1[[#This Row],[prox]])*(1-Table1[[#This Row],[urban]])</f>
        <v>0</v>
      </c>
      <c r="AP126">
        <f>(Table1[[#This Row],[amo-pub]]+Table1[amo-priv])*Table1[[#This Row],[prox]]*Table1[[#This Row],[urban]]</f>
        <v>3</v>
      </c>
      <c r="AQ126">
        <f>(Table1[[#This Row],[amo-pub]]+Table1[amo-priv])*Table1[[#This Row],[prox]]*(1-Table1[[#This Row],[urban]])</f>
        <v>0</v>
      </c>
      <c r="AR126">
        <f>(Table1[[#This Row],[amo-pub]]+Table1[amo-priv])*(1-Table1[[#This Row],[prox]])*Table1[[#This Row],[urban]]</f>
        <v>0</v>
      </c>
      <c r="AS126">
        <f>(Table1[[#This Row],[amo-pub]]+Table1[amo-priv])*(1-Table1[[#This Row],[prox]])*(1-Table1[[#This Row],[urban]])</f>
        <v>0</v>
      </c>
      <c r="AU126">
        <f>(Table1[[#This Row],[co-pub]]+Table1[co-priv])*Table1[[#This Row],[prox]]*Table1[[#This Row],[urban]]</f>
        <v>27</v>
      </c>
      <c r="AV126">
        <f>(Table1[[#This Row],[co-pub]]+Table1[co-priv])*Table1[[#This Row],[prox]]*(1-Table1[[#This Row],[urban]])</f>
        <v>0</v>
      </c>
      <c r="AW126">
        <f>(Table1[[#This Row],[co-pub]]+Table1[co-priv])*(1-Table1[[#This Row],[prox]])*Table1[[#This Row],[urban]]</f>
        <v>0</v>
      </c>
      <c r="AX126">
        <f>(Table1[[#This Row],[co-pub]]+Table1[co-priv])*(1-Table1[[#This Row],[prox]])*(1-Table1[[#This Row],[urban]])</f>
        <v>0</v>
      </c>
      <c r="AZ126">
        <f>(Table1[[#This Row],[nurse-pub]]+Table1[nurse-priv])*Table1[[#This Row],[prox]]*Table1[[#This Row],[urban]]</f>
        <v>57</v>
      </c>
      <c r="BA126">
        <f>(Table1[[#This Row],[nurse-pub]]+Table1[nurse-priv])*Table1[[#This Row],[prox]]*(1-Table1[[#This Row],[urban]])</f>
        <v>0</v>
      </c>
      <c r="BB126">
        <f>(Table1[[#This Row],[nurse-pub]]+Table1[nurse-priv])*(1-Table1[[#This Row],[prox]])*Table1[[#This Row],[urban]]</f>
        <v>0</v>
      </c>
      <c r="BC126">
        <f>(Table1[[#This Row],[nurse-pub]]+Table1[nurse-priv])*(1-Table1[[#This Row],[prox]])*(1-Table1[[#This Row],[urban]])</f>
        <v>0</v>
      </c>
      <c r="BE126">
        <f>(Table1[[#This Row],[midwife-pub]]+Table1[midwife-priv])*Table1[[#This Row],[prox]]*Table1[[#This Row],[urban]]</f>
        <v>47</v>
      </c>
      <c r="BF126">
        <f>(Table1[[#This Row],[midwife-pub]]+Table1[midwife-priv])*Table1[[#This Row],[prox]]*(1-Table1[[#This Row],[urban]])</f>
        <v>0</v>
      </c>
      <c r="BG126">
        <f>(Table1[[#This Row],[midwife-pub]]+Table1[midwife-priv])*(1-Table1[[#This Row],[prox]])*Table1[[#This Row],[urban]]</f>
        <v>0</v>
      </c>
      <c r="BH126">
        <f>(Table1[[#This Row],[midwife-pub]]+Table1[midwife-priv])*(1-Table1[[#This Row],[prox]])*(1-Table1[[#This Row],[urban]])</f>
        <v>0</v>
      </c>
      <c r="BJ126">
        <f>(Table1[[#This Row],[ma-pub]]+Table1[ma-priv])*Table1[[#This Row],[prox]]*Table1[[#This Row],[urban]]</f>
        <v>114</v>
      </c>
      <c r="BK126">
        <f>(Table1[[#This Row],[ma-pub]]+Table1[ma-priv])*Table1[[#This Row],[prox]]*(1-Table1[[#This Row],[urban]])</f>
        <v>0</v>
      </c>
      <c r="BL126">
        <f>(Table1[[#This Row],[ma-pub]]+Table1[ma-priv])*(1-Table1[[#This Row],[prox]])*Table1[[#This Row],[urban]]</f>
        <v>0</v>
      </c>
      <c r="BM126">
        <f>(Table1[[#This Row],[ma-pub]]+Table1[ma-priv])*(1-Table1[[#This Row],[prox]])*(1-Table1[[#This Row],[urban]])</f>
        <v>0</v>
      </c>
    </row>
    <row r="127" spans="1:65" x14ac:dyDescent="0.2">
      <c r="A127" t="s">
        <v>121</v>
      </c>
      <c r="B127">
        <v>212</v>
      </c>
      <c r="C127">
        <v>288</v>
      </c>
      <c r="D127" s="12" t="str">
        <f>VLOOKUP(A127,'Districts+regions'!A64:B209,2,FALSE)</f>
        <v>Morogoro</v>
      </c>
      <c r="E127" s="6"/>
      <c r="F127" s="6">
        <f>Table1[[#This Row],[regional]]</f>
        <v>0</v>
      </c>
      <c r="G127" s="6">
        <v>1</v>
      </c>
      <c r="H127" s="1">
        <f t="shared" si="11"/>
        <v>212288</v>
      </c>
      <c r="I127">
        <v>2</v>
      </c>
      <c r="J127">
        <v>0</v>
      </c>
      <c r="K127">
        <v>6</v>
      </c>
      <c r="L127">
        <v>0</v>
      </c>
      <c r="M127">
        <v>23</v>
      </c>
      <c r="N127">
        <v>0</v>
      </c>
      <c r="O127">
        <v>21</v>
      </c>
      <c r="P127">
        <v>0</v>
      </c>
      <c r="Q127">
        <v>50</v>
      </c>
      <c r="R127">
        <v>0</v>
      </c>
      <c r="S127">
        <v>154</v>
      </c>
      <c r="T127">
        <v>0</v>
      </c>
      <c r="U127" s="9">
        <f>((I127+J127+Table1[[#This Row],[amo-pub]]+Table1[[#This Row],[amo-priv]]+Table1[[#This Row],[co-pub]]+Table1[[#This Row],[co-priv]]+O127+P127+Q127+R127)/H127)*10000</f>
        <v>4.804793488091649</v>
      </c>
      <c r="V127">
        <v>3.7</v>
      </c>
      <c r="W127">
        <f>IF(Table1[[#This Row],[Column20]]&gt;$Y$7,4,1)*IF(AND($Y$7&gt;Table1[[#This Row],[Column20]],Table1[[#This Row],[Column20]]&gt;$Y$10),3,1)*IF(AND($Y$10&gt;Table1[[#This Row],[Column20]],Table1[[#This Row],[Column20]]&gt;$Y$13),2,1)</f>
        <v>2</v>
      </c>
      <c r="AA127">
        <f t="shared" si="7"/>
        <v>0</v>
      </c>
      <c r="AB127">
        <f t="shared" si="8"/>
        <v>1</v>
      </c>
      <c r="AC127">
        <f t="shared" si="9"/>
        <v>0</v>
      </c>
      <c r="AD127">
        <f t="shared" si="10"/>
        <v>0</v>
      </c>
      <c r="AF127">
        <f>Table1[[#This Row],[population]]*Table1[[#This Row],[prox]]*Table1[[#This Row],[urban]]</f>
        <v>0</v>
      </c>
      <c r="AG127">
        <f>Table1[[#This Row],[population]]*Table1[[#This Row],[prox]]*(1-Table1[[#This Row],[urban]])</f>
        <v>212288</v>
      </c>
      <c r="AH127">
        <f>Table1[[#This Row],[population]]*(1-Table1[[#This Row],[prox]])*Table1[[#This Row],[urban]]</f>
        <v>0</v>
      </c>
      <c r="AI127">
        <f>Table1[[#This Row],[population]]*(1-Table1[[#This Row],[prox]])*(1-Table1[[#This Row],[urban]])</f>
        <v>0</v>
      </c>
      <c r="AK127">
        <f>(Table1[[#This Row],[docs-pub]]+Table1[docs-priv])*Table1[[#This Row],[prox]]*Table1[[#This Row],[urban]]</f>
        <v>0</v>
      </c>
      <c r="AL127">
        <f>(Table1[[#This Row],[docs-pub]]+Table1[docs-priv])*Table1[[#This Row],[prox]]*(1-Table1[[#This Row],[urban]])</f>
        <v>2</v>
      </c>
      <c r="AM127">
        <f>(Table1[[#This Row],[docs-pub]]+Table1[docs-priv])*(1-Table1[[#This Row],[prox]])*Table1[[#This Row],[urban]]</f>
        <v>0</v>
      </c>
      <c r="AN127">
        <f>(Table1[[#This Row],[docs-pub]]+Table1[docs-priv])*(1-Table1[[#This Row],[prox]])*(1-Table1[[#This Row],[urban]])</f>
        <v>0</v>
      </c>
      <c r="AP127">
        <f>(Table1[[#This Row],[amo-pub]]+Table1[amo-priv])*Table1[[#This Row],[prox]]*Table1[[#This Row],[urban]]</f>
        <v>0</v>
      </c>
      <c r="AQ127">
        <f>(Table1[[#This Row],[amo-pub]]+Table1[amo-priv])*Table1[[#This Row],[prox]]*(1-Table1[[#This Row],[urban]])</f>
        <v>6</v>
      </c>
      <c r="AR127">
        <f>(Table1[[#This Row],[amo-pub]]+Table1[amo-priv])*(1-Table1[[#This Row],[prox]])*Table1[[#This Row],[urban]]</f>
        <v>0</v>
      </c>
      <c r="AS127">
        <f>(Table1[[#This Row],[amo-pub]]+Table1[amo-priv])*(1-Table1[[#This Row],[prox]])*(1-Table1[[#This Row],[urban]])</f>
        <v>0</v>
      </c>
      <c r="AU127">
        <f>(Table1[[#This Row],[co-pub]]+Table1[co-priv])*Table1[[#This Row],[prox]]*Table1[[#This Row],[urban]]</f>
        <v>0</v>
      </c>
      <c r="AV127">
        <f>(Table1[[#This Row],[co-pub]]+Table1[co-priv])*Table1[[#This Row],[prox]]*(1-Table1[[#This Row],[urban]])</f>
        <v>23</v>
      </c>
      <c r="AW127">
        <f>(Table1[[#This Row],[co-pub]]+Table1[co-priv])*(1-Table1[[#This Row],[prox]])*Table1[[#This Row],[urban]]</f>
        <v>0</v>
      </c>
      <c r="AX127">
        <f>(Table1[[#This Row],[co-pub]]+Table1[co-priv])*(1-Table1[[#This Row],[prox]])*(1-Table1[[#This Row],[urban]])</f>
        <v>0</v>
      </c>
      <c r="AZ127">
        <f>(Table1[[#This Row],[nurse-pub]]+Table1[nurse-priv])*Table1[[#This Row],[prox]]*Table1[[#This Row],[urban]]</f>
        <v>0</v>
      </c>
      <c r="BA127">
        <f>(Table1[[#This Row],[nurse-pub]]+Table1[nurse-priv])*Table1[[#This Row],[prox]]*(1-Table1[[#This Row],[urban]])</f>
        <v>21</v>
      </c>
      <c r="BB127">
        <f>(Table1[[#This Row],[nurse-pub]]+Table1[nurse-priv])*(1-Table1[[#This Row],[prox]])*Table1[[#This Row],[urban]]</f>
        <v>0</v>
      </c>
      <c r="BC127">
        <f>(Table1[[#This Row],[nurse-pub]]+Table1[nurse-priv])*(1-Table1[[#This Row],[prox]])*(1-Table1[[#This Row],[urban]])</f>
        <v>0</v>
      </c>
      <c r="BE127">
        <f>(Table1[[#This Row],[midwife-pub]]+Table1[midwife-priv])*Table1[[#This Row],[prox]]*Table1[[#This Row],[urban]]</f>
        <v>0</v>
      </c>
      <c r="BF127">
        <f>(Table1[[#This Row],[midwife-pub]]+Table1[midwife-priv])*Table1[[#This Row],[prox]]*(1-Table1[[#This Row],[urban]])</f>
        <v>50</v>
      </c>
      <c r="BG127">
        <f>(Table1[[#This Row],[midwife-pub]]+Table1[midwife-priv])*(1-Table1[[#This Row],[prox]])*Table1[[#This Row],[urban]]</f>
        <v>0</v>
      </c>
      <c r="BH127">
        <f>(Table1[[#This Row],[midwife-pub]]+Table1[midwife-priv])*(1-Table1[[#This Row],[prox]])*(1-Table1[[#This Row],[urban]])</f>
        <v>0</v>
      </c>
      <c r="BJ127">
        <f>(Table1[[#This Row],[ma-pub]]+Table1[ma-priv])*Table1[[#This Row],[prox]]*Table1[[#This Row],[urban]]</f>
        <v>0</v>
      </c>
      <c r="BK127">
        <f>(Table1[[#This Row],[ma-pub]]+Table1[ma-priv])*Table1[[#This Row],[prox]]*(1-Table1[[#This Row],[urban]])</f>
        <v>154</v>
      </c>
      <c r="BL127">
        <f>(Table1[[#This Row],[ma-pub]]+Table1[ma-priv])*(1-Table1[[#This Row],[prox]])*Table1[[#This Row],[urban]]</f>
        <v>0</v>
      </c>
      <c r="BM127">
        <f>(Table1[[#This Row],[ma-pub]]+Table1[ma-priv])*(1-Table1[[#This Row],[prox]])*(1-Table1[[#This Row],[urban]])</f>
        <v>0</v>
      </c>
    </row>
    <row r="128" spans="1:65" x14ac:dyDescent="0.2">
      <c r="A128" t="s">
        <v>122</v>
      </c>
      <c r="B128">
        <v>447</v>
      </c>
      <c r="C128">
        <v>281</v>
      </c>
      <c r="D128" s="12" t="str">
        <f>VLOOKUP(A128,'Districts+regions'!A17:B162,2,FALSE)</f>
        <v>Tabora</v>
      </c>
      <c r="E128" s="6"/>
      <c r="F128" s="6">
        <f>Table1[[#This Row],[regional]]</f>
        <v>0</v>
      </c>
      <c r="G128" s="6"/>
      <c r="H128" s="1">
        <f t="shared" si="11"/>
        <v>447281</v>
      </c>
      <c r="I128">
        <v>0</v>
      </c>
      <c r="J128">
        <v>0</v>
      </c>
      <c r="K128">
        <v>4</v>
      </c>
      <c r="L128">
        <v>0</v>
      </c>
      <c r="M128">
        <v>45</v>
      </c>
      <c r="N128">
        <v>7</v>
      </c>
      <c r="O128">
        <v>9</v>
      </c>
      <c r="P128">
        <v>0</v>
      </c>
      <c r="Q128">
        <v>37</v>
      </c>
      <c r="R128">
        <v>0</v>
      </c>
      <c r="S128">
        <v>107</v>
      </c>
      <c r="T128">
        <v>31</v>
      </c>
      <c r="U128" s="9">
        <f>((I128+J128+Table1[[#This Row],[amo-pub]]+Table1[[#This Row],[amo-priv]]+Table1[[#This Row],[co-pub]]+Table1[[#This Row],[co-priv]]+O128+P128+Q128+R128)/H128)*10000</f>
        <v>2.2804456259040737</v>
      </c>
      <c r="V128">
        <v>1.1000000000000001</v>
      </c>
      <c r="W128">
        <f>IF(Table1[[#This Row],[Column20]]&gt;$Y$7,4,1)*IF(AND($Y$7&gt;Table1[[#This Row],[Column20]],Table1[[#This Row],[Column20]]&gt;$Y$10),3,1)*IF(AND($Y$10&gt;Table1[[#This Row],[Column20]],Table1[[#This Row],[Column20]]&gt;$Y$13),2,1)</f>
        <v>1</v>
      </c>
      <c r="AA128">
        <f t="shared" si="7"/>
        <v>0</v>
      </c>
      <c r="AB128">
        <f t="shared" si="8"/>
        <v>0</v>
      </c>
      <c r="AC128">
        <f t="shared" si="9"/>
        <v>0</v>
      </c>
      <c r="AD128">
        <f t="shared" si="10"/>
        <v>1</v>
      </c>
      <c r="AF128">
        <f>Table1[[#This Row],[population]]*Table1[[#This Row],[prox]]*Table1[[#This Row],[urban]]</f>
        <v>0</v>
      </c>
      <c r="AG128">
        <f>Table1[[#This Row],[population]]*Table1[[#This Row],[prox]]*(1-Table1[[#This Row],[urban]])</f>
        <v>0</v>
      </c>
      <c r="AH128">
        <f>Table1[[#This Row],[population]]*(1-Table1[[#This Row],[prox]])*Table1[[#This Row],[urban]]</f>
        <v>0</v>
      </c>
      <c r="AI128">
        <f>Table1[[#This Row],[population]]*(1-Table1[[#This Row],[prox]])*(1-Table1[[#This Row],[urban]])</f>
        <v>447281</v>
      </c>
      <c r="AK128">
        <f>(Table1[[#This Row],[docs-pub]]+Table1[docs-priv])*Table1[[#This Row],[prox]]*Table1[[#This Row],[urban]]</f>
        <v>0</v>
      </c>
      <c r="AL128">
        <f>(Table1[[#This Row],[docs-pub]]+Table1[docs-priv])*Table1[[#This Row],[prox]]*(1-Table1[[#This Row],[urban]])</f>
        <v>0</v>
      </c>
      <c r="AM128">
        <f>(Table1[[#This Row],[docs-pub]]+Table1[docs-priv])*(1-Table1[[#This Row],[prox]])*Table1[[#This Row],[urban]]</f>
        <v>0</v>
      </c>
      <c r="AN128">
        <f>(Table1[[#This Row],[docs-pub]]+Table1[docs-priv])*(1-Table1[[#This Row],[prox]])*(1-Table1[[#This Row],[urban]])</f>
        <v>0</v>
      </c>
      <c r="AP128">
        <f>(Table1[[#This Row],[amo-pub]]+Table1[amo-priv])*Table1[[#This Row],[prox]]*Table1[[#This Row],[urban]]</f>
        <v>0</v>
      </c>
      <c r="AQ128">
        <f>(Table1[[#This Row],[amo-pub]]+Table1[amo-priv])*Table1[[#This Row],[prox]]*(1-Table1[[#This Row],[urban]])</f>
        <v>0</v>
      </c>
      <c r="AR128">
        <f>(Table1[[#This Row],[amo-pub]]+Table1[amo-priv])*(1-Table1[[#This Row],[prox]])*Table1[[#This Row],[urban]]</f>
        <v>0</v>
      </c>
      <c r="AS128">
        <f>(Table1[[#This Row],[amo-pub]]+Table1[amo-priv])*(1-Table1[[#This Row],[prox]])*(1-Table1[[#This Row],[urban]])</f>
        <v>4</v>
      </c>
      <c r="AU128">
        <f>(Table1[[#This Row],[co-pub]]+Table1[co-priv])*Table1[[#This Row],[prox]]*Table1[[#This Row],[urban]]</f>
        <v>0</v>
      </c>
      <c r="AV128">
        <f>(Table1[[#This Row],[co-pub]]+Table1[co-priv])*Table1[[#This Row],[prox]]*(1-Table1[[#This Row],[urban]])</f>
        <v>0</v>
      </c>
      <c r="AW128">
        <f>(Table1[[#This Row],[co-pub]]+Table1[co-priv])*(1-Table1[[#This Row],[prox]])*Table1[[#This Row],[urban]]</f>
        <v>0</v>
      </c>
      <c r="AX128">
        <f>(Table1[[#This Row],[co-pub]]+Table1[co-priv])*(1-Table1[[#This Row],[prox]])*(1-Table1[[#This Row],[urban]])</f>
        <v>52</v>
      </c>
      <c r="AZ128">
        <f>(Table1[[#This Row],[nurse-pub]]+Table1[nurse-priv])*Table1[[#This Row],[prox]]*Table1[[#This Row],[urban]]</f>
        <v>0</v>
      </c>
      <c r="BA128">
        <f>(Table1[[#This Row],[nurse-pub]]+Table1[nurse-priv])*Table1[[#This Row],[prox]]*(1-Table1[[#This Row],[urban]])</f>
        <v>0</v>
      </c>
      <c r="BB128">
        <f>(Table1[[#This Row],[nurse-pub]]+Table1[nurse-priv])*(1-Table1[[#This Row],[prox]])*Table1[[#This Row],[urban]]</f>
        <v>0</v>
      </c>
      <c r="BC128">
        <f>(Table1[[#This Row],[nurse-pub]]+Table1[nurse-priv])*(1-Table1[[#This Row],[prox]])*(1-Table1[[#This Row],[urban]])</f>
        <v>9</v>
      </c>
      <c r="BE128">
        <f>(Table1[[#This Row],[midwife-pub]]+Table1[midwife-priv])*Table1[[#This Row],[prox]]*Table1[[#This Row],[urban]]</f>
        <v>0</v>
      </c>
      <c r="BF128">
        <f>(Table1[[#This Row],[midwife-pub]]+Table1[midwife-priv])*Table1[[#This Row],[prox]]*(1-Table1[[#This Row],[urban]])</f>
        <v>0</v>
      </c>
      <c r="BG128">
        <f>(Table1[[#This Row],[midwife-pub]]+Table1[midwife-priv])*(1-Table1[[#This Row],[prox]])*Table1[[#This Row],[urban]]</f>
        <v>0</v>
      </c>
      <c r="BH128">
        <f>(Table1[[#This Row],[midwife-pub]]+Table1[midwife-priv])*(1-Table1[[#This Row],[prox]])*(1-Table1[[#This Row],[urban]])</f>
        <v>37</v>
      </c>
      <c r="BJ128">
        <f>(Table1[[#This Row],[ma-pub]]+Table1[ma-priv])*Table1[[#This Row],[prox]]*Table1[[#This Row],[urban]]</f>
        <v>0</v>
      </c>
      <c r="BK128">
        <f>(Table1[[#This Row],[ma-pub]]+Table1[ma-priv])*Table1[[#This Row],[prox]]*(1-Table1[[#This Row],[urban]])</f>
        <v>0</v>
      </c>
      <c r="BL128">
        <f>(Table1[[#This Row],[ma-pub]]+Table1[ma-priv])*(1-Table1[[#This Row],[prox]])*Table1[[#This Row],[urban]]</f>
        <v>0</v>
      </c>
      <c r="BM128">
        <f>(Table1[[#This Row],[ma-pub]]+Table1[ma-priv])*(1-Table1[[#This Row],[prox]])*(1-Table1[[#This Row],[urban]])</f>
        <v>138</v>
      </c>
    </row>
    <row r="129" spans="1:66" x14ac:dyDescent="0.2">
      <c r="A129" t="s">
        <v>123</v>
      </c>
      <c r="B129">
        <v>352</v>
      </c>
      <c r="C129">
        <v>345</v>
      </c>
      <c r="D129" s="12" t="str">
        <f>VLOOKUP(A129,'Districts+regions'!A19:B164,2,FALSE)</f>
        <v>Tabora</v>
      </c>
      <c r="E129" s="6"/>
      <c r="F129" s="6">
        <f>Table1[[#This Row],[regional]]</f>
        <v>0</v>
      </c>
      <c r="G129" s="6"/>
      <c r="H129" s="1">
        <f t="shared" si="11"/>
        <v>352345</v>
      </c>
      <c r="I129">
        <v>0</v>
      </c>
      <c r="J129">
        <v>0</v>
      </c>
      <c r="K129">
        <v>0</v>
      </c>
      <c r="L129">
        <v>0</v>
      </c>
      <c r="M129">
        <v>14</v>
      </c>
      <c r="N129">
        <v>2</v>
      </c>
      <c r="O129">
        <v>0</v>
      </c>
      <c r="P129">
        <v>0</v>
      </c>
      <c r="Q129">
        <v>8</v>
      </c>
      <c r="R129">
        <v>0</v>
      </c>
      <c r="S129">
        <v>36</v>
      </c>
      <c r="T129">
        <v>12</v>
      </c>
      <c r="U129" s="9">
        <f>((I129+J129+Table1[[#This Row],[amo-pub]]+Table1[[#This Row],[amo-priv]]+Table1[[#This Row],[co-pub]]+Table1[[#This Row],[co-priv]]+O129+P129+Q129+R129)/H129)*10000</f>
        <v>0.68115057684939473</v>
      </c>
      <c r="V129">
        <v>0.2</v>
      </c>
      <c r="W129">
        <f>IF(Table1[[#This Row],[Column20]]&gt;$Y$7,4,1)*IF(AND($Y$7&gt;Table1[[#This Row],[Column20]],Table1[[#This Row],[Column20]]&gt;$Y$10),3,1)*IF(AND($Y$10&gt;Table1[[#This Row],[Column20]],Table1[[#This Row],[Column20]]&gt;$Y$13),2,1)</f>
        <v>1</v>
      </c>
      <c r="AA129">
        <f t="shared" si="7"/>
        <v>0</v>
      </c>
      <c r="AB129">
        <f t="shared" si="8"/>
        <v>0</v>
      </c>
      <c r="AC129">
        <f t="shared" si="9"/>
        <v>0</v>
      </c>
      <c r="AD129">
        <f t="shared" si="10"/>
        <v>1</v>
      </c>
      <c r="AF129">
        <f>Table1[[#This Row],[population]]*Table1[[#This Row],[prox]]*Table1[[#This Row],[urban]]</f>
        <v>0</v>
      </c>
      <c r="AG129">
        <f>Table1[[#This Row],[population]]*Table1[[#This Row],[prox]]*(1-Table1[[#This Row],[urban]])</f>
        <v>0</v>
      </c>
      <c r="AH129">
        <f>Table1[[#This Row],[population]]*(1-Table1[[#This Row],[prox]])*Table1[[#This Row],[urban]]</f>
        <v>0</v>
      </c>
      <c r="AI129">
        <f>Table1[[#This Row],[population]]*(1-Table1[[#This Row],[prox]])*(1-Table1[[#This Row],[urban]])</f>
        <v>352345</v>
      </c>
      <c r="AK129">
        <f>(Table1[[#This Row],[docs-pub]]+Table1[docs-priv])*Table1[[#This Row],[prox]]*Table1[[#This Row],[urban]]</f>
        <v>0</v>
      </c>
      <c r="AL129">
        <f>(Table1[[#This Row],[docs-pub]]+Table1[docs-priv])*Table1[[#This Row],[prox]]*(1-Table1[[#This Row],[urban]])</f>
        <v>0</v>
      </c>
      <c r="AM129">
        <f>(Table1[[#This Row],[docs-pub]]+Table1[docs-priv])*(1-Table1[[#This Row],[prox]])*Table1[[#This Row],[urban]]</f>
        <v>0</v>
      </c>
      <c r="AN129">
        <f>(Table1[[#This Row],[docs-pub]]+Table1[docs-priv])*(1-Table1[[#This Row],[prox]])*(1-Table1[[#This Row],[urban]])</f>
        <v>0</v>
      </c>
      <c r="AP129">
        <f>(Table1[[#This Row],[amo-pub]]+Table1[amo-priv])*Table1[[#This Row],[prox]]*Table1[[#This Row],[urban]]</f>
        <v>0</v>
      </c>
      <c r="AQ129">
        <f>(Table1[[#This Row],[amo-pub]]+Table1[amo-priv])*Table1[[#This Row],[prox]]*(1-Table1[[#This Row],[urban]])</f>
        <v>0</v>
      </c>
      <c r="AR129">
        <f>(Table1[[#This Row],[amo-pub]]+Table1[amo-priv])*(1-Table1[[#This Row],[prox]])*Table1[[#This Row],[urban]]</f>
        <v>0</v>
      </c>
      <c r="AS129">
        <f>(Table1[[#This Row],[amo-pub]]+Table1[amo-priv])*(1-Table1[[#This Row],[prox]])*(1-Table1[[#This Row],[urban]])</f>
        <v>0</v>
      </c>
      <c r="AU129">
        <f>(Table1[[#This Row],[co-pub]]+Table1[co-priv])*Table1[[#This Row],[prox]]*Table1[[#This Row],[urban]]</f>
        <v>0</v>
      </c>
      <c r="AV129">
        <f>(Table1[[#This Row],[co-pub]]+Table1[co-priv])*Table1[[#This Row],[prox]]*(1-Table1[[#This Row],[urban]])</f>
        <v>0</v>
      </c>
      <c r="AW129">
        <f>(Table1[[#This Row],[co-pub]]+Table1[co-priv])*(1-Table1[[#This Row],[prox]])*Table1[[#This Row],[urban]]</f>
        <v>0</v>
      </c>
      <c r="AX129">
        <f>(Table1[[#This Row],[co-pub]]+Table1[co-priv])*(1-Table1[[#This Row],[prox]])*(1-Table1[[#This Row],[urban]])</f>
        <v>16</v>
      </c>
      <c r="AZ129">
        <f>(Table1[[#This Row],[nurse-pub]]+Table1[nurse-priv])*Table1[[#This Row],[prox]]*Table1[[#This Row],[urban]]</f>
        <v>0</v>
      </c>
      <c r="BA129">
        <f>(Table1[[#This Row],[nurse-pub]]+Table1[nurse-priv])*Table1[[#This Row],[prox]]*(1-Table1[[#This Row],[urban]])</f>
        <v>0</v>
      </c>
      <c r="BB129">
        <f>(Table1[[#This Row],[nurse-pub]]+Table1[nurse-priv])*(1-Table1[[#This Row],[prox]])*Table1[[#This Row],[urban]]</f>
        <v>0</v>
      </c>
      <c r="BC129">
        <f>(Table1[[#This Row],[nurse-pub]]+Table1[nurse-priv])*(1-Table1[[#This Row],[prox]])*(1-Table1[[#This Row],[urban]])</f>
        <v>0</v>
      </c>
      <c r="BE129">
        <f>(Table1[[#This Row],[midwife-pub]]+Table1[midwife-priv])*Table1[[#This Row],[prox]]*Table1[[#This Row],[urban]]</f>
        <v>0</v>
      </c>
      <c r="BF129">
        <f>(Table1[[#This Row],[midwife-pub]]+Table1[midwife-priv])*Table1[[#This Row],[prox]]*(1-Table1[[#This Row],[urban]])</f>
        <v>0</v>
      </c>
      <c r="BG129">
        <f>(Table1[[#This Row],[midwife-pub]]+Table1[midwife-priv])*(1-Table1[[#This Row],[prox]])*Table1[[#This Row],[urban]]</f>
        <v>0</v>
      </c>
      <c r="BH129">
        <f>(Table1[[#This Row],[midwife-pub]]+Table1[midwife-priv])*(1-Table1[[#This Row],[prox]])*(1-Table1[[#This Row],[urban]])</f>
        <v>8</v>
      </c>
      <c r="BJ129">
        <f>(Table1[[#This Row],[ma-pub]]+Table1[ma-priv])*Table1[[#This Row],[prox]]*Table1[[#This Row],[urban]]</f>
        <v>0</v>
      </c>
      <c r="BK129">
        <f>(Table1[[#This Row],[ma-pub]]+Table1[ma-priv])*Table1[[#This Row],[prox]]*(1-Table1[[#This Row],[urban]])</f>
        <v>0</v>
      </c>
      <c r="BL129">
        <f>(Table1[[#This Row],[ma-pub]]+Table1[ma-priv])*(1-Table1[[#This Row],[prox]])*Table1[[#This Row],[urban]]</f>
        <v>0</v>
      </c>
      <c r="BM129">
        <f>(Table1[[#This Row],[ma-pub]]+Table1[ma-priv])*(1-Table1[[#This Row],[prox]])*(1-Table1[[#This Row],[urban]])</f>
        <v>48</v>
      </c>
    </row>
    <row r="130" spans="1:66" x14ac:dyDescent="0.2">
      <c r="A130" t="s">
        <v>124</v>
      </c>
      <c r="B130">
        <v>196</v>
      </c>
      <c r="C130">
        <v>912</v>
      </c>
      <c r="D130" s="12" t="s">
        <v>202</v>
      </c>
      <c r="E130" s="6"/>
      <c r="F130" s="6">
        <f>Table1[[#This Row],[regional]]</f>
        <v>0</v>
      </c>
      <c r="G130" s="6"/>
      <c r="H130" s="1">
        <f t="shared" si="11"/>
        <v>196912</v>
      </c>
      <c r="I130">
        <v>3</v>
      </c>
      <c r="J130">
        <v>2</v>
      </c>
      <c r="K130">
        <v>3</v>
      </c>
      <c r="L130">
        <v>10</v>
      </c>
      <c r="M130">
        <v>26</v>
      </c>
      <c r="N130">
        <v>34</v>
      </c>
      <c r="O130">
        <v>8</v>
      </c>
      <c r="P130">
        <v>3</v>
      </c>
      <c r="Q130">
        <v>40</v>
      </c>
      <c r="R130">
        <v>33</v>
      </c>
      <c r="S130">
        <v>50</v>
      </c>
      <c r="T130">
        <v>22</v>
      </c>
      <c r="U130" s="9">
        <f>((I130+J130+Table1[[#This Row],[amo-pub]]+Table1[[#This Row],[amo-priv]]+Table1[[#This Row],[co-pub]]+Table1[[#This Row],[co-priv]]+O130+P130+Q130+R130)/H130)*10000</f>
        <v>8.2270252701714472</v>
      </c>
      <c r="V130">
        <v>5.2</v>
      </c>
      <c r="W130">
        <f>IF(Table1[[#This Row],[Column20]]&gt;$Y$7,4,1)*IF(AND($Y$7&gt;Table1[[#This Row],[Column20]],Table1[[#This Row],[Column20]]&gt;$Y$10),3,1)*IF(AND($Y$10&gt;Table1[[#This Row],[Column20]],Table1[[#This Row],[Column20]]&gt;$Y$13),2,1)</f>
        <v>3</v>
      </c>
      <c r="AA130">
        <f t="shared" si="7"/>
        <v>0</v>
      </c>
      <c r="AB130">
        <f t="shared" si="8"/>
        <v>0</v>
      </c>
      <c r="AC130">
        <f t="shared" si="9"/>
        <v>0</v>
      </c>
      <c r="AD130">
        <f t="shared" si="10"/>
        <v>1</v>
      </c>
      <c r="AF130">
        <f>Table1[[#This Row],[population]]*Table1[[#This Row],[prox]]*Table1[[#This Row],[urban]]</f>
        <v>0</v>
      </c>
      <c r="AG130">
        <f>Table1[[#This Row],[population]]*Table1[[#This Row],[prox]]*(1-Table1[[#This Row],[urban]])</f>
        <v>0</v>
      </c>
      <c r="AH130">
        <f>Table1[[#This Row],[population]]*(1-Table1[[#This Row],[prox]])*Table1[[#This Row],[urban]]</f>
        <v>0</v>
      </c>
      <c r="AI130">
        <f>Table1[[#This Row],[population]]*(1-Table1[[#This Row],[prox]])*(1-Table1[[#This Row],[urban]])</f>
        <v>196912</v>
      </c>
      <c r="AK130">
        <f>(Table1[[#This Row],[docs-pub]]+Table1[docs-priv])*Table1[[#This Row],[prox]]*Table1[[#This Row],[urban]]</f>
        <v>0</v>
      </c>
      <c r="AL130">
        <f>(Table1[[#This Row],[docs-pub]]+Table1[docs-priv])*Table1[[#This Row],[prox]]*(1-Table1[[#This Row],[urban]])</f>
        <v>0</v>
      </c>
      <c r="AM130">
        <f>(Table1[[#This Row],[docs-pub]]+Table1[docs-priv])*(1-Table1[[#This Row],[prox]])*Table1[[#This Row],[urban]]</f>
        <v>0</v>
      </c>
      <c r="AN130">
        <f>(Table1[[#This Row],[docs-pub]]+Table1[docs-priv])*(1-Table1[[#This Row],[prox]])*(1-Table1[[#This Row],[urban]])</f>
        <v>5</v>
      </c>
      <c r="AP130">
        <f>(Table1[[#This Row],[amo-pub]]+Table1[amo-priv])*Table1[[#This Row],[prox]]*Table1[[#This Row],[urban]]</f>
        <v>0</v>
      </c>
      <c r="AQ130">
        <f>(Table1[[#This Row],[amo-pub]]+Table1[amo-priv])*Table1[[#This Row],[prox]]*(1-Table1[[#This Row],[urban]])</f>
        <v>0</v>
      </c>
      <c r="AR130">
        <f>(Table1[[#This Row],[amo-pub]]+Table1[amo-priv])*(1-Table1[[#This Row],[prox]])*Table1[[#This Row],[urban]]</f>
        <v>0</v>
      </c>
      <c r="AS130">
        <f>(Table1[[#This Row],[amo-pub]]+Table1[amo-priv])*(1-Table1[[#This Row],[prox]])*(1-Table1[[#This Row],[urban]])</f>
        <v>13</v>
      </c>
      <c r="AU130">
        <f>(Table1[[#This Row],[co-pub]]+Table1[co-priv])*Table1[[#This Row],[prox]]*Table1[[#This Row],[urban]]</f>
        <v>0</v>
      </c>
      <c r="AV130">
        <f>(Table1[[#This Row],[co-pub]]+Table1[co-priv])*Table1[[#This Row],[prox]]*(1-Table1[[#This Row],[urban]])</f>
        <v>0</v>
      </c>
      <c r="AW130">
        <f>(Table1[[#This Row],[co-pub]]+Table1[co-priv])*(1-Table1[[#This Row],[prox]])*Table1[[#This Row],[urban]]</f>
        <v>0</v>
      </c>
      <c r="AX130">
        <f>(Table1[[#This Row],[co-pub]]+Table1[co-priv])*(1-Table1[[#This Row],[prox]])*(1-Table1[[#This Row],[urban]])</f>
        <v>60</v>
      </c>
      <c r="AZ130">
        <f>(Table1[[#This Row],[nurse-pub]]+Table1[nurse-priv])*Table1[[#This Row],[prox]]*Table1[[#This Row],[urban]]</f>
        <v>0</v>
      </c>
      <c r="BA130">
        <f>(Table1[[#This Row],[nurse-pub]]+Table1[nurse-priv])*Table1[[#This Row],[prox]]*(1-Table1[[#This Row],[urban]])</f>
        <v>0</v>
      </c>
      <c r="BB130">
        <f>(Table1[[#This Row],[nurse-pub]]+Table1[nurse-priv])*(1-Table1[[#This Row],[prox]])*Table1[[#This Row],[urban]]</f>
        <v>0</v>
      </c>
      <c r="BC130">
        <f>(Table1[[#This Row],[nurse-pub]]+Table1[nurse-priv])*(1-Table1[[#This Row],[prox]])*(1-Table1[[#This Row],[urban]])</f>
        <v>11</v>
      </c>
      <c r="BE130">
        <f>(Table1[[#This Row],[midwife-pub]]+Table1[midwife-priv])*Table1[[#This Row],[prox]]*Table1[[#This Row],[urban]]</f>
        <v>0</v>
      </c>
      <c r="BF130">
        <f>(Table1[[#This Row],[midwife-pub]]+Table1[midwife-priv])*Table1[[#This Row],[prox]]*(1-Table1[[#This Row],[urban]])</f>
        <v>0</v>
      </c>
      <c r="BG130">
        <f>(Table1[[#This Row],[midwife-pub]]+Table1[midwife-priv])*(1-Table1[[#This Row],[prox]])*Table1[[#This Row],[urban]]</f>
        <v>0</v>
      </c>
      <c r="BH130">
        <f>(Table1[[#This Row],[midwife-pub]]+Table1[midwife-priv])*(1-Table1[[#This Row],[prox]])*(1-Table1[[#This Row],[urban]])</f>
        <v>73</v>
      </c>
      <c r="BJ130">
        <f>(Table1[[#This Row],[ma-pub]]+Table1[ma-priv])*Table1[[#This Row],[prox]]*Table1[[#This Row],[urban]]</f>
        <v>0</v>
      </c>
      <c r="BK130">
        <f>(Table1[[#This Row],[ma-pub]]+Table1[ma-priv])*Table1[[#This Row],[prox]]*(1-Table1[[#This Row],[urban]])</f>
        <v>0</v>
      </c>
      <c r="BL130">
        <f>(Table1[[#This Row],[ma-pub]]+Table1[ma-priv])*(1-Table1[[#This Row],[prox]])*Table1[[#This Row],[urban]]</f>
        <v>0</v>
      </c>
      <c r="BM130">
        <f>(Table1[[#This Row],[ma-pub]]+Table1[ma-priv])*(1-Table1[[#This Row],[prox]])*(1-Table1[[#This Row],[urban]])</f>
        <v>72</v>
      </c>
    </row>
    <row r="131" spans="1:66" x14ac:dyDescent="0.2">
      <c r="A131" t="s">
        <v>125</v>
      </c>
      <c r="B131">
        <v>118</v>
      </c>
      <c r="C131">
        <v>394</v>
      </c>
      <c r="D131" s="12" t="s">
        <v>201</v>
      </c>
      <c r="E131" s="6">
        <v>1</v>
      </c>
      <c r="F131" s="6">
        <f>Table1[[#This Row],[regional]]</f>
        <v>1</v>
      </c>
      <c r="G131" s="6"/>
      <c r="H131" s="1">
        <f t="shared" si="11"/>
        <v>118394</v>
      </c>
      <c r="I131">
        <v>4</v>
      </c>
      <c r="J131">
        <v>0</v>
      </c>
      <c r="K131">
        <v>2</v>
      </c>
      <c r="L131">
        <v>3</v>
      </c>
      <c r="M131">
        <v>5</v>
      </c>
      <c r="N131">
        <v>3</v>
      </c>
      <c r="O131">
        <v>18</v>
      </c>
      <c r="P131">
        <v>3</v>
      </c>
      <c r="Q131">
        <v>68</v>
      </c>
      <c r="R131">
        <v>2</v>
      </c>
      <c r="S131">
        <v>64</v>
      </c>
      <c r="T131">
        <v>5</v>
      </c>
      <c r="U131" s="9">
        <f>((I131+J131+Table1[[#This Row],[amo-pub]]+Table1[[#This Row],[amo-priv]]+Table1[[#This Row],[co-pub]]+Table1[[#This Row],[co-priv]]+O131+P131+Q131+R131)/H131)*10000</f>
        <v>9.1220838893862872</v>
      </c>
      <c r="V131">
        <v>8.4</v>
      </c>
      <c r="W131">
        <f>IF(Table1[[#This Row],[Column20]]&gt;$Y$7,4,1)*IF(AND($Y$7&gt;Table1[[#This Row],[Column20]],Table1[[#This Row],[Column20]]&gt;$Y$10),3,1)*IF(AND($Y$10&gt;Table1[[#This Row],[Column20]],Table1[[#This Row],[Column20]]&gt;$Y$13),2,1)</f>
        <v>4</v>
      </c>
      <c r="AA131">
        <f t="shared" si="7"/>
        <v>0</v>
      </c>
      <c r="AB131">
        <f t="shared" si="8"/>
        <v>0</v>
      </c>
      <c r="AC131">
        <f t="shared" si="9"/>
        <v>1</v>
      </c>
      <c r="AD131">
        <f t="shared" si="10"/>
        <v>0</v>
      </c>
      <c r="AF131">
        <f>Table1[[#This Row],[population]]*Table1[[#This Row],[prox]]*Table1[[#This Row],[urban]]</f>
        <v>0</v>
      </c>
      <c r="AG131">
        <f>Table1[[#This Row],[population]]*Table1[[#This Row],[prox]]*(1-Table1[[#This Row],[urban]])</f>
        <v>0</v>
      </c>
      <c r="AH131">
        <f>Table1[[#This Row],[population]]*(1-Table1[[#This Row],[prox]])*Table1[[#This Row],[urban]]</f>
        <v>118394</v>
      </c>
      <c r="AI131">
        <f>Table1[[#This Row],[population]]*(1-Table1[[#This Row],[prox]])*(1-Table1[[#This Row],[urban]])</f>
        <v>0</v>
      </c>
      <c r="AK131">
        <f>(Table1[[#This Row],[docs-pub]]+Table1[docs-priv])*Table1[[#This Row],[prox]]*Table1[[#This Row],[urban]]</f>
        <v>0</v>
      </c>
      <c r="AL131">
        <f>(Table1[[#This Row],[docs-pub]]+Table1[docs-priv])*Table1[[#This Row],[prox]]*(1-Table1[[#This Row],[urban]])</f>
        <v>0</v>
      </c>
      <c r="AM131">
        <f>(Table1[[#This Row],[docs-pub]]+Table1[docs-priv])*(1-Table1[[#This Row],[prox]])*Table1[[#This Row],[urban]]</f>
        <v>4</v>
      </c>
      <c r="AN131">
        <f>(Table1[[#This Row],[docs-pub]]+Table1[docs-priv])*(1-Table1[[#This Row],[prox]])*(1-Table1[[#This Row],[urban]])</f>
        <v>0</v>
      </c>
      <c r="AP131">
        <f>(Table1[[#This Row],[amo-pub]]+Table1[amo-priv])*Table1[[#This Row],[prox]]*Table1[[#This Row],[urban]]</f>
        <v>0</v>
      </c>
      <c r="AQ131">
        <f>(Table1[[#This Row],[amo-pub]]+Table1[amo-priv])*Table1[[#This Row],[prox]]*(1-Table1[[#This Row],[urban]])</f>
        <v>0</v>
      </c>
      <c r="AR131">
        <f>(Table1[[#This Row],[amo-pub]]+Table1[amo-priv])*(1-Table1[[#This Row],[prox]])*Table1[[#This Row],[urban]]</f>
        <v>5</v>
      </c>
      <c r="AS131">
        <f>(Table1[[#This Row],[amo-pub]]+Table1[amo-priv])*(1-Table1[[#This Row],[prox]])*(1-Table1[[#This Row],[urban]])</f>
        <v>0</v>
      </c>
      <c r="AU131">
        <f>(Table1[[#This Row],[co-pub]]+Table1[co-priv])*Table1[[#This Row],[prox]]*Table1[[#This Row],[urban]]</f>
        <v>0</v>
      </c>
      <c r="AV131">
        <f>(Table1[[#This Row],[co-pub]]+Table1[co-priv])*Table1[[#This Row],[prox]]*(1-Table1[[#This Row],[urban]])</f>
        <v>0</v>
      </c>
      <c r="AW131">
        <f>(Table1[[#This Row],[co-pub]]+Table1[co-priv])*(1-Table1[[#This Row],[prox]])*Table1[[#This Row],[urban]]</f>
        <v>8</v>
      </c>
      <c r="AX131">
        <f>(Table1[[#This Row],[co-pub]]+Table1[co-priv])*(1-Table1[[#This Row],[prox]])*(1-Table1[[#This Row],[urban]])</f>
        <v>0</v>
      </c>
      <c r="AZ131">
        <f>(Table1[[#This Row],[nurse-pub]]+Table1[nurse-priv])*Table1[[#This Row],[prox]]*Table1[[#This Row],[urban]]</f>
        <v>0</v>
      </c>
      <c r="BA131">
        <f>(Table1[[#This Row],[nurse-pub]]+Table1[nurse-priv])*Table1[[#This Row],[prox]]*(1-Table1[[#This Row],[urban]])</f>
        <v>0</v>
      </c>
      <c r="BB131">
        <f>(Table1[[#This Row],[nurse-pub]]+Table1[nurse-priv])*(1-Table1[[#This Row],[prox]])*Table1[[#This Row],[urban]]</f>
        <v>21</v>
      </c>
      <c r="BC131">
        <f>(Table1[[#This Row],[nurse-pub]]+Table1[nurse-priv])*(1-Table1[[#This Row],[prox]])*(1-Table1[[#This Row],[urban]])</f>
        <v>0</v>
      </c>
      <c r="BE131">
        <f>(Table1[[#This Row],[midwife-pub]]+Table1[midwife-priv])*Table1[[#This Row],[prox]]*Table1[[#This Row],[urban]]</f>
        <v>0</v>
      </c>
      <c r="BF131">
        <f>(Table1[[#This Row],[midwife-pub]]+Table1[midwife-priv])*Table1[[#This Row],[prox]]*(1-Table1[[#This Row],[urban]])</f>
        <v>0</v>
      </c>
      <c r="BG131">
        <f>(Table1[[#This Row],[midwife-pub]]+Table1[midwife-priv])*(1-Table1[[#This Row],[prox]])*Table1[[#This Row],[urban]]</f>
        <v>70</v>
      </c>
      <c r="BH131">
        <f>(Table1[[#This Row],[midwife-pub]]+Table1[midwife-priv])*(1-Table1[[#This Row],[prox]])*(1-Table1[[#This Row],[urban]])</f>
        <v>0</v>
      </c>
      <c r="BJ131">
        <f>(Table1[[#This Row],[ma-pub]]+Table1[ma-priv])*Table1[[#This Row],[prox]]*Table1[[#This Row],[urban]]</f>
        <v>0</v>
      </c>
      <c r="BK131">
        <f>(Table1[[#This Row],[ma-pub]]+Table1[ma-priv])*Table1[[#This Row],[prox]]*(1-Table1[[#This Row],[urban]])</f>
        <v>0</v>
      </c>
      <c r="BL131">
        <f>(Table1[[#This Row],[ma-pub]]+Table1[ma-priv])*(1-Table1[[#This Row],[prox]])*Table1[[#This Row],[urban]]</f>
        <v>69</v>
      </c>
      <c r="BM131">
        <f>(Table1[[#This Row],[ma-pub]]+Table1[ma-priv])*(1-Table1[[#This Row],[prox]])*(1-Table1[[#This Row],[urban]])</f>
        <v>0</v>
      </c>
    </row>
    <row r="132" spans="1:66" x14ac:dyDescent="0.2">
      <c r="A132" s="8"/>
      <c r="B132" s="3"/>
      <c r="C132" s="3"/>
      <c r="D132" s="11"/>
      <c r="E132" s="3"/>
      <c r="F132" s="3"/>
      <c r="G132" s="3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10"/>
      <c r="X132" s="10"/>
      <c r="Y132" s="10"/>
      <c r="Z132" s="8"/>
      <c r="AA132" s="13"/>
      <c r="AB132" s="13"/>
      <c r="AC132" s="13"/>
      <c r="AD132" s="13"/>
      <c r="AE132" s="13"/>
    </row>
    <row r="133" spans="1:66" x14ac:dyDescent="0.2">
      <c r="E133" s="2">
        <f>SUM(E4:E132)</f>
        <v>27</v>
      </c>
      <c r="F133" s="2">
        <f>SUM(F4:F132)</f>
        <v>34</v>
      </c>
      <c r="G133" s="2"/>
      <c r="H133" s="2">
        <f>SUM(H4:H132)</f>
        <v>38122914</v>
      </c>
      <c r="I133" s="2">
        <f t="shared" ref="I133:AJ133" si="12">SUM(I4:I132)</f>
        <v>887</v>
      </c>
      <c r="J133" s="2">
        <f t="shared" si="12"/>
        <v>459</v>
      </c>
      <c r="K133" s="2">
        <f>SUM(K132:K132)</f>
        <v>0</v>
      </c>
      <c r="L133" s="2">
        <f t="shared" si="12"/>
        <v>295</v>
      </c>
      <c r="M133" s="2">
        <f t="shared" si="12"/>
        <v>5644</v>
      </c>
      <c r="N133" s="2">
        <f t="shared" si="12"/>
        <v>1264</v>
      </c>
      <c r="O133" s="2">
        <f t="shared" si="12"/>
        <v>4255</v>
      </c>
      <c r="P133" s="2">
        <f t="shared" si="12"/>
        <v>586</v>
      </c>
      <c r="Q133" s="2">
        <f t="shared" si="12"/>
        <v>8542</v>
      </c>
      <c r="R133" s="2">
        <f t="shared" si="12"/>
        <v>1448</v>
      </c>
      <c r="S133" s="2">
        <f t="shared" si="12"/>
        <v>18202</v>
      </c>
      <c r="T133" s="2">
        <f t="shared" si="12"/>
        <v>3822</v>
      </c>
      <c r="U133" s="2">
        <f t="shared" si="12"/>
        <v>907.38264437067221</v>
      </c>
      <c r="V133" s="2">
        <f t="shared" si="12"/>
        <v>661.0999999999998</v>
      </c>
      <c r="W133" s="2"/>
      <c r="X133" s="2"/>
      <c r="Y133" s="2"/>
      <c r="Z133" s="2">
        <f t="shared" si="12"/>
        <v>0</v>
      </c>
      <c r="AA133" s="2">
        <f t="shared" si="12"/>
        <v>17</v>
      </c>
      <c r="AB133" s="2">
        <f t="shared" si="12"/>
        <v>28</v>
      </c>
      <c r="AC133" s="2">
        <f t="shared" si="12"/>
        <v>17</v>
      </c>
      <c r="AD133" s="2">
        <f t="shared" si="12"/>
        <v>66</v>
      </c>
      <c r="AE133" s="2">
        <f t="shared" si="12"/>
        <v>0</v>
      </c>
      <c r="AF133" s="2">
        <f t="shared" si="12"/>
        <v>7554532</v>
      </c>
      <c r="AG133" s="2">
        <f t="shared" si="12"/>
        <v>7873516</v>
      </c>
      <c r="AH133" s="2">
        <f t="shared" si="12"/>
        <v>2834845</v>
      </c>
      <c r="AI133" s="2">
        <f t="shared" si="12"/>
        <v>19860021</v>
      </c>
      <c r="AJ133" s="2">
        <f t="shared" si="12"/>
        <v>0</v>
      </c>
      <c r="AK133" s="2">
        <f>SUM(AK4:AK132)</f>
        <v>969</v>
      </c>
      <c r="AL133" s="2">
        <f>SUM(AL4:AL132)</f>
        <v>99</v>
      </c>
      <c r="AM133" s="2">
        <f>SUM(AM4:AM132)</f>
        <v>110</v>
      </c>
      <c r="AN133" s="2">
        <f>SUM(AN4:AN132)</f>
        <v>168</v>
      </c>
      <c r="AO133" s="2">
        <f>SUM(AO4:AO132)</f>
        <v>0</v>
      </c>
      <c r="AP133" s="2">
        <f t="shared" ref="AP133:BM133" si="13">SUM(AP4:AP132)</f>
        <v>592</v>
      </c>
      <c r="AQ133" s="2">
        <f t="shared" si="13"/>
        <v>232</v>
      </c>
      <c r="AR133" s="2">
        <f t="shared" si="13"/>
        <v>171</v>
      </c>
      <c r="AS133" s="2">
        <f t="shared" si="13"/>
        <v>439</v>
      </c>
      <c r="AT133" s="2">
        <f t="shared" si="13"/>
        <v>0</v>
      </c>
      <c r="AU133" s="2">
        <f t="shared" si="13"/>
        <v>1947</v>
      </c>
      <c r="AV133" s="2">
        <f t="shared" si="13"/>
        <v>1484</v>
      </c>
      <c r="AW133" s="2">
        <f t="shared" si="13"/>
        <v>544</v>
      </c>
      <c r="AX133" s="2">
        <f t="shared" si="13"/>
        <v>2933</v>
      </c>
      <c r="AY133" s="2">
        <f t="shared" si="13"/>
        <v>0</v>
      </c>
      <c r="AZ133" s="2">
        <f t="shared" si="13"/>
        <v>2452</v>
      </c>
      <c r="BA133" s="2">
        <f t="shared" si="13"/>
        <v>622</v>
      </c>
      <c r="BB133" s="2">
        <f t="shared" si="13"/>
        <v>442</v>
      </c>
      <c r="BC133" s="2">
        <f t="shared" si="13"/>
        <v>1325</v>
      </c>
      <c r="BD133" s="2">
        <f t="shared" si="13"/>
        <v>0</v>
      </c>
      <c r="BE133" s="2">
        <f t="shared" si="13"/>
        <v>2825</v>
      </c>
      <c r="BF133" s="2">
        <f t="shared" si="13"/>
        <v>1518</v>
      </c>
      <c r="BG133" s="2">
        <f t="shared" si="13"/>
        <v>1627</v>
      </c>
      <c r="BH133" s="2">
        <f t="shared" si="13"/>
        <v>4020</v>
      </c>
      <c r="BI133" s="2">
        <f t="shared" si="13"/>
        <v>0</v>
      </c>
      <c r="BJ133" s="2">
        <f t="shared" si="13"/>
        <v>6674</v>
      </c>
      <c r="BK133" s="2">
        <f t="shared" si="13"/>
        <v>4459</v>
      </c>
      <c r="BL133" s="2">
        <f t="shared" si="13"/>
        <v>2082</v>
      </c>
      <c r="BM133" s="2">
        <f t="shared" si="13"/>
        <v>8809</v>
      </c>
      <c r="BN133" s="2">
        <f>SUM(BN4:BN132)</f>
        <v>0</v>
      </c>
    </row>
    <row r="134" spans="1:66" x14ac:dyDescent="0.2">
      <c r="V134" s="9"/>
      <c r="W134" s="9"/>
      <c r="X134" s="9"/>
      <c r="Y134" s="9"/>
    </row>
    <row r="135" spans="1:66" x14ac:dyDescent="0.2">
      <c r="AB135" s="2">
        <f>AA133+AB133</f>
        <v>45</v>
      </c>
      <c r="AC135" s="2">
        <f>AD133+AC133</f>
        <v>83</v>
      </c>
    </row>
    <row r="136" spans="1:66" ht="17" thickBot="1" x14ac:dyDescent="0.25"/>
    <row r="137" spans="1:66" ht="67.5" customHeight="1" thickBot="1" x14ac:dyDescent="0.25">
      <c r="AG137" s="14"/>
      <c r="AH137" s="15" t="s">
        <v>137</v>
      </c>
      <c r="AI137" s="15" t="s">
        <v>128</v>
      </c>
      <c r="AJ137" s="15" t="s">
        <v>129</v>
      </c>
      <c r="AK137" s="15" t="s">
        <v>239</v>
      </c>
      <c r="AL137" s="15" t="s">
        <v>130</v>
      </c>
      <c r="AM137" s="15" t="s">
        <v>131</v>
      </c>
      <c r="AN137" s="15" t="s">
        <v>253</v>
      </c>
      <c r="AO137" s="21" t="s">
        <v>260</v>
      </c>
      <c r="AP137" s="21" t="s">
        <v>270</v>
      </c>
    </row>
    <row r="138" spans="1:66" ht="17" thickBot="1" x14ac:dyDescent="0.25">
      <c r="AC138" s="2">
        <f>AC135+AB135</f>
        <v>128</v>
      </c>
      <c r="AG138" s="16" t="s">
        <v>241</v>
      </c>
      <c r="AH138" s="17">
        <f>AF133</f>
        <v>7554532</v>
      </c>
      <c r="AI138" s="17">
        <f>AK133</f>
        <v>969</v>
      </c>
      <c r="AJ138" s="17">
        <f>AP133</f>
        <v>592</v>
      </c>
      <c r="AK138" s="17">
        <f>AU133</f>
        <v>1947</v>
      </c>
      <c r="AL138" s="17">
        <f>AZ133</f>
        <v>2452</v>
      </c>
      <c r="AM138" s="17">
        <f>BE133</f>
        <v>2825</v>
      </c>
      <c r="AN138" s="17">
        <f>AL138+AM138</f>
        <v>5277</v>
      </c>
      <c r="AQ138" s="2">
        <f t="shared" ref="AQ138:AQ144" si="14">AI138+AJ138+AK138+AN138+AO138+AP138</f>
        <v>8785</v>
      </c>
    </row>
    <row r="139" spans="1:66" ht="17" thickBot="1" x14ac:dyDescent="0.25">
      <c r="AG139" s="16" t="s">
        <v>242</v>
      </c>
      <c r="AH139" s="17">
        <f>AG133</f>
        <v>7873516</v>
      </c>
      <c r="AI139" s="17">
        <f>AL133</f>
        <v>99</v>
      </c>
      <c r="AJ139" s="17">
        <f>AQ133</f>
        <v>232</v>
      </c>
      <c r="AK139" s="17">
        <f>AV133</f>
        <v>1484</v>
      </c>
      <c r="AL139" s="17">
        <f>BA133</f>
        <v>622</v>
      </c>
      <c r="AM139" s="17">
        <f>BF133</f>
        <v>1518</v>
      </c>
      <c r="AN139" s="17">
        <f>AL139+AM139</f>
        <v>2140</v>
      </c>
      <c r="AQ139" s="2">
        <f t="shared" si="14"/>
        <v>3955</v>
      </c>
    </row>
    <row r="140" spans="1:66" ht="17" thickBot="1" x14ac:dyDescent="0.25">
      <c r="AG140" t="s">
        <v>249</v>
      </c>
      <c r="AH140" s="17">
        <f t="shared" ref="AH140:AM140" si="15">SUM(AH138:AH139)</f>
        <v>15428048</v>
      </c>
      <c r="AI140" s="17">
        <f t="shared" si="15"/>
        <v>1068</v>
      </c>
      <c r="AJ140" s="17">
        <f t="shared" si="15"/>
        <v>824</v>
      </c>
      <c r="AK140" s="17">
        <f t="shared" si="15"/>
        <v>3431</v>
      </c>
      <c r="AL140" s="17">
        <f t="shared" si="15"/>
        <v>3074</v>
      </c>
      <c r="AM140" s="17">
        <f t="shared" si="15"/>
        <v>4343</v>
      </c>
      <c r="AN140" s="17">
        <f>AL140+AM140</f>
        <v>7417</v>
      </c>
      <c r="AO140">
        <f>'Region data'!S29</f>
        <v>83</v>
      </c>
      <c r="AP140">
        <f>'Region data'!V29</f>
        <v>219</v>
      </c>
      <c r="AQ140" s="2">
        <f t="shared" si="14"/>
        <v>13042</v>
      </c>
    </row>
    <row r="141" spans="1:66" ht="17" thickBot="1" x14ac:dyDescent="0.25">
      <c r="AG141" s="16" t="s">
        <v>243</v>
      </c>
      <c r="AH141" s="17">
        <f>AH133</f>
        <v>2834845</v>
      </c>
      <c r="AI141" s="17">
        <f>AM133</f>
        <v>110</v>
      </c>
      <c r="AJ141" s="17">
        <f>AR133</f>
        <v>171</v>
      </c>
      <c r="AK141" s="17">
        <f>AW133</f>
        <v>544</v>
      </c>
      <c r="AL141" s="17">
        <f>BB133</f>
        <v>442</v>
      </c>
      <c r="AM141" s="17">
        <f>BG133</f>
        <v>1627</v>
      </c>
      <c r="AN141" s="17">
        <f>AL141+AM141</f>
        <v>2069</v>
      </c>
      <c r="AQ141" s="2">
        <f t="shared" si="14"/>
        <v>2894</v>
      </c>
    </row>
    <row r="142" spans="1:66" ht="17" thickBot="1" x14ac:dyDescent="0.25">
      <c r="AG142" s="16" t="s">
        <v>244</v>
      </c>
      <c r="AH142" s="17">
        <f>AI133</f>
        <v>19860021</v>
      </c>
      <c r="AI142" s="17">
        <f>AN133</f>
        <v>168</v>
      </c>
      <c r="AJ142" s="17">
        <f>AS133</f>
        <v>439</v>
      </c>
      <c r="AK142" s="17">
        <f>AX133</f>
        <v>2933</v>
      </c>
      <c r="AL142" s="17">
        <f>BC133</f>
        <v>1325</v>
      </c>
      <c r="AM142" s="17">
        <f>BH133</f>
        <v>4020</v>
      </c>
      <c r="AN142" s="17">
        <f>AL142+AM142</f>
        <v>5345</v>
      </c>
      <c r="AQ142" s="2">
        <f t="shared" si="14"/>
        <v>8885</v>
      </c>
    </row>
    <row r="143" spans="1:66" x14ac:dyDescent="0.2">
      <c r="AG143" t="s">
        <v>250</v>
      </c>
      <c r="AH143" s="2">
        <f t="shared" ref="AH143:AN143" si="16">SUM(AH141:AH142)</f>
        <v>22694866</v>
      </c>
      <c r="AI143" s="2">
        <f t="shared" si="16"/>
        <v>278</v>
      </c>
      <c r="AJ143" s="2">
        <f t="shared" si="16"/>
        <v>610</v>
      </c>
      <c r="AK143" s="2">
        <f t="shared" si="16"/>
        <v>3477</v>
      </c>
      <c r="AL143" s="2">
        <f t="shared" si="16"/>
        <v>1767</v>
      </c>
      <c r="AM143" s="2">
        <f t="shared" si="16"/>
        <v>5647</v>
      </c>
      <c r="AN143" s="2">
        <f t="shared" si="16"/>
        <v>7414</v>
      </c>
      <c r="AO143">
        <f>'Region data'!T29</f>
        <v>21</v>
      </c>
      <c r="AP143">
        <f>'Region data'!W29</f>
        <v>73</v>
      </c>
      <c r="AQ143" s="2">
        <f t="shared" si="14"/>
        <v>11873</v>
      </c>
    </row>
    <row r="144" spans="1:66" x14ac:dyDescent="0.2">
      <c r="AG144" s="19" t="s">
        <v>252</v>
      </c>
      <c r="AH144" s="2">
        <f t="shared" ref="AH144:AP144" si="17">AH140+AH143</f>
        <v>38122914</v>
      </c>
      <c r="AI144" s="2">
        <f t="shared" si="17"/>
        <v>1346</v>
      </c>
      <c r="AJ144" s="2">
        <f t="shared" si="17"/>
        <v>1434</v>
      </c>
      <c r="AK144" s="2">
        <f t="shared" si="17"/>
        <v>6908</v>
      </c>
      <c r="AL144" s="2">
        <f t="shared" si="17"/>
        <v>4841</v>
      </c>
      <c r="AM144" s="2">
        <f t="shared" si="17"/>
        <v>9990</v>
      </c>
      <c r="AN144" s="2">
        <f t="shared" si="17"/>
        <v>14831</v>
      </c>
      <c r="AO144" s="2">
        <f t="shared" si="17"/>
        <v>104</v>
      </c>
      <c r="AP144" s="2">
        <f t="shared" si="17"/>
        <v>292</v>
      </c>
      <c r="AQ144" s="2">
        <f t="shared" si="14"/>
        <v>24915</v>
      </c>
    </row>
    <row r="145" spans="33:43" x14ac:dyDescent="0.2">
      <c r="AH145" t="s">
        <v>137</v>
      </c>
      <c r="AI145" t="s">
        <v>128</v>
      </c>
      <c r="AJ145" t="s">
        <v>129</v>
      </c>
      <c r="AK145" t="s">
        <v>239</v>
      </c>
      <c r="AL145" t="s">
        <v>130</v>
      </c>
      <c r="AM145" t="s">
        <v>131</v>
      </c>
      <c r="AN145" t="s">
        <v>254</v>
      </c>
    </row>
    <row r="146" spans="33:43" x14ac:dyDescent="0.2">
      <c r="AG146" t="s">
        <v>241</v>
      </c>
      <c r="AH146" s="1">
        <f t="shared" ref="AH146:AH152" si="18">(ROUND(AH138,0))</f>
        <v>7554532</v>
      </c>
      <c r="AI146" s="1">
        <f t="shared" ref="AI146:AI152" si="19">AI138/$AH138*100000</f>
        <v>12.826737645694003</v>
      </c>
      <c r="AJ146" s="1">
        <f>AJ138/$AH138*100000</f>
        <v>7.8363557133651698</v>
      </c>
      <c r="AK146" s="1">
        <f>AK138/$AH138*100000</f>
        <v>25.772609077570923</v>
      </c>
      <c r="AL146" s="1">
        <f>AL138/$AH138*100000</f>
        <v>32.457338191167899</v>
      </c>
      <c r="AM146" s="1">
        <f>AM138/$AH138*100000</f>
        <v>37.394771774082102</v>
      </c>
      <c r="AN146" s="1">
        <f t="shared" ref="AN146:AN152" si="20">AN138/$AH138*100000</f>
        <v>69.852109965250008</v>
      </c>
      <c r="AQ146" s="1">
        <f>AQ138/$AH138*100000</f>
        <v>116.28781240188009</v>
      </c>
    </row>
    <row r="147" spans="33:43" x14ac:dyDescent="0.2">
      <c r="AG147" t="s">
        <v>242</v>
      </c>
      <c r="AH147" s="1">
        <f t="shared" si="18"/>
        <v>7873516</v>
      </c>
      <c r="AI147" s="1">
        <f t="shared" si="19"/>
        <v>1.257379803381361</v>
      </c>
      <c r="AJ147" s="1">
        <f t="shared" ref="AJ147:AM152" si="21">AJ139/$AH139*100000</f>
        <v>2.9465870139846038</v>
      </c>
      <c r="AK147" s="1">
        <f t="shared" si="21"/>
        <v>18.847996244625651</v>
      </c>
      <c r="AL147" s="1">
        <f t="shared" si="21"/>
        <v>7.8999013909414808</v>
      </c>
      <c r="AM147" s="1">
        <f t="shared" si="21"/>
        <v>19.279823651847533</v>
      </c>
      <c r="AN147" s="1">
        <f t="shared" si="20"/>
        <v>27.179725042789016</v>
      </c>
      <c r="AQ147" s="1">
        <f>AQ139/$AH139*100000</f>
        <v>50.231688104780638</v>
      </c>
    </row>
    <row r="148" spans="33:43" x14ac:dyDescent="0.2">
      <c r="AG148" t="s">
        <v>249</v>
      </c>
      <c r="AH148" s="1">
        <f t="shared" si="18"/>
        <v>15428048</v>
      </c>
      <c r="AI148" s="1">
        <f t="shared" si="19"/>
        <v>6.922457072988105</v>
      </c>
      <c r="AJ148" s="1">
        <f t="shared" si="21"/>
        <v>5.3409219364627329</v>
      </c>
      <c r="AK148" s="1">
        <f t="shared" si="21"/>
        <v>22.238717432043249</v>
      </c>
      <c r="AL148" s="1">
        <f t="shared" si="21"/>
        <v>19.924750039668012</v>
      </c>
      <c r="AM148" s="1">
        <f t="shared" si="21"/>
        <v>28.15002908987579</v>
      </c>
      <c r="AN148" s="1">
        <f t="shared" si="20"/>
        <v>48.074779129543806</v>
      </c>
      <c r="AO148" s="1">
        <f>AO140/$AH140*100000</f>
        <v>0.53798121447379477</v>
      </c>
      <c r="AP148" s="1">
        <f>AP140/$AH140*100000</f>
        <v>1.4194926020453138</v>
      </c>
      <c r="AQ148" s="1">
        <f>AQ140/$AH140*100000</f>
        <v>84.534349387557</v>
      </c>
    </row>
    <row r="149" spans="33:43" x14ac:dyDescent="0.2">
      <c r="AG149" t="s">
        <v>243</v>
      </c>
      <c r="AH149" s="1">
        <f t="shared" si="18"/>
        <v>2834845</v>
      </c>
      <c r="AI149" s="1">
        <f t="shared" si="19"/>
        <v>3.8802826962320691</v>
      </c>
      <c r="AJ149" s="1">
        <f t="shared" si="21"/>
        <v>6.0320758277789439</v>
      </c>
      <c r="AK149" s="1">
        <f t="shared" si="21"/>
        <v>19.189761697729505</v>
      </c>
      <c r="AL149" s="1">
        <f t="shared" si="21"/>
        <v>15.591681379405221</v>
      </c>
      <c r="AM149" s="1">
        <f t="shared" si="21"/>
        <v>57.392908606996151</v>
      </c>
      <c r="AN149" s="1">
        <f t="shared" si="20"/>
        <v>72.984589986401375</v>
      </c>
      <c r="AQ149" s="1">
        <f>AQ141/$AH141*100000</f>
        <v>102.08671020814189</v>
      </c>
    </row>
    <row r="150" spans="33:43" x14ac:dyDescent="0.2">
      <c r="AG150" t="s">
        <v>244</v>
      </c>
      <c r="AH150" s="1">
        <f t="shared" si="18"/>
        <v>19860021</v>
      </c>
      <c r="AI150" s="1">
        <f t="shared" si="19"/>
        <v>0.8459205556731284</v>
      </c>
      <c r="AJ150" s="1">
        <f t="shared" si="21"/>
        <v>2.2104709758363295</v>
      </c>
      <c r="AK150" s="1">
        <f t="shared" si="21"/>
        <v>14.768363034460034</v>
      </c>
      <c r="AL150" s="1">
        <f t="shared" si="21"/>
        <v>6.6716948587315184</v>
      </c>
      <c r="AM150" s="1">
        <f t="shared" si="21"/>
        <v>20.24167043932129</v>
      </c>
      <c r="AN150" s="1">
        <f t="shared" si="20"/>
        <v>26.913365298052806</v>
      </c>
      <c r="AQ150" s="1">
        <f>AQ142/$AH142*100000</f>
        <v>44.738119864022295</v>
      </c>
    </row>
    <row r="151" spans="33:43" x14ac:dyDescent="0.2">
      <c r="AG151" t="s">
        <v>250</v>
      </c>
      <c r="AH151" s="1">
        <f t="shared" si="18"/>
        <v>22694866</v>
      </c>
      <c r="AI151" s="1">
        <f t="shared" si="19"/>
        <v>1.2249466465234913</v>
      </c>
      <c r="AJ151" s="1">
        <f t="shared" si="21"/>
        <v>2.6878325697098191</v>
      </c>
      <c r="AK151" s="1">
        <f t="shared" si="21"/>
        <v>15.320645647345966</v>
      </c>
      <c r="AL151" s="1">
        <f t="shared" si="21"/>
        <v>7.7859018863561467</v>
      </c>
      <c r="AM151" s="1">
        <f t="shared" si="21"/>
        <v>24.882279542871064</v>
      </c>
      <c r="AN151" s="1">
        <f t="shared" si="20"/>
        <v>32.668181429227211</v>
      </c>
      <c r="AO151" s="1">
        <f t="shared" ref="AO151:AQ152" si="22">AO143/$AH143*100000</f>
        <v>9.2531940924436382E-2</v>
      </c>
      <c r="AP151" s="1">
        <f t="shared" si="22"/>
        <v>0.32165865178494552</v>
      </c>
      <c r="AQ151" s="1">
        <f t="shared" si="22"/>
        <v>52.315796885515866</v>
      </c>
    </row>
    <row r="152" spans="33:43" x14ac:dyDescent="0.2">
      <c r="AG152" t="s">
        <v>251</v>
      </c>
      <c r="AH152" s="1">
        <f t="shared" si="18"/>
        <v>38122914</v>
      </c>
      <c r="AI152" s="1">
        <f t="shared" si="19"/>
        <v>3.5306849838393779</v>
      </c>
      <c r="AJ152" s="1">
        <f t="shared" si="21"/>
        <v>3.7615172859031714</v>
      </c>
      <c r="AK152" s="1">
        <f t="shared" si="21"/>
        <v>18.120335712007744</v>
      </c>
      <c r="AL152" s="1">
        <f t="shared" si="21"/>
        <v>12.698399707850244</v>
      </c>
      <c r="AM152" s="1">
        <f t="shared" si="21"/>
        <v>26.204712472923763</v>
      </c>
      <c r="AN152" s="1">
        <f t="shared" si="20"/>
        <v>38.903112180774009</v>
      </c>
      <c r="AO152" s="1">
        <f t="shared" si="22"/>
        <v>0.2728018115299371</v>
      </c>
      <c r="AP152" s="1">
        <f t="shared" si="22"/>
        <v>0.76594354775713103</v>
      </c>
      <c r="AQ152" s="1">
        <f t="shared" si="22"/>
        <v>65.354395521811369</v>
      </c>
    </row>
    <row r="154" spans="33:43" x14ac:dyDescent="0.2">
      <c r="AH154" t="str">
        <f t="shared" ref="AH154:AN154" si="23">AH137</f>
        <v>Population</v>
      </c>
      <c r="AI154" t="str">
        <f t="shared" si="23"/>
        <v>Doctor</v>
      </c>
      <c r="AJ154" t="str">
        <f t="shared" si="23"/>
        <v>AMO</v>
      </c>
      <c r="AK154" t="str">
        <f t="shared" si="23"/>
        <v>Clincial officer</v>
      </c>
      <c r="AL154" t="str">
        <f t="shared" si="23"/>
        <v>Nurse</v>
      </c>
      <c r="AM154" t="str">
        <f t="shared" si="23"/>
        <v>Midwife</v>
      </c>
      <c r="AN154" t="str">
        <f t="shared" si="23"/>
        <v>Nurse/widwifer</v>
      </c>
    </row>
    <row r="155" spans="33:43" x14ac:dyDescent="0.2">
      <c r="AG155" t="str">
        <f t="shared" ref="AG155:AG161" si="24">AG138</f>
        <v>Proximate urban</v>
      </c>
      <c r="AH155" s="20" t="str">
        <f>CONCATENATE(ROUND(AH146/1000000,1),"m")</f>
        <v>7.6m</v>
      </c>
      <c r="AI155" t="str">
        <f t="shared" ref="AI155:AI161" si="25">CONCATENATE(AI138," (",ROUND(AI146,1),")")</f>
        <v>969 (12.8)</v>
      </c>
      <c r="AJ155" t="str">
        <f>CONCATENATE(AJ138," (",ROUND(AJ146,1),")")</f>
        <v>592 (7.8)</v>
      </c>
      <c r="AK155" t="str">
        <f>CONCATENATE(AK138," (",ROUND(AK146,1),")")</f>
        <v>1947 (25.8)</v>
      </c>
      <c r="AL155" t="str">
        <f>CONCATENATE(AL138," (",ROUND(AL146,1),")")</f>
        <v>2452 (32.5)</v>
      </c>
      <c r="AM155" t="str">
        <f>CONCATENATE(AM138," (",ROUND(AM146,1),")")</f>
        <v>2825 (37.4)</v>
      </c>
      <c r="AN155" t="str">
        <f>CONCATENATE(AN138," (",ROUND(AN146,1),")")</f>
        <v>5277 (69.9)</v>
      </c>
      <c r="AQ155" t="str">
        <f t="shared" ref="AQ155:AQ161" si="26">CONCATENATE(AQ138," (",ROUND(AQ146,1),")")</f>
        <v>8785 (116.3)</v>
      </c>
    </row>
    <row r="156" spans="33:43" x14ac:dyDescent="0.2">
      <c r="AG156" t="str">
        <f t="shared" si="24"/>
        <v>Proximate rural</v>
      </c>
      <c r="AH156" s="20" t="str">
        <f t="shared" ref="AH156:AH161" si="27">CONCATENATE(ROUND(AH147/1000000,1),"m")</f>
        <v>7.9m</v>
      </c>
      <c r="AI156" t="str">
        <f t="shared" si="25"/>
        <v>99 (1.3)</v>
      </c>
      <c r="AJ156" t="str">
        <f t="shared" ref="AJ156:AM161" si="28">CONCATENATE(AJ139," (",ROUND(AJ147,1),")")</f>
        <v>232 (2.9)</v>
      </c>
      <c r="AK156" t="str">
        <f t="shared" si="28"/>
        <v>1484 (18.8)</v>
      </c>
      <c r="AL156" t="str">
        <f t="shared" si="28"/>
        <v>622 (7.9)</v>
      </c>
      <c r="AM156" t="str">
        <f t="shared" si="28"/>
        <v>1518 (19.3)</v>
      </c>
      <c r="AN156" t="str">
        <f t="shared" ref="AN156:AN161" si="29">CONCATENATE(AN139," (",ROUND(AN147,1),")")</f>
        <v>2140 (27.2)</v>
      </c>
      <c r="AQ156" t="str">
        <f t="shared" si="26"/>
        <v>3955 (50.2)</v>
      </c>
    </row>
    <row r="157" spans="33:43" x14ac:dyDescent="0.2">
      <c r="AG157" t="str">
        <f t="shared" si="24"/>
        <v>Prox total</v>
      </c>
      <c r="AH157" s="20" t="str">
        <f t="shared" si="27"/>
        <v>15.4m</v>
      </c>
      <c r="AI157" t="str">
        <f t="shared" si="25"/>
        <v>1068 (6.9)</v>
      </c>
      <c r="AJ157" t="str">
        <f t="shared" si="28"/>
        <v>824 (5.3)</v>
      </c>
      <c r="AK157" t="str">
        <f t="shared" si="28"/>
        <v>3431 (22.2)</v>
      </c>
      <c r="AL157" t="str">
        <f t="shared" si="28"/>
        <v>3074 (19.9)</v>
      </c>
      <c r="AM157" t="str">
        <f t="shared" si="28"/>
        <v>4343 (28.2)</v>
      </c>
      <c r="AN157" t="str">
        <f t="shared" si="29"/>
        <v>7417 (48.1)</v>
      </c>
      <c r="AO157" t="str">
        <f>CONCATENATE(AO140," (",ROUND(AO148,1),")")</f>
        <v>83 (0.5)</v>
      </c>
      <c r="AP157" t="str">
        <f>CONCATENATE(AP140," (",ROUND(AP148,1),")")</f>
        <v>219 (1.4)</v>
      </c>
      <c r="AQ157" t="str">
        <f t="shared" si="26"/>
        <v>13042 (84.5)</v>
      </c>
    </row>
    <row r="158" spans="33:43" x14ac:dyDescent="0.2">
      <c r="AG158" t="str">
        <f t="shared" si="24"/>
        <v>Distant urban</v>
      </c>
      <c r="AH158" s="20" t="str">
        <f t="shared" si="27"/>
        <v>2.8m</v>
      </c>
      <c r="AI158" t="str">
        <f t="shared" si="25"/>
        <v>110 (3.9)</v>
      </c>
      <c r="AJ158" t="str">
        <f t="shared" si="28"/>
        <v>171 (6)</v>
      </c>
      <c r="AK158" t="str">
        <f t="shared" si="28"/>
        <v>544 (19.2)</v>
      </c>
      <c r="AL158" t="str">
        <f t="shared" si="28"/>
        <v>442 (15.6)</v>
      </c>
      <c r="AM158" t="str">
        <f t="shared" si="28"/>
        <v>1627 (57.4)</v>
      </c>
      <c r="AN158" t="str">
        <f t="shared" si="29"/>
        <v>2069 (73)</v>
      </c>
      <c r="AQ158" t="str">
        <f t="shared" si="26"/>
        <v>2894 (102.1)</v>
      </c>
    </row>
    <row r="159" spans="33:43" x14ac:dyDescent="0.2">
      <c r="AG159" t="str">
        <f t="shared" si="24"/>
        <v>Distant rural</v>
      </c>
      <c r="AH159" s="20" t="str">
        <f t="shared" si="27"/>
        <v>19.9m</v>
      </c>
      <c r="AI159" t="str">
        <f t="shared" si="25"/>
        <v>168 (0.8)</v>
      </c>
      <c r="AJ159" t="str">
        <f t="shared" si="28"/>
        <v>439 (2.2)</v>
      </c>
      <c r="AK159" t="str">
        <f t="shared" si="28"/>
        <v>2933 (14.8)</v>
      </c>
      <c r="AL159" t="str">
        <f t="shared" si="28"/>
        <v>1325 (6.7)</v>
      </c>
      <c r="AM159" t="str">
        <f t="shared" si="28"/>
        <v>4020 (20.2)</v>
      </c>
      <c r="AN159" t="str">
        <f t="shared" si="29"/>
        <v>5345 (26.9)</v>
      </c>
      <c r="AQ159" t="str">
        <f t="shared" si="26"/>
        <v>8885 (44.7)</v>
      </c>
    </row>
    <row r="160" spans="33:43" x14ac:dyDescent="0.2">
      <c r="AG160" t="str">
        <f t="shared" si="24"/>
        <v>Dist total</v>
      </c>
      <c r="AH160" s="20" t="str">
        <f t="shared" si="27"/>
        <v>22.7m</v>
      </c>
      <c r="AI160" t="str">
        <f t="shared" si="25"/>
        <v>278 (1.2)</v>
      </c>
      <c r="AJ160" t="str">
        <f t="shared" si="28"/>
        <v>610 (2.7)</v>
      </c>
      <c r="AK160" t="str">
        <f t="shared" si="28"/>
        <v>3477 (15.3)</v>
      </c>
      <c r="AL160" t="str">
        <f t="shared" si="28"/>
        <v>1767 (7.8)</v>
      </c>
      <c r="AM160" t="str">
        <f t="shared" si="28"/>
        <v>5647 (24.9)</v>
      </c>
      <c r="AN160" t="str">
        <f t="shared" si="29"/>
        <v>7414 (32.7)</v>
      </c>
      <c r="AO160" t="str">
        <f>CONCATENATE(AO143," (",ROUND(AO151,1),")")</f>
        <v>21 (0.1)</v>
      </c>
      <c r="AP160" t="str">
        <f>CONCATENATE(AP143," (",ROUND(AP151,1),")")</f>
        <v>73 (0.3)</v>
      </c>
      <c r="AQ160" t="str">
        <f t="shared" si="26"/>
        <v>11873 (52.3)</v>
      </c>
    </row>
    <row r="161" spans="33:43" x14ac:dyDescent="0.2">
      <c r="AG161" t="str">
        <f t="shared" si="24"/>
        <v>Grant total</v>
      </c>
      <c r="AH161" s="20" t="str">
        <f t="shared" si="27"/>
        <v>38.1m</v>
      </c>
      <c r="AI161" t="str">
        <f t="shared" si="25"/>
        <v>1346 (3.5)</v>
      </c>
      <c r="AJ161" t="str">
        <f t="shared" si="28"/>
        <v>1434 (3.8)</v>
      </c>
      <c r="AK161" t="str">
        <f t="shared" si="28"/>
        <v>6908 (18.1)</v>
      </c>
      <c r="AL161" t="str">
        <f t="shared" si="28"/>
        <v>4841 (12.7)</v>
      </c>
      <c r="AM161" t="str">
        <f t="shared" si="28"/>
        <v>9990 (26.2)</v>
      </c>
      <c r="AN161" t="str">
        <f t="shared" si="29"/>
        <v>14831 (38.9)</v>
      </c>
      <c r="AO161" t="str">
        <f>CONCATENATE(AO144," (",ROUND(AO152,1),")")</f>
        <v>104 (0.3)</v>
      </c>
      <c r="AP161" t="str">
        <f>CONCATENATE(AP144," (",ROUND(AP152,1),")")</f>
        <v>292 (0.8)</v>
      </c>
      <c r="AQ161" t="str">
        <f t="shared" si="26"/>
        <v>24915 (65.4)</v>
      </c>
    </row>
    <row r="165" spans="33:43" x14ac:dyDescent="0.2">
      <c r="AH165">
        <f>AH146/AH152</f>
        <v>0.19816250142893063</v>
      </c>
    </row>
    <row r="166" spans="33:43" x14ac:dyDescent="0.2">
      <c r="AH166" s="20">
        <f>AH147/AH152</f>
        <v>0.20652975268364848</v>
      </c>
    </row>
    <row r="167" spans="33:43" x14ac:dyDescent="0.2">
      <c r="AH167">
        <f>SUM(AH149:AH150)/AH152</f>
        <v>0.59530774588742086</v>
      </c>
    </row>
  </sheetData>
  <sortState ref="A1:U130">
    <sortCondition ref="A3"/>
  </sortState>
  <dataConsolidate/>
  <mergeCells count="17">
    <mergeCell ref="AU1:AX1"/>
    <mergeCell ref="AZ1:BC1"/>
    <mergeCell ref="BE1:BH1"/>
    <mergeCell ref="BJ1:BM1"/>
    <mergeCell ref="AF1:AI1"/>
    <mergeCell ref="AK1:AN1"/>
    <mergeCell ref="AP1:AS1"/>
    <mergeCell ref="U1:U2"/>
    <mergeCell ref="E1:E2"/>
    <mergeCell ref="I1:J1"/>
    <mergeCell ref="K1:L1"/>
    <mergeCell ref="M1:N1"/>
    <mergeCell ref="O1:P1"/>
    <mergeCell ref="Q1:R1"/>
    <mergeCell ref="S1:T1"/>
    <mergeCell ref="F1:F2"/>
    <mergeCell ref="G1:G2"/>
  </mergeCells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abSelected="1" topLeftCell="A2" workbookViewId="0">
      <selection activeCell="C39" sqref="C39"/>
    </sheetView>
  </sheetViews>
  <sheetFormatPr baseColWidth="10" defaultRowHeight="16" x14ac:dyDescent="0.2"/>
  <cols>
    <col min="1" max="1" width="11.33203125" bestFit="1" customWidth="1"/>
  </cols>
  <sheetData>
    <row r="1" spans="1:1" x14ac:dyDescent="0.2">
      <c r="A1" s="24">
        <v>321278</v>
      </c>
    </row>
    <row r="2" spans="1:1" x14ac:dyDescent="0.2">
      <c r="A2" s="25">
        <v>352201</v>
      </c>
    </row>
    <row r="3" spans="1:1" x14ac:dyDescent="0.2">
      <c r="A3" s="24">
        <v>107619</v>
      </c>
    </row>
    <row r="4" spans="1:1" x14ac:dyDescent="0.2">
      <c r="A4" s="25">
        <v>67879</v>
      </c>
    </row>
    <row r="5" spans="1:1" x14ac:dyDescent="0.2">
      <c r="A5" s="24">
        <v>400313</v>
      </c>
    </row>
    <row r="6" spans="1:1" x14ac:dyDescent="0.2">
      <c r="A6" s="25">
        <v>763606</v>
      </c>
    </row>
    <row r="7" spans="1:1" x14ac:dyDescent="0.2">
      <c r="A7" s="24">
        <v>713958</v>
      </c>
    </row>
    <row r="8" spans="1:1" x14ac:dyDescent="0.2">
      <c r="A8" s="25">
        <v>289433</v>
      </c>
    </row>
    <row r="9" spans="1:1" x14ac:dyDescent="0.2">
      <c r="A9" s="24">
        <v>259268</v>
      </c>
    </row>
    <row r="10" spans="1:1" x14ac:dyDescent="0.2">
      <c r="A10" s="25">
        <v>149426</v>
      </c>
    </row>
    <row r="11" spans="1:1" x14ac:dyDescent="0.2">
      <c r="A11" s="24">
        <v>201202</v>
      </c>
    </row>
    <row r="12" spans="1:1" x14ac:dyDescent="0.2">
      <c r="A12" s="25">
        <v>1233419</v>
      </c>
    </row>
    <row r="13" spans="1:1" x14ac:dyDescent="0.2">
      <c r="A13" s="24">
        <v>338325</v>
      </c>
    </row>
    <row r="14" spans="1:1" x14ac:dyDescent="0.2">
      <c r="A14" s="25">
        <v>51930</v>
      </c>
    </row>
    <row r="15" spans="1:1" x14ac:dyDescent="0.2">
      <c r="A15" s="24">
        <v>449320</v>
      </c>
    </row>
    <row r="16" spans="1:1" x14ac:dyDescent="0.2">
      <c r="A16" s="25">
        <v>308830</v>
      </c>
    </row>
    <row r="17" spans="1:1" x14ac:dyDescent="0.2">
      <c r="A17" s="24">
        <v>275683</v>
      </c>
    </row>
    <row r="18" spans="1:1" x14ac:dyDescent="0.2">
      <c r="A18" s="25">
        <v>107277</v>
      </c>
    </row>
    <row r="19" spans="1:1" x14ac:dyDescent="0.2">
      <c r="A19" s="24">
        <v>264216</v>
      </c>
    </row>
    <row r="20" spans="1:1" x14ac:dyDescent="0.2">
      <c r="A20" s="25">
        <v>169927</v>
      </c>
    </row>
    <row r="21" spans="1:1" x14ac:dyDescent="0.2">
      <c r="A21" s="24">
        <v>105891</v>
      </c>
    </row>
    <row r="22" spans="1:1" x14ac:dyDescent="0.2">
      <c r="A22" s="25">
        <v>141214</v>
      </c>
    </row>
    <row r="23" spans="1:1" x14ac:dyDescent="0.2">
      <c r="A23" s="24">
        <v>93325</v>
      </c>
    </row>
    <row r="24" spans="1:1" x14ac:dyDescent="0.2">
      <c r="A24" s="25">
        <v>229277</v>
      </c>
    </row>
    <row r="25" spans="1:1" x14ac:dyDescent="0.2">
      <c r="A25" s="24">
        <v>539495</v>
      </c>
    </row>
    <row r="26" spans="1:1" x14ac:dyDescent="0.2">
      <c r="A26" s="25">
        <v>164814</v>
      </c>
    </row>
    <row r="27" spans="1:1" x14ac:dyDescent="0.2">
      <c r="A27" s="24">
        <v>139697</v>
      </c>
    </row>
    <row r="28" spans="1:1" x14ac:dyDescent="0.2">
      <c r="A28" s="25">
        <v>172652</v>
      </c>
    </row>
    <row r="29" spans="1:1" x14ac:dyDescent="0.2">
      <c r="A29" s="24">
        <v>203572</v>
      </c>
    </row>
    <row r="30" spans="1:1" x14ac:dyDescent="0.2">
      <c r="A30" s="25">
        <v>268793</v>
      </c>
    </row>
    <row r="31" spans="1:1" x14ac:dyDescent="0.2">
      <c r="A31" s="24">
        <v>864298</v>
      </c>
    </row>
    <row r="32" spans="1:1" x14ac:dyDescent="0.2">
      <c r="A32" s="25">
        <v>239080</v>
      </c>
    </row>
    <row r="33" spans="1:3" x14ac:dyDescent="0.2">
      <c r="A33" s="24">
        <v>283765</v>
      </c>
    </row>
    <row r="34" spans="1:3" x14ac:dyDescent="0.2">
      <c r="A34" s="26">
        <v>118394</v>
      </c>
    </row>
    <row r="38" spans="1:3" x14ac:dyDescent="0.2">
      <c r="A38" s="2">
        <f>SUM(A1:A34)</f>
        <v>10389377</v>
      </c>
      <c r="C38" s="27">
        <f>A38/A39</f>
        <v>0.27252316021802531</v>
      </c>
    </row>
    <row r="39" spans="1:3" x14ac:dyDescent="0.2">
      <c r="A39" s="2">
        <v>38122914</v>
      </c>
      <c r="C39" s="27">
        <f>1-C38</f>
        <v>0.72747683978197464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"/>
  <sheetViews>
    <sheetView topLeftCell="A23" workbookViewId="0">
      <selection activeCell="B31" sqref="B31"/>
    </sheetView>
  </sheetViews>
  <sheetFormatPr baseColWidth="10" defaultColWidth="11" defaultRowHeight="16" x14ac:dyDescent="0.2"/>
  <sheetData>
    <row r="1" spans="1:2" x14ac:dyDescent="0.2">
      <c r="A1" s="5" t="s">
        <v>140</v>
      </c>
      <c r="B1" s="5" t="s">
        <v>139</v>
      </c>
    </row>
    <row r="2" spans="1:2" x14ac:dyDescent="0.2">
      <c r="A2" s="6" t="s">
        <v>0</v>
      </c>
      <c r="B2" s="6" t="s">
        <v>1</v>
      </c>
    </row>
    <row r="3" spans="1:2" x14ac:dyDescent="0.2">
      <c r="A3" s="6" t="s">
        <v>1</v>
      </c>
      <c r="B3" s="6" t="s">
        <v>1</v>
      </c>
    </row>
    <row r="4" spans="1:2" x14ac:dyDescent="0.2">
      <c r="A4" s="6" t="s">
        <v>2</v>
      </c>
      <c r="B4" s="6" t="s">
        <v>163</v>
      </c>
    </row>
    <row r="5" spans="1:2" x14ac:dyDescent="0.2">
      <c r="A5" s="6" t="s">
        <v>3</v>
      </c>
      <c r="B5" s="6" t="s">
        <v>175</v>
      </c>
    </row>
    <row r="6" spans="1:2" x14ac:dyDescent="0.2">
      <c r="A6" s="6" t="s">
        <v>144</v>
      </c>
      <c r="B6" s="6" t="s">
        <v>143</v>
      </c>
    </row>
    <row r="7" spans="1:2" x14ac:dyDescent="0.2">
      <c r="A7" s="6" t="s">
        <v>4</v>
      </c>
      <c r="B7" s="6" t="s">
        <v>182</v>
      </c>
    </row>
    <row r="8" spans="1:2" x14ac:dyDescent="0.2">
      <c r="A8" s="6" t="s">
        <v>4</v>
      </c>
      <c r="B8" s="6" t="s">
        <v>194</v>
      </c>
    </row>
    <row r="9" spans="1:2" x14ac:dyDescent="0.2">
      <c r="A9" s="6" t="s">
        <v>5</v>
      </c>
      <c r="B9" s="6" t="s">
        <v>149</v>
      </c>
    </row>
    <row r="10" spans="1:2" x14ac:dyDescent="0.2">
      <c r="A10" s="6" t="s">
        <v>155</v>
      </c>
      <c r="B10" s="6" t="s">
        <v>154</v>
      </c>
    </row>
    <row r="11" spans="1:2" x14ac:dyDescent="0.2">
      <c r="A11" s="6" t="s">
        <v>150</v>
      </c>
      <c r="B11" s="6" t="s">
        <v>149</v>
      </c>
    </row>
    <row r="12" spans="1:2" x14ac:dyDescent="0.2">
      <c r="A12" s="6" t="s">
        <v>8</v>
      </c>
      <c r="B12" s="6" t="s">
        <v>182</v>
      </c>
    </row>
    <row r="13" spans="1:2" x14ac:dyDescent="0.2">
      <c r="A13" s="6" t="s">
        <v>8</v>
      </c>
      <c r="B13" s="6" t="s">
        <v>15</v>
      </c>
    </row>
    <row r="14" spans="1:2" x14ac:dyDescent="0.2">
      <c r="A14" s="6" t="s">
        <v>8</v>
      </c>
      <c r="B14" s="6" t="s">
        <v>15</v>
      </c>
    </row>
    <row r="15" spans="1:2" x14ac:dyDescent="0.2">
      <c r="A15" s="6" t="s">
        <v>9</v>
      </c>
      <c r="B15" s="6" t="s">
        <v>164</v>
      </c>
    </row>
    <row r="16" spans="1:2" x14ac:dyDescent="0.2">
      <c r="A16" s="6" t="s">
        <v>195</v>
      </c>
      <c r="B16" s="6" t="s">
        <v>194</v>
      </c>
    </row>
    <row r="17" spans="1:2" x14ac:dyDescent="0.2">
      <c r="A17" s="6" t="s">
        <v>165</v>
      </c>
      <c r="B17" s="6" t="s">
        <v>164</v>
      </c>
    </row>
    <row r="18" spans="1:2" x14ac:dyDescent="0.2">
      <c r="A18" s="6" t="s">
        <v>145</v>
      </c>
      <c r="B18" s="6" t="s">
        <v>143</v>
      </c>
    </row>
    <row r="19" spans="1:2" x14ac:dyDescent="0.2">
      <c r="A19" s="6" t="s">
        <v>151</v>
      </c>
      <c r="B19" s="6" t="s">
        <v>149</v>
      </c>
    </row>
    <row r="20" spans="1:2" x14ac:dyDescent="0.2">
      <c r="A20" s="6" t="s">
        <v>146</v>
      </c>
      <c r="B20" s="6" t="s">
        <v>143</v>
      </c>
    </row>
    <row r="21" spans="1:2" x14ac:dyDescent="0.2">
      <c r="A21" s="6" t="s">
        <v>12</v>
      </c>
      <c r="B21" s="6" t="s">
        <v>168</v>
      </c>
    </row>
    <row r="22" spans="1:2" x14ac:dyDescent="0.2">
      <c r="A22" s="6" t="s">
        <v>147</v>
      </c>
      <c r="B22" s="6" t="s">
        <v>143</v>
      </c>
    </row>
    <row r="23" spans="1:2" x14ac:dyDescent="0.2">
      <c r="A23" s="6" t="s">
        <v>171</v>
      </c>
      <c r="B23" s="6" t="s">
        <v>170</v>
      </c>
    </row>
    <row r="24" spans="1:2" x14ac:dyDescent="0.2">
      <c r="A24" s="6" t="s">
        <v>15</v>
      </c>
      <c r="B24" s="6" t="s">
        <v>174</v>
      </c>
    </row>
    <row r="25" spans="1:2" x14ac:dyDescent="0.2">
      <c r="A25" s="6" t="s">
        <v>15</v>
      </c>
      <c r="B25" s="6" t="s">
        <v>15</v>
      </c>
    </row>
    <row r="26" spans="1:2" x14ac:dyDescent="0.2">
      <c r="A26" s="6" t="s">
        <v>16</v>
      </c>
      <c r="B26" s="6" t="s">
        <v>159</v>
      </c>
    </row>
    <row r="27" spans="1:2" x14ac:dyDescent="0.2">
      <c r="A27" s="6" t="s">
        <v>17</v>
      </c>
      <c r="B27" s="6" t="s">
        <v>163</v>
      </c>
    </row>
    <row r="28" spans="1:2" x14ac:dyDescent="0.2">
      <c r="A28" s="6" t="s">
        <v>18</v>
      </c>
      <c r="B28" s="6" t="s">
        <v>115</v>
      </c>
    </row>
    <row r="29" spans="1:2" x14ac:dyDescent="0.2">
      <c r="A29" s="6" t="s">
        <v>19</v>
      </c>
      <c r="B29" s="6" t="s">
        <v>187</v>
      </c>
    </row>
    <row r="30" spans="1:2" x14ac:dyDescent="0.2">
      <c r="A30" s="6" t="s">
        <v>185</v>
      </c>
      <c r="B30" s="6" t="s">
        <v>184</v>
      </c>
    </row>
    <row r="31" spans="1:2" x14ac:dyDescent="0.2">
      <c r="A31" s="6" t="s">
        <v>20</v>
      </c>
      <c r="B31" s="6" t="s">
        <v>142</v>
      </c>
    </row>
    <row r="32" spans="1:2" x14ac:dyDescent="0.2">
      <c r="A32" s="6" t="s">
        <v>21</v>
      </c>
      <c r="B32" s="6" t="s">
        <v>168</v>
      </c>
    </row>
    <row r="33" spans="1:2" x14ac:dyDescent="0.2">
      <c r="A33" s="6" t="s">
        <v>22</v>
      </c>
      <c r="B33" s="6" t="s">
        <v>174</v>
      </c>
    </row>
    <row r="34" spans="1:2" x14ac:dyDescent="0.2">
      <c r="A34" s="6" t="s">
        <v>23</v>
      </c>
      <c r="B34" s="6" t="s">
        <v>184</v>
      </c>
    </row>
    <row r="35" spans="1:2" x14ac:dyDescent="0.2">
      <c r="A35" s="6" t="s">
        <v>148</v>
      </c>
      <c r="B35" s="6" t="s">
        <v>148</v>
      </c>
    </row>
    <row r="36" spans="1:2" x14ac:dyDescent="0.2">
      <c r="A36" s="6" t="s">
        <v>196</v>
      </c>
      <c r="B36" s="6" t="s">
        <v>194</v>
      </c>
    </row>
    <row r="37" spans="1:2" x14ac:dyDescent="0.2">
      <c r="A37" s="6" t="s">
        <v>26</v>
      </c>
      <c r="B37" s="6" t="s">
        <v>182</v>
      </c>
    </row>
    <row r="38" spans="1:2" x14ac:dyDescent="0.2">
      <c r="A38" s="6" t="s">
        <v>156</v>
      </c>
      <c r="B38" s="6" t="s">
        <v>154</v>
      </c>
    </row>
    <row r="39" spans="1:2" x14ac:dyDescent="0.2">
      <c r="A39" s="6" t="s">
        <v>177</v>
      </c>
      <c r="B39" s="6" t="s">
        <v>176</v>
      </c>
    </row>
    <row r="40" spans="1:2" x14ac:dyDescent="0.2">
      <c r="A40" s="6" t="s">
        <v>198</v>
      </c>
      <c r="B40" s="6" t="s">
        <v>197</v>
      </c>
    </row>
    <row r="41" spans="1:2" x14ac:dyDescent="0.2">
      <c r="A41" s="6" t="s">
        <v>27</v>
      </c>
      <c r="B41" s="6" t="s">
        <v>149</v>
      </c>
    </row>
    <row r="42" spans="1:2" x14ac:dyDescent="0.2">
      <c r="A42" s="6" t="s">
        <v>28</v>
      </c>
      <c r="B42" s="6" t="s">
        <v>1</v>
      </c>
    </row>
    <row r="43" spans="1:2" x14ac:dyDescent="0.2">
      <c r="A43" s="6" t="s">
        <v>29</v>
      </c>
      <c r="B43" s="6" t="s">
        <v>154</v>
      </c>
    </row>
    <row r="44" spans="1:2" x14ac:dyDescent="0.2">
      <c r="A44" s="6" t="s">
        <v>30</v>
      </c>
      <c r="B44" s="6" t="s">
        <v>175</v>
      </c>
    </row>
    <row r="45" spans="1:2" x14ac:dyDescent="0.2">
      <c r="A45" s="6" t="s">
        <v>157</v>
      </c>
      <c r="B45" s="6" t="s">
        <v>154</v>
      </c>
    </row>
    <row r="46" spans="1:2" x14ac:dyDescent="0.2">
      <c r="A46" s="6" t="s">
        <v>154</v>
      </c>
      <c r="B46" s="6" t="s">
        <v>154</v>
      </c>
    </row>
    <row r="47" spans="1:2" x14ac:dyDescent="0.2">
      <c r="A47" s="6" t="s">
        <v>189</v>
      </c>
      <c r="B47" s="6" t="s">
        <v>115</v>
      </c>
    </row>
    <row r="48" spans="1:2" x14ac:dyDescent="0.2">
      <c r="A48" s="6" t="s">
        <v>34</v>
      </c>
      <c r="B48" s="7" t="s">
        <v>148</v>
      </c>
    </row>
    <row r="49" spans="1:2" x14ac:dyDescent="0.2">
      <c r="A49" s="6" t="s">
        <v>35</v>
      </c>
      <c r="B49" s="6" t="s">
        <v>170</v>
      </c>
    </row>
    <row r="50" spans="1:2" x14ac:dyDescent="0.2">
      <c r="A50" s="6" t="s">
        <v>36</v>
      </c>
      <c r="B50" s="6" t="s">
        <v>170</v>
      </c>
    </row>
    <row r="51" spans="1:2" x14ac:dyDescent="0.2">
      <c r="A51" s="6" t="s">
        <v>37</v>
      </c>
      <c r="B51" s="6" t="s">
        <v>162</v>
      </c>
    </row>
    <row r="52" spans="1:2" x14ac:dyDescent="0.2">
      <c r="A52" s="6" t="s">
        <v>38</v>
      </c>
      <c r="B52" s="6" t="s">
        <v>142</v>
      </c>
    </row>
    <row r="53" spans="1:2" x14ac:dyDescent="0.2">
      <c r="A53" s="6" t="s">
        <v>39</v>
      </c>
      <c r="B53" s="6" t="s">
        <v>175</v>
      </c>
    </row>
    <row r="54" spans="1:2" x14ac:dyDescent="0.2">
      <c r="A54" s="6" t="s">
        <v>40</v>
      </c>
      <c r="B54" s="6" t="s">
        <v>182</v>
      </c>
    </row>
    <row r="55" spans="1:2" x14ac:dyDescent="0.2">
      <c r="A55" s="6" t="s">
        <v>41</v>
      </c>
      <c r="B55" s="6" t="s">
        <v>163</v>
      </c>
    </row>
    <row r="56" spans="1:2" x14ac:dyDescent="0.2">
      <c r="A56" s="6" t="s">
        <v>42</v>
      </c>
      <c r="B56" s="6" t="s">
        <v>143</v>
      </c>
    </row>
    <row r="57" spans="1:2" x14ac:dyDescent="0.2">
      <c r="A57" s="6" t="s">
        <v>43</v>
      </c>
      <c r="B57" s="6" t="s">
        <v>143</v>
      </c>
    </row>
    <row r="58" spans="1:2" x14ac:dyDescent="0.2">
      <c r="A58" s="6" t="s">
        <v>44</v>
      </c>
      <c r="B58" s="6" t="s">
        <v>115</v>
      </c>
    </row>
    <row r="59" spans="1:2" x14ac:dyDescent="0.2">
      <c r="A59" s="6" t="s">
        <v>45</v>
      </c>
      <c r="B59" s="6" t="s">
        <v>174</v>
      </c>
    </row>
    <row r="60" spans="1:2" x14ac:dyDescent="0.2">
      <c r="A60" s="6" t="s">
        <v>46</v>
      </c>
      <c r="B60" s="6" t="s">
        <v>168</v>
      </c>
    </row>
    <row r="61" spans="1:2" x14ac:dyDescent="0.2">
      <c r="A61" s="6" t="s">
        <v>152</v>
      </c>
      <c r="B61" s="6" t="s">
        <v>149</v>
      </c>
    </row>
    <row r="62" spans="1:2" x14ac:dyDescent="0.2">
      <c r="A62" s="6" t="s">
        <v>162</v>
      </c>
      <c r="B62" s="6" t="s">
        <v>162</v>
      </c>
    </row>
    <row r="63" spans="1:2" x14ac:dyDescent="0.2">
      <c r="A63" s="6" t="s">
        <v>49</v>
      </c>
      <c r="B63" s="6" t="s">
        <v>162</v>
      </c>
    </row>
    <row r="64" spans="1:2" x14ac:dyDescent="0.2">
      <c r="A64" s="6" t="s">
        <v>141</v>
      </c>
      <c r="B64" s="6" t="s">
        <v>1</v>
      </c>
    </row>
    <row r="65" spans="1:2" x14ac:dyDescent="0.2">
      <c r="A65" s="6" t="s">
        <v>50</v>
      </c>
      <c r="B65" s="7" t="s">
        <v>148</v>
      </c>
    </row>
    <row r="66" spans="1:2" x14ac:dyDescent="0.2">
      <c r="A66" s="6" t="s">
        <v>50</v>
      </c>
      <c r="B66" s="6" t="s">
        <v>90</v>
      </c>
    </row>
    <row r="67" spans="1:2" x14ac:dyDescent="0.2">
      <c r="A67" s="6" t="s">
        <v>51</v>
      </c>
      <c r="B67" s="6" t="s">
        <v>115</v>
      </c>
    </row>
    <row r="68" spans="1:2" x14ac:dyDescent="0.2">
      <c r="A68" s="6" t="s">
        <v>52</v>
      </c>
      <c r="B68" s="6" t="s">
        <v>175</v>
      </c>
    </row>
    <row r="69" spans="1:2" x14ac:dyDescent="0.2">
      <c r="A69" s="6" t="s">
        <v>53</v>
      </c>
      <c r="B69" s="6" t="s">
        <v>174</v>
      </c>
    </row>
    <row r="70" spans="1:2" x14ac:dyDescent="0.2">
      <c r="A70" s="6" t="s">
        <v>54</v>
      </c>
      <c r="B70" s="7" t="s">
        <v>148</v>
      </c>
    </row>
    <row r="71" spans="1:2" x14ac:dyDescent="0.2">
      <c r="A71" s="6" t="s">
        <v>54</v>
      </c>
      <c r="B71" s="6" t="s">
        <v>90</v>
      </c>
    </row>
    <row r="72" spans="1:2" x14ac:dyDescent="0.2">
      <c r="A72" s="6" t="s">
        <v>55</v>
      </c>
      <c r="B72" s="6" t="s">
        <v>184</v>
      </c>
    </row>
    <row r="73" spans="1:2" x14ac:dyDescent="0.2">
      <c r="A73" s="6" t="s">
        <v>56</v>
      </c>
      <c r="B73" s="6" t="s">
        <v>172</v>
      </c>
    </row>
    <row r="74" spans="1:2" x14ac:dyDescent="0.2">
      <c r="A74" s="6" t="s">
        <v>57</v>
      </c>
      <c r="B74" s="6" t="s">
        <v>182</v>
      </c>
    </row>
    <row r="75" spans="1:2" x14ac:dyDescent="0.2">
      <c r="A75" s="6" t="s">
        <v>57</v>
      </c>
      <c r="B75" s="6" t="s">
        <v>194</v>
      </c>
    </row>
    <row r="76" spans="1:2" x14ac:dyDescent="0.2">
      <c r="A76" s="6" t="s">
        <v>58</v>
      </c>
      <c r="B76" s="6" t="s">
        <v>168</v>
      </c>
    </row>
    <row r="77" spans="1:2" x14ac:dyDescent="0.2">
      <c r="A77" s="6" t="s">
        <v>168</v>
      </c>
      <c r="B77" s="6" t="s">
        <v>168</v>
      </c>
    </row>
    <row r="78" spans="1:2" x14ac:dyDescent="0.2">
      <c r="A78" s="6" t="s">
        <v>61</v>
      </c>
      <c r="B78" s="6" t="s">
        <v>179</v>
      </c>
    </row>
    <row r="79" spans="1:2" x14ac:dyDescent="0.2">
      <c r="A79" s="6" t="s">
        <v>192</v>
      </c>
      <c r="B79" s="6" t="s">
        <v>15</v>
      </c>
    </row>
    <row r="80" spans="1:2" x14ac:dyDescent="0.2">
      <c r="A80" s="6" t="s">
        <v>62</v>
      </c>
      <c r="B80" s="6" t="s">
        <v>168</v>
      </c>
    </row>
    <row r="81" spans="1:2" x14ac:dyDescent="0.2">
      <c r="A81" s="6" t="s">
        <v>63</v>
      </c>
      <c r="B81" s="6" t="s">
        <v>163</v>
      </c>
    </row>
    <row r="82" spans="1:2" x14ac:dyDescent="0.2">
      <c r="A82" s="6" t="s">
        <v>64</v>
      </c>
      <c r="B82" s="6" t="s">
        <v>182</v>
      </c>
    </row>
    <row r="83" spans="1:2" x14ac:dyDescent="0.2">
      <c r="A83" s="6" t="s">
        <v>64</v>
      </c>
      <c r="B83" s="6" t="s">
        <v>194</v>
      </c>
    </row>
    <row r="84" spans="1:2" x14ac:dyDescent="0.2">
      <c r="A84" s="6" t="s">
        <v>153</v>
      </c>
      <c r="B84" s="6" t="s">
        <v>149</v>
      </c>
    </row>
    <row r="85" spans="1:2" x14ac:dyDescent="0.2">
      <c r="A85" s="6" t="s">
        <v>66</v>
      </c>
      <c r="B85" s="6" t="s">
        <v>174</v>
      </c>
    </row>
    <row r="86" spans="1:2" x14ac:dyDescent="0.2">
      <c r="A86" s="6" t="s">
        <v>186</v>
      </c>
      <c r="B86" s="6" t="s">
        <v>184</v>
      </c>
    </row>
    <row r="87" spans="1:2" x14ac:dyDescent="0.2">
      <c r="A87" s="6" t="s">
        <v>190</v>
      </c>
      <c r="B87" s="6" t="s">
        <v>115</v>
      </c>
    </row>
    <row r="88" spans="1:2" x14ac:dyDescent="0.2">
      <c r="A88" s="6" t="s">
        <v>68</v>
      </c>
      <c r="B88" s="6" t="s">
        <v>175</v>
      </c>
    </row>
    <row r="89" spans="1:2" x14ac:dyDescent="0.2">
      <c r="A89" s="6" t="s">
        <v>169</v>
      </c>
      <c r="B89" s="6" t="s">
        <v>168</v>
      </c>
    </row>
    <row r="90" spans="1:2" x14ac:dyDescent="0.2">
      <c r="A90" s="6" t="s">
        <v>69</v>
      </c>
      <c r="B90" s="6" t="s">
        <v>1</v>
      </c>
    </row>
    <row r="91" spans="1:2" x14ac:dyDescent="0.2">
      <c r="A91" s="6" t="s">
        <v>170</v>
      </c>
      <c r="B91" s="6" t="s">
        <v>170</v>
      </c>
    </row>
    <row r="92" spans="1:2" x14ac:dyDescent="0.2">
      <c r="A92" s="6" t="s">
        <v>160</v>
      </c>
      <c r="B92" s="6" t="s">
        <v>159</v>
      </c>
    </row>
    <row r="93" spans="1:2" x14ac:dyDescent="0.2">
      <c r="A93" s="6" t="s">
        <v>74</v>
      </c>
      <c r="B93" s="6" t="s">
        <v>176</v>
      </c>
    </row>
    <row r="94" spans="1:2" x14ac:dyDescent="0.2">
      <c r="A94" s="6" t="s">
        <v>74</v>
      </c>
      <c r="B94" s="6" t="s">
        <v>197</v>
      </c>
    </row>
    <row r="95" spans="1:2" x14ac:dyDescent="0.2">
      <c r="A95" s="6" t="s">
        <v>75</v>
      </c>
      <c r="B95" s="6" t="s">
        <v>143</v>
      </c>
    </row>
    <row r="96" spans="1:2" x14ac:dyDescent="0.2">
      <c r="A96" s="6" t="s">
        <v>172</v>
      </c>
      <c r="B96" s="6" t="s">
        <v>172</v>
      </c>
    </row>
    <row r="97" spans="1:2" x14ac:dyDescent="0.2">
      <c r="A97" s="6" t="s">
        <v>78</v>
      </c>
      <c r="B97" s="7" t="s">
        <v>148</v>
      </c>
    </row>
    <row r="98" spans="1:2" x14ac:dyDescent="0.2">
      <c r="A98" s="6" t="s">
        <v>79</v>
      </c>
      <c r="B98" s="6" t="s">
        <v>115</v>
      </c>
    </row>
    <row r="99" spans="1:2" x14ac:dyDescent="0.2">
      <c r="A99" s="6" t="s">
        <v>80</v>
      </c>
      <c r="B99" s="6" t="s">
        <v>149</v>
      </c>
    </row>
    <row r="100" spans="1:2" x14ac:dyDescent="0.2">
      <c r="A100" s="6" t="s">
        <v>199</v>
      </c>
      <c r="B100" s="6" t="s">
        <v>197</v>
      </c>
    </row>
    <row r="101" spans="1:2" x14ac:dyDescent="0.2">
      <c r="A101" s="6" t="s">
        <v>166</v>
      </c>
      <c r="B101" s="6" t="s">
        <v>164</v>
      </c>
    </row>
    <row r="102" spans="1:2" x14ac:dyDescent="0.2">
      <c r="A102" s="6" t="s">
        <v>83</v>
      </c>
      <c r="B102" s="6" t="s">
        <v>170</v>
      </c>
    </row>
    <row r="103" spans="1:2" x14ac:dyDescent="0.2">
      <c r="A103" s="6" t="s">
        <v>84</v>
      </c>
      <c r="B103" s="6" t="s">
        <v>159</v>
      </c>
    </row>
    <row r="104" spans="1:2" x14ac:dyDescent="0.2">
      <c r="A104" s="6" t="s">
        <v>85</v>
      </c>
      <c r="B104" s="6" t="s">
        <v>162</v>
      </c>
    </row>
    <row r="105" spans="1:2" x14ac:dyDescent="0.2">
      <c r="A105" s="6" t="s">
        <v>86</v>
      </c>
      <c r="B105" s="6" t="s">
        <v>179</v>
      </c>
    </row>
    <row r="106" spans="1:2" x14ac:dyDescent="0.2">
      <c r="A106" s="6" t="s">
        <v>173</v>
      </c>
      <c r="B106" s="6" t="s">
        <v>172</v>
      </c>
    </row>
    <row r="107" spans="1:2" x14ac:dyDescent="0.2">
      <c r="A107" s="6" t="s">
        <v>87</v>
      </c>
      <c r="B107" s="6" t="s">
        <v>172</v>
      </c>
    </row>
    <row r="108" spans="1:2" x14ac:dyDescent="0.2">
      <c r="A108" s="6" t="s">
        <v>88</v>
      </c>
      <c r="B108" s="6" t="s">
        <v>149</v>
      </c>
    </row>
    <row r="109" spans="1:2" x14ac:dyDescent="0.2">
      <c r="A109" s="6" t="s">
        <v>89</v>
      </c>
      <c r="B109" s="6" t="s">
        <v>1</v>
      </c>
    </row>
    <row r="110" spans="1:2" x14ac:dyDescent="0.2">
      <c r="A110" s="6" t="s">
        <v>90</v>
      </c>
      <c r="B110" s="7" t="s">
        <v>148</v>
      </c>
    </row>
    <row r="111" spans="1:2" x14ac:dyDescent="0.2">
      <c r="A111" s="6" t="s">
        <v>90</v>
      </c>
      <c r="B111" s="6" t="s">
        <v>90</v>
      </c>
    </row>
    <row r="112" spans="1:2" x14ac:dyDescent="0.2">
      <c r="A112" s="6" t="s">
        <v>91</v>
      </c>
      <c r="B112" s="6" t="s">
        <v>176</v>
      </c>
    </row>
    <row r="113" spans="1:2" x14ac:dyDescent="0.2">
      <c r="A113" s="6" t="s">
        <v>92</v>
      </c>
      <c r="B113" s="6" t="s">
        <v>174</v>
      </c>
    </row>
    <row r="114" spans="1:2" x14ac:dyDescent="0.2">
      <c r="A114" s="6" t="s">
        <v>193</v>
      </c>
      <c r="B114" s="6" t="s">
        <v>15</v>
      </c>
    </row>
    <row r="115" spans="1:2" x14ac:dyDescent="0.2">
      <c r="A115" s="6" t="s">
        <v>193</v>
      </c>
      <c r="B115" s="6" t="s">
        <v>15</v>
      </c>
    </row>
    <row r="116" spans="1:2" x14ac:dyDescent="0.2">
      <c r="A116" s="6" t="s">
        <v>180</v>
      </c>
      <c r="B116" s="6" t="s">
        <v>179</v>
      </c>
    </row>
    <row r="117" spans="1:2" x14ac:dyDescent="0.2">
      <c r="A117" s="6" t="s">
        <v>93</v>
      </c>
      <c r="B117" s="6" t="s">
        <v>187</v>
      </c>
    </row>
    <row r="118" spans="1:2" x14ac:dyDescent="0.2">
      <c r="A118" s="6" t="s">
        <v>94</v>
      </c>
      <c r="B118" s="6" t="s">
        <v>115</v>
      </c>
    </row>
    <row r="119" spans="1:2" x14ac:dyDescent="0.2">
      <c r="A119" s="6" t="s">
        <v>95</v>
      </c>
      <c r="B119" s="6" t="s">
        <v>159</v>
      </c>
    </row>
    <row r="120" spans="1:2" x14ac:dyDescent="0.2">
      <c r="A120" s="6" t="s">
        <v>167</v>
      </c>
      <c r="B120" s="6" t="s">
        <v>164</v>
      </c>
    </row>
    <row r="121" spans="1:2" x14ac:dyDescent="0.2">
      <c r="A121" s="6" t="s">
        <v>96</v>
      </c>
      <c r="B121" s="6" t="s">
        <v>162</v>
      </c>
    </row>
    <row r="122" spans="1:2" x14ac:dyDescent="0.2">
      <c r="A122" s="6" t="s">
        <v>97</v>
      </c>
      <c r="B122" s="6" t="s">
        <v>175</v>
      </c>
    </row>
    <row r="123" spans="1:2" x14ac:dyDescent="0.2">
      <c r="A123" s="6" t="s">
        <v>98</v>
      </c>
      <c r="B123" s="6" t="s">
        <v>168</v>
      </c>
    </row>
    <row r="124" spans="1:2" x14ac:dyDescent="0.2">
      <c r="A124" s="6" t="s">
        <v>99</v>
      </c>
      <c r="B124" s="6" t="s">
        <v>159</v>
      </c>
    </row>
    <row r="125" spans="1:2" x14ac:dyDescent="0.2">
      <c r="A125" s="6" t="s">
        <v>100</v>
      </c>
      <c r="B125" s="6" t="s">
        <v>174</v>
      </c>
    </row>
    <row r="126" spans="1:2" x14ac:dyDescent="0.2">
      <c r="A126" s="6" t="s">
        <v>101</v>
      </c>
      <c r="B126" s="6" t="s">
        <v>164</v>
      </c>
    </row>
    <row r="127" spans="1:2" x14ac:dyDescent="0.2">
      <c r="A127" s="6" t="s">
        <v>182</v>
      </c>
      <c r="B127" s="6" t="s">
        <v>182</v>
      </c>
    </row>
    <row r="128" spans="1:2" x14ac:dyDescent="0.2">
      <c r="A128" s="6" t="s">
        <v>161</v>
      </c>
      <c r="B128" s="6" t="s">
        <v>159</v>
      </c>
    </row>
    <row r="129" spans="1:2" x14ac:dyDescent="0.2">
      <c r="A129" s="6" t="s">
        <v>104</v>
      </c>
      <c r="B129" s="6" t="s">
        <v>187</v>
      </c>
    </row>
    <row r="130" spans="1:2" x14ac:dyDescent="0.2">
      <c r="A130" s="6" t="s">
        <v>105</v>
      </c>
      <c r="B130" s="6" t="s">
        <v>163</v>
      </c>
    </row>
    <row r="131" spans="1:2" x14ac:dyDescent="0.2">
      <c r="A131" s="6" t="s">
        <v>184</v>
      </c>
      <c r="B131" s="6" t="s">
        <v>184</v>
      </c>
    </row>
    <row r="132" spans="1:2" x14ac:dyDescent="0.2">
      <c r="A132" s="6" t="s">
        <v>181</v>
      </c>
      <c r="B132" s="6" t="s">
        <v>179</v>
      </c>
    </row>
    <row r="133" spans="1:2" x14ac:dyDescent="0.2">
      <c r="A133" s="6" t="s">
        <v>178</v>
      </c>
      <c r="B133" s="6" t="s">
        <v>176</v>
      </c>
    </row>
    <row r="134" spans="1:2" x14ac:dyDescent="0.2">
      <c r="A134" s="6" t="s">
        <v>187</v>
      </c>
      <c r="B134" s="6" t="s">
        <v>187</v>
      </c>
    </row>
    <row r="135" spans="1:2" x14ac:dyDescent="0.2">
      <c r="A135" s="6" t="s">
        <v>114</v>
      </c>
      <c r="B135" s="6" t="s">
        <v>172</v>
      </c>
    </row>
    <row r="136" spans="1:2" x14ac:dyDescent="0.2">
      <c r="A136" s="6" t="s">
        <v>115</v>
      </c>
      <c r="B136" s="6" t="s">
        <v>115</v>
      </c>
    </row>
    <row r="137" spans="1:2" x14ac:dyDescent="0.2">
      <c r="A137" s="6" t="s">
        <v>116</v>
      </c>
      <c r="B137" s="6" t="s">
        <v>164</v>
      </c>
    </row>
    <row r="138" spans="1:2" x14ac:dyDescent="0.2">
      <c r="A138" s="6" t="s">
        <v>117</v>
      </c>
      <c r="B138" s="6" t="s">
        <v>142</v>
      </c>
    </row>
    <row r="139" spans="1:2" x14ac:dyDescent="0.2">
      <c r="A139" s="6" t="s">
        <v>119</v>
      </c>
      <c r="B139" s="6" t="s">
        <v>179</v>
      </c>
    </row>
    <row r="140" spans="1:2" x14ac:dyDescent="0.2">
      <c r="A140" s="6" t="s">
        <v>120</v>
      </c>
      <c r="B140" s="6" t="s">
        <v>174</v>
      </c>
    </row>
    <row r="141" spans="1:2" x14ac:dyDescent="0.2">
      <c r="A141" s="6" t="s">
        <v>121</v>
      </c>
      <c r="B141" s="6" t="s">
        <v>170</v>
      </c>
    </row>
    <row r="142" spans="1:2" x14ac:dyDescent="0.2">
      <c r="A142" s="6" t="s">
        <v>188</v>
      </c>
      <c r="B142" s="6" t="s">
        <v>187</v>
      </c>
    </row>
    <row r="143" spans="1:2" x14ac:dyDescent="0.2">
      <c r="A143" s="6" t="s">
        <v>122</v>
      </c>
      <c r="B143" s="6" t="s">
        <v>187</v>
      </c>
    </row>
    <row r="144" spans="1:2" x14ac:dyDescent="0.2">
      <c r="A144" s="6" t="s">
        <v>183</v>
      </c>
      <c r="B144" s="6" t="s">
        <v>182</v>
      </c>
    </row>
    <row r="145" spans="1:2" x14ac:dyDescent="0.2">
      <c r="A145" s="6" t="s">
        <v>158</v>
      </c>
      <c r="B145" s="6" t="s">
        <v>154</v>
      </c>
    </row>
    <row r="146" spans="1:2" x14ac:dyDescent="0.2">
      <c r="A146" s="6" t="s">
        <v>123</v>
      </c>
      <c r="B146" s="6" t="s">
        <v>187</v>
      </c>
    </row>
    <row r="147" spans="1:2" x14ac:dyDescent="0.2">
      <c r="A147" s="6" t="s">
        <v>191</v>
      </c>
      <c r="B147" s="6" t="s">
        <v>90</v>
      </c>
    </row>
  </sheetData>
  <sortState ref="A2:B147">
    <sortCondition ref="A52"/>
  </sortState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workbookViewId="0">
      <selection activeCell="S32" sqref="S32"/>
    </sheetView>
  </sheetViews>
  <sheetFormatPr baseColWidth="10" defaultColWidth="8.83203125" defaultRowHeight="16" x14ac:dyDescent="0.2"/>
  <cols>
    <col min="2" max="2" width="18" customWidth="1"/>
    <col min="3" max="3" width="15.6640625" customWidth="1"/>
  </cols>
  <sheetData>
    <row r="1" spans="1:23" x14ac:dyDescent="0.2">
      <c r="B1" t="s">
        <v>266</v>
      </c>
      <c r="C1" t="s">
        <v>267</v>
      </c>
      <c r="D1" t="s">
        <v>260</v>
      </c>
      <c r="F1" t="s">
        <v>261</v>
      </c>
      <c r="H1" t="s">
        <v>262</v>
      </c>
      <c r="J1" t="s">
        <v>240</v>
      </c>
      <c r="L1" t="s">
        <v>263</v>
      </c>
      <c r="N1" t="s">
        <v>264</v>
      </c>
      <c r="P1" t="s">
        <v>265</v>
      </c>
      <c r="S1" t="s">
        <v>260</v>
      </c>
      <c r="V1" t="s">
        <v>260</v>
      </c>
    </row>
    <row r="2" spans="1:23" x14ac:dyDescent="0.2">
      <c r="S2" t="s">
        <v>268</v>
      </c>
      <c r="T2" t="s">
        <v>269</v>
      </c>
      <c r="V2" t="s">
        <v>268</v>
      </c>
      <c r="W2" t="s">
        <v>269</v>
      </c>
    </row>
    <row r="3" spans="1:23" x14ac:dyDescent="0.2">
      <c r="A3" t="s">
        <v>1</v>
      </c>
      <c r="C3">
        <v>1</v>
      </c>
      <c r="D3">
        <v>7</v>
      </c>
      <c r="E3">
        <v>2</v>
      </c>
      <c r="F3">
        <v>8</v>
      </c>
      <c r="G3">
        <v>4</v>
      </c>
      <c r="H3">
        <v>18</v>
      </c>
      <c r="I3">
        <v>23</v>
      </c>
      <c r="J3">
        <v>6</v>
      </c>
      <c r="K3">
        <v>2</v>
      </c>
      <c r="L3">
        <v>8</v>
      </c>
      <c r="M3">
        <v>1</v>
      </c>
      <c r="N3">
        <v>25</v>
      </c>
      <c r="O3">
        <v>1</v>
      </c>
      <c r="P3">
        <v>10</v>
      </c>
      <c r="Q3">
        <v>0</v>
      </c>
      <c r="S3">
        <f>C3*(D3+E3)</f>
        <v>9</v>
      </c>
      <c r="T3">
        <f>(1-C3)*(D3+E3)</f>
        <v>0</v>
      </c>
      <c r="V3">
        <f>C3*(J3+K3)</f>
        <v>8</v>
      </c>
      <c r="W3">
        <f>(1-C3)*(J3+K3)</f>
        <v>0</v>
      </c>
    </row>
    <row r="4" spans="1:23" x14ac:dyDescent="0.2">
      <c r="A4" t="s">
        <v>142</v>
      </c>
      <c r="C4">
        <v>1</v>
      </c>
      <c r="D4">
        <v>20</v>
      </c>
      <c r="E4">
        <v>29</v>
      </c>
      <c r="F4">
        <v>45</v>
      </c>
      <c r="G4">
        <v>36</v>
      </c>
      <c r="H4">
        <v>113</v>
      </c>
      <c r="I4">
        <v>128</v>
      </c>
      <c r="J4">
        <v>22</v>
      </c>
      <c r="K4">
        <v>134</v>
      </c>
      <c r="L4">
        <v>36</v>
      </c>
      <c r="M4">
        <v>12</v>
      </c>
      <c r="N4">
        <v>72</v>
      </c>
      <c r="O4">
        <v>14</v>
      </c>
      <c r="P4">
        <v>13</v>
      </c>
      <c r="Q4">
        <v>3</v>
      </c>
      <c r="S4">
        <f t="shared" ref="S4:S28" si="0">C4*(D4+E4)</f>
        <v>49</v>
      </c>
      <c r="T4">
        <f t="shared" ref="T4:T28" si="1">(1-C4)*(D4+E4)</f>
        <v>0</v>
      </c>
      <c r="V4">
        <f t="shared" ref="V4:V28" si="2">C4*(J4+K4)</f>
        <v>156</v>
      </c>
      <c r="W4">
        <f t="shared" ref="W4:W28" si="3">(1-C4)*(J4+K4)</f>
        <v>0</v>
      </c>
    </row>
    <row r="5" spans="1:23" x14ac:dyDescent="0.2">
      <c r="A5" t="s">
        <v>143</v>
      </c>
      <c r="C5">
        <v>1</v>
      </c>
      <c r="D5">
        <v>4</v>
      </c>
      <c r="E5">
        <v>1</v>
      </c>
      <c r="F5">
        <v>2</v>
      </c>
      <c r="G5">
        <v>0</v>
      </c>
      <c r="H5">
        <v>13</v>
      </c>
      <c r="I5">
        <v>0</v>
      </c>
      <c r="J5">
        <v>2</v>
      </c>
      <c r="K5">
        <v>0</v>
      </c>
      <c r="L5">
        <v>5</v>
      </c>
      <c r="M5">
        <v>0</v>
      </c>
      <c r="N5">
        <v>4</v>
      </c>
      <c r="O5">
        <v>0</v>
      </c>
      <c r="P5">
        <v>2</v>
      </c>
      <c r="Q5">
        <v>0</v>
      </c>
      <c r="S5">
        <f t="shared" si="0"/>
        <v>5</v>
      </c>
      <c r="T5">
        <f t="shared" si="1"/>
        <v>0</v>
      </c>
      <c r="V5">
        <f t="shared" si="2"/>
        <v>2</v>
      </c>
      <c r="W5">
        <f t="shared" si="3"/>
        <v>0</v>
      </c>
    </row>
    <row r="6" spans="1:23" x14ac:dyDescent="0.2">
      <c r="A6" t="s">
        <v>148</v>
      </c>
      <c r="D6">
        <v>2</v>
      </c>
      <c r="E6">
        <v>0</v>
      </c>
      <c r="F6">
        <v>16</v>
      </c>
      <c r="G6">
        <v>1</v>
      </c>
      <c r="H6">
        <v>25</v>
      </c>
      <c r="I6">
        <v>2</v>
      </c>
      <c r="J6">
        <v>4</v>
      </c>
      <c r="K6">
        <v>1</v>
      </c>
      <c r="L6">
        <v>8</v>
      </c>
      <c r="M6">
        <v>2</v>
      </c>
      <c r="N6">
        <v>5</v>
      </c>
      <c r="O6">
        <v>1</v>
      </c>
      <c r="P6">
        <v>8</v>
      </c>
      <c r="Q6">
        <v>0</v>
      </c>
      <c r="S6">
        <f t="shared" si="0"/>
        <v>0</v>
      </c>
      <c r="T6">
        <f t="shared" si="1"/>
        <v>2</v>
      </c>
      <c r="V6">
        <f t="shared" si="2"/>
        <v>0</v>
      </c>
      <c r="W6">
        <f t="shared" si="3"/>
        <v>5</v>
      </c>
    </row>
    <row r="7" spans="1:23" x14ac:dyDescent="0.2">
      <c r="A7" t="s">
        <v>149</v>
      </c>
      <c r="D7">
        <v>3</v>
      </c>
      <c r="E7">
        <v>0</v>
      </c>
      <c r="F7">
        <v>7</v>
      </c>
      <c r="G7">
        <v>0</v>
      </c>
      <c r="H7">
        <v>15</v>
      </c>
      <c r="I7">
        <v>2</v>
      </c>
      <c r="J7">
        <v>8</v>
      </c>
      <c r="K7">
        <v>0</v>
      </c>
      <c r="L7">
        <v>7</v>
      </c>
      <c r="M7">
        <v>0</v>
      </c>
      <c r="N7">
        <v>5</v>
      </c>
      <c r="O7">
        <v>0</v>
      </c>
      <c r="P7">
        <v>8</v>
      </c>
      <c r="Q7">
        <v>0</v>
      </c>
      <c r="S7">
        <f t="shared" si="0"/>
        <v>0</v>
      </c>
      <c r="T7">
        <f t="shared" si="1"/>
        <v>3</v>
      </c>
      <c r="V7">
        <f t="shared" si="2"/>
        <v>0</v>
      </c>
      <c r="W7">
        <f t="shared" si="3"/>
        <v>8</v>
      </c>
    </row>
    <row r="8" spans="1:23" x14ac:dyDescent="0.2">
      <c r="A8" t="s">
        <v>154</v>
      </c>
      <c r="D8">
        <v>0</v>
      </c>
      <c r="E8">
        <v>0</v>
      </c>
      <c r="F8">
        <v>6</v>
      </c>
      <c r="G8">
        <v>0</v>
      </c>
      <c r="H8">
        <v>9</v>
      </c>
      <c r="I8">
        <v>2</v>
      </c>
      <c r="J8">
        <v>1</v>
      </c>
      <c r="K8">
        <v>0</v>
      </c>
      <c r="L8">
        <v>1</v>
      </c>
      <c r="M8">
        <v>0</v>
      </c>
      <c r="N8">
        <v>6</v>
      </c>
      <c r="O8">
        <v>0</v>
      </c>
      <c r="P8">
        <v>5</v>
      </c>
      <c r="Q8">
        <v>0</v>
      </c>
      <c r="S8">
        <f t="shared" si="0"/>
        <v>0</v>
      </c>
      <c r="T8">
        <f t="shared" si="1"/>
        <v>0</v>
      </c>
      <c r="V8">
        <f t="shared" si="2"/>
        <v>0</v>
      </c>
      <c r="W8">
        <f t="shared" si="3"/>
        <v>1</v>
      </c>
    </row>
    <row r="9" spans="1:23" x14ac:dyDescent="0.2">
      <c r="A9" t="s">
        <v>159</v>
      </c>
      <c r="C9">
        <v>1</v>
      </c>
      <c r="D9">
        <v>1</v>
      </c>
      <c r="E9">
        <v>1</v>
      </c>
      <c r="F9">
        <v>5</v>
      </c>
      <c r="G9">
        <v>3</v>
      </c>
      <c r="H9">
        <v>10</v>
      </c>
      <c r="I9">
        <v>3</v>
      </c>
      <c r="J9">
        <v>3</v>
      </c>
      <c r="K9">
        <v>6</v>
      </c>
      <c r="L9">
        <v>11</v>
      </c>
      <c r="M9">
        <v>3</v>
      </c>
      <c r="N9">
        <v>15</v>
      </c>
      <c r="O9">
        <v>1</v>
      </c>
      <c r="P9">
        <v>10</v>
      </c>
      <c r="Q9">
        <v>1</v>
      </c>
      <c r="S9">
        <f t="shared" si="0"/>
        <v>2</v>
      </c>
      <c r="T9">
        <f t="shared" si="1"/>
        <v>0</v>
      </c>
      <c r="V9">
        <f t="shared" si="2"/>
        <v>9</v>
      </c>
      <c r="W9">
        <f t="shared" si="3"/>
        <v>0</v>
      </c>
    </row>
    <row r="10" spans="1:23" x14ac:dyDescent="0.2">
      <c r="A10" t="s">
        <v>162</v>
      </c>
      <c r="D10">
        <v>1</v>
      </c>
      <c r="E10">
        <v>1</v>
      </c>
      <c r="F10">
        <v>4</v>
      </c>
      <c r="G10">
        <v>1</v>
      </c>
      <c r="H10">
        <v>4</v>
      </c>
      <c r="I10">
        <v>0</v>
      </c>
      <c r="J10">
        <v>1</v>
      </c>
      <c r="K10">
        <v>0</v>
      </c>
      <c r="L10">
        <v>2</v>
      </c>
      <c r="M10">
        <v>1</v>
      </c>
      <c r="N10">
        <v>4</v>
      </c>
      <c r="O10">
        <v>0</v>
      </c>
      <c r="P10">
        <v>2</v>
      </c>
      <c r="Q10">
        <v>0</v>
      </c>
      <c r="S10">
        <f t="shared" si="0"/>
        <v>0</v>
      </c>
      <c r="T10">
        <f t="shared" si="1"/>
        <v>2</v>
      </c>
      <c r="V10">
        <f t="shared" si="2"/>
        <v>0</v>
      </c>
      <c r="W10">
        <f t="shared" si="3"/>
        <v>1</v>
      </c>
    </row>
    <row r="11" spans="1:23" x14ac:dyDescent="0.2">
      <c r="A11" t="s">
        <v>163</v>
      </c>
      <c r="D11">
        <v>1</v>
      </c>
      <c r="E11">
        <v>0</v>
      </c>
      <c r="F11">
        <v>6</v>
      </c>
      <c r="G11">
        <v>0</v>
      </c>
      <c r="H11">
        <v>5</v>
      </c>
      <c r="I11">
        <v>0</v>
      </c>
      <c r="J11">
        <v>2</v>
      </c>
      <c r="K11">
        <v>0</v>
      </c>
      <c r="L11">
        <v>6</v>
      </c>
      <c r="M11">
        <v>0</v>
      </c>
      <c r="N11">
        <v>3</v>
      </c>
      <c r="O11">
        <v>0</v>
      </c>
      <c r="P11">
        <v>7</v>
      </c>
      <c r="Q11">
        <v>0</v>
      </c>
      <c r="S11">
        <f t="shared" si="0"/>
        <v>0</v>
      </c>
      <c r="T11">
        <f t="shared" si="1"/>
        <v>1</v>
      </c>
      <c r="V11">
        <f t="shared" si="2"/>
        <v>0</v>
      </c>
      <c r="W11">
        <f t="shared" si="3"/>
        <v>2</v>
      </c>
    </row>
    <row r="12" spans="1:23" x14ac:dyDescent="0.2">
      <c r="A12" t="s">
        <v>164</v>
      </c>
      <c r="D12">
        <v>1</v>
      </c>
      <c r="E12">
        <v>0</v>
      </c>
      <c r="F12">
        <v>4</v>
      </c>
      <c r="G12">
        <v>0</v>
      </c>
      <c r="H12">
        <v>10</v>
      </c>
      <c r="I12">
        <v>2</v>
      </c>
      <c r="J12">
        <v>2</v>
      </c>
      <c r="K12">
        <v>0</v>
      </c>
      <c r="L12">
        <v>5</v>
      </c>
      <c r="M12">
        <v>1</v>
      </c>
      <c r="N12">
        <v>5</v>
      </c>
      <c r="O12">
        <v>1</v>
      </c>
      <c r="P12">
        <v>2</v>
      </c>
      <c r="Q12">
        <v>0</v>
      </c>
      <c r="S12">
        <f t="shared" si="0"/>
        <v>0</v>
      </c>
      <c r="T12">
        <f t="shared" si="1"/>
        <v>1</v>
      </c>
      <c r="V12">
        <f t="shared" si="2"/>
        <v>0</v>
      </c>
      <c r="W12">
        <f t="shared" si="3"/>
        <v>2</v>
      </c>
    </row>
    <row r="13" spans="1:23" x14ac:dyDescent="0.2">
      <c r="A13" t="s">
        <v>168</v>
      </c>
      <c r="D13">
        <v>1</v>
      </c>
      <c r="E13">
        <v>0</v>
      </c>
      <c r="F13">
        <v>15</v>
      </c>
      <c r="G13">
        <v>3</v>
      </c>
      <c r="H13">
        <v>12</v>
      </c>
      <c r="I13">
        <v>3</v>
      </c>
      <c r="J13">
        <v>1</v>
      </c>
      <c r="K13">
        <v>0</v>
      </c>
      <c r="L13">
        <v>7</v>
      </c>
      <c r="M13">
        <v>0</v>
      </c>
      <c r="N13">
        <v>6</v>
      </c>
      <c r="O13">
        <v>2</v>
      </c>
      <c r="P13">
        <v>5</v>
      </c>
      <c r="Q13">
        <v>0</v>
      </c>
      <c r="S13">
        <f t="shared" si="0"/>
        <v>0</v>
      </c>
      <c r="T13">
        <f t="shared" si="1"/>
        <v>1</v>
      </c>
      <c r="V13">
        <f t="shared" si="2"/>
        <v>0</v>
      </c>
      <c r="W13">
        <f t="shared" si="3"/>
        <v>1</v>
      </c>
    </row>
    <row r="14" spans="1:23" x14ac:dyDescent="0.2">
      <c r="A14" t="s">
        <v>170</v>
      </c>
      <c r="C14">
        <v>1</v>
      </c>
      <c r="D14">
        <v>8</v>
      </c>
      <c r="E14">
        <v>0</v>
      </c>
      <c r="F14">
        <v>8</v>
      </c>
      <c r="G14">
        <v>0</v>
      </c>
      <c r="H14">
        <v>9</v>
      </c>
      <c r="I14">
        <v>3</v>
      </c>
      <c r="J14">
        <v>4</v>
      </c>
      <c r="K14">
        <v>0</v>
      </c>
      <c r="L14">
        <v>4</v>
      </c>
      <c r="M14">
        <v>0</v>
      </c>
      <c r="N14">
        <v>19</v>
      </c>
      <c r="O14">
        <v>4</v>
      </c>
      <c r="P14">
        <v>5</v>
      </c>
      <c r="Q14">
        <v>0</v>
      </c>
      <c r="S14">
        <f t="shared" si="0"/>
        <v>8</v>
      </c>
      <c r="T14">
        <f t="shared" si="1"/>
        <v>0</v>
      </c>
      <c r="V14">
        <f t="shared" si="2"/>
        <v>4</v>
      </c>
      <c r="W14">
        <f t="shared" si="3"/>
        <v>0</v>
      </c>
    </row>
    <row r="15" spans="1:23" x14ac:dyDescent="0.2">
      <c r="A15" t="s">
        <v>172</v>
      </c>
      <c r="D15">
        <v>3</v>
      </c>
      <c r="E15">
        <v>0</v>
      </c>
      <c r="F15">
        <v>5</v>
      </c>
      <c r="G15">
        <v>0</v>
      </c>
      <c r="H15">
        <v>3</v>
      </c>
      <c r="I15">
        <v>0</v>
      </c>
      <c r="J15">
        <v>2</v>
      </c>
      <c r="K15">
        <v>0</v>
      </c>
      <c r="L15">
        <v>1</v>
      </c>
      <c r="M15">
        <v>0</v>
      </c>
      <c r="N15">
        <v>1</v>
      </c>
      <c r="O15">
        <v>0</v>
      </c>
      <c r="P15">
        <v>0</v>
      </c>
      <c r="Q15">
        <v>0</v>
      </c>
      <c r="S15">
        <f t="shared" si="0"/>
        <v>0</v>
      </c>
      <c r="T15">
        <f t="shared" si="1"/>
        <v>3</v>
      </c>
      <c r="V15">
        <f t="shared" si="2"/>
        <v>0</v>
      </c>
      <c r="W15">
        <f t="shared" si="3"/>
        <v>2</v>
      </c>
    </row>
    <row r="16" spans="1:23" x14ac:dyDescent="0.2">
      <c r="A16" t="s">
        <v>174</v>
      </c>
      <c r="C16">
        <v>1</v>
      </c>
      <c r="D16">
        <v>1</v>
      </c>
      <c r="E16">
        <v>0</v>
      </c>
      <c r="F16">
        <v>8</v>
      </c>
      <c r="G16">
        <v>0</v>
      </c>
      <c r="H16">
        <v>101</v>
      </c>
      <c r="I16">
        <v>60</v>
      </c>
      <c r="J16">
        <v>4</v>
      </c>
      <c r="K16">
        <v>24</v>
      </c>
      <c r="L16">
        <v>11</v>
      </c>
      <c r="M16">
        <v>2</v>
      </c>
      <c r="N16">
        <v>15</v>
      </c>
      <c r="O16">
        <v>0</v>
      </c>
      <c r="P16">
        <v>11</v>
      </c>
      <c r="Q16">
        <v>0</v>
      </c>
      <c r="S16">
        <f t="shared" si="0"/>
        <v>1</v>
      </c>
      <c r="T16">
        <f t="shared" si="1"/>
        <v>0</v>
      </c>
      <c r="V16">
        <f t="shared" si="2"/>
        <v>28</v>
      </c>
      <c r="W16">
        <f t="shared" si="3"/>
        <v>0</v>
      </c>
    </row>
    <row r="17" spans="1:23" x14ac:dyDescent="0.2">
      <c r="A17" t="s">
        <v>175</v>
      </c>
      <c r="C17">
        <v>1</v>
      </c>
      <c r="D17">
        <v>4</v>
      </c>
      <c r="E17">
        <v>1</v>
      </c>
      <c r="F17">
        <v>7</v>
      </c>
      <c r="G17">
        <v>1</v>
      </c>
      <c r="H17">
        <v>22</v>
      </c>
      <c r="I17">
        <v>1</v>
      </c>
      <c r="J17">
        <v>5</v>
      </c>
      <c r="K17">
        <v>2</v>
      </c>
      <c r="L17">
        <v>6</v>
      </c>
      <c r="M17">
        <v>0</v>
      </c>
      <c r="N17">
        <v>16</v>
      </c>
      <c r="O17">
        <v>0</v>
      </c>
      <c r="P17">
        <v>4</v>
      </c>
      <c r="Q17">
        <v>0</v>
      </c>
      <c r="S17">
        <f t="shared" si="0"/>
        <v>5</v>
      </c>
      <c r="T17">
        <f t="shared" si="1"/>
        <v>0</v>
      </c>
      <c r="V17">
        <f t="shared" si="2"/>
        <v>7</v>
      </c>
      <c r="W17">
        <f t="shared" si="3"/>
        <v>0</v>
      </c>
    </row>
    <row r="18" spans="1:23" x14ac:dyDescent="0.2">
      <c r="A18" t="s">
        <v>176</v>
      </c>
      <c r="D18">
        <v>1</v>
      </c>
      <c r="E18">
        <v>0</v>
      </c>
      <c r="F18">
        <v>4</v>
      </c>
      <c r="G18">
        <v>0</v>
      </c>
      <c r="H18">
        <v>3</v>
      </c>
      <c r="I18">
        <v>4</v>
      </c>
      <c r="J18">
        <v>1</v>
      </c>
      <c r="K18">
        <v>0</v>
      </c>
      <c r="L18">
        <v>2</v>
      </c>
      <c r="M18">
        <v>0</v>
      </c>
      <c r="N18">
        <v>1</v>
      </c>
      <c r="O18">
        <v>0</v>
      </c>
      <c r="P18">
        <v>2</v>
      </c>
      <c r="Q18">
        <v>0</v>
      </c>
      <c r="S18">
        <f t="shared" si="0"/>
        <v>0</v>
      </c>
      <c r="T18">
        <f t="shared" si="1"/>
        <v>1</v>
      </c>
      <c r="V18">
        <f t="shared" si="2"/>
        <v>0</v>
      </c>
      <c r="W18">
        <f t="shared" si="3"/>
        <v>1</v>
      </c>
    </row>
    <row r="19" spans="1:23" x14ac:dyDescent="0.2">
      <c r="A19" t="s">
        <v>179</v>
      </c>
      <c r="D19">
        <v>2</v>
      </c>
      <c r="E19">
        <v>0</v>
      </c>
      <c r="F19">
        <v>7</v>
      </c>
      <c r="G19">
        <v>0</v>
      </c>
      <c r="H19">
        <v>22</v>
      </c>
      <c r="I19">
        <v>0</v>
      </c>
      <c r="J19">
        <v>3</v>
      </c>
      <c r="K19">
        <v>0</v>
      </c>
      <c r="L19">
        <v>5</v>
      </c>
      <c r="M19">
        <v>0</v>
      </c>
      <c r="N19">
        <v>6</v>
      </c>
      <c r="O19">
        <v>0</v>
      </c>
      <c r="P19">
        <v>3</v>
      </c>
      <c r="Q19">
        <v>0</v>
      </c>
      <c r="S19">
        <f t="shared" si="0"/>
        <v>0</v>
      </c>
      <c r="T19">
        <f t="shared" si="1"/>
        <v>2</v>
      </c>
      <c r="V19">
        <f t="shared" si="2"/>
        <v>0</v>
      </c>
      <c r="W19">
        <f t="shared" si="3"/>
        <v>3</v>
      </c>
    </row>
    <row r="20" spans="1:23" x14ac:dyDescent="0.2">
      <c r="A20" t="s">
        <v>182</v>
      </c>
      <c r="D20">
        <v>1</v>
      </c>
      <c r="E20">
        <v>0</v>
      </c>
      <c r="F20">
        <v>10</v>
      </c>
      <c r="G20">
        <v>0</v>
      </c>
      <c r="H20">
        <v>19</v>
      </c>
      <c r="I20">
        <v>19</v>
      </c>
      <c r="J20">
        <v>3</v>
      </c>
      <c r="K20">
        <v>3</v>
      </c>
      <c r="L20">
        <v>14</v>
      </c>
      <c r="M20">
        <v>1</v>
      </c>
      <c r="N20">
        <v>4</v>
      </c>
      <c r="O20">
        <v>0</v>
      </c>
      <c r="P20">
        <v>5</v>
      </c>
      <c r="Q20">
        <v>1</v>
      </c>
      <c r="S20">
        <f t="shared" si="0"/>
        <v>0</v>
      </c>
      <c r="T20">
        <f t="shared" si="1"/>
        <v>1</v>
      </c>
      <c r="V20">
        <f t="shared" si="2"/>
        <v>0</v>
      </c>
      <c r="W20">
        <f t="shared" si="3"/>
        <v>6</v>
      </c>
    </row>
    <row r="21" spans="1:23" x14ac:dyDescent="0.2">
      <c r="A21" t="s">
        <v>184</v>
      </c>
      <c r="D21">
        <v>1</v>
      </c>
      <c r="E21">
        <v>0</v>
      </c>
      <c r="F21">
        <v>2</v>
      </c>
      <c r="G21">
        <v>0</v>
      </c>
      <c r="H21">
        <v>8</v>
      </c>
      <c r="I21">
        <v>1</v>
      </c>
      <c r="J21">
        <v>1</v>
      </c>
      <c r="K21">
        <v>0</v>
      </c>
      <c r="L21">
        <v>3</v>
      </c>
      <c r="M21">
        <v>0</v>
      </c>
      <c r="N21">
        <v>3</v>
      </c>
      <c r="O21">
        <v>0</v>
      </c>
      <c r="P21">
        <v>3</v>
      </c>
      <c r="Q21">
        <v>0</v>
      </c>
      <c r="S21">
        <f t="shared" si="0"/>
        <v>0</v>
      </c>
      <c r="T21">
        <f t="shared" si="1"/>
        <v>1</v>
      </c>
      <c r="V21">
        <f t="shared" si="2"/>
        <v>0</v>
      </c>
      <c r="W21">
        <f t="shared" si="3"/>
        <v>1</v>
      </c>
    </row>
    <row r="22" spans="1:23" x14ac:dyDescent="0.2">
      <c r="A22" t="s">
        <v>187</v>
      </c>
      <c r="D22">
        <v>2</v>
      </c>
      <c r="E22">
        <v>0</v>
      </c>
      <c r="F22">
        <v>4</v>
      </c>
      <c r="G22">
        <v>1</v>
      </c>
      <c r="H22">
        <v>11</v>
      </c>
      <c r="I22">
        <v>3</v>
      </c>
      <c r="J22">
        <v>2</v>
      </c>
      <c r="K22">
        <v>4</v>
      </c>
      <c r="L22">
        <v>8</v>
      </c>
      <c r="M22">
        <v>0</v>
      </c>
      <c r="N22">
        <v>8</v>
      </c>
      <c r="O22">
        <v>0</v>
      </c>
      <c r="P22">
        <v>4</v>
      </c>
      <c r="Q22">
        <v>0</v>
      </c>
      <c r="S22">
        <f t="shared" si="0"/>
        <v>0</v>
      </c>
      <c r="T22">
        <f t="shared" si="1"/>
        <v>2</v>
      </c>
      <c r="V22">
        <f t="shared" si="2"/>
        <v>0</v>
      </c>
      <c r="W22">
        <f t="shared" si="3"/>
        <v>6</v>
      </c>
    </row>
    <row r="23" spans="1:23" x14ac:dyDescent="0.2">
      <c r="A23" t="s">
        <v>115</v>
      </c>
      <c r="C23">
        <v>1</v>
      </c>
      <c r="D23">
        <v>4</v>
      </c>
      <c r="E23">
        <v>0</v>
      </c>
      <c r="F23">
        <v>12</v>
      </c>
      <c r="G23">
        <v>0</v>
      </c>
      <c r="H23">
        <v>16</v>
      </c>
      <c r="I23">
        <v>6</v>
      </c>
      <c r="J23">
        <v>3</v>
      </c>
      <c r="K23">
        <v>2</v>
      </c>
      <c r="L23">
        <v>4</v>
      </c>
      <c r="M23">
        <v>0</v>
      </c>
      <c r="N23">
        <v>6</v>
      </c>
      <c r="O23">
        <v>0</v>
      </c>
      <c r="P23">
        <v>6</v>
      </c>
      <c r="Q23">
        <v>0</v>
      </c>
      <c r="S23">
        <f t="shared" si="0"/>
        <v>4</v>
      </c>
      <c r="T23">
        <f t="shared" si="1"/>
        <v>0</v>
      </c>
      <c r="V23">
        <f t="shared" si="2"/>
        <v>5</v>
      </c>
      <c r="W23">
        <f t="shared" si="3"/>
        <v>0</v>
      </c>
    </row>
    <row r="24" spans="1:23" x14ac:dyDescent="0.2">
      <c r="A24" t="s">
        <v>255</v>
      </c>
      <c r="D24">
        <v>0</v>
      </c>
      <c r="E24">
        <v>0</v>
      </c>
      <c r="F24">
        <v>2</v>
      </c>
      <c r="G24">
        <v>1</v>
      </c>
      <c r="H24">
        <v>3</v>
      </c>
      <c r="I24">
        <v>1</v>
      </c>
      <c r="J24">
        <v>1</v>
      </c>
      <c r="K24">
        <v>0</v>
      </c>
      <c r="L24">
        <v>0</v>
      </c>
      <c r="M24">
        <v>1</v>
      </c>
      <c r="N24">
        <v>1</v>
      </c>
      <c r="O24">
        <v>0</v>
      </c>
      <c r="P24">
        <v>2</v>
      </c>
      <c r="Q24">
        <v>0</v>
      </c>
      <c r="S24">
        <f t="shared" si="0"/>
        <v>0</v>
      </c>
      <c r="T24">
        <f t="shared" si="1"/>
        <v>0</v>
      </c>
      <c r="V24">
        <f t="shared" si="2"/>
        <v>0</v>
      </c>
      <c r="W24">
        <f t="shared" si="3"/>
        <v>1</v>
      </c>
    </row>
    <row r="25" spans="1:23" x14ac:dyDescent="0.2">
      <c r="A25" t="s">
        <v>256</v>
      </c>
      <c r="D25">
        <v>0</v>
      </c>
      <c r="E25">
        <v>0</v>
      </c>
      <c r="F25">
        <v>1</v>
      </c>
      <c r="G25">
        <v>1</v>
      </c>
      <c r="H25">
        <v>6</v>
      </c>
      <c r="I25">
        <v>7</v>
      </c>
      <c r="J25">
        <v>1</v>
      </c>
      <c r="K25">
        <v>0</v>
      </c>
      <c r="L25">
        <v>1</v>
      </c>
      <c r="M25">
        <v>1</v>
      </c>
      <c r="N25">
        <v>2</v>
      </c>
      <c r="O25">
        <v>0</v>
      </c>
      <c r="P25">
        <v>3</v>
      </c>
      <c r="Q25">
        <v>0</v>
      </c>
      <c r="S25">
        <f t="shared" si="0"/>
        <v>0</v>
      </c>
      <c r="T25">
        <f t="shared" si="1"/>
        <v>0</v>
      </c>
      <c r="V25">
        <f t="shared" si="2"/>
        <v>0</v>
      </c>
      <c r="W25">
        <f t="shared" si="3"/>
        <v>1</v>
      </c>
    </row>
    <row r="26" spans="1:23" x14ac:dyDescent="0.2">
      <c r="A26" t="s">
        <v>257</v>
      </c>
      <c r="D26">
        <v>0</v>
      </c>
      <c r="E26">
        <v>0</v>
      </c>
      <c r="F26">
        <v>0</v>
      </c>
      <c r="G26">
        <v>1</v>
      </c>
      <c r="H26">
        <v>3</v>
      </c>
      <c r="I26">
        <v>0</v>
      </c>
      <c r="J26">
        <v>1</v>
      </c>
      <c r="K26">
        <v>0</v>
      </c>
      <c r="L26">
        <v>0</v>
      </c>
      <c r="M26">
        <v>1</v>
      </c>
      <c r="N26">
        <v>0</v>
      </c>
      <c r="O26">
        <v>0</v>
      </c>
      <c r="P26">
        <v>1</v>
      </c>
      <c r="Q26">
        <v>0</v>
      </c>
      <c r="S26">
        <f t="shared" si="0"/>
        <v>0</v>
      </c>
      <c r="T26">
        <f t="shared" si="1"/>
        <v>0</v>
      </c>
      <c r="V26">
        <f t="shared" si="2"/>
        <v>0</v>
      </c>
      <c r="W26">
        <f t="shared" si="3"/>
        <v>1</v>
      </c>
    </row>
    <row r="27" spans="1:23" x14ac:dyDescent="0.2">
      <c r="A27" t="s">
        <v>258</v>
      </c>
      <c r="D27">
        <v>0</v>
      </c>
      <c r="E27">
        <v>0</v>
      </c>
      <c r="F27">
        <v>5</v>
      </c>
      <c r="G27">
        <v>0</v>
      </c>
      <c r="H27">
        <v>4</v>
      </c>
      <c r="I27">
        <v>2</v>
      </c>
      <c r="J27">
        <v>6</v>
      </c>
      <c r="K27">
        <v>0</v>
      </c>
      <c r="L27">
        <v>0</v>
      </c>
      <c r="M27">
        <v>0</v>
      </c>
      <c r="N27">
        <v>0</v>
      </c>
      <c r="O27">
        <v>1</v>
      </c>
      <c r="P27">
        <v>1</v>
      </c>
      <c r="Q27">
        <v>0</v>
      </c>
      <c r="S27">
        <f t="shared" si="0"/>
        <v>0</v>
      </c>
      <c r="T27">
        <f t="shared" si="1"/>
        <v>0</v>
      </c>
      <c r="V27">
        <f t="shared" si="2"/>
        <v>0</v>
      </c>
      <c r="W27">
        <f t="shared" si="3"/>
        <v>6</v>
      </c>
    </row>
    <row r="28" spans="1:23" x14ac:dyDescent="0.2">
      <c r="A28" t="s">
        <v>259</v>
      </c>
      <c r="D28">
        <v>1</v>
      </c>
      <c r="E28">
        <v>0</v>
      </c>
      <c r="F28">
        <v>5</v>
      </c>
      <c r="G28">
        <v>5</v>
      </c>
      <c r="H28">
        <v>74</v>
      </c>
      <c r="I28">
        <v>18</v>
      </c>
      <c r="J28">
        <v>25</v>
      </c>
      <c r="K28">
        <v>0</v>
      </c>
      <c r="L28">
        <v>13</v>
      </c>
      <c r="M28">
        <v>7</v>
      </c>
      <c r="N28">
        <v>3</v>
      </c>
      <c r="O28">
        <v>0</v>
      </c>
      <c r="P28">
        <v>1</v>
      </c>
      <c r="Q28">
        <v>0</v>
      </c>
      <c r="S28">
        <f t="shared" si="0"/>
        <v>0</v>
      </c>
      <c r="T28">
        <f t="shared" si="1"/>
        <v>1</v>
      </c>
      <c r="V28">
        <f t="shared" si="2"/>
        <v>0</v>
      </c>
      <c r="W28">
        <f t="shared" si="3"/>
        <v>25</v>
      </c>
    </row>
    <row r="29" spans="1:23" x14ac:dyDescent="0.2">
      <c r="S29">
        <f>SUM(S3:S28)</f>
        <v>83</v>
      </c>
      <c r="T29">
        <f>SUM(T3:T28)</f>
        <v>21</v>
      </c>
      <c r="U29">
        <f>SUM(U3:U28)</f>
        <v>0</v>
      </c>
      <c r="V29">
        <f>SUM(V3:V28)</f>
        <v>219</v>
      </c>
      <c r="W29">
        <f>SUM(W3:W28)</f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District data</vt:lpstr>
      <vt:lpstr>Urban total pop</vt:lpstr>
      <vt:lpstr>Districts+regions</vt:lpstr>
      <vt:lpstr>Region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Microsoft Office User</cp:lastModifiedBy>
  <dcterms:created xsi:type="dcterms:W3CDTF">2012-05-15T06:22:29Z</dcterms:created>
  <dcterms:modified xsi:type="dcterms:W3CDTF">2015-11-21T23:16:27Z</dcterms:modified>
</cp:coreProperties>
</file>