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showInkAnnotation="0" autoCompressPictures="0"/>
  <bookViews>
    <workbookView xWindow="0" yWindow="0" windowWidth="14190" windowHeight="12585" tabRatio="500" activeTab="2"/>
  </bookViews>
  <sheets>
    <sheet name="Chart1" sheetId="2" r:id="rId1"/>
    <sheet name="Chart2" sheetId="4" r:id="rId2"/>
    <sheet name="Sheet1" sheetId="1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/>
  <c r="G2"/>
  <c r="D8"/>
  <c r="F2"/>
  <c r="I2"/>
  <c r="F8"/>
  <c r="G8"/>
  <c r="H8"/>
  <c r="I8"/>
  <c r="J8"/>
  <c r="L8"/>
  <c r="D9"/>
  <c r="F9"/>
  <c r="G9"/>
  <c r="H9"/>
  <c r="I9"/>
  <c r="J9"/>
  <c r="L9"/>
  <c r="D10"/>
  <c r="F10"/>
  <c r="G10"/>
  <c r="H10"/>
  <c r="I10"/>
  <c r="J10"/>
  <c r="L10"/>
  <c r="D11"/>
  <c r="F11"/>
  <c r="G11"/>
  <c r="H11"/>
  <c r="I11"/>
  <c r="J11"/>
  <c r="L11"/>
  <c r="D12"/>
  <c r="F12"/>
  <c r="G12"/>
  <c r="H12"/>
  <c r="I12"/>
  <c r="J12"/>
  <c r="L12"/>
  <c r="D13"/>
  <c r="F13"/>
  <c r="G13"/>
  <c r="H13"/>
  <c r="I13"/>
  <c r="J13"/>
  <c r="L13"/>
  <c r="D14"/>
  <c r="F14"/>
  <c r="G14"/>
  <c r="H14"/>
  <c r="I14"/>
  <c r="J14"/>
  <c r="L14"/>
  <c r="D15"/>
  <c r="F15"/>
  <c r="G15"/>
  <c r="H15"/>
  <c r="I15"/>
  <c r="J15"/>
  <c r="L15"/>
  <c r="D16"/>
  <c r="F16"/>
  <c r="G16"/>
  <c r="H16"/>
  <c r="I16"/>
  <c r="J16"/>
  <c r="L16"/>
  <c r="D17"/>
  <c r="F17"/>
  <c r="G17"/>
  <c r="H17"/>
  <c r="I17"/>
  <c r="J17"/>
  <c r="L17"/>
  <c r="D18"/>
  <c r="F18"/>
  <c r="G18"/>
  <c r="H18"/>
  <c r="I18"/>
  <c r="J18"/>
  <c r="L18"/>
  <c r="D19"/>
  <c r="F19"/>
  <c r="G19"/>
  <c r="H19"/>
  <c r="I19"/>
  <c r="J19"/>
  <c r="L19"/>
  <c r="D20"/>
  <c r="F20"/>
  <c r="G20"/>
  <c r="H20"/>
  <c r="I20"/>
  <c r="J20"/>
  <c r="L20"/>
  <c r="D21"/>
  <c r="F21"/>
  <c r="G21"/>
  <c r="H21"/>
  <c r="I21"/>
  <c r="J21"/>
  <c r="L21"/>
  <c r="D22"/>
  <c r="F22"/>
  <c r="G22"/>
  <c r="H22"/>
  <c r="I22"/>
  <c r="J22"/>
  <c r="L22"/>
  <c r="D23"/>
  <c r="F23"/>
  <c r="G23"/>
  <c r="H23"/>
  <c r="I23"/>
  <c r="J23"/>
  <c r="L23"/>
  <c r="D24"/>
  <c r="F24"/>
  <c r="G24"/>
  <c r="H24"/>
  <c r="I24"/>
  <c r="J24"/>
  <c r="L24"/>
  <c r="D25"/>
  <c r="F25"/>
  <c r="G25"/>
  <c r="H25"/>
  <c r="I25"/>
  <c r="J25"/>
  <c r="L25"/>
  <c r="D26"/>
  <c r="F26"/>
  <c r="G26"/>
  <c r="H26"/>
  <c r="I26"/>
  <c r="J26"/>
  <c r="L26"/>
  <c r="D27"/>
  <c r="F27"/>
  <c r="G27"/>
  <c r="H27"/>
  <c r="I27"/>
  <c r="J27"/>
  <c r="L27"/>
  <c r="D28"/>
  <c r="F28"/>
  <c r="G28"/>
  <c r="H28"/>
  <c r="I28"/>
  <c r="J28"/>
  <c r="L28"/>
  <c r="F29"/>
  <c r="G29"/>
  <c r="H29"/>
  <c r="I29"/>
  <c r="J29"/>
  <c r="L29"/>
  <c r="F32"/>
  <c r="G32"/>
  <c r="H32"/>
  <c r="I32"/>
  <c r="J32"/>
  <c r="L32"/>
  <c r="F33"/>
  <c r="G33"/>
  <c r="H33"/>
  <c r="I33"/>
  <c r="J33"/>
  <c r="L33"/>
  <c r="F34"/>
  <c r="G34"/>
  <c r="H34"/>
  <c r="I34"/>
  <c r="J34"/>
  <c r="L34"/>
  <c r="F35"/>
  <c r="G35"/>
  <c r="H35"/>
  <c r="I35"/>
  <c r="J35"/>
  <c r="L35"/>
  <c r="F36"/>
  <c r="G36"/>
  <c r="H36"/>
  <c r="I36"/>
  <c r="J36"/>
  <c r="L36"/>
  <c r="F37"/>
  <c r="G37"/>
  <c r="H37"/>
  <c r="I37"/>
  <c r="J37"/>
  <c r="L37"/>
  <c r="F38"/>
  <c r="G38"/>
  <c r="H38"/>
  <c r="I38"/>
  <c r="J38"/>
  <c r="L38"/>
  <c r="F39"/>
  <c r="G39"/>
  <c r="H39"/>
  <c r="I39"/>
  <c r="J39"/>
  <c r="L39"/>
  <c r="F40"/>
  <c r="G40"/>
  <c r="H40"/>
  <c r="I40"/>
  <c r="J40"/>
  <c r="L40"/>
  <c r="F41"/>
  <c r="G41"/>
  <c r="H41"/>
  <c r="I41"/>
  <c r="J41"/>
  <c r="L41"/>
  <c r="F42"/>
  <c r="G42"/>
  <c r="H42"/>
  <c r="I42"/>
  <c r="J42"/>
  <c r="L42"/>
  <c r="F43"/>
  <c r="G43"/>
  <c r="H43"/>
  <c r="I43"/>
  <c r="J43"/>
  <c r="L43"/>
  <c r="D7"/>
  <c r="F7"/>
  <c r="G7"/>
  <c r="H7"/>
  <c r="I7"/>
  <c r="J7"/>
  <c r="L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2"/>
  <c r="K33"/>
  <c r="K34"/>
  <c r="K35"/>
  <c r="K36"/>
  <c r="K37"/>
  <c r="K38"/>
  <c r="K39"/>
  <c r="K40"/>
  <c r="K41"/>
  <c r="K42"/>
  <c r="K43"/>
  <c r="K7"/>
  <c r="G3"/>
  <c r="I3"/>
  <c r="E3"/>
  <c r="F3"/>
</calcChain>
</file>

<file path=xl/sharedStrings.xml><?xml version="1.0" encoding="utf-8"?>
<sst xmlns="http://schemas.openxmlformats.org/spreadsheetml/2006/main" count="32" uniqueCount="21">
  <si>
    <t>W Wire D (in)</t>
  </si>
  <si>
    <t>Current</t>
  </si>
  <si>
    <t>Wire</t>
  </si>
  <si>
    <t>Wire D (m)</t>
  </si>
  <si>
    <t>Uncertainty (m)</t>
  </si>
  <si>
    <t>Distance B/W Electrondes (in)</t>
  </si>
  <si>
    <t>Voltage</t>
  </si>
  <si>
    <t>Amps</t>
  </si>
  <si>
    <t>Raw Current Data</t>
  </si>
  <si>
    <t>BURNOUT</t>
  </si>
  <si>
    <t>Trial 1</t>
  </si>
  <si>
    <t>Trial 2</t>
  </si>
  <si>
    <t>AFTER SURGE</t>
  </si>
  <si>
    <t>Distance B/W Electrodes (m)</t>
  </si>
  <si>
    <t>Temperature of Wall (^o C)</t>
  </si>
  <si>
    <t>Power Error (W/m^2)</t>
  </si>
  <si>
    <t>Power (W/m^2)</t>
  </si>
  <si>
    <t>Electrical Resistivity (microohms * cm)</t>
  </si>
  <si>
    <t>Temperature of Wall Error (^o C)</t>
  </si>
  <si>
    <t>Heat Transfer Coefficient (W/m^2 K)</t>
  </si>
  <si>
    <t>Heat Transfer Coefficient Error (W/m^2 K)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</si>
</sst>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6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164" fontId="0" fillId="0" borderId="0" xfId="0" applyNumberFormat="1" applyBorder="1" applyAlignment="1">
      <alignment horizontal="center" wrapText="1"/>
    </xf>
    <xf numFmtId="164" fontId="0" fillId="0" borderId="6" xfId="0" applyNumberFormat="1" applyBorder="1" applyAlignment="1">
      <alignment horizontal="center" wrapText="1"/>
    </xf>
    <xf numFmtId="11" fontId="0" fillId="0" borderId="5" xfId="0" applyNumberFormat="1" applyFont="1" applyBorder="1" applyAlignment="1">
      <alignment horizontal="center" wrapText="1"/>
    </xf>
    <xf numFmtId="11" fontId="0" fillId="0" borderId="6" xfId="0" applyNumberFormat="1" applyFont="1" applyBorder="1" applyAlignment="1">
      <alignment horizontal="center" wrapText="1"/>
    </xf>
    <xf numFmtId="11" fontId="0" fillId="0" borderId="0" xfId="0" applyNumberFormat="1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164" fontId="0" fillId="0" borderId="8" xfId="0" applyNumberFormat="1" applyBorder="1" applyAlignment="1">
      <alignment horizontal="center" wrapText="1"/>
    </xf>
    <xf numFmtId="164" fontId="0" fillId="0" borderId="9" xfId="0" applyNumberFormat="1" applyBorder="1" applyAlignment="1">
      <alignment horizontal="center" wrapText="1"/>
    </xf>
    <xf numFmtId="11" fontId="0" fillId="0" borderId="7" xfId="0" applyNumberFormat="1" applyFont="1" applyBorder="1" applyAlignment="1">
      <alignment horizontal="center" wrapText="1"/>
    </xf>
    <xf numFmtId="11" fontId="0" fillId="0" borderId="9" xfId="0" applyNumberFormat="1" applyFont="1" applyBorder="1" applyAlignment="1">
      <alignment horizontal="center" wrapText="1"/>
    </xf>
    <xf numFmtId="11" fontId="0" fillId="0" borderId="8" xfId="0" applyNumberForma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1" fontId="0" fillId="0" borderId="0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2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wrapText="1"/>
    </xf>
    <xf numFmtId="2" fontId="4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0" fontId="0" fillId="0" borderId="14" xfId="0" applyBorder="1" applyAlignment="1">
      <alignment horizontal="center" wrapText="1"/>
    </xf>
    <xf numFmtId="11" fontId="0" fillId="0" borderId="0" xfId="0" applyNumberFormat="1" applyAlignment="1">
      <alignment horizontal="center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v>Wall Temperature vs. Power</c:v>
          </c:tx>
          <c:spPr>
            <a:ln w="28575">
              <a:noFill/>
            </a:ln>
          </c:spPr>
          <c:errBars>
            <c:errDir val="y"/>
            <c:errBarType val="both"/>
            <c:errValType val="fixedVal"/>
            <c:val val="3.0000000000000002E-2"/>
          </c:errBars>
          <c:errBars>
            <c:errDir val="x"/>
            <c:errBarType val="both"/>
            <c:errValType val="fixedVal"/>
            <c:val val="10"/>
          </c:errBars>
          <c:xVal>
            <c:numRef>
              <c:f>Sheet1!$F$7:$F$29</c:f>
              <c:numCache>
                <c:formatCode>0.00</c:formatCode>
                <c:ptCount val="23"/>
                <c:pt idx="0">
                  <c:v>267.44358251853015</c:v>
                </c:pt>
                <c:pt idx="1">
                  <c:v>1562.9819757576442</c:v>
                </c:pt>
                <c:pt idx="2">
                  <c:v>5687.5177451180934</c:v>
                </c:pt>
                <c:pt idx="3">
                  <c:v>12829.477051010663</c:v>
                </c:pt>
                <c:pt idx="4">
                  <c:v>22663.23864848584</c:v>
                </c:pt>
                <c:pt idx="5">
                  <c:v>33502.808091471721</c:v>
                </c:pt>
                <c:pt idx="6">
                  <c:v>42385.032050927781</c:v>
                </c:pt>
                <c:pt idx="7">
                  <c:v>63402.074405502215</c:v>
                </c:pt>
                <c:pt idx="8">
                  <c:v>77172.235053033684</c:v>
                </c:pt>
                <c:pt idx="9">
                  <c:v>98902.02613266425</c:v>
                </c:pt>
                <c:pt idx="10">
                  <c:v>138996.85542744715</c:v>
                </c:pt>
                <c:pt idx="11">
                  <c:v>197966.86288780323</c:v>
                </c:pt>
                <c:pt idx="12">
                  <c:v>261408.73544546601</c:v>
                </c:pt>
                <c:pt idx="13">
                  <c:v>323233.35581987945</c:v>
                </c:pt>
                <c:pt idx="14">
                  <c:v>370253.06359058857</c:v>
                </c:pt>
                <c:pt idx="15">
                  <c:v>427757.77544867183</c:v>
                </c:pt>
                <c:pt idx="16">
                  <c:v>455869.74292931287</c:v>
                </c:pt>
                <c:pt idx="17">
                  <c:v>520928.86767022475</c:v>
                </c:pt>
                <c:pt idx="18">
                  <c:v>571067.30336478364</c:v>
                </c:pt>
                <c:pt idx="19">
                  <c:v>591425.86720179347</c:v>
                </c:pt>
                <c:pt idx="20">
                  <c:v>624541.5478131586</c:v>
                </c:pt>
                <c:pt idx="21">
                  <c:v>659480.7073962409</c:v>
                </c:pt>
                <c:pt idx="22">
                  <c:v>695353.31454817846</c:v>
                </c:pt>
              </c:numCache>
            </c:numRef>
          </c:xVal>
          <c:yVal>
            <c:numRef>
              <c:f>Sheet1!$I$7:$I$29</c:f>
              <c:numCache>
                <c:formatCode>0.00E+00</c:formatCode>
                <c:ptCount val="23"/>
                <c:pt idx="0">
                  <c:v>6366433.5856402609</c:v>
                </c:pt>
                <c:pt idx="1">
                  <c:v>6808556.2267333325</c:v>
                </c:pt>
                <c:pt idx="2">
                  <c:v>7484227.621747328</c:v>
                </c:pt>
                <c:pt idx="3">
                  <c:v>7465231.7840116741</c:v>
                </c:pt>
                <c:pt idx="4">
                  <c:v>7512903.3308195407</c:v>
                </c:pt>
                <c:pt idx="5">
                  <c:v>7940886.7403578833</c:v>
                </c:pt>
                <c:pt idx="6">
                  <c:v>7594911.8199338019</c:v>
                </c:pt>
                <c:pt idx="7">
                  <c:v>7091409.7621032642</c:v>
                </c:pt>
                <c:pt idx="8">
                  <c:v>7756601.484975948</c:v>
                </c:pt>
                <c:pt idx="9">
                  <c:v>7773967.3072097013</c:v>
                </c:pt>
                <c:pt idx="10">
                  <c:v>6909575.3465083083</c:v>
                </c:pt>
                <c:pt idx="11">
                  <c:v>7109065.8150677178</c:v>
                </c:pt>
                <c:pt idx="12">
                  <c:v>7419200.9507542597</c:v>
                </c:pt>
                <c:pt idx="13">
                  <c:v>7407574.5048670918</c:v>
                </c:pt>
                <c:pt idx="14">
                  <c:v>7357850.0596260801</c:v>
                </c:pt>
                <c:pt idx="15">
                  <c:v>7618826.4595571943</c:v>
                </c:pt>
                <c:pt idx="16">
                  <c:v>7148990.660375</c:v>
                </c:pt>
                <c:pt idx="17">
                  <c:v>7374599.2280377671</c:v>
                </c:pt>
                <c:pt idx="18">
                  <c:v>7453880.4952684743</c:v>
                </c:pt>
                <c:pt idx="19">
                  <c:v>7561661.7458503386</c:v>
                </c:pt>
                <c:pt idx="20">
                  <c:v>7514274.3227496352</c:v>
                </c:pt>
                <c:pt idx="21">
                  <c:v>7459067.8833734598</c:v>
                </c:pt>
                <c:pt idx="22">
                  <c:v>7407122.2639054935</c:v>
                </c:pt>
              </c:numCache>
            </c:numRef>
          </c:yVal>
        </c:ser>
        <c:axId val="115992448"/>
        <c:axId val="116117504"/>
      </c:scatterChart>
      <c:valAx>
        <c:axId val="115992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(W/m^2)</a:t>
                </a:r>
              </a:p>
            </c:rich>
          </c:tx>
          <c:layout/>
        </c:title>
        <c:numFmt formatCode="0.00" sourceLinked="1"/>
        <c:tickLblPos val="nextTo"/>
        <c:crossAx val="116117504"/>
        <c:crosses val="autoZero"/>
        <c:crossBetween val="midCat"/>
        <c:dispUnits>
          <c:builtInUnit val="thousands"/>
          <c:dispUnitsLbl>
            <c:layout/>
          </c:dispUnitsLbl>
        </c:dispUnits>
      </c:valAx>
      <c:valAx>
        <c:axId val="1161175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Wall Temperature of Wire (deg C)</a:t>
                </a:r>
              </a:p>
            </c:rich>
          </c:tx>
          <c:layout/>
        </c:title>
        <c:numFmt formatCode="0.00E+00" sourceLinked="1"/>
        <c:tickLblPos val="nextTo"/>
        <c:crossAx val="115992448"/>
        <c:crosses val="autoZero"/>
        <c:crossBetween val="midCat"/>
      </c:valAx>
    </c:plotArea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v>Heat Transfer Coefficient vs. Power</c:v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plus>
              <c:numRef>
                <c:f>Sheet1!$L$7:$L$29</c:f>
                <c:numCache>
                  <c:formatCode>General</c:formatCode>
                  <c:ptCount val="23"/>
                  <c:pt idx="0">
                    <c:v>7.447368708360158E-6</c:v>
                  </c:pt>
                  <c:pt idx="1">
                    <c:v>4.1243201731519454E-5</c:v>
                  </c:pt>
                  <c:pt idx="2">
                    <c:v>1.4275226663678812E-4</c:v>
                  </c:pt>
                  <c:pt idx="3">
                    <c:v>3.2225693975448185E-4</c:v>
                  </c:pt>
                  <c:pt idx="4">
                    <c:v>5.6735721514487782E-4</c:v>
                  </c:pt>
                  <c:pt idx="5">
                    <c:v>8.157355269395515E-4</c:v>
                  </c:pt>
                  <c:pt idx="6">
                    <c:v>1.055220753707557E-3</c:v>
                  </c:pt>
                  <c:pt idx="7">
                    <c:v>1.6334855061241754E-3</c:v>
                  </c:pt>
                  <c:pt idx="8">
                    <c:v>1.9010491130243112E-3</c:v>
                  </c:pt>
                  <c:pt idx="9">
                    <c:v>2.4335800326071391E-3</c:v>
                  </c:pt>
                  <c:pt idx="10">
                    <c:v>3.6277547754874177E-3</c:v>
                  </c:pt>
                  <c:pt idx="11">
                    <c:v>5.093766669584456E-3</c:v>
                  </c:pt>
                  <c:pt idx="12">
                    <c:v>6.584012780917141E-3</c:v>
                  </c:pt>
                  <c:pt idx="13">
                    <c:v>8.1475244621466384E-3</c:v>
                  </c:pt>
                  <c:pt idx="14">
                    <c:v>9.3641838487177245E-3</c:v>
                  </c:pt>
                  <c:pt idx="15">
                    <c:v>1.0631615667604385E-2</c:v>
                  </c:pt>
                  <c:pt idx="16">
                    <c:v>1.1696728840249214E-2</c:v>
                  </c:pt>
                  <c:pt idx="17">
                    <c:v>1.3159947187846976E-2</c:v>
                  </c:pt>
                  <c:pt idx="18">
                    <c:v>1.434962289628248E-2</c:v>
                  </c:pt>
                  <c:pt idx="19">
                    <c:v>1.4754883032103842E-2</c:v>
                  </c:pt>
                  <c:pt idx="20">
                    <c:v>1.5630100687602112E-2</c:v>
                  </c:pt>
                  <c:pt idx="21">
                    <c:v>1.6565467097455752E-2</c:v>
                  </c:pt>
                  <c:pt idx="22">
                    <c:v>1.7527684962900789E-2</c:v>
                  </c:pt>
                </c:numCache>
              </c:numRef>
            </c:plus>
            <c:minus>
              <c:numRef>
                <c:f>Sheet1!$L$7:$L$29</c:f>
                <c:numCache>
                  <c:formatCode>General</c:formatCode>
                  <c:ptCount val="23"/>
                  <c:pt idx="0">
                    <c:v>7.447368708360158E-6</c:v>
                  </c:pt>
                  <c:pt idx="1">
                    <c:v>4.1243201731519454E-5</c:v>
                  </c:pt>
                  <c:pt idx="2">
                    <c:v>1.4275226663678812E-4</c:v>
                  </c:pt>
                  <c:pt idx="3">
                    <c:v>3.2225693975448185E-4</c:v>
                  </c:pt>
                  <c:pt idx="4">
                    <c:v>5.6735721514487782E-4</c:v>
                  </c:pt>
                  <c:pt idx="5">
                    <c:v>8.157355269395515E-4</c:v>
                  </c:pt>
                  <c:pt idx="6">
                    <c:v>1.055220753707557E-3</c:v>
                  </c:pt>
                  <c:pt idx="7">
                    <c:v>1.6334855061241754E-3</c:v>
                  </c:pt>
                  <c:pt idx="8">
                    <c:v>1.9010491130243112E-3</c:v>
                  </c:pt>
                  <c:pt idx="9">
                    <c:v>2.4335800326071391E-3</c:v>
                  </c:pt>
                  <c:pt idx="10">
                    <c:v>3.6277547754874177E-3</c:v>
                  </c:pt>
                  <c:pt idx="11">
                    <c:v>5.093766669584456E-3</c:v>
                  </c:pt>
                  <c:pt idx="12">
                    <c:v>6.584012780917141E-3</c:v>
                  </c:pt>
                  <c:pt idx="13">
                    <c:v>8.1475244621466384E-3</c:v>
                  </c:pt>
                  <c:pt idx="14">
                    <c:v>9.3641838487177245E-3</c:v>
                  </c:pt>
                  <c:pt idx="15">
                    <c:v>1.0631615667604385E-2</c:v>
                  </c:pt>
                  <c:pt idx="16">
                    <c:v>1.1696728840249214E-2</c:v>
                  </c:pt>
                  <c:pt idx="17">
                    <c:v>1.3159947187846976E-2</c:v>
                  </c:pt>
                  <c:pt idx="18">
                    <c:v>1.434962289628248E-2</c:v>
                  </c:pt>
                  <c:pt idx="19">
                    <c:v>1.4754883032103842E-2</c:v>
                  </c:pt>
                  <c:pt idx="20">
                    <c:v>1.5630100687602112E-2</c:v>
                  </c:pt>
                  <c:pt idx="21">
                    <c:v>1.6565467097455752E-2</c:v>
                  </c:pt>
                  <c:pt idx="22">
                    <c:v>1.7527684962900789E-2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0"/>
          </c:errBars>
          <c:xVal>
            <c:numRef>
              <c:f>Sheet1!$F$7:$F$29</c:f>
              <c:numCache>
                <c:formatCode>0.00</c:formatCode>
                <c:ptCount val="23"/>
                <c:pt idx="0">
                  <c:v>267.44358251853015</c:v>
                </c:pt>
                <c:pt idx="1">
                  <c:v>1562.9819757576442</c:v>
                </c:pt>
                <c:pt idx="2">
                  <c:v>5687.5177451180934</c:v>
                </c:pt>
                <c:pt idx="3">
                  <c:v>12829.477051010663</c:v>
                </c:pt>
                <c:pt idx="4">
                  <c:v>22663.23864848584</c:v>
                </c:pt>
                <c:pt idx="5">
                  <c:v>33502.808091471721</c:v>
                </c:pt>
                <c:pt idx="6">
                  <c:v>42385.032050927781</c:v>
                </c:pt>
                <c:pt idx="7">
                  <c:v>63402.074405502215</c:v>
                </c:pt>
                <c:pt idx="8">
                  <c:v>77172.235053033684</c:v>
                </c:pt>
                <c:pt idx="9">
                  <c:v>98902.02613266425</c:v>
                </c:pt>
                <c:pt idx="10">
                  <c:v>138996.85542744715</c:v>
                </c:pt>
                <c:pt idx="11">
                  <c:v>197966.86288780323</c:v>
                </c:pt>
                <c:pt idx="12">
                  <c:v>261408.73544546601</c:v>
                </c:pt>
                <c:pt idx="13">
                  <c:v>323233.35581987945</c:v>
                </c:pt>
                <c:pt idx="14">
                  <c:v>370253.06359058857</c:v>
                </c:pt>
                <c:pt idx="15">
                  <c:v>427757.77544867183</c:v>
                </c:pt>
                <c:pt idx="16">
                  <c:v>455869.74292931287</c:v>
                </c:pt>
                <c:pt idx="17">
                  <c:v>520928.86767022475</c:v>
                </c:pt>
                <c:pt idx="18">
                  <c:v>571067.30336478364</c:v>
                </c:pt>
                <c:pt idx="19">
                  <c:v>591425.86720179347</c:v>
                </c:pt>
                <c:pt idx="20">
                  <c:v>624541.5478131586</c:v>
                </c:pt>
                <c:pt idx="21">
                  <c:v>659480.7073962409</c:v>
                </c:pt>
                <c:pt idx="22">
                  <c:v>695353.31454817846</c:v>
                </c:pt>
              </c:numCache>
            </c:numRef>
          </c:xVal>
          <c:yVal>
            <c:numRef>
              <c:f>Sheet1!$K$7:$K$29</c:f>
              <c:numCache>
                <c:formatCode>0.00E+00</c:formatCode>
                <c:ptCount val="23"/>
                <c:pt idx="0">
                  <c:v>4.2009043183311829E-5</c:v>
                </c:pt>
                <c:pt idx="1">
                  <c:v>2.2956481230217973E-4</c:v>
                </c:pt>
                <c:pt idx="2">
                  <c:v>7.599439817930606E-4</c:v>
                </c:pt>
                <c:pt idx="3">
                  <c:v>1.718586814299513E-3</c:v>
                </c:pt>
                <c:pt idx="4">
                  <c:v>3.0166154563789974E-3</c:v>
                </c:pt>
                <c:pt idx="5">
                  <c:v>4.2190791903777766E-3</c:v>
                </c:pt>
                <c:pt idx="6">
                  <c:v>5.580787655552105E-3</c:v>
                </c:pt>
                <c:pt idx="7">
                  <c:v>8.9408129855403917E-3</c:v>
                </c:pt>
                <c:pt idx="8">
                  <c:v>9.9493612168467197E-3</c:v>
                </c:pt>
                <c:pt idx="9">
                  <c:v>1.2722371275997952E-2</c:v>
                </c:pt>
                <c:pt idx="10">
                  <c:v>2.0116846570367889E-2</c:v>
                </c:pt>
                <c:pt idx="11">
                  <c:v>2.784749118756558E-2</c:v>
                </c:pt>
                <c:pt idx="12">
                  <c:v>3.5234557014470869E-2</c:v>
                </c:pt>
                <c:pt idx="13">
                  <c:v>4.3636107772966143E-2</c:v>
                </c:pt>
                <c:pt idx="14">
                  <c:v>5.0321505975347687E-2</c:v>
                </c:pt>
                <c:pt idx="15">
                  <c:v>5.6145574686183627E-2</c:v>
                </c:pt>
                <c:pt idx="16">
                  <c:v>6.3767899746476175E-2</c:v>
                </c:pt>
                <c:pt idx="17">
                  <c:v>7.0639219228562505E-2</c:v>
                </c:pt>
                <c:pt idx="18">
                  <c:v>7.6614451381723264E-2</c:v>
                </c:pt>
                <c:pt idx="19">
                  <c:v>7.8214777195512328E-2</c:v>
                </c:pt>
                <c:pt idx="20">
                  <c:v>8.3115126291696456E-2</c:v>
                </c:pt>
                <c:pt idx="21">
                  <c:v>8.8414472043279291E-2</c:v>
                </c:pt>
                <c:pt idx="22">
                  <c:v>9.3877578569817904E-2</c:v>
                </c:pt>
              </c:numCache>
            </c:numRef>
          </c:yVal>
        </c:ser>
        <c:axId val="115727744"/>
        <c:axId val="116204672"/>
      </c:scatterChart>
      <c:valAx>
        <c:axId val="115727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(W/m^2)</a:t>
                </a:r>
              </a:p>
            </c:rich>
          </c:tx>
          <c:layout/>
        </c:title>
        <c:numFmt formatCode="0.00" sourceLinked="1"/>
        <c:tickLblPos val="nextTo"/>
        <c:crossAx val="116204672"/>
        <c:crosses val="autoZero"/>
        <c:crossBetween val="midCat"/>
        <c:dispUnits>
          <c:builtInUnit val="thousands"/>
          <c:dispUnitsLbl>
            <c:layout/>
          </c:dispUnitsLbl>
        </c:dispUnits>
      </c:valAx>
      <c:valAx>
        <c:axId val="1162046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Heat Transfer Coefficient (W/m^2 K)</a:t>
                </a:r>
              </a:p>
            </c:rich>
          </c:tx>
          <c:layout/>
        </c:title>
        <c:numFmt formatCode="0.00E+00" sourceLinked="1"/>
        <c:tickLblPos val="nextTo"/>
        <c:crossAx val="115727744"/>
        <c:crosses val="autoZero"/>
        <c:crossBetween val="midCat"/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6238" cy="62902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6238" cy="62902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1"/>
  <sheetViews>
    <sheetView tabSelected="1" topLeftCell="C13" workbookViewId="0">
      <selection activeCell="D31" sqref="D31:L43"/>
    </sheetView>
  </sheetViews>
  <sheetFormatPr defaultColWidth="10.875" defaultRowHeight="15.75"/>
  <cols>
    <col min="1" max="1" width="15.625" style="4" bestFit="1" customWidth="1"/>
    <col min="2" max="2" width="12.625" style="4" bestFit="1" customWidth="1"/>
    <col min="3" max="11" width="10.75" style="4" customWidth="1"/>
    <col min="12" max="12" width="10.75" style="29" customWidth="1"/>
    <col min="13" max="16384" width="10.875" style="4"/>
  </cols>
  <sheetData>
    <row r="1" spans="1:12" ht="39.75" customHeight="1">
      <c r="A1" s="1" t="s">
        <v>2</v>
      </c>
      <c r="B1" s="2" t="s">
        <v>0</v>
      </c>
      <c r="C1" s="3" t="s">
        <v>5</v>
      </c>
      <c r="E1" s="5" t="s">
        <v>3</v>
      </c>
      <c r="F1" s="6" t="s">
        <v>4</v>
      </c>
      <c r="G1" s="2" t="s">
        <v>13</v>
      </c>
      <c r="H1" s="2"/>
      <c r="I1" s="3" t="s">
        <v>4</v>
      </c>
    </row>
    <row r="2" spans="1:12">
      <c r="A2" s="7">
        <v>1</v>
      </c>
      <c r="B2" s="8">
        <v>0.02</v>
      </c>
      <c r="C2" s="9">
        <v>2.8410000000000002</v>
      </c>
      <c r="E2" s="10">
        <f>B2*0.0254</f>
        <v>5.0799999999999999E-4</v>
      </c>
      <c r="F2" s="11">
        <f>0.05*E2</f>
        <v>2.5400000000000001E-5</v>
      </c>
      <c r="G2" s="12">
        <f>C2*0.0254</f>
        <v>7.2161400000000001E-2</v>
      </c>
      <c r="H2" s="12"/>
      <c r="I2" s="11">
        <f>0.05*G2</f>
        <v>3.6080700000000001E-3</v>
      </c>
    </row>
    <row r="3" spans="1:12" ht="16.5" thickBot="1">
      <c r="A3" s="13">
        <v>2</v>
      </c>
      <c r="B3" s="14">
        <v>0.02</v>
      </c>
      <c r="C3" s="15">
        <v>2.8410000000000002</v>
      </c>
      <c r="E3" s="16">
        <f>B3*0.0254</f>
        <v>5.0799999999999999E-4</v>
      </c>
      <c r="F3" s="17">
        <f>0.05*E3</f>
        <v>2.5400000000000001E-5</v>
      </c>
      <c r="G3" s="18">
        <f>C3*0.0254</f>
        <v>7.2161400000000001E-2</v>
      </c>
      <c r="H3" s="18"/>
      <c r="I3" s="17">
        <f>0.05*G3</f>
        <v>3.6080700000000001E-3</v>
      </c>
    </row>
    <row r="4" spans="1:12">
      <c r="A4" s="19"/>
      <c r="B4" s="8"/>
      <c r="C4" s="8"/>
      <c r="E4" s="20"/>
      <c r="F4" s="20"/>
      <c r="G4" s="12"/>
      <c r="H4" s="12"/>
      <c r="I4" s="20"/>
    </row>
    <row r="5" spans="1:12" ht="32.25" thickBot="1">
      <c r="A5" s="21" t="s">
        <v>8</v>
      </c>
      <c r="B5" s="21"/>
    </row>
    <row r="6" spans="1:12" ht="63.75" thickBot="1">
      <c r="A6" s="21" t="s">
        <v>10</v>
      </c>
      <c r="B6" s="21" t="s">
        <v>11</v>
      </c>
      <c r="D6" s="22" t="s">
        <v>1</v>
      </c>
      <c r="E6" s="23" t="s">
        <v>6</v>
      </c>
      <c r="F6" s="4" t="s">
        <v>16</v>
      </c>
      <c r="G6" s="4" t="s">
        <v>15</v>
      </c>
      <c r="H6" s="4" t="s">
        <v>17</v>
      </c>
      <c r="I6" s="4" t="s">
        <v>14</v>
      </c>
      <c r="J6" s="4" t="s">
        <v>18</v>
      </c>
      <c r="K6" s="4" t="s">
        <v>19</v>
      </c>
      <c r="L6" s="29" t="s">
        <v>20</v>
      </c>
    </row>
    <row r="7" spans="1:12">
      <c r="A7" s="21" t="s">
        <v>7</v>
      </c>
      <c r="B7" s="21" t="s">
        <v>7</v>
      </c>
      <c r="D7" s="24">
        <f>AVERAGE(A8:A12)</f>
        <v>1.5399999999999998</v>
      </c>
      <c r="E7" s="25">
        <v>0.04</v>
      </c>
      <c r="F7" s="24">
        <f>D7*E7/(2*PI()*$E$2*$G$2)</f>
        <v>267.44358251853015</v>
      </c>
      <c r="G7" s="24">
        <f>SQRT((0.01*(E7/(2*PI()*$E$2*$G$2))^2)+(0.01*(D7/(2*PI()*$E$2*$G$2))^2)+($F$2*(E7*D7/(2*PI()*$E$2^2*$G$2))^2)+($I$2*(E7*D7/(2*PI()*$E$2*$G$2^2))^2))/F7</f>
        <v>10.265101296449041</v>
      </c>
      <c r="H7" s="24">
        <f>(E7*(1000000)*$G$2*(100))/D7</f>
        <v>187432.20779220783</v>
      </c>
      <c r="I7" s="29">
        <f>(33.9673*(H7)-132.4461)</f>
        <v>6366433.5856402609</v>
      </c>
      <c r="J7" s="29">
        <f>SQRT((0.01*(1/(D7*$G$2*(100)))^2)+(0.01*(E7/(D7*D7*$G$2*(100)))^2)+(100*$I$2*(E7/(D7*$G$2*$G$2*(100)))^2))</f>
        <v>3.1284729574851469E-2</v>
      </c>
      <c r="K7" s="29">
        <f>F7/(I7-100)</f>
        <v>4.2009043183311829E-5</v>
      </c>
      <c r="L7" s="29">
        <f>SQRT((G7*(1/(I7-100))^2)+(J7*(F7/(I7-100))^2))</f>
        <v>7.447368708360158E-6</v>
      </c>
    </row>
    <row r="8" spans="1:12">
      <c r="A8" s="24">
        <v>1.6</v>
      </c>
      <c r="D8" s="24">
        <f>AVERAGE(A14:A16)</f>
        <v>3.6</v>
      </c>
      <c r="E8" s="24">
        <v>0.1</v>
      </c>
      <c r="F8" s="24">
        <f t="shared" ref="F8:F43" si="0">D8*E8/(2*PI()*$E$2*$G$2)</f>
        <v>1562.9819757576442</v>
      </c>
      <c r="G8" s="24">
        <f>SQRT((0.01*(E8/(2*PI()*$E$2*$G$2))^2)+(0.01*(D8/(2*PI()*$E$2*$G$2))^2)+($F$2*(E8*D8/(2*PI()*$E$2^2*$G$2))^2)+($I$2*(E8*D8/(2*PI()*$E$2*$G$2^2))^2))/F8</f>
        <v>10.005941218528115</v>
      </c>
      <c r="H8" s="24">
        <f t="shared" ref="H8:H43" si="1">(E8*(1000000)*$G$2*(100))/D8</f>
        <v>200448.33333333331</v>
      </c>
      <c r="I8" s="29">
        <f t="shared" ref="I8:I43" si="2">(33.9673*(H8)-132.4461)</f>
        <v>6808556.2267333325</v>
      </c>
      <c r="J8" s="29">
        <f t="shared" ref="J8:J43" si="3">SQRT((0.01*(1/(D8*$G$2*(100)))^2)+(0.01*(E8/(D8*D8*$G$2*(100)))^2)+(100*$I$2*(E8/(D8*$G$2*$G$2*(100)))^2))</f>
        <v>3.2272974126155228E-2</v>
      </c>
      <c r="K8" s="29">
        <f t="shared" ref="K8:K43" si="4">F8/(I8-100)</f>
        <v>2.2956481230217973E-4</v>
      </c>
      <c r="L8" s="29">
        <f t="shared" ref="L8:L43" si="5">SQRT((G8*(1/(I8-100))^2)+(J8*(F8/(I8-100))^2))</f>
        <v>4.1243201731519454E-5</v>
      </c>
    </row>
    <row r="9" spans="1:12">
      <c r="A9" s="24">
        <v>1.7</v>
      </c>
      <c r="D9" s="24">
        <f>AVERAGE(A18:A19)</f>
        <v>6.55</v>
      </c>
      <c r="E9" s="24">
        <v>0.2</v>
      </c>
      <c r="F9" s="24">
        <f t="shared" si="0"/>
        <v>5687.5177451180934</v>
      </c>
      <c r="G9" s="24">
        <f>SQRT((0.01*(E9/(2*PI()*$E$2*$G$2))^2)+(0.01*(D9/(2*PI()*$E$2*$G$2))^2)+($F$2*(E9*D9/(2*PI()*$E$2^2*$G$2))^2)+($I$2*(E9*D9/(2*PI()*$E$2*$G$2^2))^2))/F9</f>
        <v>9.9683660220896595</v>
      </c>
      <c r="H9" s="24">
        <f t="shared" si="1"/>
        <v>220340.15267175573</v>
      </c>
      <c r="I9" s="29">
        <f t="shared" si="2"/>
        <v>7484227.621747328</v>
      </c>
      <c r="J9" s="29">
        <f t="shared" si="3"/>
        <v>3.5285727231577871E-2</v>
      </c>
      <c r="K9" s="29">
        <f t="shared" si="4"/>
        <v>7.599439817930606E-4</v>
      </c>
      <c r="L9" s="29">
        <f t="shared" si="5"/>
        <v>1.4275226663678812E-4</v>
      </c>
    </row>
    <row r="10" spans="1:12">
      <c r="A10" s="24">
        <v>1.5</v>
      </c>
      <c r="D10" s="24">
        <f>AVERAGE(A21:A22)</f>
        <v>9.8500000000000014</v>
      </c>
      <c r="E10" s="24">
        <v>0.3</v>
      </c>
      <c r="F10" s="24">
        <f t="shared" si="0"/>
        <v>12829.477051010663</v>
      </c>
      <c r="G10" s="24">
        <f>SQRT((0.01*(E10/(2*PI()*$E$2*$G$2))^2)+(0.01*(D10/(2*PI()*$E$2*$G$2))^2)+($F$2*(E10*D10/(2*PI()*$E$2^2*$G$2))^2)+($I$2*(E10*D10/(2*PI()*$E$2*$G$2^2))^2))/F10</f>
        <v>9.9613905778103362</v>
      </c>
      <c r="H10" s="24">
        <f t="shared" si="1"/>
        <v>219780.91370558372</v>
      </c>
      <c r="I10" s="29">
        <f t="shared" si="2"/>
        <v>7465231.7840116741</v>
      </c>
      <c r="J10" s="29">
        <f t="shared" si="3"/>
        <v>3.516097091207878E-2</v>
      </c>
      <c r="K10" s="29">
        <f t="shared" si="4"/>
        <v>1.718586814299513E-3</v>
      </c>
      <c r="L10" s="29">
        <f t="shared" si="5"/>
        <v>3.2225693975448185E-4</v>
      </c>
    </row>
    <row r="11" spans="1:12">
      <c r="A11" s="24">
        <v>1.4</v>
      </c>
      <c r="D11" s="24">
        <f>AVERAGE(A24:A25)</f>
        <v>13.05</v>
      </c>
      <c r="E11" s="24">
        <v>0.4</v>
      </c>
      <c r="F11" s="24">
        <f t="shared" si="0"/>
        <v>22663.23864848584</v>
      </c>
      <c r="G11" s="24">
        <f>SQRT((0.01*(E11/(2*PI()*$E$2*$G$2))^2)+(0.01*(D11/(2*PI()*$E$2*$G$2))^2)+($F$2*(E11*D11/(2*PI()*$E$2^2*$G$2))^2)+($I$2*(E11*D11/(2*PI()*$E$2*$G$2^2))^2))/F11</f>
        <v>9.9589480761145506</v>
      </c>
      <c r="H11" s="24">
        <f t="shared" si="1"/>
        <v>221184.36781609195</v>
      </c>
      <c r="I11" s="29">
        <f t="shared" si="2"/>
        <v>7512903.3308195407</v>
      </c>
      <c r="J11" s="29">
        <f t="shared" si="3"/>
        <v>3.5373091907667499E-2</v>
      </c>
      <c r="K11" s="29">
        <f t="shared" si="4"/>
        <v>3.0166154563789974E-3</v>
      </c>
      <c r="L11" s="29">
        <f t="shared" si="5"/>
        <v>5.6735721514487782E-4</v>
      </c>
    </row>
    <row r="12" spans="1:12">
      <c r="A12" s="24">
        <v>1.5</v>
      </c>
      <c r="D12" s="24">
        <f>AVERAGE(A27:A29)</f>
        <v>15.433333333333332</v>
      </c>
      <c r="E12" s="24">
        <v>0.5</v>
      </c>
      <c r="F12" s="24">
        <f t="shared" si="0"/>
        <v>33502.808091471721</v>
      </c>
      <c r="G12" s="24">
        <f>SQRT((0.01*(E12/(2*PI()*$E$2*$G$2))^2)+(0.01*(D12/(2*PI()*$E$2*$G$2))^2)+($F$2*(E12*D12/(2*PI()*$E$2^2*$G$2))^2)+($I$2*(E12*D12/(2*PI()*$E$2*$G$2^2))^2))/F12</f>
        <v>9.9578175343487771</v>
      </c>
      <c r="H12" s="24">
        <f t="shared" si="1"/>
        <v>233784.23326133908</v>
      </c>
      <c r="I12" s="29">
        <f t="shared" si="2"/>
        <v>7940886.7403578833</v>
      </c>
      <c r="J12" s="29">
        <f t="shared" si="3"/>
        <v>3.738206576667736E-2</v>
      </c>
      <c r="K12" s="29">
        <f t="shared" si="4"/>
        <v>4.2190791903777766E-3</v>
      </c>
      <c r="L12" s="29">
        <f t="shared" si="5"/>
        <v>8.157355269395515E-4</v>
      </c>
    </row>
    <row r="13" spans="1:12">
      <c r="A13" s="24"/>
      <c r="D13" s="24">
        <f>AVERAGE(A31:A32)</f>
        <v>17.75</v>
      </c>
      <c r="E13" s="24">
        <v>0.55000000000000004</v>
      </c>
      <c r="F13" s="24">
        <f t="shared" si="0"/>
        <v>42385.032050927781</v>
      </c>
      <c r="G13" s="24">
        <f>SQRT((0.01*(E13/(2*PI()*$E$2*$G$2))^2)+(0.01*(D13/(2*PI()*$E$2*$G$2))^2)+($F$2*(E13*D13/(2*PI()*$E$2^2*$G$2))^2)+($I$2*(E13*D13/(2*PI()*$E$2*$G$2^2))^2))/F13</f>
        <v>9.9574684360371162</v>
      </c>
      <c r="H13" s="24">
        <f t="shared" si="1"/>
        <v>223598.70422535209</v>
      </c>
      <c r="I13" s="29">
        <f t="shared" si="2"/>
        <v>7594911.8199338019</v>
      </c>
      <c r="J13" s="29">
        <f t="shared" si="3"/>
        <v>3.575160838027773E-2</v>
      </c>
      <c r="K13" s="29">
        <f t="shared" si="4"/>
        <v>5.580787655552105E-3</v>
      </c>
      <c r="L13" s="29">
        <f t="shared" si="5"/>
        <v>1.055220753707557E-3</v>
      </c>
    </row>
    <row r="14" spans="1:12">
      <c r="A14" s="24">
        <v>3.7</v>
      </c>
      <c r="D14" s="24">
        <f>AVERAGE(A34:A36)</f>
        <v>22.466666666666669</v>
      </c>
      <c r="E14" s="24">
        <v>0.65</v>
      </c>
      <c r="F14" s="24">
        <f t="shared" si="0"/>
        <v>63402.074405502215</v>
      </c>
      <c r="G14" s="24">
        <f>SQRT((0.01*(E14/(2*PI()*$E$2*$G$2))^2)+(0.01*(D14/(2*PI()*$E$2*$G$2))^2)+($F$2*(E14*D14/(2*PI()*$E$2^2*$G$2))^2)+($I$2*(E14*D14/(2*PI()*$E$2*$G$2^2))^2))/F14</f>
        <v>9.9569963600726155</v>
      </c>
      <c r="H14" s="24">
        <f t="shared" si="1"/>
        <v>208775.56379821958</v>
      </c>
      <c r="I14" s="29">
        <f t="shared" si="2"/>
        <v>7091409.7621032642</v>
      </c>
      <c r="J14" s="29">
        <f t="shared" si="3"/>
        <v>3.337924557803236E-2</v>
      </c>
      <c r="K14" s="29">
        <f t="shared" si="4"/>
        <v>8.9408129855403917E-3</v>
      </c>
      <c r="L14" s="29">
        <f t="shared" si="5"/>
        <v>1.6334855061241754E-3</v>
      </c>
    </row>
    <row r="15" spans="1:12">
      <c r="A15" s="24">
        <v>3.6</v>
      </c>
      <c r="D15" s="24">
        <f>AVERAGE(A38:A39)</f>
        <v>23.700000000000003</v>
      </c>
      <c r="E15" s="24">
        <v>0.75</v>
      </c>
      <c r="F15" s="24">
        <f t="shared" si="0"/>
        <v>77172.235053033684</v>
      </c>
      <c r="G15" s="24">
        <f>SQRT((0.01*(E15/(2*PI()*$E$2*$G$2))^2)+(0.01*(D15/(2*PI()*$E$2*$G$2))^2)+($F$2*(E15*D15/(2*PI()*$E$2^2*$G$2))^2)+($I$2*(E15*D15/(2*PI()*$E$2*$G$2^2))^2))/F15</f>
        <v>9.9567004396483743</v>
      </c>
      <c r="H15" s="24">
        <f t="shared" si="1"/>
        <v>228358.86075949363</v>
      </c>
      <c r="I15" s="29">
        <f t="shared" si="2"/>
        <v>7756601.484975948</v>
      </c>
      <c r="J15" s="29">
        <f t="shared" si="3"/>
        <v>3.6508690592208778E-2</v>
      </c>
      <c r="K15" s="29">
        <f t="shared" si="4"/>
        <v>9.9493612168467197E-3</v>
      </c>
      <c r="L15" s="29">
        <f t="shared" si="5"/>
        <v>1.9010491130243112E-3</v>
      </c>
    </row>
    <row r="16" spans="1:12">
      <c r="A16" s="24">
        <v>3.5</v>
      </c>
      <c r="D16" s="24">
        <f>AVERAGE(A41:A41)</f>
        <v>26.8</v>
      </c>
      <c r="E16" s="24">
        <v>0.85</v>
      </c>
      <c r="F16" s="24">
        <f t="shared" si="0"/>
        <v>98902.02613266425</v>
      </c>
      <c r="G16" s="24">
        <f>SQRT((0.01*(E16/(2*PI()*$E$2*$G$2))^2)+(0.01*(D16/(2*PI()*$E$2*$G$2))^2)+($F$2*(E16*D16/(2*PI()*$E$2^2*$G$2))^2)+($I$2*(E16*D16/(2*PI()*$E$2*$G$2^2))^2))/F16</f>
        <v>9.956502539399775</v>
      </c>
      <c r="H16" s="24">
        <f t="shared" si="1"/>
        <v>228870.11194029849</v>
      </c>
      <c r="I16" s="29">
        <f t="shared" si="2"/>
        <v>7773967.3072097013</v>
      </c>
      <c r="J16" s="29">
        <f t="shared" si="3"/>
        <v>3.6589386176414954E-2</v>
      </c>
      <c r="K16" s="29">
        <f t="shared" si="4"/>
        <v>1.2722371275997952E-2</v>
      </c>
      <c r="L16" s="29">
        <f t="shared" si="5"/>
        <v>2.4335800326071391E-3</v>
      </c>
    </row>
    <row r="17" spans="1:12">
      <c r="A17" s="24"/>
      <c r="D17" s="24">
        <f>AVERAGE(A43:A45)</f>
        <v>33.700000000000003</v>
      </c>
      <c r="E17" s="24">
        <v>0.95</v>
      </c>
      <c r="F17" s="24">
        <f t="shared" si="0"/>
        <v>138996.85542744715</v>
      </c>
      <c r="G17" s="24">
        <f>SQRT((0.01*(E17/(2*PI()*$E$2*$G$2))^2)+(0.01*(D17/(2*PI()*$E$2*$G$2))^2)+($F$2*(E17*D17/(2*PI()*$E$2^2*$G$2))^2)+($I$2*(E17*D17/(2*PI()*$E$2*$G$2^2))^2))/F17</f>
        <v>9.9563636535299054</v>
      </c>
      <c r="H17" s="24">
        <f t="shared" si="1"/>
        <v>203422.34421364983</v>
      </c>
      <c r="I17" s="29">
        <f t="shared" si="2"/>
        <v>6909575.3465083083</v>
      </c>
      <c r="J17" s="29">
        <f t="shared" si="3"/>
        <v>3.2520411389739788E-2</v>
      </c>
      <c r="K17" s="29">
        <f t="shared" si="4"/>
        <v>2.0116846570367889E-2</v>
      </c>
      <c r="L17" s="29">
        <f t="shared" si="5"/>
        <v>3.6277547754874177E-3</v>
      </c>
    </row>
    <row r="18" spans="1:12">
      <c r="A18" s="24">
        <v>6.5</v>
      </c>
      <c r="D18" s="24">
        <f>AVERAGE(A47:A48)</f>
        <v>39.65</v>
      </c>
      <c r="E18" s="24">
        <v>1.1499999999999999</v>
      </c>
      <c r="F18" s="24">
        <f t="shared" si="0"/>
        <v>197966.86288780323</v>
      </c>
      <c r="G18" s="24">
        <f>SQRT((0.01*(E18/(2*PI()*$E$2*$G$2))^2)+(0.01*(D18/(2*PI()*$E$2*$G$2))^2)+($F$2*(E18*D18/(2*PI()*$E$2^2*$G$2))^2)+($I$2*(E18*D18/(2*PI()*$E$2*$G$2^2))^2))/F18</f>
        <v>9.9561868132936375</v>
      </c>
      <c r="H18" s="24">
        <f t="shared" si="1"/>
        <v>209295.35939470367</v>
      </c>
      <c r="I18" s="29">
        <f t="shared" si="2"/>
        <v>7109065.8150677178</v>
      </c>
      <c r="J18" s="29">
        <f t="shared" si="3"/>
        <v>3.3458459482835642E-2</v>
      </c>
      <c r="K18" s="29">
        <f t="shared" si="4"/>
        <v>2.784749118756558E-2</v>
      </c>
      <c r="L18" s="29">
        <f t="shared" si="5"/>
        <v>5.093766669584456E-3</v>
      </c>
    </row>
    <row r="19" spans="1:12">
      <c r="A19" s="24">
        <v>6.6</v>
      </c>
      <c r="D19" s="24">
        <f>AVERAGE(A50:A52)</f>
        <v>44.6</v>
      </c>
      <c r="E19" s="24">
        <v>1.35</v>
      </c>
      <c r="F19" s="24">
        <f t="shared" si="0"/>
        <v>261408.73544546601</v>
      </c>
      <c r="G19" s="24">
        <f>SQRT((0.01*(E19/(2*PI()*$E$2*$G$2))^2)+(0.01*(D19/(2*PI()*$E$2*$G$2))^2)+($F$2*(E19*D19/(2*PI()*$E$2^2*$G$2))^2)+($I$2*(E19*D19/(2*PI()*$E$2*$G$2^2))^2))/F19</f>
        <v>9.9560825659191501</v>
      </c>
      <c r="H19" s="24">
        <f t="shared" si="1"/>
        <v>218425.76233183854</v>
      </c>
      <c r="I19" s="29">
        <f t="shared" si="2"/>
        <v>7419200.9507542597</v>
      </c>
      <c r="J19" s="29">
        <f t="shared" si="3"/>
        <v>3.4917544659696771E-2</v>
      </c>
      <c r="K19" s="29">
        <f t="shared" si="4"/>
        <v>3.5234557014470869E-2</v>
      </c>
      <c r="L19" s="29">
        <f t="shared" si="5"/>
        <v>6.584012780917141E-3</v>
      </c>
    </row>
    <row r="20" spans="1:12">
      <c r="A20" s="24"/>
      <c r="D20" s="24">
        <f>AVERAGE(A54:A56)</f>
        <v>49.633333333333333</v>
      </c>
      <c r="E20" s="24">
        <v>1.5</v>
      </c>
      <c r="F20" s="24">
        <f t="shared" si="0"/>
        <v>323233.35581987945</v>
      </c>
      <c r="G20" s="24">
        <f>SQRT((0.01*(E20/(2*PI()*$E$2*$G$2))^2)+(0.01*(D20/(2*PI()*$E$2*$G$2))^2)+($F$2*(E20*D20/(2*PI()*$E$2^2*$G$2))^2)+($I$2*(E20*D20/(2*PI()*$E$2*$G$2^2))^2))/F20</f>
        <v>9.9560301610362991</v>
      </c>
      <c r="H20" s="24">
        <f t="shared" si="1"/>
        <v>218083.47884486231</v>
      </c>
      <c r="I20" s="29">
        <f t="shared" si="2"/>
        <v>7407574.5048670918</v>
      </c>
      <c r="J20" s="29">
        <f t="shared" si="3"/>
        <v>3.486256472116539E-2</v>
      </c>
      <c r="K20" s="29">
        <f t="shared" si="4"/>
        <v>4.3636107772966143E-2</v>
      </c>
      <c r="L20" s="29">
        <f t="shared" si="5"/>
        <v>8.1475244621466384E-3</v>
      </c>
    </row>
    <row r="21" spans="1:12">
      <c r="A21" s="24">
        <v>9.9</v>
      </c>
      <c r="D21" s="24">
        <f>AVERAGE(A58:A59)</f>
        <v>53.3</v>
      </c>
      <c r="E21" s="24">
        <v>1.6</v>
      </c>
      <c r="F21" s="24">
        <f t="shared" si="0"/>
        <v>370253.06359058857</v>
      </c>
      <c r="G21" s="24">
        <f>SQRT((0.01*(E21/(2*PI()*$E$2*$G$2))^2)+(0.01*(D21/(2*PI()*$E$2*$G$2))^2)+($F$2*(E21*D21/(2*PI()*$E$2^2*$G$2))^2)+($I$2*(E21*D21/(2*PI()*$E$2*$G$2^2))^2))/F21</f>
        <v>9.9560031053493177</v>
      </c>
      <c r="H21" s="24">
        <f t="shared" si="1"/>
        <v>216619.58724202629</v>
      </c>
      <c r="I21" s="29">
        <f t="shared" si="2"/>
        <v>7357850.0596260801</v>
      </c>
      <c r="J21" s="29">
        <f t="shared" si="3"/>
        <v>3.4628414143376314E-2</v>
      </c>
      <c r="K21" s="29">
        <f t="shared" si="4"/>
        <v>5.0321505975347687E-2</v>
      </c>
      <c r="L21" s="29">
        <f t="shared" si="5"/>
        <v>9.3641838487177245E-3</v>
      </c>
    </row>
    <row r="22" spans="1:12">
      <c r="A22" s="24">
        <v>9.8000000000000007</v>
      </c>
      <c r="D22" s="26">
        <f>AVERAGE(A61:A62)</f>
        <v>56.3</v>
      </c>
      <c r="E22" s="24">
        <v>1.75</v>
      </c>
      <c r="F22" s="24">
        <f t="shared" si="0"/>
        <v>427757.77544867183</v>
      </c>
      <c r="G22" s="24">
        <f>SQRT((0.01*(E22/(2*PI()*$E$2*$G$2))^2)+(0.01*(D22/(2*PI()*$E$2*$G$2))^2)+($F$2*(E22*D22/(2*PI()*$E$2^2*$G$2))^2)+($I$2*(E22*D22/(2*PI()*$E$2*$G$2^2))^2))/F22</f>
        <v>9.9559708981448285</v>
      </c>
      <c r="H22" s="24">
        <f t="shared" si="1"/>
        <v>224302.75310834814</v>
      </c>
      <c r="I22" s="29">
        <f t="shared" si="2"/>
        <v>7618826.4595571943</v>
      </c>
      <c r="J22" s="29">
        <f t="shared" si="3"/>
        <v>3.5856465169597042E-2</v>
      </c>
      <c r="K22" s="29">
        <f t="shared" si="4"/>
        <v>5.6145574686183627E-2</v>
      </c>
      <c r="L22" s="29">
        <f t="shared" si="5"/>
        <v>1.0631615667604385E-2</v>
      </c>
    </row>
    <row r="23" spans="1:12">
      <c r="A23" s="24"/>
      <c r="D23" s="24">
        <f>AVERAGE(A64:A65)</f>
        <v>60</v>
      </c>
      <c r="E23" s="24">
        <v>1.75</v>
      </c>
      <c r="F23" s="24">
        <f t="shared" si="0"/>
        <v>455869.74292931287</v>
      </c>
      <c r="G23" s="24">
        <f>SQRT((0.01*(E23/(2*PI()*$E$2*$G$2))^2)+(0.01*(D23/(2*PI()*$E$2*$G$2))^2)+($F$2*(E23*D23/(2*PI()*$E$2^2*$G$2))^2)+($I$2*(E23*D23/(2*PI()*$E$2*$G$2^2))^2))/F23</f>
        <v>9.9559708792061983</v>
      </c>
      <c r="H23" s="24">
        <f t="shared" si="1"/>
        <v>210470.75</v>
      </c>
      <c r="I23" s="29">
        <f t="shared" si="2"/>
        <v>7148990.660375</v>
      </c>
      <c r="J23" s="29">
        <f t="shared" si="3"/>
        <v>3.3645316392585833E-2</v>
      </c>
      <c r="K23" s="29">
        <f t="shared" si="4"/>
        <v>6.3767899746476175E-2</v>
      </c>
      <c r="L23" s="29">
        <f t="shared" si="5"/>
        <v>1.1696728840249214E-2</v>
      </c>
    </row>
    <row r="24" spans="1:12">
      <c r="A24" s="24">
        <v>13</v>
      </c>
      <c r="D24" s="24">
        <f>AVERAGE(A67:A68)</f>
        <v>63.150000000000006</v>
      </c>
      <c r="E24" s="24">
        <v>1.9</v>
      </c>
      <c r="F24" s="24">
        <f t="shared" si="0"/>
        <v>520928.86767022475</v>
      </c>
      <c r="G24" s="24">
        <f>SQRT((0.01*(E24/(2*PI()*$E$2*$G$2))^2)+(0.01*(D24/(2*PI()*$E$2*$G$2))^2)+($F$2*(E24*D24/(2*PI()*$E$2^2*$G$2))^2)+($I$2*(E24*D24/(2*PI()*$E$2*$G$2^2))^2))/F24</f>
        <v>9.9559459949507279</v>
      </c>
      <c r="H24" s="24">
        <f t="shared" si="1"/>
        <v>217112.68408551067</v>
      </c>
      <c r="I24" s="29">
        <f t="shared" si="2"/>
        <v>7374599.2280377671</v>
      </c>
      <c r="J24" s="29">
        <f t="shared" si="3"/>
        <v>3.4706954915730025E-2</v>
      </c>
      <c r="K24" s="29">
        <f t="shared" si="4"/>
        <v>7.0639219228562505E-2</v>
      </c>
      <c r="L24" s="29">
        <f t="shared" si="5"/>
        <v>1.3159947187846976E-2</v>
      </c>
    </row>
    <row r="25" spans="1:12">
      <c r="A25" s="24">
        <v>13.1</v>
      </c>
      <c r="D25" s="24">
        <f>AVERAGE(A70:A72)</f>
        <v>65.766666666666666</v>
      </c>
      <c r="E25" s="24">
        <v>2</v>
      </c>
      <c r="F25" s="24">
        <f t="shared" si="0"/>
        <v>571067.30336478364</v>
      </c>
      <c r="G25" s="24">
        <f>SQRT((0.01*(E25/(2*PI()*$E$2*$G$2))^2)+(0.01*(D25/(2*PI()*$E$2*$G$2))^2)+($F$2*(E25*D25/(2*PI()*$E$2^2*$G$2))^2)+($I$2*(E25*D25/(2*PI()*$E$2*$G$2^2))^2))/F25</f>
        <v>9.9559324212101981</v>
      </c>
      <c r="H25" s="24">
        <f t="shared" si="1"/>
        <v>219446.73086670044</v>
      </c>
      <c r="I25" s="29">
        <f t="shared" si="2"/>
        <v>7453880.4952684743</v>
      </c>
      <c r="J25" s="29">
        <f t="shared" si="3"/>
        <v>3.5079999920813155E-2</v>
      </c>
      <c r="K25" s="29">
        <f t="shared" si="4"/>
        <v>7.6614451381723264E-2</v>
      </c>
      <c r="L25" s="29">
        <f t="shared" si="5"/>
        <v>1.434962289628248E-2</v>
      </c>
    </row>
    <row r="26" spans="1:12">
      <c r="A26" s="24"/>
      <c r="D26" s="24">
        <f>AVERAGE(A74:A75)</f>
        <v>66.45</v>
      </c>
      <c r="E26" s="24">
        <v>2.0499999999999998</v>
      </c>
      <c r="F26" s="24">
        <f t="shared" si="0"/>
        <v>591425.86720179347</v>
      </c>
      <c r="G26" s="24">
        <f>SQRT((0.01*(E26/(2*PI()*$E$2*$G$2))^2)+(0.01*(D26/(2*PI()*$E$2*$G$2))^2)+($F$2*(E26*D26/(2*PI()*$E$2^2*$G$2))^2)+($I$2*(E26*D26/(2*PI()*$E$2*$G$2^2))^2))/F26</f>
        <v>9.9559263689718378</v>
      </c>
      <c r="H26" s="24">
        <f t="shared" si="1"/>
        <v>222619.81941309254</v>
      </c>
      <c r="I26" s="29">
        <f t="shared" si="2"/>
        <v>7561661.7458503386</v>
      </c>
      <c r="J26" s="29">
        <f t="shared" si="3"/>
        <v>3.5587208000002576E-2</v>
      </c>
      <c r="K26" s="29">
        <f t="shared" si="4"/>
        <v>7.8214777195512328E-2</v>
      </c>
      <c r="L26" s="29">
        <f t="shared" si="5"/>
        <v>1.4754883032103842E-2</v>
      </c>
    </row>
    <row r="27" spans="1:12">
      <c r="A27" s="24">
        <v>15.6</v>
      </c>
      <c r="D27" s="24">
        <f>AVERAGE(A77:A78)</f>
        <v>68.5</v>
      </c>
      <c r="E27" s="24">
        <v>2.1</v>
      </c>
      <c r="F27" s="24">
        <f t="shared" si="0"/>
        <v>624541.5478131586</v>
      </c>
      <c r="G27" s="24">
        <f>SQRT((0.01*(E27/(2*PI()*$E$2*$G$2))^2)+(0.01*(D27/(2*PI()*$E$2*$G$2))^2)+($F$2*(E27*D27/(2*PI()*$E$2^2*$G$2))^2)+($I$2*(E27*D27/(2*PI()*$E$2*$G$2^2))^2))/F27</f>
        <v>9.9559207393676825</v>
      </c>
      <c r="H27" s="24">
        <f t="shared" si="1"/>
        <v>221224.72992700731</v>
      </c>
      <c r="I27" s="29">
        <f t="shared" si="2"/>
        <v>7514274.3227496352</v>
      </c>
      <c r="J27" s="29">
        <f t="shared" si="3"/>
        <v>3.5364165380025847E-2</v>
      </c>
      <c r="K27" s="29">
        <f t="shared" si="4"/>
        <v>8.3115126291696456E-2</v>
      </c>
      <c r="L27" s="29">
        <f t="shared" si="5"/>
        <v>1.5630100687602112E-2</v>
      </c>
    </row>
    <row r="28" spans="1:12">
      <c r="A28" s="24">
        <v>15.4</v>
      </c>
      <c r="D28" s="24">
        <f>AVERAGE(A80:A81)</f>
        <v>70.650000000000006</v>
      </c>
      <c r="E28" s="24">
        <v>2.15</v>
      </c>
      <c r="F28" s="24">
        <f t="shared" si="0"/>
        <v>659480.7073962409</v>
      </c>
      <c r="G28" s="24">
        <f>SQRT((0.01*(E28/(2*PI()*$E$2*$G$2))^2)+(0.01*(D28/(2*PI()*$E$2*$G$2))^2)+($F$2*(E28*D28/(2*PI()*$E$2^2*$G$2))^2)+($I$2*(E28*D28/(2*PI()*$E$2*$G$2^2))^2))/F28</f>
        <v>9.9559154977665969</v>
      </c>
      <c r="H28" s="24">
        <f t="shared" si="1"/>
        <v>219599.44798301483</v>
      </c>
      <c r="I28" s="29">
        <f t="shared" si="2"/>
        <v>7459067.8833734598</v>
      </c>
      <c r="J28" s="29">
        <f t="shared" si="3"/>
        <v>3.5104327394483381E-2</v>
      </c>
      <c r="K28" s="29">
        <f t="shared" si="4"/>
        <v>8.8414472043279291E-2</v>
      </c>
      <c r="L28" s="29">
        <f t="shared" si="5"/>
        <v>1.6565467097455752E-2</v>
      </c>
    </row>
    <row r="29" spans="1:12">
      <c r="A29" s="24">
        <v>15.3</v>
      </c>
      <c r="C29" s="21" t="s">
        <v>9</v>
      </c>
      <c r="D29" s="27">
        <v>72.8</v>
      </c>
      <c r="E29" s="27">
        <v>2.2000000000000002</v>
      </c>
      <c r="F29" s="24">
        <f t="shared" si="0"/>
        <v>695353.31454817846</v>
      </c>
      <c r="G29" s="24">
        <f>SQRT((0.01*(E29/(2*PI()*$E$2*$G$2))^2)+(0.01*(D29/(2*PI()*$E$2*$G$2))^2)+($F$2*(E29*D29/(2*PI()*$E$2^2*$G$2))^2)+($I$2*(E29*D29/(2*PI()*$E$2*$G$2^2))^2))/F29</f>
        <v>9.9559106095953638</v>
      </c>
      <c r="H29" s="24">
        <f t="shared" si="1"/>
        <v>218070.16483516482</v>
      </c>
      <c r="I29" s="29">
        <f t="shared" si="2"/>
        <v>7407122.2639054935</v>
      </c>
      <c r="J29" s="29">
        <f t="shared" si="3"/>
        <v>3.4859837559139982E-2</v>
      </c>
      <c r="K29" s="29">
        <f t="shared" si="4"/>
        <v>9.3877578569817904E-2</v>
      </c>
      <c r="L29" s="29">
        <f t="shared" si="5"/>
        <v>1.7527684962900789E-2</v>
      </c>
    </row>
    <row r="30" spans="1:12" ht="16.5" thickBot="1">
      <c r="A30" s="24"/>
      <c r="F30" s="24"/>
      <c r="G30" s="24"/>
      <c r="H30" s="24"/>
      <c r="I30" s="29"/>
      <c r="J30" s="29"/>
      <c r="K30" s="29"/>
    </row>
    <row r="31" spans="1:12" ht="63.75" thickBot="1">
      <c r="A31" s="24">
        <v>17.8</v>
      </c>
      <c r="D31" s="22" t="s">
        <v>1</v>
      </c>
      <c r="E31" s="28" t="s">
        <v>6</v>
      </c>
      <c r="F31" s="4" t="s">
        <v>16</v>
      </c>
      <c r="G31" s="4" t="s">
        <v>15</v>
      </c>
      <c r="H31" s="4" t="s">
        <v>17</v>
      </c>
      <c r="I31" s="4" t="s">
        <v>14</v>
      </c>
      <c r="J31" s="4" t="s">
        <v>18</v>
      </c>
      <c r="K31" s="4" t="s">
        <v>19</v>
      </c>
      <c r="L31" s="29" t="s">
        <v>20</v>
      </c>
    </row>
    <row r="32" spans="1:12">
      <c r="A32" s="24">
        <v>17.7</v>
      </c>
      <c r="D32" s="24">
        <v>1.7</v>
      </c>
      <c r="E32" s="25">
        <v>0.05</v>
      </c>
      <c r="F32" s="24">
        <f t="shared" si="0"/>
        <v>369.03741094277711</v>
      </c>
      <c r="G32" s="24">
        <f>SQRT((0.01*(E32/(2*PI()*$E$2*$G$2))^2)+(0.01*(D32/(2*PI()*$E$2*$G$2))^2)+($F$2*(E32*D32/(2*PI()*$E$2^2*$G$2))^2)+($I$2*(E32*D32/(2*PI()*$E$2*$G$2^2))^2))/F32</f>
        <v>10.15487805300064</v>
      </c>
      <c r="H32" s="24">
        <f t="shared" si="1"/>
        <v>212239.41176470587</v>
      </c>
      <c r="I32" s="29">
        <f t="shared" si="2"/>
        <v>7209067.3251352934</v>
      </c>
      <c r="J32" s="29">
        <f t="shared" si="3"/>
        <v>3.4893629227736297E-2</v>
      </c>
      <c r="K32" s="29">
        <f t="shared" si="4"/>
        <v>5.1191438981290051E-5</v>
      </c>
      <c r="L32" s="29">
        <f t="shared" si="5"/>
        <v>9.572688772548205E-6</v>
      </c>
    </row>
    <row r="33" spans="1:12">
      <c r="A33" s="24"/>
      <c r="D33" s="24">
        <v>5.7</v>
      </c>
      <c r="E33" s="24">
        <v>0.2</v>
      </c>
      <c r="F33" s="24">
        <f t="shared" si="0"/>
        <v>4949.4429232325401</v>
      </c>
      <c r="G33" s="24">
        <f>SQRT((0.01*(E33/(2*PI()*$E$2*$G$2))^2)+(0.01*(D33/(2*PI()*$E$2*$G$2))^2)+($F$2*(E33*D33/(2*PI()*$E$2^2*$G$2))^2)+($I$2*(E33*D33/(2*PI()*$E$2*$G$2^2))^2))/F33</f>
        <v>9.9683697689598691</v>
      </c>
      <c r="H33" s="24">
        <f t="shared" si="1"/>
        <v>253197.89473684211</v>
      </c>
      <c r="I33" s="29">
        <f t="shared" si="2"/>
        <v>8600316.4037947375</v>
      </c>
      <c r="J33" s="29">
        <f t="shared" si="3"/>
        <v>4.0547655702480513E-2</v>
      </c>
      <c r="K33" s="29">
        <f t="shared" si="4"/>
        <v>5.7550213748675677E-4</v>
      </c>
      <c r="L33" s="29">
        <f t="shared" si="5"/>
        <v>1.158862728574468E-4</v>
      </c>
    </row>
    <row r="34" spans="1:12">
      <c r="A34" s="24">
        <v>22.3</v>
      </c>
      <c r="D34" s="24">
        <v>12.4</v>
      </c>
      <c r="E34" s="24">
        <v>0.41</v>
      </c>
      <c r="F34" s="24">
        <f t="shared" si="0"/>
        <v>22072.778790977394</v>
      </c>
      <c r="G34" s="24">
        <f>SQRT((0.01*(E34/(2*PI()*$E$2*$G$2))^2)+(0.01*(D34/(2*PI()*$E$2*$G$2))^2)+($F$2*(E34*D34/(2*PI()*$E$2^2*$G$2))^2)+($I$2*(E34*D34/(2*PI()*$E$2*$G$2^2))^2))/F34</f>
        <v>9.9587971914224713</v>
      </c>
      <c r="H34" s="24">
        <f t="shared" si="1"/>
        <v>238598.17741935482</v>
      </c>
      <c r="I34" s="29">
        <f t="shared" si="2"/>
        <v>8104403.4257564507</v>
      </c>
      <c r="J34" s="29">
        <f t="shared" si="3"/>
        <v>3.8157182950448738E-2</v>
      </c>
      <c r="K34" s="29">
        <f t="shared" si="4"/>
        <v>2.7235874116987588E-3</v>
      </c>
      <c r="L34" s="29">
        <f t="shared" si="5"/>
        <v>5.3202199417438857E-4</v>
      </c>
    </row>
    <row r="35" spans="1:12">
      <c r="A35" s="24">
        <v>22.6</v>
      </c>
      <c r="D35" s="24">
        <v>18.899999999999999</v>
      </c>
      <c r="E35" s="24">
        <v>0.6</v>
      </c>
      <c r="F35" s="24">
        <f t="shared" si="0"/>
        <v>49233.932236365777</v>
      </c>
      <c r="G35" s="24">
        <f>SQRT((0.01*(E35/(2*PI()*$E$2*$G$2))^2)+(0.01*(D35/(2*PI()*$E$2*$G$2))^2)+($F$2*(E35*D35/(2*PI()*$E$2^2*$G$2))^2)+($I$2*(E35*D35/(2*PI()*$E$2*$G$2^2))^2))/F35</f>
        <v>9.9572031131345522</v>
      </c>
      <c r="H35" s="24">
        <f t="shared" si="1"/>
        <v>229083.80952380953</v>
      </c>
      <c r="I35" s="29">
        <f t="shared" si="2"/>
        <v>7781226.0371380951</v>
      </c>
      <c r="J35" s="29">
        <f t="shared" si="3"/>
        <v>3.6627235997698335E-2</v>
      </c>
      <c r="K35" s="29">
        <f t="shared" si="4"/>
        <v>6.3273531364714999E-3</v>
      </c>
      <c r="L35" s="29">
        <f t="shared" si="5"/>
        <v>1.2109443111784101E-3</v>
      </c>
    </row>
    <row r="36" spans="1:12">
      <c r="A36" s="24">
        <v>22.5</v>
      </c>
      <c r="D36" s="24">
        <v>24.9</v>
      </c>
      <c r="E36" s="24">
        <v>0.75</v>
      </c>
      <c r="F36" s="24">
        <f t="shared" si="0"/>
        <v>81079.689992427768</v>
      </c>
      <c r="G36" s="24">
        <f>SQRT((0.01*(E36/(2*PI()*$E$2*$G$2))^2)+(0.01*(D36/(2*PI()*$E$2*$G$2))^2)+($F$2*(E36*D36/(2*PI()*$E$2^2*$G$2))^2)+($I$2*(E36*D36/(2*PI()*$E$2*$G$2^2))^2))/F36</f>
        <v>9.9567003555521101</v>
      </c>
      <c r="H36" s="24">
        <f t="shared" si="1"/>
        <v>217353.61445783134</v>
      </c>
      <c r="I36" s="29">
        <f t="shared" si="2"/>
        <v>7382782.9822734948</v>
      </c>
      <c r="J36" s="29">
        <f t="shared" si="3"/>
        <v>3.4749235204091802E-2</v>
      </c>
      <c r="K36" s="29">
        <f t="shared" si="4"/>
        <v>1.0982415225888421E-2</v>
      </c>
      <c r="L36" s="29">
        <f t="shared" si="5"/>
        <v>2.0472481832316202E-3</v>
      </c>
    </row>
    <row r="37" spans="1:12">
      <c r="A37" s="24"/>
      <c r="D37" s="24">
        <v>33.4</v>
      </c>
      <c r="E37" s="24">
        <v>0.95</v>
      </c>
      <c r="F37" s="24">
        <f t="shared" si="0"/>
        <v>137759.49469663901</v>
      </c>
      <c r="G37" s="24">
        <f>SQRT((0.01*(E37/(2*PI()*$E$2*$G$2))^2)+(0.01*(D37/(2*PI()*$E$2*$G$2))^2)+($F$2*(E37*D37/(2*PI()*$E$2^2*$G$2))^2)+($I$2*(E37*D37/(2*PI()*$E$2*$G$2^2))^2))/F37</f>
        <v>9.9563636615091227</v>
      </c>
      <c r="H37" s="24">
        <f t="shared" si="1"/>
        <v>205249.49101796409</v>
      </c>
      <c r="I37" s="29">
        <f t="shared" si="2"/>
        <v>6971638.5901544914</v>
      </c>
      <c r="J37" s="29">
        <f t="shared" si="3"/>
        <v>3.2812510930855875E-2</v>
      </c>
      <c r="K37" s="29">
        <f t="shared" si="4"/>
        <v>1.9760271411419703E-2</v>
      </c>
      <c r="L37" s="29">
        <f t="shared" si="5"/>
        <v>3.5794198451958867E-3</v>
      </c>
    </row>
    <row r="38" spans="1:12">
      <c r="A38" s="24">
        <v>24.3</v>
      </c>
      <c r="D38" s="24">
        <v>42.2</v>
      </c>
      <c r="E38" s="24">
        <v>1.25</v>
      </c>
      <c r="F38" s="24">
        <f t="shared" si="0"/>
        <v>229020.27561448811</v>
      </c>
      <c r="G38" s="24">
        <f>SQRT((0.01*(E38/(2*PI()*$E$2*$G$2))^2)+(0.01*(D38/(2*PI()*$E$2*$G$2))^2)+($F$2*(E38*D38/(2*PI()*$E$2^2*$G$2))^2)+($I$2*(E38*D38/(2*PI()*$E$2*$G$2^2))^2))/F38</f>
        <v>9.9561284482990313</v>
      </c>
      <c r="H38" s="24">
        <f t="shared" si="1"/>
        <v>213748.22274881514</v>
      </c>
      <c r="I38" s="29">
        <f t="shared" si="2"/>
        <v>7260317.5604758281</v>
      </c>
      <c r="J38" s="29">
        <f t="shared" si="3"/>
        <v>3.417001838910342E-2</v>
      </c>
      <c r="K38" s="29">
        <f t="shared" si="4"/>
        <v>3.1544547213193753E-2</v>
      </c>
      <c r="L38" s="29">
        <f t="shared" si="5"/>
        <v>5.8310518799981233E-3</v>
      </c>
    </row>
    <row r="39" spans="1:12">
      <c r="A39" s="24">
        <v>23.1</v>
      </c>
      <c r="D39" s="24">
        <v>50.2</v>
      </c>
      <c r="E39" s="24">
        <v>1.5</v>
      </c>
      <c r="F39" s="24">
        <f t="shared" si="0"/>
        <v>326923.72992930724</v>
      </c>
      <c r="G39" s="24">
        <f>SQRT((0.01*(E39/(2*PI()*$E$2*$G$2))^2)+(0.01*(D39/(2*PI()*$E$2*$G$2))^2)+($F$2*(E39*D39/(2*PI()*$E$2^2*$G$2))^2)+($I$2*(E39*D39/(2*PI()*$E$2*$G$2^2))^2))/F39</f>
        <v>9.9560301564598053</v>
      </c>
      <c r="H39" s="24">
        <f t="shared" si="1"/>
        <v>215621.71314741034</v>
      </c>
      <c r="I39" s="29">
        <f t="shared" si="2"/>
        <v>7323954.9708920307</v>
      </c>
      <c r="J39" s="29">
        <f t="shared" si="3"/>
        <v>3.4469029771369064E-2</v>
      </c>
      <c r="K39" s="29">
        <f t="shared" si="4"/>
        <v>4.4638203682163931E-2</v>
      </c>
      <c r="L39" s="29">
        <f t="shared" si="5"/>
        <v>8.2874560768692023E-3</v>
      </c>
    </row>
    <row r="40" spans="1:12">
      <c r="A40" s="24"/>
      <c r="D40" s="24">
        <v>60.9</v>
      </c>
      <c r="E40" s="24">
        <v>1.8</v>
      </c>
      <c r="F40" s="24">
        <f t="shared" si="0"/>
        <v>475928.01161820261</v>
      </c>
      <c r="G40" s="24">
        <f>SQRT((0.01*(E40/(2*PI()*$E$2*$G$2))^2)+(0.01*(D40/(2*PI()*$E$2*$G$2))^2)+($F$2*(E40*D40/(2*PI()*$E$2^2*$G$2))^2)+($I$2*(E40*D40/(2*PI()*$E$2*$G$2^2))^2))/F40</f>
        <v>9.9559618912356918</v>
      </c>
      <c r="H40" s="24">
        <f t="shared" si="1"/>
        <v>213284.92610837438</v>
      </c>
      <c r="I40" s="29">
        <f t="shared" si="2"/>
        <v>7244580.6245009853</v>
      </c>
      <c r="J40" s="29">
        <f t="shared" si="3"/>
        <v>3.4095139365303249E-2</v>
      </c>
      <c r="K40" s="29">
        <f t="shared" si="4"/>
        <v>6.5695256331917584E-2</v>
      </c>
      <c r="L40" s="29">
        <f t="shared" si="5"/>
        <v>1.2130543143744961E-2</v>
      </c>
    </row>
    <row r="41" spans="1:12">
      <c r="A41" s="24">
        <v>26.8</v>
      </c>
      <c r="D41" s="24">
        <v>64.400000000000006</v>
      </c>
      <c r="E41" s="24">
        <v>1.95</v>
      </c>
      <c r="F41" s="24">
        <f t="shared" si="0"/>
        <v>545220.21254345821</v>
      </c>
      <c r="G41" s="24">
        <f>SQRT((0.01*(E41/(2*PI()*$E$2*$G$2))^2)+(0.01*(D41/(2*PI()*$E$2*$G$2))^2)+($F$2*(E41*D41/(2*PI()*$E$2^2*$G$2))^2)+($I$2*(E41*D41/(2*PI()*$E$2*$G$2^2))^2))/F41</f>
        <v>9.9559389473649222</v>
      </c>
      <c r="H41" s="24">
        <f t="shared" si="1"/>
        <v>218501.13354037268</v>
      </c>
      <c r="I41" s="29">
        <f t="shared" si="2"/>
        <v>7421761.1072059013</v>
      </c>
      <c r="J41" s="29">
        <f t="shared" si="3"/>
        <v>3.4928872735631486E-2</v>
      </c>
      <c r="K41" s="29">
        <f t="shared" si="4"/>
        <v>7.3463366848438877E-2</v>
      </c>
      <c r="L41" s="29">
        <f t="shared" si="5"/>
        <v>1.3729765302134104E-2</v>
      </c>
    </row>
    <row r="42" spans="1:12">
      <c r="A42" s="24"/>
      <c r="C42" s="21" t="s">
        <v>12</v>
      </c>
      <c r="D42" s="4">
        <v>58.6</v>
      </c>
      <c r="E42" s="4">
        <v>1.95</v>
      </c>
      <c r="F42" s="24">
        <f t="shared" si="0"/>
        <v>496116.52880507213</v>
      </c>
      <c r="G42" s="24">
        <f>SQRT((0.01*(E42/(2*PI()*$E$2*$G$2))^2)+(0.01*(D42/(2*PI()*$E$2*$G$2))^2)+($F$2*(E42*D42/(2*PI()*$E$2^2*$G$2))^2)+($I$2*(E42*D42/(2*PI()*$E$2*$G$2^2))^2))/F42</f>
        <v>9.9559389725216363</v>
      </c>
      <c r="H42" s="24">
        <f t="shared" si="1"/>
        <v>240127.52559726965</v>
      </c>
      <c r="I42" s="29">
        <f t="shared" si="2"/>
        <v>8156351.2541201375</v>
      </c>
      <c r="J42" s="29">
        <f t="shared" si="3"/>
        <v>3.8385996797019005E-2</v>
      </c>
      <c r="K42" s="29">
        <f t="shared" si="4"/>
        <v>6.0826538240157622E-2</v>
      </c>
      <c r="L42" s="29">
        <f t="shared" si="5"/>
        <v>1.1917345002763681E-2</v>
      </c>
    </row>
    <row r="43" spans="1:12">
      <c r="A43" s="24">
        <v>32.799999999999997</v>
      </c>
      <c r="D43" s="4">
        <v>29.8</v>
      </c>
      <c r="E43" s="4">
        <v>1.95</v>
      </c>
      <c r="F43" s="24">
        <f t="shared" si="0"/>
        <v>252291.3405868797</v>
      </c>
      <c r="G43" s="24">
        <f>SQRT((0.01*(E43/(2*PI()*$E$2*$G$2))^2)+(0.01*(D43/(2*PI()*$E$2*$G$2))^2)+($F$2*(E43*D43/(2*PI()*$E$2^2*$G$2))^2)+($I$2*(E43*D43/(2*PI()*$E$2*$G$2^2))^2))/F43</f>
        <v>9.9559393918022305</v>
      </c>
      <c r="H43" s="24">
        <f t="shared" si="1"/>
        <v>472197.08053691278</v>
      </c>
      <c r="I43" s="29">
        <f t="shared" si="2"/>
        <v>16039127.447621478</v>
      </c>
      <c r="J43" s="29">
        <f t="shared" si="3"/>
        <v>7.5483877443514244E-2</v>
      </c>
      <c r="K43" s="29">
        <f t="shared" si="4"/>
        <v>1.5729840316738998E-2</v>
      </c>
      <c r="L43" s="29">
        <f t="shared" si="5"/>
        <v>4.3216681427709408E-3</v>
      </c>
    </row>
    <row r="44" spans="1:12">
      <c r="A44" s="24">
        <v>34.1</v>
      </c>
    </row>
    <row r="45" spans="1:12">
      <c r="A45" s="24">
        <v>34.200000000000003</v>
      </c>
    </row>
    <row r="46" spans="1:12">
      <c r="A46" s="24"/>
    </row>
    <row r="47" spans="1:12">
      <c r="A47" s="24">
        <v>39.5</v>
      </c>
    </row>
    <row r="48" spans="1:12">
      <c r="A48" s="24">
        <v>39.799999999999997</v>
      </c>
    </row>
    <row r="49" spans="1:1">
      <c r="A49" s="24"/>
    </row>
    <row r="50" spans="1:1">
      <c r="A50" s="24">
        <v>44.8</v>
      </c>
    </row>
    <row r="51" spans="1:1">
      <c r="A51" s="24">
        <v>44.6</v>
      </c>
    </row>
    <row r="52" spans="1:1">
      <c r="A52" s="24">
        <v>44.4</v>
      </c>
    </row>
    <row r="53" spans="1:1">
      <c r="A53" s="24"/>
    </row>
    <row r="54" spans="1:1">
      <c r="A54" s="24">
        <v>49.1</v>
      </c>
    </row>
    <row r="55" spans="1:1">
      <c r="A55" s="24">
        <v>49.8</v>
      </c>
    </row>
    <row r="56" spans="1:1">
      <c r="A56" s="24">
        <v>50</v>
      </c>
    </row>
    <row r="57" spans="1:1">
      <c r="A57" s="24"/>
    </row>
    <row r="58" spans="1:1">
      <c r="A58" s="24">
        <v>53.2</v>
      </c>
    </row>
    <row r="59" spans="1:1">
      <c r="A59" s="24">
        <v>53.4</v>
      </c>
    </row>
    <row r="60" spans="1:1">
      <c r="A60" s="24"/>
    </row>
    <row r="61" spans="1:1">
      <c r="A61" s="24">
        <v>56.5</v>
      </c>
    </row>
    <row r="62" spans="1:1">
      <c r="A62" s="24">
        <v>56.1</v>
      </c>
    </row>
    <row r="63" spans="1:1">
      <c r="A63" s="24"/>
    </row>
    <row r="64" spans="1:1">
      <c r="A64" s="24">
        <v>59.6</v>
      </c>
    </row>
    <row r="65" spans="1:1">
      <c r="A65" s="24">
        <v>60.4</v>
      </c>
    </row>
    <row r="66" spans="1:1">
      <c r="A66" s="24"/>
    </row>
    <row r="67" spans="1:1">
      <c r="A67" s="24">
        <v>63.2</v>
      </c>
    </row>
    <row r="68" spans="1:1">
      <c r="A68" s="24">
        <v>63.1</v>
      </c>
    </row>
    <row r="69" spans="1:1">
      <c r="A69" s="24"/>
    </row>
    <row r="70" spans="1:1">
      <c r="A70" s="24">
        <v>65.900000000000006</v>
      </c>
    </row>
    <row r="71" spans="1:1">
      <c r="A71" s="24">
        <v>66</v>
      </c>
    </row>
    <row r="72" spans="1:1">
      <c r="A72" s="24">
        <v>65.400000000000006</v>
      </c>
    </row>
    <row r="73" spans="1:1">
      <c r="A73" s="24"/>
    </row>
    <row r="74" spans="1:1">
      <c r="A74" s="24">
        <v>66</v>
      </c>
    </row>
    <row r="75" spans="1:1">
      <c r="A75" s="24">
        <v>66.900000000000006</v>
      </c>
    </row>
    <row r="76" spans="1:1">
      <c r="A76" s="24"/>
    </row>
    <row r="77" spans="1:1">
      <c r="A77" s="24">
        <v>68.7</v>
      </c>
    </row>
    <row r="78" spans="1:1">
      <c r="A78" s="24">
        <v>68.3</v>
      </c>
    </row>
    <row r="79" spans="1:1">
      <c r="A79" s="24"/>
    </row>
    <row r="80" spans="1:1">
      <c r="A80" s="24">
        <v>70.599999999999994</v>
      </c>
    </row>
    <row r="81" spans="1:1">
      <c r="A81" s="24">
        <v>70.7</v>
      </c>
    </row>
  </sheetData>
  <pageMargins left="0.75" right="0.75" top="1" bottom="1" header="0.5" footer="0.5"/>
  <pageSetup orientation="portrait" horizontalDpi="4294967292" verticalDpi="4294967292" r:id="rId1"/>
  <ignoredErrors>
    <ignoredError sqref="G2:G3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>Purdue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Roos</dc:creator>
  <cp:lastModifiedBy>Alex Hagen</cp:lastModifiedBy>
  <dcterms:created xsi:type="dcterms:W3CDTF">2011-04-12T16:43:55Z</dcterms:created>
  <dcterms:modified xsi:type="dcterms:W3CDTF">2011-04-18T22:03:42Z</dcterms:modified>
</cp:coreProperties>
</file>