
<file path=[Content_Types].xml><?xml version="1.0" encoding="utf-8"?>
<Types xmlns="http://schemas.openxmlformats.org/package/2006/content-types">
  <Override PartName="/xl/charts/chart6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0" yWindow="0" windowWidth="20730" windowHeight="11760" tabRatio="500" firstSheet="2" activeTab="6"/>
  </bookViews>
  <sheets>
    <sheet name="Equipment" sheetId="1" r:id="rId1"/>
    <sheet name="Re vs KL" sheetId="3" r:id="rId2"/>
    <sheet name="Re vs. P_L,Maj" sheetId="4" r:id="rId3"/>
    <sheet name="Re vs. P_L,Min" sheetId="5" r:id="rId4"/>
    <sheet name="Re vs. Loss" sheetId="6" r:id="rId5"/>
    <sheet name="Cont Real vs. Calc" sheetId="7" r:id="rId6"/>
    <sheet name="Exp Real vs. Calc" sheetId="8" r:id="rId7"/>
    <sheet name="Flow Data" sheetId="2" r:id="rId8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2" i="2"/>
  <c r="AB2"/>
  <c r="AI7"/>
  <c r="AI6"/>
  <c r="AI5"/>
  <c r="AI4"/>
  <c r="AI3"/>
  <c r="AI2"/>
  <c r="AC3"/>
  <c r="AC4"/>
  <c r="AC5"/>
  <c r="AC6"/>
  <c r="AC7"/>
  <c r="AC2"/>
  <c r="AO3"/>
  <c r="AO4"/>
  <c r="AO5"/>
  <c r="AO6"/>
  <c r="AO7"/>
  <c r="AO2"/>
  <c r="AS2"/>
  <c r="AU3"/>
  <c r="AU4"/>
  <c r="AU5"/>
  <c r="AU6"/>
  <c r="AU7"/>
  <c r="AU2"/>
  <c r="AT3"/>
  <c r="AT4"/>
  <c r="AT5"/>
  <c r="AT6"/>
  <c r="AT7"/>
  <c r="AN3"/>
  <c r="AN4"/>
  <c r="AN5"/>
  <c r="AN6"/>
  <c r="AN7"/>
  <c r="AN2"/>
  <c r="AH3"/>
  <c r="AH4"/>
  <c r="AH5"/>
  <c r="AH6"/>
  <c r="AH7"/>
  <c r="AH2"/>
  <c r="AB3"/>
  <c r="AB4"/>
  <c r="AB5"/>
  <c r="AB6"/>
  <c r="AB7"/>
  <c r="Z3"/>
  <c r="D3"/>
  <c r="F3"/>
  <c r="Z4"/>
  <c r="D4"/>
  <c r="F4"/>
  <c r="Z5"/>
  <c r="D5"/>
  <c r="F5"/>
  <c r="Z6"/>
  <c r="D6"/>
  <c r="F6"/>
  <c r="Z7"/>
  <c r="D7"/>
  <c r="F7"/>
  <c r="Z2"/>
  <c r="D2"/>
  <c r="F2"/>
  <c r="H2"/>
  <c r="V2"/>
  <c r="H3"/>
  <c r="V3"/>
  <c r="W3"/>
  <c r="H4"/>
  <c r="V4"/>
  <c r="W4"/>
  <c r="H5"/>
  <c r="V5"/>
  <c r="W5"/>
  <c r="H6"/>
  <c r="V6"/>
  <c r="W6"/>
  <c r="H7"/>
  <c r="V7"/>
  <c r="W7"/>
  <c r="W2"/>
  <c r="J3"/>
  <c r="J4"/>
  <c r="J5"/>
  <c r="J6"/>
  <c r="J7"/>
  <c r="J2"/>
  <c r="L3"/>
  <c r="L4"/>
  <c r="L5"/>
  <c r="L6"/>
  <c r="L7"/>
  <c r="L2"/>
  <c r="E3"/>
  <c r="G3"/>
  <c r="I3"/>
  <c r="E4"/>
  <c r="G4"/>
  <c r="I4"/>
  <c r="E5"/>
  <c r="G5"/>
  <c r="I5"/>
  <c r="E6"/>
  <c r="G6"/>
  <c r="I6"/>
  <c r="E7"/>
  <c r="G7"/>
  <c r="I7"/>
  <c r="E2"/>
  <c r="G2"/>
  <c r="I2"/>
  <c r="K2"/>
  <c r="K3"/>
  <c r="K4"/>
  <c r="K5"/>
  <c r="K6"/>
  <c r="K7"/>
  <c r="M3"/>
  <c r="M4"/>
  <c r="M5"/>
  <c r="M6"/>
  <c r="M7"/>
  <c r="M2"/>
  <c r="AM7"/>
  <c r="AL7"/>
  <c r="AM6"/>
  <c r="AL6"/>
  <c r="AM5"/>
  <c r="AL5"/>
  <c r="AM4"/>
  <c r="AL4"/>
  <c r="AM3"/>
  <c r="AL3"/>
  <c r="AM2"/>
  <c r="AL2"/>
  <c r="AS7"/>
  <c r="AR7"/>
  <c r="AS6"/>
  <c r="AR6"/>
  <c r="AS5"/>
  <c r="AR5"/>
  <c r="AS4"/>
  <c r="AR4"/>
  <c r="AS3"/>
  <c r="AR3"/>
  <c r="AR2"/>
  <c r="AG7"/>
  <c r="AF7"/>
  <c r="AG6"/>
  <c r="AF6"/>
  <c r="AG5"/>
  <c r="AF5"/>
  <c r="AG4"/>
  <c r="AF4"/>
  <c r="AG3"/>
  <c r="AF3"/>
  <c r="AG2"/>
  <c r="AF2"/>
  <c r="AA7"/>
  <c r="AA6"/>
  <c r="AA5"/>
  <c r="AA4"/>
  <c r="AA3"/>
  <c r="AA2"/>
  <c r="U3"/>
  <c r="U4"/>
  <c r="U5"/>
  <c r="U6"/>
  <c r="U7"/>
  <c r="U2"/>
  <c r="Q3"/>
  <c r="Q4"/>
  <c r="Q5"/>
  <c r="Q6"/>
  <c r="Q7"/>
  <c r="Q2"/>
  <c r="P3"/>
  <c r="P4"/>
  <c r="P5"/>
  <c r="P6"/>
  <c r="P7"/>
  <c r="P2"/>
  <c r="T3"/>
  <c r="T4"/>
  <c r="T5"/>
  <c r="T6"/>
  <c r="T7"/>
  <c r="T2"/>
</calcChain>
</file>

<file path=xl/sharedStrings.xml><?xml version="1.0" encoding="utf-8"?>
<sst xmlns="http://schemas.openxmlformats.org/spreadsheetml/2006/main" count="87" uniqueCount="74">
  <si>
    <t>Flow Rate (m^3/hr)</t>
  </si>
  <si>
    <t>Orifice Diameter (in)</t>
  </si>
  <si>
    <t>Flow #</t>
  </si>
  <si>
    <t>Dimensions</t>
  </si>
  <si>
    <t>Component</t>
  </si>
  <si>
    <t>Manufacturer</t>
  </si>
  <si>
    <t>Model</t>
  </si>
  <si>
    <t>Serial Number</t>
  </si>
  <si>
    <t>Other Information</t>
  </si>
  <si>
    <t>Flow Meter</t>
  </si>
  <si>
    <t>Yamatake</t>
  </si>
  <si>
    <t>MagneW 3000 Plus</t>
  </si>
  <si>
    <t>Pump</t>
  </si>
  <si>
    <t>Franklin Electric</t>
  </si>
  <si>
    <t>Model # 1113007485</t>
  </si>
  <si>
    <t>R-9YH19-41-034A</t>
  </si>
  <si>
    <t>Pressure Transducer 1</t>
  </si>
  <si>
    <t>Pressure Transducer 2</t>
  </si>
  <si>
    <t>DC Power Supply</t>
  </si>
  <si>
    <t>Tenma</t>
  </si>
  <si>
    <t>72-6610</t>
  </si>
  <si>
    <t>Honeywell</t>
  </si>
  <si>
    <t>STD-924</t>
  </si>
  <si>
    <t>295.6 Ohms</t>
  </si>
  <si>
    <t>250.2 Ohms</t>
  </si>
  <si>
    <t>N/A</t>
  </si>
  <si>
    <t>DMM</t>
  </si>
  <si>
    <t>True RMS</t>
  </si>
  <si>
    <t>Fluke</t>
  </si>
  <si>
    <t>Flow Rate Error (m^3/hr)</t>
  </si>
  <si>
    <t>Flow Rate (m^3/s)</t>
  </si>
  <si>
    <t>Flow Rate Error (m^3/s)</t>
  </si>
  <si>
    <t>Orifice Voltage (V)</t>
  </si>
  <si>
    <t>Orifice Voltage Error (V)</t>
  </si>
  <si>
    <t>Pipe Voltage (V)</t>
  </si>
  <si>
    <t>Pipe Voltage Error (V)</t>
  </si>
  <si>
    <t>Sharp Corner Voltage (V)</t>
  </si>
  <si>
    <t>Sharp Corner Voltage Error (V)</t>
  </si>
  <si>
    <t>Smooth Corner Voltage (V)</t>
  </si>
  <si>
    <t>Smooth Corner Voltage Error (V)</t>
  </si>
  <si>
    <t>Contraction Voltage (V)</t>
  </si>
  <si>
    <t>Contraction Voltage Error (V)</t>
  </si>
  <si>
    <t>Expansion Voltage (V)</t>
  </si>
  <si>
    <t>Expansion Voltage Error (V)</t>
  </si>
  <si>
    <t>Orifice Pressure (Pa)</t>
  </si>
  <si>
    <t>Orifice Pressure Error (Pa)</t>
  </si>
  <si>
    <t>Pipe Pressure (Pa)</t>
  </si>
  <si>
    <t>Pipe Pressure Error (Pa)</t>
  </si>
  <si>
    <t>Contraction Pressure (Pa)</t>
  </si>
  <si>
    <t>Contraction Pressure Error (Pa)</t>
  </si>
  <si>
    <t>Expansion Pressure (Pa)</t>
  </si>
  <si>
    <t>Expansion Pressure Error (Pa)</t>
  </si>
  <si>
    <t>Velocity (m/s)</t>
  </si>
  <si>
    <t>Velocity through 1/2" pipe (m/s)</t>
  </si>
  <si>
    <t>Velocity Error through 1/2" pipe (m/s)</t>
  </si>
  <si>
    <t>Velocity Error (m/s)</t>
  </si>
  <si>
    <t>Re</t>
  </si>
  <si>
    <t>Re through 1/2" pipe</t>
  </si>
  <si>
    <t>Re Error</t>
  </si>
  <si>
    <t>Re Error through 1/2" pipe</t>
  </si>
  <si>
    <t>Major Loss (Pa)</t>
  </si>
  <si>
    <t>Major Loss Error (Pa)</t>
  </si>
  <si>
    <t>Smooth Corner Pressure (Pa)</t>
  </si>
  <si>
    <t>Smooth Corner Pressure Error (Pa)</t>
  </si>
  <si>
    <t>Sharp Corner Pressure Error (Pa)</t>
  </si>
  <si>
    <t>Sharp Corner Pressure (Pa)</t>
  </si>
  <si>
    <t>Sharp Corner Minor Loss Coefficient</t>
  </si>
  <si>
    <t>Sharp Corner Minor Loss Coefficient Error</t>
  </si>
  <si>
    <t>Smooth Corner Minor Loss Coefficient</t>
  </si>
  <si>
    <t>Smooth Corner Minor Loss Coefficient Error</t>
  </si>
  <si>
    <t>Calculated Contraction Pressure Loss Error (Pa)</t>
  </si>
  <si>
    <t>Calculated Contraction Pressure Loss (Pa)</t>
  </si>
  <si>
    <t>Calculated Expansion Pressure Loss (Pa)</t>
  </si>
  <si>
    <t>Calculated Expansion Pressure Loss Error (Pa)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</si>
</sst>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0"/>
    <numFmt numFmtId="166" formatCode="0.000E+00"/>
  </numFmts>
  <fonts count="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Reynold's Number vs. Loss Coefficient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Sharp Corner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'Flow Data'!$AC$2:$AC$7</c:f>
                <c:numCache>
                  <c:formatCode>General</c:formatCode>
                  <c:ptCount val="6"/>
                  <c:pt idx="0">
                    <c:v>2.5338465726879866E-3</c:v>
                  </c:pt>
                  <c:pt idx="1">
                    <c:v>2.968074109228766E-3</c:v>
                  </c:pt>
                  <c:pt idx="2">
                    <c:v>4.3071276231354295E-3</c:v>
                  </c:pt>
                  <c:pt idx="3">
                    <c:v>1.838183941959785E-2</c:v>
                  </c:pt>
                  <c:pt idx="4">
                    <c:v>5.6239810607493657E-3</c:v>
                  </c:pt>
                  <c:pt idx="5">
                    <c:v>3.6453858103405947E-3</c:v>
                  </c:pt>
                </c:numCache>
              </c:numRef>
            </c:plus>
            <c:minus>
              <c:numRef>
                <c:f>'Flow Data'!$AC$2:$AC$7</c:f>
                <c:numCache>
                  <c:formatCode>General</c:formatCode>
                  <c:ptCount val="6"/>
                  <c:pt idx="0">
                    <c:v>2.5338465726879866E-3</c:v>
                  </c:pt>
                  <c:pt idx="1">
                    <c:v>2.968074109228766E-3</c:v>
                  </c:pt>
                  <c:pt idx="2">
                    <c:v>4.3071276231354295E-3</c:v>
                  </c:pt>
                  <c:pt idx="3">
                    <c:v>1.838183941959785E-2</c:v>
                  </c:pt>
                  <c:pt idx="4">
                    <c:v>5.6239810607493657E-3</c:v>
                  </c:pt>
                  <c:pt idx="5">
                    <c:v>3.6453858103405947E-3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'Flow Data'!$H$2:$H$7</c:f>
              <c:numCache>
                <c:formatCode>0.000</c:formatCode>
                <c:ptCount val="6"/>
                <c:pt idx="0">
                  <c:v>151263.66301127235</c:v>
                </c:pt>
                <c:pt idx="1">
                  <c:v>128834.67338332624</c:v>
                </c:pt>
                <c:pt idx="2">
                  <c:v>83379.143598312745</c:v>
                </c:pt>
                <c:pt idx="3">
                  <c:v>33977.001016312432</c:v>
                </c:pt>
                <c:pt idx="4">
                  <c:v>63715.562233043973</c:v>
                </c:pt>
                <c:pt idx="5">
                  <c:v>100471.86803596685</c:v>
                </c:pt>
              </c:numCache>
            </c:numRef>
          </c:xVal>
          <c:yVal>
            <c:numRef>
              <c:f>'Flow Data'!$AB$2:$AB$7</c:f>
              <c:numCache>
                <c:formatCode>0.000</c:formatCode>
                <c:ptCount val="6"/>
                <c:pt idx="0">
                  <c:v>5.7222999233847938E-2</c:v>
                </c:pt>
                <c:pt idx="1">
                  <c:v>5.7087723439356142E-2</c:v>
                </c:pt>
                <c:pt idx="2">
                  <c:v>5.3598749214318397E-2</c:v>
                </c:pt>
                <c:pt idx="3">
                  <c:v>9.3172066073494084E-2</c:v>
                </c:pt>
                <c:pt idx="4">
                  <c:v>5.3463229521423961E-2</c:v>
                </c:pt>
                <c:pt idx="5">
                  <c:v>5.4671985015762689E-2</c:v>
                </c:pt>
              </c:numCache>
            </c:numRef>
          </c:yVal>
        </c:ser>
        <c:ser>
          <c:idx val="1"/>
          <c:order val="1"/>
          <c:tx>
            <c:v>Smooth Corner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'Flow Data'!$AI$2:$AI$7</c:f>
                <c:numCache>
                  <c:formatCode>General</c:formatCode>
                  <c:ptCount val="6"/>
                  <c:pt idx="0">
                    <c:v>7.5428957432677093E-4</c:v>
                  </c:pt>
                  <c:pt idx="1">
                    <c:v>1.1001614817864969E-3</c:v>
                  </c:pt>
                  <c:pt idx="2">
                    <c:v>2.4223899823668229E-3</c:v>
                  </c:pt>
                  <c:pt idx="3">
                    <c:v>2.2423489993611628E-2</c:v>
                  </c:pt>
                  <c:pt idx="4">
                    <c:v>2.9921812885556581E-3</c:v>
                  </c:pt>
                  <c:pt idx="5">
                    <c:v>1.5372839585753215E-3</c:v>
                  </c:pt>
                </c:numCache>
              </c:numRef>
            </c:plus>
            <c:minus>
              <c:numRef>
                <c:f>'Flow Data'!$AI$2:$AI$7</c:f>
                <c:numCache>
                  <c:formatCode>General</c:formatCode>
                  <c:ptCount val="6"/>
                  <c:pt idx="0">
                    <c:v>7.5428957432677093E-4</c:v>
                  </c:pt>
                  <c:pt idx="1">
                    <c:v>1.1001614817864969E-3</c:v>
                  </c:pt>
                  <c:pt idx="2">
                    <c:v>2.4223899823668229E-3</c:v>
                  </c:pt>
                  <c:pt idx="3">
                    <c:v>2.2423489993611628E-2</c:v>
                  </c:pt>
                  <c:pt idx="4">
                    <c:v>2.9921812885556581E-3</c:v>
                  </c:pt>
                  <c:pt idx="5">
                    <c:v>1.5372839585753215E-3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'Flow Data'!$H$2:$H$7</c:f>
              <c:numCache>
                <c:formatCode>0.000</c:formatCode>
                <c:ptCount val="6"/>
                <c:pt idx="0">
                  <c:v>151263.66301127235</c:v>
                </c:pt>
                <c:pt idx="1">
                  <c:v>128834.67338332624</c:v>
                </c:pt>
                <c:pt idx="2">
                  <c:v>83379.143598312745</c:v>
                </c:pt>
                <c:pt idx="3">
                  <c:v>33977.001016312432</c:v>
                </c:pt>
                <c:pt idx="4">
                  <c:v>63715.562233043973</c:v>
                </c:pt>
                <c:pt idx="5">
                  <c:v>100471.86803596685</c:v>
                </c:pt>
              </c:numCache>
            </c:numRef>
          </c:xVal>
          <c:yVal>
            <c:numRef>
              <c:f>'Flow Data'!$AH$2:$AH$7</c:f>
              <c:numCache>
                <c:formatCode>0.000</c:formatCode>
                <c:ptCount val="6"/>
                <c:pt idx="0">
                  <c:v>1.7012999283217384E-2</c:v>
                </c:pt>
                <c:pt idx="1">
                  <c:v>2.1137886787004838E-2</c:v>
                </c:pt>
                <c:pt idx="2">
                  <c:v>3.011476115649846E-2</c:v>
                </c:pt>
                <c:pt idx="3">
                  <c:v>0.11369210443491841</c:v>
                </c:pt>
                <c:pt idx="4">
                  <c:v>2.8387555498101194E-2</c:v>
                </c:pt>
                <c:pt idx="5">
                  <c:v>2.3023121300141364E-2</c:v>
                </c:pt>
              </c:numCache>
            </c:numRef>
          </c:yVal>
        </c:ser>
        <c:axId val="88810240"/>
        <c:axId val="88812544"/>
      </c:scatterChart>
      <c:valAx>
        <c:axId val="88810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Reynold's Number (Re) [ ]</a:t>
                </a:r>
              </a:p>
            </c:rich>
          </c:tx>
        </c:title>
        <c:numFmt formatCode="0.000" sourceLinked="1"/>
        <c:tickLblPos val="nextTo"/>
        <c:crossAx val="88812544"/>
        <c:crosses val="autoZero"/>
        <c:crossBetween val="midCat"/>
      </c:valAx>
      <c:valAx>
        <c:axId val="88812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Minor Loss Coefficient (K_L) [ ]</a:t>
                </a:r>
              </a:p>
            </c:rich>
          </c:tx>
        </c:title>
        <c:numFmt formatCode="0.000" sourceLinked="1"/>
        <c:tickLblPos val="nextTo"/>
        <c:crossAx val="88810240"/>
        <c:crosses val="autoZero"/>
        <c:crossBetween val="midCat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v>Reynold's Number vs. Major Loss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'Flow Data'!$W$2:$W$7</c:f>
                <c:numCache>
                  <c:formatCode>General</c:formatCode>
                  <c:ptCount val="6"/>
                  <c:pt idx="0">
                    <c:v>874.83634862736528</c:v>
                  </c:pt>
                  <c:pt idx="1">
                    <c:v>655.51598322487143</c:v>
                  </c:pt>
                  <c:pt idx="2">
                    <c:v>300.56526365984695</c:v>
                  </c:pt>
                  <c:pt idx="3">
                    <c:v>61.007317147567917</c:v>
                  </c:pt>
                  <c:pt idx="4">
                    <c:v>186.00819387412173</c:v>
                  </c:pt>
                  <c:pt idx="5">
                    <c:v>419.6136675809704</c:v>
                  </c:pt>
                </c:numCache>
              </c:numRef>
            </c:plus>
            <c:minus>
              <c:numRef>
                <c:f>'Flow Data'!$W$2:$W$7</c:f>
                <c:numCache>
                  <c:formatCode>General</c:formatCode>
                  <c:ptCount val="6"/>
                  <c:pt idx="0">
                    <c:v>874.83634862736528</c:v>
                  </c:pt>
                  <c:pt idx="1">
                    <c:v>655.51598322487143</c:v>
                  </c:pt>
                  <c:pt idx="2">
                    <c:v>300.56526365984695</c:v>
                  </c:pt>
                  <c:pt idx="3">
                    <c:v>61.007317147567917</c:v>
                  </c:pt>
                  <c:pt idx="4">
                    <c:v>186.00819387412173</c:v>
                  </c:pt>
                  <c:pt idx="5">
                    <c:v>419.6136675809704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'Flow Data'!$H$2:$H$7</c:f>
              <c:numCache>
                <c:formatCode>0.000</c:formatCode>
                <c:ptCount val="6"/>
                <c:pt idx="0">
                  <c:v>151263.66301127235</c:v>
                </c:pt>
                <c:pt idx="1">
                  <c:v>128834.67338332624</c:v>
                </c:pt>
                <c:pt idx="2">
                  <c:v>83379.143598312745</c:v>
                </c:pt>
                <c:pt idx="3">
                  <c:v>33977.001016312432</c:v>
                </c:pt>
                <c:pt idx="4">
                  <c:v>63715.562233043973</c:v>
                </c:pt>
                <c:pt idx="5">
                  <c:v>100471.86803596685</c:v>
                </c:pt>
              </c:numCache>
            </c:numRef>
          </c:xVal>
          <c:yVal>
            <c:numRef>
              <c:f>'Flow Data'!$V$2:$V$7</c:f>
              <c:numCache>
                <c:formatCode>0.000</c:formatCode>
                <c:ptCount val="6"/>
                <c:pt idx="0">
                  <c:v>8748.3634862736526</c:v>
                </c:pt>
                <c:pt idx="1">
                  <c:v>6555.1598322487143</c:v>
                </c:pt>
                <c:pt idx="2">
                  <c:v>3005.6526365984691</c:v>
                </c:pt>
                <c:pt idx="3">
                  <c:v>610.07317147567915</c:v>
                </c:pt>
                <c:pt idx="4">
                  <c:v>1860.0819387412171</c:v>
                </c:pt>
                <c:pt idx="5">
                  <c:v>4196.1366758097038</c:v>
                </c:pt>
              </c:numCache>
            </c:numRef>
          </c:yVal>
        </c:ser>
        <c:axId val="88899968"/>
        <c:axId val="88901888"/>
      </c:scatterChart>
      <c:valAx>
        <c:axId val="88899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Reynold's Number (Re) [ ]</a:t>
                </a:r>
              </a:p>
            </c:rich>
          </c:tx>
        </c:title>
        <c:numFmt formatCode="0.000" sourceLinked="1"/>
        <c:tickLblPos val="nextTo"/>
        <c:crossAx val="88901888"/>
        <c:crosses val="autoZero"/>
        <c:crossBetween val="midCat"/>
      </c:valAx>
      <c:valAx>
        <c:axId val="88901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Major Loss (P_L,Major) [Pa]</a:t>
                </a:r>
              </a:p>
            </c:rich>
          </c:tx>
        </c:title>
        <c:numFmt formatCode="0.000" sourceLinked="1"/>
        <c:tickLblPos val="nextTo"/>
        <c:crossAx val="88899968"/>
        <c:crosses val="autoZero"/>
        <c:crossBetween val="midCat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Reynold's Number vs. Minor Loss in Contraction and Expansion Region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Contraction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'Flow Data'!$AO$2:$AO$7</c:f>
                <c:numCache>
                  <c:formatCode>General</c:formatCode>
                  <c:ptCount val="6"/>
                  <c:pt idx="0">
                    <c:v>8.7248971523289462</c:v>
                  </c:pt>
                  <c:pt idx="1">
                    <c:v>8.7248971523289462</c:v>
                  </c:pt>
                  <c:pt idx="2">
                    <c:v>8.7248971523289462</c:v>
                  </c:pt>
                  <c:pt idx="3">
                    <c:v>8.7248971523289462</c:v>
                  </c:pt>
                  <c:pt idx="4">
                    <c:v>8.7248971523289462</c:v>
                  </c:pt>
                  <c:pt idx="5">
                    <c:v>8.7248971523289462</c:v>
                  </c:pt>
                </c:numCache>
              </c:numRef>
            </c:plus>
            <c:minus>
              <c:numRef>
                <c:f>'Flow Data'!$AO$2:$AO$7</c:f>
                <c:numCache>
                  <c:formatCode>General</c:formatCode>
                  <c:ptCount val="6"/>
                  <c:pt idx="0">
                    <c:v>8.7248971523289462</c:v>
                  </c:pt>
                  <c:pt idx="1">
                    <c:v>8.7248971523289462</c:v>
                  </c:pt>
                  <c:pt idx="2">
                    <c:v>8.7248971523289462</c:v>
                  </c:pt>
                  <c:pt idx="3">
                    <c:v>8.7248971523289462</c:v>
                  </c:pt>
                  <c:pt idx="4">
                    <c:v>8.7248971523289462</c:v>
                  </c:pt>
                  <c:pt idx="5">
                    <c:v>8.7248971523289462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'Flow Data'!$H$2:$H$7</c:f>
              <c:numCache>
                <c:formatCode>0.000</c:formatCode>
                <c:ptCount val="6"/>
                <c:pt idx="0">
                  <c:v>151263.66301127235</c:v>
                </c:pt>
                <c:pt idx="1">
                  <c:v>128834.67338332624</c:v>
                </c:pt>
                <c:pt idx="2">
                  <c:v>83379.143598312745</c:v>
                </c:pt>
                <c:pt idx="3">
                  <c:v>33977.001016312432</c:v>
                </c:pt>
                <c:pt idx="4">
                  <c:v>63715.562233043973</c:v>
                </c:pt>
                <c:pt idx="5">
                  <c:v>100471.86803596685</c:v>
                </c:pt>
              </c:numCache>
            </c:numRef>
          </c:xVal>
          <c:yVal>
            <c:numRef>
              <c:f>'Flow Data'!$AN$2:$AN$7</c:f>
              <c:numCache>
                <c:formatCode>0.000</c:formatCode>
                <c:ptCount val="6"/>
                <c:pt idx="0">
                  <c:v>7477.5018773727952</c:v>
                </c:pt>
                <c:pt idx="1">
                  <c:v>5424.4139745554476</c:v>
                </c:pt>
                <c:pt idx="2">
                  <c:v>2271.9677624019832</c:v>
                </c:pt>
                <c:pt idx="3">
                  <c:v>377.27444674536406</c:v>
                </c:pt>
                <c:pt idx="4">
                  <c:v>1326.7171526100281</c:v>
                </c:pt>
                <c:pt idx="5">
                  <c:v>3298.9539902017391</c:v>
                </c:pt>
              </c:numCache>
            </c:numRef>
          </c:yVal>
        </c:ser>
        <c:ser>
          <c:idx val="1"/>
          <c:order val="1"/>
          <c:tx>
            <c:v>Expansion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'Flow Data'!$AU$2:$AU$7</c:f>
                <c:numCache>
                  <c:formatCode>General</c:formatCode>
                  <c:ptCount val="6"/>
                  <c:pt idx="0">
                    <c:v>8.7248971523289462</c:v>
                  </c:pt>
                  <c:pt idx="1">
                    <c:v>8.7248971523289462</c:v>
                  </c:pt>
                  <c:pt idx="2">
                    <c:v>8.7248971523289462</c:v>
                  </c:pt>
                  <c:pt idx="3">
                    <c:v>8.7248971523289462</c:v>
                  </c:pt>
                  <c:pt idx="4">
                    <c:v>8.7248971523289462</c:v>
                  </c:pt>
                  <c:pt idx="5">
                    <c:v>8.7248971523289462</c:v>
                  </c:pt>
                </c:numCache>
              </c:numRef>
            </c:plus>
            <c:minus>
              <c:numRef>
                <c:f>'Flow Data'!$AU$2:$AU$7</c:f>
                <c:numCache>
                  <c:formatCode>General</c:formatCode>
                  <c:ptCount val="6"/>
                  <c:pt idx="0">
                    <c:v>8.7248971523289462</c:v>
                  </c:pt>
                  <c:pt idx="1">
                    <c:v>8.7248971523289462</c:v>
                  </c:pt>
                  <c:pt idx="2">
                    <c:v>8.7248971523289462</c:v>
                  </c:pt>
                  <c:pt idx="3">
                    <c:v>8.7248971523289462</c:v>
                  </c:pt>
                  <c:pt idx="4">
                    <c:v>8.7248971523289462</c:v>
                  </c:pt>
                  <c:pt idx="5">
                    <c:v>8.7248971523289462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'Flow Data'!$L$2:$L$7</c:f>
              <c:numCache>
                <c:formatCode>0.000</c:formatCode>
                <c:ptCount val="6"/>
                <c:pt idx="0">
                  <c:v>302527.3260225447</c:v>
                </c:pt>
                <c:pt idx="1">
                  <c:v>257669.34676665248</c:v>
                </c:pt>
                <c:pt idx="2">
                  <c:v>166758.28719662549</c:v>
                </c:pt>
                <c:pt idx="3">
                  <c:v>67954.002032624863</c:v>
                </c:pt>
                <c:pt idx="4">
                  <c:v>127431.12446608795</c:v>
                </c:pt>
                <c:pt idx="5">
                  <c:v>200943.7360719337</c:v>
                </c:pt>
              </c:numCache>
            </c:numRef>
          </c:xVal>
          <c:yVal>
            <c:numRef>
              <c:f>'Flow Data'!$AT$2:$AT$7</c:f>
              <c:numCache>
                <c:formatCode>General</c:formatCode>
                <c:ptCount val="6"/>
                <c:pt idx="0">
                  <c:v>156671.4679068586</c:v>
                </c:pt>
                <c:pt idx="1">
                  <c:v>113654.38803830462</c:v>
                </c:pt>
                <c:pt idx="2">
                  <c:v>47603.134069374893</c:v>
                </c:pt>
                <c:pt idx="3">
                  <c:v>7904.7979318076295</c:v>
                </c:pt>
                <c:pt idx="4">
                  <c:v>27797.883197543451</c:v>
                </c:pt>
                <c:pt idx="5">
                  <c:v>69120.940747084067</c:v>
                </c:pt>
              </c:numCache>
            </c:numRef>
          </c:yVal>
        </c:ser>
        <c:axId val="89236224"/>
        <c:axId val="89238144"/>
      </c:scatterChart>
      <c:valAx>
        <c:axId val="89236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Reynold's Number (Re) [ ]</a:t>
                </a:r>
              </a:p>
            </c:rich>
          </c:tx>
        </c:title>
        <c:numFmt formatCode="0.000" sourceLinked="1"/>
        <c:tickLblPos val="nextTo"/>
        <c:crossAx val="89238144"/>
        <c:crosses val="autoZero"/>
        <c:crossBetween val="midCat"/>
      </c:valAx>
      <c:valAx>
        <c:axId val="89238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Minor Loss (P_L,Min) [Pa]</a:t>
                </a:r>
              </a:p>
            </c:rich>
          </c:tx>
        </c:title>
        <c:numFmt formatCode="0.000" sourceLinked="1"/>
        <c:tickLblPos val="nextTo"/>
        <c:crossAx val="89236224"/>
        <c:crosses val="autoZero"/>
        <c:crossBetween val="midCat"/>
      </c:valAx>
    </c:plotArea>
    <c:legend>
      <c:legendPos val="r"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Reynold's Number vs. Loss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Major Loss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'Flow Data'!$W$2:$W$7</c:f>
                <c:numCache>
                  <c:formatCode>General</c:formatCode>
                  <c:ptCount val="6"/>
                  <c:pt idx="0">
                    <c:v>874.83634862736528</c:v>
                  </c:pt>
                  <c:pt idx="1">
                    <c:v>655.51598322487143</c:v>
                  </c:pt>
                  <c:pt idx="2">
                    <c:v>300.56526365984695</c:v>
                  </c:pt>
                  <c:pt idx="3">
                    <c:v>61.007317147567917</c:v>
                  </c:pt>
                  <c:pt idx="4">
                    <c:v>186.00819387412173</c:v>
                  </c:pt>
                  <c:pt idx="5">
                    <c:v>419.6136675809704</c:v>
                  </c:pt>
                </c:numCache>
              </c:numRef>
            </c:plus>
            <c:minus>
              <c:numRef>
                <c:f>'Flow Data'!$W$2:$W$7</c:f>
                <c:numCache>
                  <c:formatCode>General</c:formatCode>
                  <c:ptCount val="6"/>
                  <c:pt idx="0">
                    <c:v>874.83634862736528</c:v>
                  </c:pt>
                  <c:pt idx="1">
                    <c:v>655.51598322487143</c:v>
                  </c:pt>
                  <c:pt idx="2">
                    <c:v>300.56526365984695</c:v>
                  </c:pt>
                  <c:pt idx="3">
                    <c:v>61.007317147567917</c:v>
                  </c:pt>
                  <c:pt idx="4">
                    <c:v>186.00819387412173</c:v>
                  </c:pt>
                  <c:pt idx="5">
                    <c:v>419.6136675809704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'Flow Data'!$H$2:$H$7</c:f>
              <c:numCache>
                <c:formatCode>0.000</c:formatCode>
                <c:ptCount val="6"/>
                <c:pt idx="0">
                  <c:v>151263.66301127235</c:v>
                </c:pt>
                <c:pt idx="1">
                  <c:v>128834.67338332624</c:v>
                </c:pt>
                <c:pt idx="2">
                  <c:v>83379.143598312745</c:v>
                </c:pt>
                <c:pt idx="3">
                  <c:v>33977.001016312432</c:v>
                </c:pt>
                <c:pt idx="4">
                  <c:v>63715.562233043973</c:v>
                </c:pt>
                <c:pt idx="5">
                  <c:v>100471.86803596685</c:v>
                </c:pt>
              </c:numCache>
            </c:numRef>
          </c:xVal>
          <c:yVal>
            <c:numRef>
              <c:f>'Flow Data'!$V$2:$V$7</c:f>
              <c:numCache>
                <c:formatCode>0.000</c:formatCode>
                <c:ptCount val="6"/>
                <c:pt idx="0">
                  <c:v>8748.3634862736526</c:v>
                </c:pt>
                <c:pt idx="1">
                  <c:v>6555.1598322487143</c:v>
                </c:pt>
                <c:pt idx="2">
                  <c:v>3005.6526365984691</c:v>
                </c:pt>
                <c:pt idx="3">
                  <c:v>610.07317147567915</c:v>
                </c:pt>
                <c:pt idx="4">
                  <c:v>1860.0819387412171</c:v>
                </c:pt>
                <c:pt idx="5">
                  <c:v>4196.1366758097038</c:v>
                </c:pt>
              </c:numCache>
            </c:numRef>
          </c:yVal>
        </c:ser>
        <c:ser>
          <c:idx val="1"/>
          <c:order val="1"/>
          <c:tx>
            <c:v>Contraction Minor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'Flow Data'!$AO$2:$AO$7</c:f>
                <c:numCache>
                  <c:formatCode>General</c:formatCode>
                  <c:ptCount val="6"/>
                  <c:pt idx="0">
                    <c:v>8.7248971523289462</c:v>
                  </c:pt>
                  <c:pt idx="1">
                    <c:v>8.7248971523289462</c:v>
                  </c:pt>
                  <c:pt idx="2">
                    <c:v>8.7248971523289462</c:v>
                  </c:pt>
                  <c:pt idx="3">
                    <c:v>8.7248971523289462</c:v>
                  </c:pt>
                  <c:pt idx="4">
                    <c:v>8.7248971523289462</c:v>
                  </c:pt>
                  <c:pt idx="5">
                    <c:v>8.7248971523289462</c:v>
                  </c:pt>
                </c:numCache>
              </c:numRef>
            </c:plus>
            <c:minus>
              <c:numRef>
                <c:f>'Flow Data'!$AO$2:$AO$7</c:f>
                <c:numCache>
                  <c:formatCode>General</c:formatCode>
                  <c:ptCount val="6"/>
                  <c:pt idx="0">
                    <c:v>8.7248971523289462</c:v>
                  </c:pt>
                  <c:pt idx="1">
                    <c:v>8.7248971523289462</c:v>
                  </c:pt>
                  <c:pt idx="2">
                    <c:v>8.7248971523289462</c:v>
                  </c:pt>
                  <c:pt idx="3">
                    <c:v>8.7248971523289462</c:v>
                  </c:pt>
                  <c:pt idx="4">
                    <c:v>8.7248971523289462</c:v>
                  </c:pt>
                  <c:pt idx="5">
                    <c:v>8.7248971523289462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'Flow Data'!$H$2:$H$7</c:f>
              <c:numCache>
                <c:formatCode>0.000</c:formatCode>
                <c:ptCount val="6"/>
                <c:pt idx="0">
                  <c:v>151263.66301127235</c:v>
                </c:pt>
                <c:pt idx="1">
                  <c:v>128834.67338332624</c:v>
                </c:pt>
                <c:pt idx="2">
                  <c:v>83379.143598312745</c:v>
                </c:pt>
                <c:pt idx="3">
                  <c:v>33977.001016312432</c:v>
                </c:pt>
                <c:pt idx="4">
                  <c:v>63715.562233043973</c:v>
                </c:pt>
                <c:pt idx="5">
                  <c:v>100471.86803596685</c:v>
                </c:pt>
              </c:numCache>
            </c:numRef>
          </c:xVal>
          <c:yVal>
            <c:numRef>
              <c:f>'Flow Data'!$AN$2:$AN$7</c:f>
              <c:numCache>
                <c:formatCode>0.000</c:formatCode>
                <c:ptCount val="6"/>
                <c:pt idx="0">
                  <c:v>7477.5018773727952</c:v>
                </c:pt>
                <c:pt idx="1">
                  <c:v>5424.4139745554476</c:v>
                </c:pt>
                <c:pt idx="2">
                  <c:v>2271.9677624019832</c:v>
                </c:pt>
                <c:pt idx="3">
                  <c:v>377.27444674536406</c:v>
                </c:pt>
                <c:pt idx="4">
                  <c:v>1326.7171526100281</c:v>
                </c:pt>
                <c:pt idx="5">
                  <c:v>3298.9539902017391</c:v>
                </c:pt>
              </c:numCache>
            </c:numRef>
          </c:yVal>
        </c:ser>
        <c:ser>
          <c:idx val="3"/>
          <c:order val="2"/>
          <c:tx>
            <c:v>Smooth Corner Minor</c:v>
          </c:tx>
          <c:spPr>
            <a:ln w="28575">
              <a:noFill/>
            </a:ln>
          </c:spPr>
          <c:xVal>
            <c:numRef>
              <c:f>'Flow Data'!$H$2:$H$7</c:f>
              <c:numCache>
                <c:formatCode>0.000</c:formatCode>
                <c:ptCount val="6"/>
                <c:pt idx="0">
                  <c:v>151263.66301127235</c:v>
                </c:pt>
                <c:pt idx="1">
                  <c:v>128834.67338332624</c:v>
                </c:pt>
                <c:pt idx="2">
                  <c:v>83379.143598312745</c:v>
                </c:pt>
                <c:pt idx="3">
                  <c:v>33977.001016312432</c:v>
                </c:pt>
                <c:pt idx="4">
                  <c:v>63715.562233043973</c:v>
                </c:pt>
                <c:pt idx="5">
                  <c:v>100471.86803596685</c:v>
                </c:pt>
              </c:numCache>
            </c:numRef>
          </c:xVal>
          <c:yVal>
            <c:numRef>
              <c:f>'Flow Data'!$AF$2:$AF$7</c:f>
              <c:numCache>
                <c:formatCode>0.000</c:formatCode>
                <c:ptCount val="6"/>
                <c:pt idx="0">
                  <c:v>302.89222400000006</c:v>
                </c:pt>
                <c:pt idx="1">
                  <c:v>273.00154399999997</c:v>
                </c:pt>
                <c:pt idx="2">
                  <c:v>162.90420599999993</c:v>
                </c:pt>
                <c:pt idx="3">
                  <c:v>102.12648999999999</c:v>
                </c:pt>
                <c:pt idx="4">
                  <c:v>89.672039999999924</c:v>
                </c:pt>
                <c:pt idx="5">
                  <c:v>180.83861400000001</c:v>
                </c:pt>
              </c:numCache>
            </c:numRef>
          </c:yVal>
        </c:ser>
        <c:ser>
          <c:idx val="4"/>
          <c:order val="3"/>
          <c:tx>
            <c:v>Sharp Corner Minor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'Flow Data'!$AA$2:$AA$7</c:f>
                <c:numCache>
                  <c:formatCode>General</c:formatCode>
                  <c:ptCount val="6"/>
                  <c:pt idx="0">
                    <c:v>0.49817800000000001</c:v>
                  </c:pt>
                  <c:pt idx="1">
                    <c:v>0.49817800000000001</c:v>
                  </c:pt>
                  <c:pt idx="2">
                    <c:v>0.49817800000000001</c:v>
                  </c:pt>
                  <c:pt idx="3">
                    <c:v>0.49817800000000001</c:v>
                  </c:pt>
                  <c:pt idx="4">
                    <c:v>0.49817800000000001</c:v>
                  </c:pt>
                  <c:pt idx="5">
                    <c:v>0.49817800000000001</c:v>
                  </c:pt>
                </c:numCache>
              </c:numRef>
            </c:plus>
            <c:minus>
              <c:numRef>
                <c:f>'Flow Data'!$AA$2:$AA$7</c:f>
                <c:numCache>
                  <c:formatCode>General</c:formatCode>
                  <c:ptCount val="6"/>
                  <c:pt idx="0">
                    <c:v>0.49817800000000001</c:v>
                  </c:pt>
                  <c:pt idx="1">
                    <c:v>0.49817800000000001</c:v>
                  </c:pt>
                  <c:pt idx="2">
                    <c:v>0.49817800000000001</c:v>
                  </c:pt>
                  <c:pt idx="3">
                    <c:v>0.49817800000000001</c:v>
                  </c:pt>
                  <c:pt idx="4">
                    <c:v>0.49817800000000001</c:v>
                  </c:pt>
                  <c:pt idx="5">
                    <c:v>0.49817800000000001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'Flow Data'!$H$2:$H$7</c:f>
              <c:numCache>
                <c:formatCode>0.000</c:formatCode>
                <c:ptCount val="6"/>
                <c:pt idx="0">
                  <c:v>151263.66301127235</c:v>
                </c:pt>
                <c:pt idx="1">
                  <c:v>128834.67338332624</c:v>
                </c:pt>
                <c:pt idx="2">
                  <c:v>83379.143598312745</c:v>
                </c:pt>
                <c:pt idx="3">
                  <c:v>33977.001016312432</c:v>
                </c:pt>
                <c:pt idx="4">
                  <c:v>63715.562233043973</c:v>
                </c:pt>
                <c:pt idx="5">
                  <c:v>100471.86803596685</c:v>
                </c:pt>
              </c:numCache>
            </c:numRef>
          </c:xVal>
          <c:yVal>
            <c:numRef>
              <c:f>'Flow Data'!$Z$2:$Z$7</c:f>
              <c:numCache>
                <c:formatCode>0.000</c:formatCode>
                <c:ptCount val="6"/>
                <c:pt idx="0">
                  <c:v>1018.77401</c:v>
                </c:pt>
                <c:pt idx="1">
                  <c:v>737.30344000000002</c:v>
                </c:pt>
                <c:pt idx="2">
                  <c:v>289.93959600000005</c:v>
                </c:pt>
                <c:pt idx="3">
                  <c:v>83.693903999999975</c:v>
                </c:pt>
                <c:pt idx="4">
                  <c:v>168.88234199999999</c:v>
                </c:pt>
                <c:pt idx="5">
                  <c:v>429.42943600000001</c:v>
                </c:pt>
              </c:numCache>
            </c:numRef>
          </c:yVal>
        </c:ser>
        <c:axId val="90833280"/>
        <c:axId val="90835200"/>
      </c:scatterChart>
      <c:valAx>
        <c:axId val="90833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Reynold's Number (Re) [ ]</a:t>
                </a:r>
              </a:p>
            </c:rich>
          </c:tx>
          <c:layout/>
        </c:title>
        <c:numFmt formatCode="0.000" sourceLinked="1"/>
        <c:tickLblPos val="nextTo"/>
        <c:crossAx val="90835200"/>
        <c:crosses val="autoZero"/>
        <c:crossBetween val="midCat"/>
      </c:valAx>
      <c:valAx>
        <c:axId val="90835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 (P) [Pa]</a:t>
                </a:r>
              </a:p>
            </c:rich>
          </c:tx>
          <c:layout/>
        </c:title>
        <c:numFmt formatCode="0.000" sourceLinked="1"/>
        <c:tickLblPos val="nextTo"/>
        <c:crossAx val="9083328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Contraction Losses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Real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'Flow Data'!$AM$2:$AM$7</c:f>
                <c:numCache>
                  <c:formatCode>General</c:formatCode>
                  <c:ptCount val="6"/>
                  <c:pt idx="0">
                    <c:v>13.16537420718816</c:v>
                  </c:pt>
                  <c:pt idx="1">
                    <c:v>13.16537420718816</c:v>
                  </c:pt>
                  <c:pt idx="2">
                    <c:v>13.16537420718816</c:v>
                  </c:pt>
                  <c:pt idx="3">
                    <c:v>13.16537420718816</c:v>
                  </c:pt>
                  <c:pt idx="4">
                    <c:v>13.16537420718816</c:v>
                  </c:pt>
                  <c:pt idx="5">
                    <c:v>13.16537420718816</c:v>
                  </c:pt>
                </c:numCache>
              </c:numRef>
            </c:plus>
            <c:minus>
              <c:numRef>
                <c:f>'Flow Data'!$AM$2:$AM$7</c:f>
                <c:numCache>
                  <c:formatCode>General</c:formatCode>
                  <c:ptCount val="6"/>
                  <c:pt idx="0">
                    <c:v>13.16537420718816</c:v>
                  </c:pt>
                  <c:pt idx="1">
                    <c:v>13.16537420718816</c:v>
                  </c:pt>
                  <c:pt idx="2">
                    <c:v>13.16537420718816</c:v>
                  </c:pt>
                  <c:pt idx="3">
                    <c:v>13.16537420718816</c:v>
                  </c:pt>
                  <c:pt idx="4">
                    <c:v>13.16537420718816</c:v>
                  </c:pt>
                  <c:pt idx="5">
                    <c:v>13.16537420718816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'Flow Data'!$H$2:$H$7</c:f>
              <c:numCache>
                <c:formatCode>0.000</c:formatCode>
                <c:ptCount val="6"/>
                <c:pt idx="0">
                  <c:v>151263.66301127235</c:v>
                </c:pt>
                <c:pt idx="1">
                  <c:v>128834.67338332624</c:v>
                </c:pt>
                <c:pt idx="2">
                  <c:v>83379.143598312745</c:v>
                </c:pt>
                <c:pt idx="3">
                  <c:v>33977.001016312432</c:v>
                </c:pt>
                <c:pt idx="4">
                  <c:v>63715.562233043973</c:v>
                </c:pt>
                <c:pt idx="5">
                  <c:v>100471.86803596685</c:v>
                </c:pt>
              </c:numCache>
            </c:numRef>
          </c:xVal>
          <c:yVal>
            <c:numRef>
              <c:f>'Flow Data'!$AL$2:$AL$7</c:f>
              <c:numCache>
                <c:formatCode>0.000</c:formatCode>
                <c:ptCount val="6"/>
                <c:pt idx="0">
                  <c:v>34519.61117124735</c:v>
                </c:pt>
                <c:pt idx="1">
                  <c:v>25330.179974630017</c:v>
                </c:pt>
                <c:pt idx="2">
                  <c:v>7609.5862917547565</c:v>
                </c:pt>
                <c:pt idx="3">
                  <c:v>1764.1601437632162</c:v>
                </c:pt>
                <c:pt idx="4">
                  <c:v>6042.9067610993661</c:v>
                </c:pt>
                <c:pt idx="5">
                  <c:v>15535.14156448203</c:v>
                </c:pt>
              </c:numCache>
            </c:numRef>
          </c:yVal>
        </c:ser>
        <c:ser>
          <c:idx val="1"/>
          <c:order val="1"/>
          <c:tx>
            <c:v>Calculated</c:v>
          </c:tx>
          <c:spPr>
            <a:ln w="28575">
              <a:noFill/>
            </a:ln>
          </c:spPr>
          <c:xVal>
            <c:numRef>
              <c:f>'Flow Data'!$H$2:$H$7</c:f>
              <c:numCache>
                <c:formatCode>0.000</c:formatCode>
                <c:ptCount val="6"/>
                <c:pt idx="0">
                  <c:v>151263.66301127235</c:v>
                </c:pt>
                <c:pt idx="1">
                  <c:v>128834.67338332624</c:v>
                </c:pt>
                <c:pt idx="2">
                  <c:v>83379.143598312745</c:v>
                </c:pt>
                <c:pt idx="3">
                  <c:v>33977.001016312432</c:v>
                </c:pt>
                <c:pt idx="4">
                  <c:v>63715.562233043973</c:v>
                </c:pt>
                <c:pt idx="5">
                  <c:v>100471.86803596685</c:v>
                </c:pt>
              </c:numCache>
            </c:numRef>
          </c:xVal>
          <c:yVal>
            <c:numRef>
              <c:f>'Flow Data'!$AN$2:$AN$7</c:f>
              <c:numCache>
                <c:formatCode>0.000</c:formatCode>
                <c:ptCount val="6"/>
                <c:pt idx="0">
                  <c:v>7477.5018773727952</c:v>
                </c:pt>
                <c:pt idx="1">
                  <c:v>5424.4139745554476</c:v>
                </c:pt>
                <c:pt idx="2">
                  <c:v>2271.9677624019832</c:v>
                </c:pt>
                <c:pt idx="3">
                  <c:v>377.27444674536406</c:v>
                </c:pt>
                <c:pt idx="4">
                  <c:v>1326.7171526100281</c:v>
                </c:pt>
                <c:pt idx="5">
                  <c:v>3298.9539902017391</c:v>
                </c:pt>
              </c:numCache>
            </c:numRef>
          </c:yVal>
        </c:ser>
        <c:axId val="89508096"/>
        <c:axId val="89513984"/>
      </c:scatterChart>
      <c:valAx>
        <c:axId val="89508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Reynold's Number (Re) [ ]</a:t>
                </a:r>
              </a:p>
            </c:rich>
          </c:tx>
          <c:layout/>
        </c:title>
        <c:numFmt formatCode="0.000" sourceLinked="1"/>
        <c:tickLblPos val="nextTo"/>
        <c:crossAx val="89513984"/>
        <c:crosses val="autoZero"/>
        <c:crossBetween val="midCat"/>
      </c:valAx>
      <c:valAx>
        <c:axId val="89513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Loss (P_Loss,Minor) [Pa]</a:t>
                </a:r>
              </a:p>
            </c:rich>
          </c:tx>
          <c:layout/>
        </c:title>
        <c:numFmt formatCode="0.000" sourceLinked="1"/>
        <c:tickLblPos val="nextTo"/>
        <c:crossAx val="8950809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Expansion Losses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Real</c:v>
          </c:tx>
          <c:spPr>
            <a:ln w="28575">
              <a:noFill/>
            </a:ln>
          </c:spPr>
          <c:xVal>
            <c:numRef>
              <c:f>'Flow Data'!$H$2:$H$7</c:f>
              <c:numCache>
                <c:formatCode>0.000</c:formatCode>
                <c:ptCount val="6"/>
                <c:pt idx="0">
                  <c:v>151263.66301127235</c:v>
                </c:pt>
                <c:pt idx="1">
                  <c:v>128834.67338332624</c:v>
                </c:pt>
                <c:pt idx="2">
                  <c:v>83379.143598312745</c:v>
                </c:pt>
                <c:pt idx="3">
                  <c:v>33977.001016312432</c:v>
                </c:pt>
                <c:pt idx="4">
                  <c:v>63715.562233043973</c:v>
                </c:pt>
                <c:pt idx="5">
                  <c:v>100471.86803596685</c:v>
                </c:pt>
              </c:numCache>
            </c:numRef>
          </c:xVal>
          <c:yVal>
            <c:numRef>
              <c:f>'Flow Data'!$AR$2:$AR$7</c:f>
              <c:numCache>
                <c:formatCode>0.000</c:formatCode>
                <c:ptCount val="6"/>
                <c:pt idx="0">
                  <c:v>653.111358</c:v>
                </c:pt>
                <c:pt idx="1">
                  <c:v>475.26181199999996</c:v>
                </c:pt>
                <c:pt idx="2">
                  <c:v>171.37323200000003</c:v>
                </c:pt>
                <c:pt idx="3">
                  <c:v>16.938051999999971</c:v>
                </c:pt>
                <c:pt idx="4">
                  <c:v>120.06089800000007</c:v>
                </c:pt>
                <c:pt idx="5">
                  <c:v>289.93959600000005</c:v>
                </c:pt>
              </c:numCache>
            </c:numRef>
          </c:yVal>
        </c:ser>
        <c:ser>
          <c:idx val="1"/>
          <c:order val="1"/>
          <c:tx>
            <c:v>Calculated</c:v>
          </c:tx>
          <c:spPr>
            <a:ln w="28575">
              <a:noFill/>
            </a:ln>
          </c:spPr>
          <c:xVal>
            <c:numRef>
              <c:f>'Flow Data'!$H$2:$H$7</c:f>
              <c:numCache>
                <c:formatCode>0.000</c:formatCode>
                <c:ptCount val="6"/>
                <c:pt idx="0">
                  <c:v>151263.66301127235</c:v>
                </c:pt>
                <c:pt idx="1">
                  <c:v>128834.67338332624</c:v>
                </c:pt>
                <c:pt idx="2">
                  <c:v>83379.143598312745</c:v>
                </c:pt>
                <c:pt idx="3">
                  <c:v>33977.001016312432</c:v>
                </c:pt>
                <c:pt idx="4">
                  <c:v>63715.562233043973</c:v>
                </c:pt>
                <c:pt idx="5">
                  <c:v>100471.86803596685</c:v>
                </c:pt>
              </c:numCache>
            </c:numRef>
          </c:xVal>
          <c:yVal>
            <c:numRef>
              <c:f>'Flow Data'!$AT$2:$AT$7</c:f>
              <c:numCache>
                <c:formatCode>General</c:formatCode>
                <c:ptCount val="6"/>
                <c:pt idx="0">
                  <c:v>156671.4679068586</c:v>
                </c:pt>
                <c:pt idx="1">
                  <c:v>113654.38803830462</c:v>
                </c:pt>
                <c:pt idx="2">
                  <c:v>47603.134069374893</c:v>
                </c:pt>
                <c:pt idx="3">
                  <c:v>7904.7979318076295</c:v>
                </c:pt>
                <c:pt idx="4">
                  <c:v>27797.883197543451</c:v>
                </c:pt>
                <c:pt idx="5">
                  <c:v>69120.940747084067</c:v>
                </c:pt>
              </c:numCache>
            </c:numRef>
          </c:yVal>
        </c:ser>
        <c:axId val="89346432"/>
        <c:axId val="89347968"/>
      </c:scatterChart>
      <c:valAx>
        <c:axId val="89346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Reynold's Number (Re) [ ]</a:t>
                </a:r>
              </a:p>
            </c:rich>
          </c:tx>
          <c:layout/>
        </c:title>
        <c:numFmt formatCode="0.000" sourceLinked="1"/>
        <c:tickLblPos val="nextTo"/>
        <c:crossAx val="89347968"/>
        <c:crosses val="autoZero"/>
        <c:crossBetween val="midCat"/>
      </c:valAx>
      <c:valAx>
        <c:axId val="89347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Loss (P_Loss, Minor) [Pa]</a:t>
                </a:r>
              </a:p>
            </c:rich>
          </c:tx>
          <c:layout/>
        </c:title>
        <c:numFmt formatCode="0.000" sourceLinked="1"/>
        <c:tickLblPos val="nextTo"/>
        <c:crossAx val="8934643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3996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3996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sqref="A1:E8"/>
    </sheetView>
  </sheetViews>
  <sheetFormatPr defaultColWidth="10.875" defaultRowHeight="15.75"/>
  <cols>
    <col min="1" max="1" width="19.375" style="1" bestFit="1" customWidth="1"/>
    <col min="2" max="2" width="14.125" style="1" bestFit="1" customWidth="1"/>
    <col min="3" max="3" width="18.5" style="1" bestFit="1" customWidth="1"/>
    <col min="4" max="4" width="15.625" style="1" bestFit="1" customWidth="1"/>
    <col min="5" max="5" width="16.125" style="1" bestFit="1" customWidth="1"/>
    <col min="6" max="16384" width="10.875" style="1"/>
  </cols>
  <sheetData>
    <row r="1" spans="1: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>
      <c r="A2" s="1" t="s">
        <v>9</v>
      </c>
      <c r="B2" s="1" t="s">
        <v>10</v>
      </c>
      <c r="C2" s="1" t="s">
        <v>11</v>
      </c>
      <c r="D2" s="1" t="s">
        <v>15</v>
      </c>
      <c r="E2" s="1" t="s">
        <v>25</v>
      </c>
    </row>
    <row r="3" spans="1:5">
      <c r="A3" s="1" t="s">
        <v>12</v>
      </c>
      <c r="B3" s="1" t="s">
        <v>13</v>
      </c>
      <c r="C3" s="1" t="s">
        <v>14</v>
      </c>
      <c r="D3" s="1" t="s">
        <v>25</v>
      </c>
      <c r="E3" s="1" t="s">
        <v>25</v>
      </c>
    </row>
    <row r="4" spans="1:5">
      <c r="A4" s="1" t="s">
        <v>16</v>
      </c>
      <c r="B4" s="1" t="s">
        <v>21</v>
      </c>
      <c r="C4" s="1" t="s">
        <v>22</v>
      </c>
      <c r="D4" s="1" t="s">
        <v>25</v>
      </c>
      <c r="E4" s="1" t="s">
        <v>23</v>
      </c>
    </row>
    <row r="5" spans="1:5">
      <c r="A5" s="1" t="s">
        <v>17</v>
      </c>
      <c r="B5" s="1" t="s">
        <v>21</v>
      </c>
      <c r="C5" s="1" t="s">
        <v>22</v>
      </c>
      <c r="D5" s="1" t="s">
        <v>25</v>
      </c>
      <c r="E5" s="1" t="s">
        <v>24</v>
      </c>
    </row>
    <row r="6" spans="1:5">
      <c r="A6" s="1" t="s">
        <v>18</v>
      </c>
      <c r="B6" s="1" t="s">
        <v>19</v>
      </c>
      <c r="C6" s="1" t="s">
        <v>20</v>
      </c>
      <c r="D6" s="1" t="s">
        <v>25</v>
      </c>
      <c r="E6" s="1" t="s">
        <v>25</v>
      </c>
    </row>
    <row r="7" spans="1:5">
      <c r="A7" s="1" t="s">
        <v>26</v>
      </c>
      <c r="B7" s="1" t="s">
        <v>28</v>
      </c>
      <c r="C7" s="1">
        <v>16</v>
      </c>
      <c r="D7" s="1" t="s">
        <v>25</v>
      </c>
      <c r="E7" s="1" t="s">
        <v>25</v>
      </c>
    </row>
    <row r="8" spans="1:5">
      <c r="A8" s="1" t="s">
        <v>26</v>
      </c>
      <c r="B8" s="1" t="s">
        <v>28</v>
      </c>
      <c r="C8" s="1">
        <v>115</v>
      </c>
      <c r="D8" s="1" t="s">
        <v>25</v>
      </c>
      <c r="E8" s="1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U15"/>
  <sheetViews>
    <sheetView workbookViewId="0">
      <selection activeCell="E12" sqref="E12"/>
    </sheetView>
  </sheetViews>
  <sheetFormatPr defaultColWidth="10.875" defaultRowHeight="15.75"/>
  <cols>
    <col min="1" max="1" width="10.875" style="1" customWidth="1"/>
    <col min="2" max="2" width="10.625" style="1" customWidth="1"/>
    <col min="3" max="3" width="11.625" style="1" customWidth="1"/>
    <col min="4" max="4" width="13.625" style="1" customWidth="1"/>
    <col min="5" max="7" width="13.25" style="1" customWidth="1"/>
    <col min="8" max="8" width="11.25" style="1" customWidth="1"/>
    <col min="9" max="9" width="8.75" style="1" customWidth="1"/>
    <col min="10" max="11" width="13.25" style="1" customWidth="1"/>
    <col min="12" max="12" width="10.5" style="1" customWidth="1"/>
    <col min="13" max="13" width="10.875" style="1" customWidth="1"/>
    <col min="14" max="14" width="8.125" style="1" customWidth="1"/>
    <col min="15" max="15" width="3.75" style="1" customWidth="1"/>
    <col min="16" max="16" width="8.375" style="1" customWidth="1"/>
    <col min="17" max="17" width="7.625" style="1" customWidth="1"/>
    <col min="18" max="19" width="8.25" style="1" customWidth="1"/>
    <col min="20" max="21" width="7.375" style="1" customWidth="1"/>
    <col min="22" max="23" width="8.625" style="1" customWidth="1"/>
    <col min="24" max="25" width="9.125" style="1" customWidth="1"/>
    <col min="26" max="26" width="7.875" style="1" customWidth="1"/>
    <col min="27" max="27" width="7.5" style="1" customWidth="1"/>
    <col min="28" max="28" width="9.375" style="1" customWidth="1"/>
    <col min="29" max="29" width="9.25" style="1" customWidth="1"/>
    <col min="30" max="31" width="9" style="1" customWidth="1"/>
    <col min="32" max="32" width="7.625" style="1" customWidth="1"/>
    <col min="33" max="33" width="7.5" style="1" customWidth="1"/>
    <col min="34" max="34" width="9.375" style="1" customWidth="1"/>
    <col min="35" max="35" width="9.625" style="1" customWidth="1"/>
    <col min="36" max="37" width="11.375" style="1" customWidth="1"/>
    <col min="38" max="41" width="9.625" style="1" customWidth="1"/>
    <col min="42" max="42" width="10.25" style="1" customWidth="1"/>
    <col min="43" max="43" width="10.875" style="1" customWidth="1"/>
    <col min="44" max="44" width="9" style="1" customWidth="1"/>
    <col min="45" max="45" width="9.625" style="1" customWidth="1"/>
    <col min="46" max="46" width="10.875" style="1"/>
    <col min="47" max="47" width="11.375" style="1" bestFit="1" customWidth="1"/>
    <col min="48" max="16384" width="10.875" style="1"/>
  </cols>
  <sheetData>
    <row r="1" spans="1:47" s="6" customFormat="1" ht="75.75" customHeight="1">
      <c r="A1" s="5" t="s">
        <v>2</v>
      </c>
      <c r="B1" s="5" t="s">
        <v>0</v>
      </c>
      <c r="C1" s="5" t="s">
        <v>29</v>
      </c>
      <c r="D1" s="5" t="s">
        <v>30</v>
      </c>
      <c r="E1" s="5" t="s">
        <v>31</v>
      </c>
      <c r="F1" s="5" t="s">
        <v>52</v>
      </c>
      <c r="G1" s="5" t="s">
        <v>55</v>
      </c>
      <c r="H1" s="5" t="s">
        <v>56</v>
      </c>
      <c r="I1" s="5" t="s">
        <v>58</v>
      </c>
      <c r="J1" s="5" t="s">
        <v>53</v>
      </c>
      <c r="K1" s="5" t="s">
        <v>54</v>
      </c>
      <c r="L1" s="5" t="s">
        <v>57</v>
      </c>
      <c r="M1" s="5" t="s">
        <v>59</v>
      </c>
      <c r="N1" s="5" t="s">
        <v>32</v>
      </c>
      <c r="O1" s="5" t="s">
        <v>33</v>
      </c>
      <c r="P1" s="5" t="s">
        <v>44</v>
      </c>
      <c r="Q1" s="5" t="s">
        <v>45</v>
      </c>
      <c r="R1" s="5" t="s">
        <v>34</v>
      </c>
      <c r="S1" s="5" t="s">
        <v>35</v>
      </c>
      <c r="T1" s="5" t="s">
        <v>46</v>
      </c>
      <c r="U1" s="5" t="s">
        <v>47</v>
      </c>
      <c r="V1" s="5" t="s">
        <v>60</v>
      </c>
      <c r="W1" s="5" t="s">
        <v>61</v>
      </c>
      <c r="X1" s="5" t="s">
        <v>36</v>
      </c>
      <c r="Y1" s="5" t="s">
        <v>37</v>
      </c>
      <c r="Z1" s="5" t="s">
        <v>65</v>
      </c>
      <c r="AA1" s="5" t="s">
        <v>64</v>
      </c>
      <c r="AB1" s="5" t="s">
        <v>66</v>
      </c>
      <c r="AC1" s="5" t="s">
        <v>67</v>
      </c>
      <c r="AD1" s="5" t="s">
        <v>38</v>
      </c>
      <c r="AE1" s="5" t="s">
        <v>39</v>
      </c>
      <c r="AF1" s="5" t="s">
        <v>62</v>
      </c>
      <c r="AG1" s="5" t="s">
        <v>63</v>
      </c>
      <c r="AH1" s="5" t="s">
        <v>68</v>
      </c>
      <c r="AI1" s="5" t="s">
        <v>69</v>
      </c>
      <c r="AJ1" s="5" t="s">
        <v>40</v>
      </c>
      <c r="AK1" s="5" t="s">
        <v>41</v>
      </c>
      <c r="AL1" s="5" t="s">
        <v>48</v>
      </c>
      <c r="AM1" s="5" t="s">
        <v>49</v>
      </c>
      <c r="AN1" s="5" t="s">
        <v>71</v>
      </c>
      <c r="AO1" s="5" t="s">
        <v>70</v>
      </c>
      <c r="AP1" s="5" t="s">
        <v>42</v>
      </c>
      <c r="AQ1" s="5" t="s">
        <v>43</v>
      </c>
      <c r="AR1" s="5" t="s">
        <v>50</v>
      </c>
      <c r="AS1" s="5" t="s">
        <v>51</v>
      </c>
      <c r="AT1" s="5" t="s">
        <v>72</v>
      </c>
      <c r="AU1" s="5" t="s">
        <v>73</v>
      </c>
    </row>
    <row r="2" spans="1:47">
      <c r="A2" s="8">
        <v>1</v>
      </c>
      <c r="B2" s="7">
        <v>10.885</v>
      </c>
      <c r="C2" s="8">
        <v>1E-3</v>
      </c>
      <c r="D2" s="10">
        <f>B2/3600</f>
        <v>3.023611111111111E-3</v>
      </c>
      <c r="E2" s="9">
        <f>C2/3600</f>
        <v>2.7777777777777776E-7</v>
      </c>
      <c r="F2" s="7">
        <f>D2/((PI()*(0.0254/2)^2))</f>
        <v>5.9671728479249966</v>
      </c>
      <c r="G2" s="7">
        <f>E2/((PI()*(0.00254/2))^2)</f>
        <v>1.7449794304657894E-2</v>
      </c>
      <c r="H2" s="7">
        <f>F2*0.0254/(0.000001002)</f>
        <v>151263.66301127235</v>
      </c>
      <c r="I2" s="7">
        <f>G2*0.00254/(0.000001002)</f>
        <v>44.23400951480145</v>
      </c>
      <c r="J2" s="7">
        <f>D2/((PI()*(0.0254/4)^2))</f>
        <v>23.868691391699986</v>
      </c>
      <c r="K2" s="7">
        <f>E2/((PI()*(0.00254/2))^2)</f>
        <v>1.7449794304657894E-2</v>
      </c>
      <c r="L2" s="7">
        <f>J2*(0.0254/2)/(0.000001002)</f>
        <v>302527.3260225447</v>
      </c>
      <c r="M2" s="7">
        <f>K2*(0.00254/2)/(0.000001002)</f>
        <v>22.117004757400725</v>
      </c>
      <c r="N2" s="7">
        <v>5.8129999999999997</v>
      </c>
      <c r="O2" s="7">
        <v>1E-3</v>
      </c>
      <c r="P2" s="7">
        <f>((62272.22/4.73)*(N2))-(1.182*(62272.22/4.73))</f>
        <v>60968.847953488359</v>
      </c>
      <c r="Q2" s="7">
        <f>((62272.22/4.73)*(O2))</f>
        <v>13.16537420718816</v>
      </c>
      <c r="R2" s="7">
        <v>3.6240000000000001</v>
      </c>
      <c r="S2" s="7">
        <v>1E-3</v>
      </c>
      <c r="T2" s="7">
        <f>(498.178*R2)-498.178</f>
        <v>1307.2190719999999</v>
      </c>
      <c r="U2" s="7">
        <f>(498.178*S2)</f>
        <v>0.49817800000000001</v>
      </c>
      <c r="V2" s="7">
        <f>(1/((-1.8*LOG(6.9/H2))))^2*(30)*(500*(F2^2))</f>
        <v>8748.3634862736526</v>
      </c>
      <c r="W2" s="7">
        <f>0.1*V2</f>
        <v>874.83634862736528</v>
      </c>
      <c r="X2" s="7">
        <v>3.0449999999999999</v>
      </c>
      <c r="Y2" s="7">
        <v>1E-3</v>
      </c>
      <c r="Z2" s="7">
        <f>(498.178*X2)-498.178</f>
        <v>1018.77401</v>
      </c>
      <c r="AA2" s="7">
        <f>(498.178*Y2)</f>
        <v>0.49817800000000001</v>
      </c>
      <c r="AB2" s="7">
        <f>(2*Z2)/(1000*$F2^2)</f>
        <v>5.7222999233847938E-2</v>
      </c>
      <c r="AC2" s="7">
        <f>SQRT(AA2*(4/(1000*$F2^2)^2)+$G2*(4*Z2/(1000*$F2^3))^2)</f>
        <v>2.5338465726879866E-3</v>
      </c>
      <c r="AD2" s="7">
        <v>1.6080000000000001</v>
      </c>
      <c r="AE2" s="7">
        <v>1E-3</v>
      </c>
      <c r="AF2" s="7">
        <f>(498.178*AD2)-498.178</f>
        <v>302.89222400000006</v>
      </c>
      <c r="AG2" s="7">
        <f>(498.178*AE2)</f>
        <v>0.49817800000000001</v>
      </c>
      <c r="AH2" s="7">
        <f>(2*AF2)/(1000*$F2^2)</f>
        <v>1.7012999283217384E-2</v>
      </c>
      <c r="AI2" s="7">
        <f>SQRT(AG2*(4/(1000*$F2^2)^2)+$G2*(4*AF2/(1000*$F2^3))^2)</f>
        <v>7.5428957432677093E-4</v>
      </c>
      <c r="AJ2" s="7">
        <v>3.8039999999999998</v>
      </c>
      <c r="AK2" s="7">
        <v>1E-3</v>
      </c>
      <c r="AL2" s="7">
        <f>((62272.22/4.73)*(AJ2))-(1.182*(62272.22/4.73))</f>
        <v>34519.61117124735</v>
      </c>
      <c r="AM2" s="7">
        <f>((62272.22/4.73)*(AK2))</f>
        <v>13.16537420718816</v>
      </c>
      <c r="AN2" s="7">
        <f>0.42*(500*F2^2)</f>
        <v>7477.5018773727952</v>
      </c>
      <c r="AO2" s="7">
        <f>500*G2</f>
        <v>8.7248971523289462</v>
      </c>
      <c r="AP2" s="7">
        <v>2.3109999999999999</v>
      </c>
      <c r="AQ2" s="7">
        <v>1E-3</v>
      </c>
      <c r="AR2" s="7">
        <f>(498.178*AP2)-498.178</f>
        <v>653.111358</v>
      </c>
      <c r="AS2" s="7">
        <f>(498.178*AQ2)</f>
        <v>0.49817800000000001</v>
      </c>
      <c r="AT2" s="8">
        <f>0.55*(500*J2^2)</f>
        <v>156671.4679068586</v>
      </c>
      <c r="AU2" s="7">
        <f>500*K2</f>
        <v>8.7248971523289462</v>
      </c>
    </row>
    <row r="3" spans="1:47">
      <c r="A3" s="8">
        <v>2</v>
      </c>
      <c r="B3" s="7">
        <v>9.2710000000000008</v>
      </c>
      <c r="C3" s="8">
        <v>1E-3</v>
      </c>
      <c r="D3" s="10">
        <f t="shared" ref="D3:D7" si="0">B3/3600</f>
        <v>2.5752777777777779E-3</v>
      </c>
      <c r="E3" s="9">
        <f t="shared" ref="E3:E7" si="1">C3/3600</f>
        <v>2.7777777777777776E-7</v>
      </c>
      <c r="F3" s="7">
        <f t="shared" ref="F3:F7" si="2">D3/((PI()*(0.0254/2)^2))</f>
        <v>5.082375698035154</v>
      </c>
      <c r="G3" s="7">
        <f t="shared" ref="G3:G7" si="3">E3/((PI()*(0.00254/2))^2)</f>
        <v>1.7449794304657894E-2</v>
      </c>
      <c r="H3" s="7">
        <f t="shared" ref="H3:H7" si="4">F3*0.0254/(0.000001002)</f>
        <v>128834.67338332624</v>
      </c>
      <c r="I3" s="7">
        <f t="shared" ref="I3:I7" si="5">G3*0.00254/(0.000001002)</f>
        <v>44.23400951480145</v>
      </c>
      <c r="J3" s="7">
        <f t="shared" ref="J3:J7" si="6">D3/((PI()*(0.0254/4)^2))</f>
        <v>20.329502792140616</v>
      </c>
      <c r="K3" s="7">
        <f t="shared" ref="K3:K7" si="7">E3/((PI()*(0.00254/2))^2)</f>
        <v>1.7449794304657894E-2</v>
      </c>
      <c r="L3" s="7">
        <f t="shared" ref="L3:L7" si="8">J3*(0.0254/2)/(0.000001002)</f>
        <v>257669.34676665248</v>
      </c>
      <c r="M3" s="7">
        <f t="shared" ref="M3:M7" si="9">K3*(0.00254/2)/(0.000001002)</f>
        <v>22.117004757400725</v>
      </c>
      <c r="N3" s="7">
        <v>4.5250000000000004</v>
      </c>
      <c r="O3" s="7">
        <v>1E-3</v>
      </c>
      <c r="P3" s="7">
        <f t="shared" ref="P3:P7" si="10">((62272.22/4.73)*(N3))-(1.182*(62272.22/4.73))</f>
        <v>44011.845974630021</v>
      </c>
      <c r="Q3" s="7">
        <f t="shared" ref="Q3:Q7" si="11">((62272.22/4.73)*(O3))</f>
        <v>13.16537420718816</v>
      </c>
      <c r="R3" s="7">
        <v>2.6520000000000001</v>
      </c>
      <c r="S3" s="7">
        <v>1E-3</v>
      </c>
      <c r="T3" s="7">
        <f t="shared" ref="T3:T7" si="12">(498.178*R3)-498.178</f>
        <v>822.99005599999998</v>
      </c>
      <c r="U3" s="7">
        <f t="shared" ref="U3:U7" si="13">(498.178*S3)</f>
        <v>0.49817800000000001</v>
      </c>
      <c r="V3" s="7">
        <f>(1/((-1.8*LOG(6.9/H3))^2))*(30)*(500*(F3^2))</f>
        <v>6555.1598322487143</v>
      </c>
      <c r="W3" s="7">
        <f t="shared" ref="W3:W7" si="14">0.1*V3</f>
        <v>655.51598322487143</v>
      </c>
      <c r="X3" s="7">
        <v>2.48</v>
      </c>
      <c r="Y3" s="7">
        <v>1E-3</v>
      </c>
      <c r="Z3" s="7">
        <f t="shared" ref="Z3:Z7" si="15">(498.178*X3)-498.178</f>
        <v>737.30344000000002</v>
      </c>
      <c r="AA3" s="7">
        <f t="shared" ref="AA3:AA7" si="16">(498.178*Y3)</f>
        <v>0.49817800000000001</v>
      </c>
      <c r="AB3" s="7">
        <f t="shared" ref="AB3:AB7" si="17">(2*Z3)/(1000*$F3^2)</f>
        <v>5.7087723439356142E-2</v>
      </c>
      <c r="AC3" s="7">
        <f t="shared" ref="AC3:AC7" si="18">SQRT(AA3*(4/(1000*$F3^2)^2)+$G3*(4*Z3/(1000*$F3^3))^2)</f>
        <v>2.968074109228766E-3</v>
      </c>
      <c r="AD3" s="7">
        <v>1.548</v>
      </c>
      <c r="AE3" s="7">
        <v>1E-3</v>
      </c>
      <c r="AF3" s="7">
        <f t="shared" ref="AF3:AF7" si="19">(498.178*AD3)-498.178</f>
        <v>273.00154399999997</v>
      </c>
      <c r="AG3" s="7">
        <f t="shared" ref="AG3:AG7" si="20">(498.178*AE3)</f>
        <v>0.49817800000000001</v>
      </c>
      <c r="AH3" s="7">
        <f t="shared" ref="AH3:AH7" si="21">(2*AF3)/(1000*$F3^2)</f>
        <v>2.1137886787004838E-2</v>
      </c>
      <c r="AI3" s="7">
        <f t="shared" ref="AI3:AI7" si="22">SQRT(AG3*(4/(1000*$F3^2)^2)+$G3*(4*AF3/(1000*$F3^3))^2)</f>
        <v>1.1001614817864969E-3</v>
      </c>
      <c r="AJ3" s="7">
        <v>3.1059999999999999</v>
      </c>
      <c r="AK3" s="7">
        <v>1E-3</v>
      </c>
      <c r="AL3" s="7">
        <f t="shared" ref="AL3:AL7" si="23">((62272.22/4.73)*(AJ3))-(1.182*(62272.22/4.73))</f>
        <v>25330.179974630017</v>
      </c>
      <c r="AM3" s="7">
        <f t="shared" ref="AM3:AM7" si="24">((62272.22/4.73)*(AK3))</f>
        <v>13.16537420718816</v>
      </c>
      <c r="AN3" s="7">
        <f t="shared" ref="AN3:AN7" si="25">0.42*(500*F3^2)</f>
        <v>5424.4139745554476</v>
      </c>
      <c r="AO3" s="7">
        <f t="shared" ref="AO3:AO7" si="26">500*G3</f>
        <v>8.7248971523289462</v>
      </c>
      <c r="AP3" s="7">
        <v>1.954</v>
      </c>
      <c r="AQ3" s="7">
        <v>1E-3</v>
      </c>
      <c r="AR3" s="7">
        <f t="shared" ref="AR3:AR7" si="27">(498.178*AP3)-498.178</f>
        <v>475.26181199999996</v>
      </c>
      <c r="AS3" s="7">
        <f t="shared" ref="AS3:AS7" si="28">(498.178*AQ3)</f>
        <v>0.49817800000000001</v>
      </c>
      <c r="AT3" s="8">
        <f t="shared" ref="AT3:AT7" si="29">0.55*(500*J3^2)</f>
        <v>113654.38803830462</v>
      </c>
      <c r="AU3" s="7">
        <f t="shared" ref="AU3:AU7" si="30">500*K3</f>
        <v>8.7248971523289462</v>
      </c>
    </row>
    <row r="4" spans="1:47">
      <c r="A4" s="8">
        <v>3</v>
      </c>
      <c r="B4" s="7">
        <v>6</v>
      </c>
      <c r="C4" s="8">
        <v>1E-3</v>
      </c>
      <c r="D4" s="10">
        <f t="shared" si="0"/>
        <v>1.6666666666666668E-3</v>
      </c>
      <c r="E4" s="9">
        <f t="shared" si="1"/>
        <v>2.7777777777777776E-7</v>
      </c>
      <c r="F4" s="7">
        <f t="shared" si="2"/>
        <v>3.2892087356499755</v>
      </c>
      <c r="G4" s="7">
        <f t="shared" si="3"/>
        <v>1.7449794304657894E-2</v>
      </c>
      <c r="H4" s="7">
        <f t="shared" si="4"/>
        <v>83379.143598312745</v>
      </c>
      <c r="I4" s="7">
        <f t="shared" si="5"/>
        <v>44.23400951480145</v>
      </c>
      <c r="J4" s="7">
        <f t="shared" si="6"/>
        <v>13.156834942599902</v>
      </c>
      <c r="K4" s="7">
        <f t="shared" si="7"/>
        <v>1.7449794304657894E-2</v>
      </c>
      <c r="L4" s="7">
        <f t="shared" si="8"/>
        <v>166758.28719662549</v>
      </c>
      <c r="M4" s="7">
        <f t="shared" si="9"/>
        <v>22.117004757400725</v>
      </c>
      <c r="N4" s="7">
        <v>2.5619999999999998</v>
      </c>
      <c r="O4" s="7">
        <v>1E-3</v>
      </c>
      <c r="P4" s="7">
        <f t="shared" si="10"/>
        <v>18168.216405919658</v>
      </c>
      <c r="Q4" s="7">
        <f t="shared" si="11"/>
        <v>13.16537420718816</v>
      </c>
      <c r="R4" s="7">
        <v>1.6990000000000001</v>
      </c>
      <c r="S4" s="7">
        <v>1E-3</v>
      </c>
      <c r="T4" s="7">
        <f t="shared" si="12"/>
        <v>348.22642200000007</v>
      </c>
      <c r="U4" s="7">
        <f t="shared" si="13"/>
        <v>0.49817800000000001</v>
      </c>
      <c r="V4" s="7">
        <f t="shared" ref="V4:V7" si="31">(1/((-1.8*LOG(6.9/H4))^2))*(30)*(500*(F4^2))</f>
        <v>3005.6526365984691</v>
      </c>
      <c r="W4" s="7">
        <f t="shared" si="14"/>
        <v>300.56526365984695</v>
      </c>
      <c r="X4" s="7">
        <v>1.5820000000000001</v>
      </c>
      <c r="Y4" s="7">
        <v>1E-3</v>
      </c>
      <c r="Z4" s="7">
        <f t="shared" si="15"/>
        <v>289.93959600000005</v>
      </c>
      <c r="AA4" s="7">
        <f t="shared" si="16"/>
        <v>0.49817800000000001</v>
      </c>
      <c r="AB4" s="7">
        <f t="shared" si="17"/>
        <v>5.3598749214318397E-2</v>
      </c>
      <c r="AC4" s="7">
        <f t="shared" si="18"/>
        <v>4.3071276231354295E-3</v>
      </c>
      <c r="AD4" s="7">
        <v>1.327</v>
      </c>
      <c r="AE4" s="7">
        <v>1E-3</v>
      </c>
      <c r="AF4" s="7">
        <f t="shared" si="19"/>
        <v>162.90420599999993</v>
      </c>
      <c r="AG4" s="7">
        <f t="shared" si="20"/>
        <v>0.49817800000000001</v>
      </c>
      <c r="AH4" s="7">
        <f t="shared" si="21"/>
        <v>3.011476115649846E-2</v>
      </c>
      <c r="AI4" s="7">
        <f t="shared" si="22"/>
        <v>2.4223899823668229E-3</v>
      </c>
      <c r="AJ4" s="7">
        <v>1.76</v>
      </c>
      <c r="AK4" s="7">
        <v>1E-3</v>
      </c>
      <c r="AL4" s="7">
        <f t="shared" si="23"/>
        <v>7609.5862917547565</v>
      </c>
      <c r="AM4" s="7">
        <f t="shared" si="24"/>
        <v>13.16537420718816</v>
      </c>
      <c r="AN4" s="7">
        <f t="shared" si="25"/>
        <v>2271.9677624019832</v>
      </c>
      <c r="AO4" s="7">
        <f t="shared" si="26"/>
        <v>8.7248971523289462</v>
      </c>
      <c r="AP4" s="7">
        <v>1.3440000000000001</v>
      </c>
      <c r="AQ4" s="7">
        <v>1E-3</v>
      </c>
      <c r="AR4" s="7">
        <f t="shared" si="27"/>
        <v>171.37323200000003</v>
      </c>
      <c r="AS4" s="7">
        <f t="shared" si="28"/>
        <v>0.49817800000000001</v>
      </c>
      <c r="AT4" s="8">
        <f t="shared" si="29"/>
        <v>47603.134069374893</v>
      </c>
      <c r="AU4" s="7">
        <f t="shared" si="30"/>
        <v>8.7248971523289462</v>
      </c>
    </row>
    <row r="5" spans="1:47">
      <c r="A5" s="8">
        <v>4</v>
      </c>
      <c r="B5" s="7">
        <v>2.4449999999999998</v>
      </c>
      <c r="C5" s="8">
        <v>1E-3</v>
      </c>
      <c r="D5" s="10">
        <f t="shared" si="0"/>
        <v>6.7916666666666657E-4</v>
      </c>
      <c r="E5" s="9">
        <f t="shared" si="1"/>
        <v>2.7777777777777776E-7</v>
      </c>
      <c r="F5" s="7">
        <f t="shared" si="2"/>
        <v>1.3403525597773647</v>
      </c>
      <c r="G5" s="7">
        <f t="shared" si="3"/>
        <v>1.7449794304657894E-2</v>
      </c>
      <c r="H5" s="7">
        <f t="shared" si="4"/>
        <v>33977.001016312432</v>
      </c>
      <c r="I5" s="7">
        <f t="shared" si="5"/>
        <v>44.23400951480145</v>
      </c>
      <c r="J5" s="7">
        <f t="shared" si="6"/>
        <v>5.3614102391094587</v>
      </c>
      <c r="K5" s="7">
        <f t="shared" si="7"/>
        <v>1.7449794304657894E-2</v>
      </c>
      <c r="L5" s="7">
        <f t="shared" si="8"/>
        <v>67954.002032624863</v>
      </c>
      <c r="M5" s="7">
        <f t="shared" si="9"/>
        <v>22.117004757400725</v>
      </c>
      <c r="N5" s="7">
        <v>1.405</v>
      </c>
      <c r="O5" s="7">
        <v>1E-3</v>
      </c>
      <c r="P5" s="7">
        <f t="shared" si="10"/>
        <v>2935.8784482029587</v>
      </c>
      <c r="Q5" s="7">
        <f t="shared" si="11"/>
        <v>13.16537420718816</v>
      </c>
      <c r="R5" s="7">
        <v>0.997</v>
      </c>
      <c r="S5" s="7">
        <v>1E-3</v>
      </c>
      <c r="T5" s="7">
        <f t="shared" si="12"/>
        <v>-1.4945339999999874</v>
      </c>
      <c r="U5" s="7">
        <f t="shared" si="13"/>
        <v>0.49817800000000001</v>
      </c>
      <c r="V5" s="7">
        <f t="shared" si="31"/>
        <v>610.07317147567915</v>
      </c>
      <c r="W5" s="7">
        <f t="shared" si="14"/>
        <v>61.007317147567917</v>
      </c>
      <c r="X5" s="7">
        <v>1.1679999999999999</v>
      </c>
      <c r="Y5" s="7">
        <v>1E-3</v>
      </c>
      <c r="Z5" s="7">
        <f t="shared" si="15"/>
        <v>83.693903999999975</v>
      </c>
      <c r="AA5" s="7">
        <f t="shared" si="16"/>
        <v>0.49817800000000001</v>
      </c>
      <c r="AB5" s="7">
        <f t="shared" si="17"/>
        <v>9.3172066073494084E-2</v>
      </c>
      <c r="AC5" s="7">
        <f t="shared" si="18"/>
        <v>1.838183941959785E-2</v>
      </c>
      <c r="AD5" s="7">
        <v>1.2050000000000001</v>
      </c>
      <c r="AE5" s="7">
        <v>1E-3</v>
      </c>
      <c r="AF5" s="7">
        <f t="shared" si="19"/>
        <v>102.12648999999999</v>
      </c>
      <c r="AG5" s="7">
        <f t="shared" si="20"/>
        <v>0.49817800000000001</v>
      </c>
      <c r="AH5" s="7">
        <f t="shared" si="21"/>
        <v>0.11369210443491841</v>
      </c>
      <c r="AI5" s="7">
        <f t="shared" si="22"/>
        <v>2.2423489993611628E-2</v>
      </c>
      <c r="AJ5" s="7">
        <v>1.3160000000000001</v>
      </c>
      <c r="AK5" s="7">
        <v>1E-3</v>
      </c>
      <c r="AL5" s="7">
        <f t="shared" si="23"/>
        <v>1764.1601437632162</v>
      </c>
      <c r="AM5" s="7">
        <f t="shared" si="24"/>
        <v>13.16537420718816</v>
      </c>
      <c r="AN5" s="7">
        <f t="shared" si="25"/>
        <v>377.27444674536406</v>
      </c>
      <c r="AO5" s="7">
        <f t="shared" si="26"/>
        <v>8.7248971523289462</v>
      </c>
      <c r="AP5" s="7">
        <v>1.034</v>
      </c>
      <c r="AQ5" s="7">
        <v>1E-3</v>
      </c>
      <c r="AR5" s="7">
        <f t="shared" si="27"/>
        <v>16.938051999999971</v>
      </c>
      <c r="AS5" s="7">
        <f t="shared" si="28"/>
        <v>0.49817800000000001</v>
      </c>
      <c r="AT5" s="8">
        <f t="shared" si="29"/>
        <v>7904.7979318076295</v>
      </c>
      <c r="AU5" s="7">
        <f t="shared" si="30"/>
        <v>8.7248971523289462</v>
      </c>
    </row>
    <row r="6" spans="1:47">
      <c r="A6" s="8">
        <v>5</v>
      </c>
      <c r="B6" s="7">
        <v>4.585</v>
      </c>
      <c r="C6" s="8">
        <v>1E-3</v>
      </c>
      <c r="D6" s="10">
        <f t="shared" si="0"/>
        <v>1.273611111111111E-3</v>
      </c>
      <c r="E6" s="9">
        <f t="shared" si="1"/>
        <v>2.7777777777777776E-7</v>
      </c>
      <c r="F6" s="7">
        <f t="shared" si="2"/>
        <v>2.5135036754925224</v>
      </c>
      <c r="G6" s="7">
        <f t="shared" si="3"/>
        <v>1.7449794304657894E-2</v>
      </c>
      <c r="H6" s="7">
        <f t="shared" si="4"/>
        <v>63715.562233043973</v>
      </c>
      <c r="I6" s="7">
        <f t="shared" si="5"/>
        <v>44.23400951480145</v>
      </c>
      <c r="J6" s="7">
        <f t="shared" si="6"/>
        <v>10.05401470197009</v>
      </c>
      <c r="K6" s="7">
        <f t="shared" si="7"/>
        <v>1.7449794304657894E-2</v>
      </c>
      <c r="L6" s="7">
        <f t="shared" si="8"/>
        <v>127431.12446608795</v>
      </c>
      <c r="M6" s="7">
        <f t="shared" si="9"/>
        <v>22.117004757400725</v>
      </c>
      <c r="N6" s="8">
        <v>1.9319999999999999</v>
      </c>
      <c r="O6" s="7">
        <v>1E-3</v>
      </c>
      <c r="P6" s="7">
        <f t="shared" si="10"/>
        <v>9874.0306553911178</v>
      </c>
      <c r="Q6" s="7">
        <f t="shared" si="11"/>
        <v>13.16537420718816</v>
      </c>
      <c r="R6" s="8">
        <v>1.4830000000000001</v>
      </c>
      <c r="S6" s="7">
        <v>1E-3</v>
      </c>
      <c r="T6" s="7">
        <f t="shared" si="12"/>
        <v>240.61997400000007</v>
      </c>
      <c r="U6" s="7">
        <f t="shared" si="13"/>
        <v>0.49817800000000001</v>
      </c>
      <c r="V6" s="7">
        <f t="shared" si="31"/>
        <v>1860.0819387412171</v>
      </c>
      <c r="W6" s="7">
        <f t="shared" si="14"/>
        <v>186.00819387412173</v>
      </c>
      <c r="X6" s="8">
        <v>1.339</v>
      </c>
      <c r="Y6" s="7">
        <v>1E-3</v>
      </c>
      <c r="Z6" s="7">
        <f t="shared" si="15"/>
        <v>168.88234199999999</v>
      </c>
      <c r="AA6" s="7">
        <f t="shared" si="16"/>
        <v>0.49817800000000001</v>
      </c>
      <c r="AB6" s="7">
        <f t="shared" si="17"/>
        <v>5.3463229521423961E-2</v>
      </c>
      <c r="AC6" s="7">
        <f t="shared" si="18"/>
        <v>5.6239810607493657E-3</v>
      </c>
      <c r="AD6" s="7">
        <v>1.18</v>
      </c>
      <c r="AE6" s="7">
        <v>1E-3</v>
      </c>
      <c r="AF6" s="7">
        <f t="shared" si="19"/>
        <v>89.672039999999924</v>
      </c>
      <c r="AG6" s="7">
        <f t="shared" si="20"/>
        <v>0.49817800000000001</v>
      </c>
      <c r="AH6" s="7">
        <f t="shared" si="21"/>
        <v>2.8387555498101194E-2</v>
      </c>
      <c r="AI6" s="7">
        <f t="shared" si="22"/>
        <v>2.9921812885556581E-3</v>
      </c>
      <c r="AJ6" s="8">
        <v>1.641</v>
      </c>
      <c r="AK6" s="7">
        <v>1E-3</v>
      </c>
      <c r="AL6" s="7">
        <f t="shared" si="23"/>
        <v>6042.9067610993661</v>
      </c>
      <c r="AM6" s="7">
        <f t="shared" si="24"/>
        <v>13.16537420718816</v>
      </c>
      <c r="AN6" s="7">
        <f t="shared" si="25"/>
        <v>1326.7171526100281</v>
      </c>
      <c r="AO6" s="7">
        <f t="shared" si="26"/>
        <v>8.7248971523289462</v>
      </c>
      <c r="AP6" s="8">
        <v>1.2410000000000001</v>
      </c>
      <c r="AQ6" s="7">
        <v>1E-3</v>
      </c>
      <c r="AR6" s="7">
        <f t="shared" si="27"/>
        <v>120.06089800000007</v>
      </c>
      <c r="AS6" s="7">
        <f t="shared" si="28"/>
        <v>0.49817800000000001</v>
      </c>
      <c r="AT6" s="8">
        <f t="shared" si="29"/>
        <v>27797.883197543451</v>
      </c>
      <c r="AU6" s="7">
        <f t="shared" si="30"/>
        <v>8.7248971523289462</v>
      </c>
    </row>
    <row r="7" spans="1:47">
      <c r="A7" s="8">
        <v>6</v>
      </c>
      <c r="B7" s="7">
        <v>7.23</v>
      </c>
      <c r="C7" s="8">
        <v>1E-3</v>
      </c>
      <c r="D7" s="10">
        <f t="shared" si="0"/>
        <v>2.0083333333333333E-3</v>
      </c>
      <c r="E7" s="9">
        <f t="shared" si="1"/>
        <v>2.7777777777777776E-7</v>
      </c>
      <c r="F7" s="7">
        <f t="shared" si="2"/>
        <v>3.9634965264582203</v>
      </c>
      <c r="G7" s="7">
        <f t="shared" si="3"/>
        <v>1.7449794304657894E-2</v>
      </c>
      <c r="H7" s="7">
        <f t="shared" si="4"/>
        <v>100471.86803596685</v>
      </c>
      <c r="I7" s="7">
        <f t="shared" si="5"/>
        <v>44.23400951480145</v>
      </c>
      <c r="J7" s="7">
        <f t="shared" si="6"/>
        <v>15.853986105832881</v>
      </c>
      <c r="K7" s="7">
        <f t="shared" si="7"/>
        <v>1.7449794304657894E-2</v>
      </c>
      <c r="L7" s="7">
        <f t="shared" si="8"/>
        <v>200943.7360719337</v>
      </c>
      <c r="M7" s="7">
        <f t="shared" si="9"/>
        <v>22.117004757400725</v>
      </c>
      <c r="N7" s="8">
        <v>3.2530000000000001</v>
      </c>
      <c r="O7" s="7">
        <v>1E-3</v>
      </c>
      <c r="P7" s="7">
        <f t="shared" si="10"/>
        <v>27265.489983086678</v>
      </c>
      <c r="Q7" s="7">
        <f t="shared" si="11"/>
        <v>13.16537420718816</v>
      </c>
      <c r="R7" s="8">
        <v>1.9359999999999999</v>
      </c>
      <c r="S7" s="7">
        <v>1E-3</v>
      </c>
      <c r="T7" s="7">
        <f t="shared" si="12"/>
        <v>466.29460799999993</v>
      </c>
      <c r="U7" s="7">
        <f t="shared" si="13"/>
        <v>0.49817800000000001</v>
      </c>
      <c r="V7" s="7">
        <f t="shared" si="31"/>
        <v>4196.1366758097038</v>
      </c>
      <c r="W7" s="7">
        <f t="shared" si="14"/>
        <v>419.6136675809704</v>
      </c>
      <c r="X7" s="8">
        <v>1.8620000000000001</v>
      </c>
      <c r="Y7" s="7">
        <v>1E-3</v>
      </c>
      <c r="Z7" s="7">
        <f t="shared" si="15"/>
        <v>429.42943600000001</v>
      </c>
      <c r="AA7" s="7">
        <f t="shared" si="16"/>
        <v>0.49817800000000001</v>
      </c>
      <c r="AB7" s="7">
        <f t="shared" si="17"/>
        <v>5.4671985015762689E-2</v>
      </c>
      <c r="AC7" s="7">
        <f t="shared" si="18"/>
        <v>3.6453858103405947E-3</v>
      </c>
      <c r="AD7" s="8">
        <v>1.363</v>
      </c>
      <c r="AE7" s="7">
        <v>1E-3</v>
      </c>
      <c r="AF7" s="7">
        <f t="shared" si="19"/>
        <v>180.83861400000001</v>
      </c>
      <c r="AG7" s="7">
        <f t="shared" si="20"/>
        <v>0.49817800000000001</v>
      </c>
      <c r="AH7" s="7">
        <f t="shared" si="21"/>
        <v>2.3023121300141364E-2</v>
      </c>
      <c r="AI7" s="7">
        <f t="shared" si="22"/>
        <v>1.5372839585753215E-3</v>
      </c>
      <c r="AJ7" s="8">
        <v>2.3620000000000001</v>
      </c>
      <c r="AK7" s="7">
        <v>1E-3</v>
      </c>
      <c r="AL7" s="7">
        <f t="shared" si="23"/>
        <v>15535.14156448203</v>
      </c>
      <c r="AM7" s="7">
        <f t="shared" si="24"/>
        <v>13.16537420718816</v>
      </c>
      <c r="AN7" s="7">
        <f t="shared" si="25"/>
        <v>3298.9539902017391</v>
      </c>
      <c r="AO7" s="7">
        <f t="shared" si="26"/>
        <v>8.7248971523289462</v>
      </c>
      <c r="AP7" s="8">
        <v>1.5820000000000001</v>
      </c>
      <c r="AQ7" s="7">
        <v>1E-3</v>
      </c>
      <c r="AR7" s="7">
        <f t="shared" si="27"/>
        <v>289.93959600000005</v>
      </c>
      <c r="AS7" s="7">
        <f t="shared" si="28"/>
        <v>0.49817800000000001</v>
      </c>
      <c r="AT7" s="8">
        <f t="shared" si="29"/>
        <v>69120.940747084067</v>
      </c>
      <c r="AU7" s="7">
        <f t="shared" si="30"/>
        <v>8.7248971523289462</v>
      </c>
    </row>
    <row r="10" spans="1:47">
      <c r="A10" s="3" t="s">
        <v>3</v>
      </c>
    </row>
    <row r="11" spans="1:47">
      <c r="A11" s="4"/>
    </row>
    <row r="12" spans="1:47" ht="47.25">
      <c r="A12" s="4" t="s">
        <v>1</v>
      </c>
    </row>
    <row r="13" spans="1:47">
      <c r="A13" s="1">
        <v>0.72499999999999998</v>
      </c>
    </row>
    <row r="14" spans="1:47">
      <c r="A14" s="1">
        <v>0.72399999999999998</v>
      </c>
    </row>
    <row r="15" spans="1:47">
      <c r="A15" s="1">
        <v>0.72499999999999998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Equipment</vt:lpstr>
      <vt:lpstr>Flow Data</vt:lpstr>
      <vt:lpstr>Re vs KL</vt:lpstr>
      <vt:lpstr>Re vs. P_L,Maj</vt:lpstr>
      <vt:lpstr>Re vs. P_L,Min</vt:lpstr>
      <vt:lpstr>Re vs. Loss</vt:lpstr>
      <vt:lpstr>Cont Real vs. Calc</vt:lpstr>
      <vt:lpstr>Exp Real vs. Calc</vt:lpstr>
    </vt:vector>
  </TitlesOfParts>
  <Company>Purdue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Roos</dc:creator>
  <cp:lastModifiedBy>Alex</cp:lastModifiedBy>
  <dcterms:created xsi:type="dcterms:W3CDTF">2011-02-22T18:27:15Z</dcterms:created>
  <dcterms:modified xsi:type="dcterms:W3CDTF">2011-03-01T04:16:28Z</dcterms:modified>
</cp:coreProperties>
</file>