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0" yWindow="0" windowWidth="20730" windowHeight="11760" tabRatio="500" activeTab="5"/>
  </bookViews>
  <sheets>
    <sheet name="Equipment" sheetId="2" r:id="rId1"/>
    <sheet name="Data" sheetId="1" r:id="rId2"/>
    <sheet name="Chart1" sheetId="5" r:id="rId3"/>
    <sheet name="Chart2" sheetId="6" r:id="rId4"/>
    <sheet name="Chart3" sheetId="7" r:id="rId5"/>
    <sheet name="Sheet1" sheetId="3" r:id="rId6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64" i="3"/>
  <c r="V63"/>
  <c r="T63"/>
  <c r="T64"/>
  <c r="M64"/>
  <c r="M63"/>
  <c r="F64"/>
  <c r="F63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2"/>
  <c r="I2"/>
  <c r="L2"/>
  <c r="C2"/>
  <c r="D2"/>
  <c r="O2"/>
  <c r="P2"/>
  <c r="M2"/>
  <c r="N2"/>
  <c r="I35"/>
  <c r="L35"/>
  <c r="C35"/>
  <c r="D35"/>
  <c r="O35"/>
  <c r="P35"/>
  <c r="M35"/>
  <c r="N35"/>
  <c r="I34"/>
  <c r="L34"/>
  <c r="C34"/>
  <c r="D34"/>
  <c r="O34"/>
  <c r="P34"/>
  <c r="M34"/>
  <c r="N34"/>
  <c r="I61"/>
  <c r="L61"/>
  <c r="C61"/>
  <c r="D61"/>
  <c r="O61"/>
  <c r="P61"/>
  <c r="M61"/>
  <c r="N61"/>
  <c r="I60"/>
  <c r="L60"/>
  <c r="C60"/>
  <c r="D60"/>
  <c r="O60"/>
  <c r="P60"/>
  <c r="M60"/>
  <c r="N60"/>
  <c r="I59"/>
  <c r="L59"/>
  <c r="C59"/>
  <c r="D59"/>
  <c r="O59"/>
  <c r="P59"/>
  <c r="M59"/>
  <c r="N59"/>
  <c r="I58"/>
  <c r="L58"/>
  <c r="C58"/>
  <c r="D58"/>
  <c r="O58"/>
  <c r="P58"/>
  <c r="M58"/>
  <c r="N58"/>
  <c r="I33"/>
  <c r="L33"/>
  <c r="C33"/>
  <c r="D33"/>
  <c r="O33"/>
  <c r="P33"/>
  <c r="M33"/>
  <c r="N33"/>
  <c r="I14"/>
  <c r="L14"/>
  <c r="C14"/>
  <c r="D14"/>
  <c r="O14"/>
  <c r="P14"/>
  <c r="M14"/>
  <c r="N14"/>
  <c r="I13"/>
  <c r="L13"/>
  <c r="C13"/>
  <c r="D13"/>
  <c r="O13"/>
  <c r="P13"/>
  <c r="M13"/>
  <c r="N13"/>
  <c r="I12"/>
  <c r="L12"/>
  <c r="C12"/>
  <c r="D12"/>
  <c r="O12"/>
  <c r="P12"/>
  <c r="M12"/>
  <c r="N12"/>
  <c r="I32"/>
  <c r="L32"/>
  <c r="C32"/>
  <c r="D32"/>
  <c r="O32"/>
  <c r="P32"/>
  <c r="M32"/>
  <c r="N32"/>
  <c r="I31"/>
  <c r="L31"/>
  <c r="C31"/>
  <c r="D31"/>
  <c r="O31"/>
  <c r="P31"/>
  <c r="M31"/>
  <c r="N31"/>
  <c r="I30"/>
  <c r="L30"/>
  <c r="C30"/>
  <c r="D30"/>
  <c r="O30"/>
  <c r="P30"/>
  <c r="M30"/>
  <c r="N30"/>
  <c r="I57"/>
  <c r="L57"/>
  <c r="C57"/>
  <c r="D57"/>
  <c r="O57"/>
  <c r="P57"/>
  <c r="M57"/>
  <c r="N57"/>
  <c r="I56"/>
  <c r="L56"/>
  <c r="C56"/>
  <c r="D56"/>
  <c r="O56"/>
  <c r="P56"/>
  <c r="M56"/>
  <c r="N56"/>
  <c r="I55"/>
  <c r="L55"/>
  <c r="C55"/>
  <c r="D55"/>
  <c r="O55"/>
  <c r="P55"/>
  <c r="M55"/>
  <c r="N55"/>
  <c r="I29"/>
  <c r="L29"/>
  <c r="C29"/>
  <c r="D29"/>
  <c r="O29"/>
  <c r="P29"/>
  <c r="M29"/>
  <c r="N29"/>
  <c r="I28"/>
  <c r="L28"/>
  <c r="C28"/>
  <c r="D28"/>
  <c r="O28"/>
  <c r="P28"/>
  <c r="M28"/>
  <c r="N28"/>
  <c r="I11"/>
  <c r="L11"/>
  <c r="C11"/>
  <c r="D11"/>
  <c r="O11"/>
  <c r="P11"/>
  <c r="M11"/>
  <c r="N11"/>
  <c r="I10"/>
  <c r="L10"/>
  <c r="C10"/>
  <c r="D10"/>
  <c r="O10"/>
  <c r="P10"/>
  <c r="M10"/>
  <c r="N10"/>
  <c r="I54"/>
  <c r="L54"/>
  <c r="C54"/>
  <c r="D54"/>
  <c r="O54"/>
  <c r="P54"/>
  <c r="M54"/>
  <c r="N54"/>
  <c r="I53"/>
  <c r="L53"/>
  <c r="C53"/>
  <c r="D53"/>
  <c r="O53"/>
  <c r="P53"/>
  <c r="M53"/>
  <c r="N53"/>
  <c r="I27"/>
  <c r="L27"/>
  <c r="C27"/>
  <c r="D27"/>
  <c r="O27"/>
  <c r="P27"/>
  <c r="M27"/>
  <c r="N27"/>
  <c r="I26"/>
  <c r="L26"/>
  <c r="C26"/>
  <c r="D26"/>
  <c r="O26"/>
  <c r="P26"/>
  <c r="M26"/>
  <c r="N26"/>
  <c r="I52"/>
  <c r="L52"/>
  <c r="C52"/>
  <c r="D52"/>
  <c r="O52"/>
  <c r="P52"/>
  <c r="M52"/>
  <c r="N52"/>
  <c r="I51"/>
  <c r="L51"/>
  <c r="C51"/>
  <c r="D51"/>
  <c r="O51"/>
  <c r="P51"/>
  <c r="M51"/>
  <c r="N51"/>
  <c r="I50"/>
  <c r="L50"/>
  <c r="C50"/>
  <c r="D50"/>
  <c r="O50"/>
  <c r="P50"/>
  <c r="M50"/>
  <c r="N50"/>
  <c r="I25"/>
  <c r="L25"/>
  <c r="C25"/>
  <c r="D25"/>
  <c r="O25"/>
  <c r="P25"/>
  <c r="M25"/>
  <c r="N25"/>
  <c r="I9"/>
  <c r="L9"/>
  <c r="C9"/>
  <c r="D9"/>
  <c r="O9"/>
  <c r="P9"/>
  <c r="M9"/>
  <c r="N9"/>
  <c r="I8"/>
  <c r="L8"/>
  <c r="C8"/>
  <c r="D8"/>
  <c r="O8"/>
  <c r="P8"/>
  <c r="M8"/>
  <c r="N8"/>
  <c r="I49"/>
  <c r="L49"/>
  <c r="C49"/>
  <c r="D49"/>
  <c r="O49"/>
  <c r="P49"/>
  <c r="M49"/>
  <c r="N49"/>
  <c r="I48"/>
  <c r="L48"/>
  <c r="C48"/>
  <c r="D48"/>
  <c r="O48"/>
  <c r="P48"/>
  <c r="M48"/>
  <c r="N48"/>
  <c r="I47"/>
  <c r="L47"/>
  <c r="C47"/>
  <c r="D47"/>
  <c r="O47"/>
  <c r="P47"/>
  <c r="M47"/>
  <c r="N47"/>
  <c r="I46"/>
  <c r="L46"/>
  <c r="C46"/>
  <c r="D46"/>
  <c r="O46"/>
  <c r="P46"/>
  <c r="M46"/>
  <c r="N46"/>
  <c r="I45"/>
  <c r="L45"/>
  <c r="C45"/>
  <c r="D45"/>
  <c r="O45"/>
  <c r="P45"/>
  <c r="M45"/>
  <c r="N45"/>
  <c r="I24"/>
  <c r="L24"/>
  <c r="C24"/>
  <c r="D24"/>
  <c r="O24"/>
  <c r="P24"/>
  <c r="M24"/>
  <c r="N24"/>
  <c r="I23"/>
  <c r="L23"/>
  <c r="C23"/>
  <c r="D23"/>
  <c r="O23"/>
  <c r="P23"/>
  <c r="M23"/>
  <c r="N23"/>
  <c r="I22"/>
  <c r="L22"/>
  <c r="C22"/>
  <c r="D22"/>
  <c r="O22"/>
  <c r="P22"/>
  <c r="M22"/>
  <c r="N22"/>
  <c r="I7"/>
  <c r="L7"/>
  <c r="C7"/>
  <c r="D7"/>
  <c r="O7"/>
  <c r="P7"/>
  <c r="M7"/>
  <c r="N7"/>
  <c r="I6"/>
  <c r="L6"/>
  <c r="C6"/>
  <c r="D6"/>
  <c r="O6"/>
  <c r="P6"/>
  <c r="M6"/>
  <c r="N6"/>
  <c r="I44"/>
  <c r="L44"/>
  <c r="C44"/>
  <c r="D44"/>
  <c r="O44"/>
  <c r="P44"/>
  <c r="M44"/>
  <c r="N44"/>
  <c r="I43"/>
  <c r="L43"/>
  <c r="C43"/>
  <c r="D43"/>
  <c r="O43"/>
  <c r="P43"/>
  <c r="M43"/>
  <c r="N43"/>
  <c r="I21"/>
  <c r="L21"/>
  <c r="C21"/>
  <c r="D21"/>
  <c r="O21"/>
  <c r="P21"/>
  <c r="M21"/>
  <c r="N21"/>
  <c r="I20"/>
  <c r="L20"/>
  <c r="C20"/>
  <c r="D20"/>
  <c r="O20"/>
  <c r="P20"/>
  <c r="M20"/>
  <c r="N20"/>
  <c r="I42"/>
  <c r="L42"/>
  <c r="C42"/>
  <c r="D42"/>
  <c r="O42"/>
  <c r="P42"/>
  <c r="M42"/>
  <c r="N42"/>
  <c r="I19"/>
  <c r="L19"/>
  <c r="C19"/>
  <c r="D19"/>
  <c r="O19"/>
  <c r="P19"/>
  <c r="M19"/>
  <c r="N19"/>
  <c r="I18"/>
  <c r="L18"/>
  <c r="C18"/>
  <c r="D18"/>
  <c r="O18"/>
  <c r="P18"/>
  <c r="M18"/>
  <c r="N18"/>
  <c r="I17"/>
  <c r="L17"/>
  <c r="C17"/>
  <c r="D17"/>
  <c r="O17"/>
  <c r="P17"/>
  <c r="M17"/>
  <c r="N17"/>
  <c r="I5"/>
  <c r="L5"/>
  <c r="C5"/>
  <c r="D5"/>
  <c r="O5"/>
  <c r="P5"/>
  <c r="M5"/>
  <c r="N5"/>
  <c r="I4"/>
  <c r="L4"/>
  <c r="C4"/>
  <c r="D4"/>
  <c r="O4"/>
  <c r="P4"/>
  <c r="M4"/>
  <c r="N4"/>
  <c r="I41"/>
  <c r="L41"/>
  <c r="C41"/>
  <c r="D41"/>
  <c r="O41"/>
  <c r="P41"/>
  <c r="M41"/>
  <c r="N41"/>
  <c r="I40"/>
  <c r="L40"/>
  <c r="C40"/>
  <c r="D40"/>
  <c r="O40"/>
  <c r="P40"/>
  <c r="M40"/>
  <c r="N40"/>
  <c r="I39"/>
  <c r="L39"/>
  <c r="C39"/>
  <c r="D39"/>
  <c r="O39"/>
  <c r="P39"/>
  <c r="M39"/>
  <c r="N39"/>
  <c r="I38"/>
  <c r="L38"/>
  <c r="C38"/>
  <c r="D38"/>
  <c r="O38"/>
  <c r="P38"/>
  <c r="M38"/>
  <c r="N38"/>
  <c r="I37"/>
  <c r="L37"/>
  <c r="C37"/>
  <c r="D37"/>
  <c r="O37"/>
  <c r="P37"/>
  <c r="M37"/>
  <c r="N37"/>
  <c r="I36"/>
  <c r="L36"/>
  <c r="C36"/>
  <c r="D36"/>
  <c r="O36"/>
  <c r="P36"/>
  <c r="M36"/>
  <c r="N36"/>
  <c r="I16"/>
  <c r="L16"/>
  <c r="C16"/>
  <c r="D16"/>
  <c r="O16"/>
  <c r="P16"/>
  <c r="M16"/>
  <c r="N16"/>
  <c r="I15"/>
  <c r="L15"/>
  <c r="C15"/>
  <c r="D15"/>
  <c r="O15"/>
  <c r="P15"/>
  <c r="M15"/>
  <c r="N15"/>
  <c r="I3"/>
  <c r="L3"/>
  <c r="C3"/>
  <c r="D3"/>
  <c r="O3"/>
  <c r="P3"/>
  <c r="M3"/>
  <c r="N3"/>
  <c r="E3"/>
  <c r="F3"/>
  <c r="G3"/>
  <c r="E15"/>
  <c r="F15"/>
  <c r="G15"/>
  <c r="E16"/>
  <c r="F16"/>
  <c r="G16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"/>
  <c r="F4"/>
  <c r="G4"/>
  <c r="E5"/>
  <c r="F5"/>
  <c r="G5"/>
  <c r="E17"/>
  <c r="F17"/>
  <c r="G17"/>
  <c r="E18"/>
  <c r="F18"/>
  <c r="G18"/>
  <c r="E19"/>
  <c r="F19"/>
  <c r="G19"/>
  <c r="E42"/>
  <c r="F42"/>
  <c r="G42"/>
  <c r="E20"/>
  <c r="F20"/>
  <c r="G20"/>
  <c r="E21"/>
  <c r="F21"/>
  <c r="G21"/>
  <c r="E43"/>
  <c r="F43"/>
  <c r="G43"/>
  <c r="E44"/>
  <c r="F44"/>
  <c r="G44"/>
  <c r="E6"/>
  <c r="F6"/>
  <c r="G6"/>
  <c r="E7"/>
  <c r="F7"/>
  <c r="G7"/>
  <c r="E22"/>
  <c r="F22"/>
  <c r="G22"/>
  <c r="E23"/>
  <c r="F23"/>
  <c r="G23"/>
  <c r="E24"/>
  <c r="F24"/>
  <c r="G24"/>
  <c r="E45"/>
  <c r="F45"/>
  <c r="G45"/>
  <c r="E46"/>
  <c r="F46"/>
  <c r="G46"/>
  <c r="E47"/>
  <c r="F47"/>
  <c r="G47"/>
  <c r="E48"/>
  <c r="F48"/>
  <c r="G48"/>
  <c r="E49"/>
  <c r="F49"/>
  <c r="G49"/>
  <c r="E8"/>
  <c r="F8"/>
  <c r="G8"/>
  <c r="E9"/>
  <c r="F9"/>
  <c r="G9"/>
  <c r="E25"/>
  <c r="F25"/>
  <c r="G25"/>
  <c r="E50"/>
  <c r="F50"/>
  <c r="G50"/>
  <c r="E51"/>
  <c r="F51"/>
  <c r="G51"/>
  <c r="E52"/>
  <c r="F52"/>
  <c r="G52"/>
  <c r="E26"/>
  <c r="F26"/>
  <c r="G26"/>
  <c r="E27"/>
  <c r="F27"/>
  <c r="G27"/>
  <c r="E53"/>
  <c r="F53"/>
  <c r="G53"/>
  <c r="E54"/>
  <c r="F54"/>
  <c r="G54"/>
  <c r="E10"/>
  <c r="F10"/>
  <c r="G10"/>
  <c r="E11"/>
  <c r="F11"/>
  <c r="G11"/>
  <c r="E28"/>
  <c r="F28"/>
  <c r="G28"/>
  <c r="E29"/>
  <c r="F29"/>
  <c r="G29"/>
  <c r="E55"/>
  <c r="F55"/>
  <c r="G55"/>
  <c r="E56"/>
  <c r="F56"/>
  <c r="G56"/>
  <c r="E57"/>
  <c r="F57"/>
  <c r="G57"/>
  <c r="E30"/>
  <c r="F30"/>
  <c r="G30"/>
  <c r="E31"/>
  <c r="F31"/>
  <c r="G31"/>
  <c r="E32"/>
  <c r="F32"/>
  <c r="G32"/>
  <c r="E12"/>
  <c r="F12"/>
  <c r="G12"/>
  <c r="E13"/>
  <c r="F13"/>
  <c r="G13"/>
  <c r="E14"/>
  <c r="F14"/>
  <c r="G14"/>
  <c r="E33"/>
  <c r="F33"/>
  <c r="G33"/>
  <c r="E58"/>
  <c r="F58"/>
  <c r="G58"/>
  <c r="E59"/>
  <c r="F59"/>
  <c r="G59"/>
  <c r="E60"/>
  <c r="F60"/>
  <c r="G60"/>
  <c r="E61"/>
  <c r="F61"/>
  <c r="G61"/>
  <c r="E34"/>
  <c r="F34"/>
  <c r="G34"/>
  <c r="E35"/>
  <c r="F35"/>
  <c r="G35"/>
  <c r="E2"/>
  <c r="F2"/>
  <c r="G2"/>
  <c r="K3"/>
  <c r="K15"/>
  <c r="K16"/>
  <c r="K36"/>
  <c r="K37"/>
  <c r="K38"/>
  <c r="K39"/>
  <c r="K40"/>
  <c r="K41"/>
  <c r="K4"/>
  <c r="K5"/>
  <c r="K17"/>
  <c r="K18"/>
  <c r="K19"/>
  <c r="K42"/>
  <c r="K20"/>
  <c r="K21"/>
  <c r="K43"/>
  <c r="K44"/>
  <c r="K6"/>
  <c r="K7"/>
  <c r="K22"/>
  <c r="K23"/>
  <c r="K24"/>
  <c r="K45"/>
  <c r="K46"/>
  <c r="K47"/>
  <c r="K48"/>
  <c r="K49"/>
  <c r="K8"/>
  <c r="K9"/>
  <c r="K25"/>
  <c r="K50"/>
  <c r="K51"/>
  <c r="K52"/>
  <c r="K26"/>
  <c r="K27"/>
  <c r="K53"/>
  <c r="K54"/>
  <c r="K10"/>
  <c r="K11"/>
  <c r="K28"/>
  <c r="K29"/>
  <c r="K55"/>
  <c r="K56"/>
  <c r="K57"/>
  <c r="K30"/>
  <c r="K31"/>
  <c r="K32"/>
  <c r="K12"/>
  <c r="K13"/>
  <c r="K14"/>
  <c r="K33"/>
  <c r="K58"/>
  <c r="K59"/>
  <c r="K60"/>
  <c r="K61"/>
  <c r="K34"/>
  <c r="K35"/>
  <c r="K2"/>
  <c r="S2"/>
  <c r="S3"/>
  <c r="S15"/>
  <c r="S16"/>
  <c r="S36"/>
  <c r="S37"/>
  <c r="S38"/>
  <c r="S39"/>
  <c r="S40"/>
  <c r="S41"/>
  <c r="S4"/>
  <c r="S5"/>
  <c r="S17"/>
  <c r="S18"/>
  <c r="S19"/>
  <c r="S42"/>
  <c r="S20"/>
  <c r="S21"/>
  <c r="S43"/>
  <c r="S44"/>
  <c r="S6"/>
  <c r="S7"/>
  <c r="S22"/>
  <c r="S23"/>
  <c r="S24"/>
  <c r="S45"/>
  <c r="S46"/>
  <c r="S47"/>
  <c r="S48"/>
  <c r="S49"/>
  <c r="S8"/>
  <c r="S9"/>
  <c r="S25"/>
  <c r="S50"/>
  <c r="S51"/>
  <c r="S52"/>
  <c r="S26"/>
  <c r="S27"/>
  <c r="S53"/>
  <c r="S54"/>
  <c r="S10"/>
  <c r="S11"/>
  <c r="S28"/>
  <c r="S29"/>
  <c r="S55"/>
  <c r="S56"/>
  <c r="S57"/>
  <c r="S30"/>
  <c r="S31"/>
  <c r="S32"/>
  <c r="S12"/>
  <c r="S13"/>
  <c r="S14"/>
  <c r="S33"/>
  <c r="S58"/>
  <c r="S59"/>
  <c r="S60"/>
  <c r="S61"/>
  <c r="S34"/>
  <c r="S35"/>
  <c r="D12" i="1"/>
  <c r="C12"/>
  <c r="D11"/>
  <c r="C18"/>
  <c r="C11"/>
  <c r="D3"/>
  <c r="AC12"/>
  <c r="AB12"/>
  <c r="AC11"/>
  <c r="AB11"/>
  <c r="AC19"/>
  <c r="AB19"/>
  <c r="AC18"/>
  <c r="AB18"/>
  <c r="AC26"/>
  <c r="AB26"/>
  <c r="AC25"/>
  <c r="AB25"/>
  <c r="AC33"/>
  <c r="AB33"/>
  <c r="AC32"/>
  <c r="AB32"/>
  <c r="AC40"/>
  <c r="AB40"/>
  <c r="AC39"/>
  <c r="AB39"/>
  <c r="AC47"/>
  <c r="AB47"/>
  <c r="AC46"/>
  <c r="AB46"/>
  <c r="AC54"/>
  <c r="AB54"/>
  <c r="AC53"/>
  <c r="AB53"/>
  <c r="AC61"/>
  <c r="AB61"/>
  <c r="AC60"/>
  <c r="AB60"/>
  <c r="AC68"/>
  <c r="AB68"/>
  <c r="AC67"/>
  <c r="AB67"/>
  <c r="AC75"/>
  <c r="AB75"/>
  <c r="AC74"/>
  <c r="AB74"/>
  <c r="X75"/>
  <c r="W75"/>
  <c r="X74"/>
  <c r="W74"/>
  <c r="X68"/>
  <c r="W68"/>
  <c r="X67"/>
  <c r="W67"/>
  <c r="X61"/>
  <c r="W61"/>
  <c r="X60"/>
  <c r="W60"/>
  <c r="X54"/>
  <c r="W54"/>
  <c r="X53"/>
  <c r="W53"/>
  <c r="X47"/>
  <c r="W47"/>
  <c r="X46"/>
  <c r="W46"/>
  <c r="X40"/>
  <c r="W40"/>
  <c r="X39"/>
  <c r="W39"/>
  <c r="X33"/>
  <c r="W33"/>
  <c r="X32"/>
  <c r="W32"/>
  <c r="X26"/>
  <c r="W26"/>
  <c r="X25"/>
  <c r="W25"/>
  <c r="X19"/>
  <c r="W19"/>
  <c r="X18"/>
  <c r="W18"/>
  <c r="X12"/>
  <c r="W12"/>
  <c r="X11"/>
  <c r="W11"/>
  <c r="S12"/>
  <c r="R12"/>
  <c r="S11"/>
  <c r="R11"/>
  <c r="S19"/>
  <c r="R19"/>
  <c r="S18"/>
  <c r="R18"/>
  <c r="S26"/>
  <c r="R26"/>
  <c r="S25"/>
  <c r="R25"/>
  <c r="S33"/>
  <c r="R33"/>
  <c r="S32"/>
  <c r="R32"/>
  <c r="S40"/>
  <c r="R40"/>
  <c r="S39"/>
  <c r="R39"/>
  <c r="S47"/>
  <c r="R47"/>
  <c r="S46"/>
  <c r="R46"/>
  <c r="S54"/>
  <c r="R54"/>
  <c r="S53"/>
  <c r="R53"/>
  <c r="S61"/>
  <c r="R61"/>
  <c r="S60"/>
  <c r="R60"/>
  <c r="S68"/>
  <c r="R68"/>
  <c r="S67"/>
  <c r="R67"/>
  <c r="S75"/>
  <c r="R75"/>
  <c r="S74"/>
  <c r="R74"/>
  <c r="N75"/>
  <c r="M75"/>
  <c r="N74"/>
  <c r="M74"/>
  <c r="N68"/>
  <c r="M68"/>
  <c r="N67"/>
  <c r="M67"/>
  <c r="N61"/>
  <c r="M61"/>
  <c r="N60"/>
  <c r="M60"/>
  <c r="N54"/>
  <c r="M54"/>
  <c r="N53"/>
  <c r="M53"/>
  <c r="N47"/>
  <c r="M47"/>
  <c r="N46"/>
  <c r="M46"/>
  <c r="N40"/>
  <c r="M40"/>
  <c r="N39"/>
  <c r="M39"/>
  <c r="N33"/>
  <c r="M33"/>
  <c r="N32"/>
  <c r="M32"/>
  <c r="N26"/>
  <c r="M26"/>
  <c r="N25"/>
  <c r="M25"/>
  <c r="N19"/>
  <c r="M19"/>
  <c r="N18"/>
  <c r="M18"/>
  <c r="N12"/>
  <c r="M12"/>
  <c r="N11"/>
  <c r="M11"/>
  <c r="I75"/>
  <c r="H75"/>
  <c r="I74"/>
  <c r="H74"/>
  <c r="I68"/>
  <c r="H68"/>
  <c r="I67"/>
  <c r="H67"/>
  <c r="I61"/>
  <c r="H61"/>
  <c r="I60"/>
  <c r="H60"/>
  <c r="I54"/>
  <c r="H54"/>
  <c r="I53"/>
  <c r="H53"/>
  <c r="I47"/>
  <c r="H47"/>
  <c r="I46"/>
  <c r="H46"/>
  <c r="I40"/>
  <c r="H40"/>
  <c r="I39"/>
  <c r="H39"/>
  <c r="I33"/>
  <c r="H33"/>
  <c r="I32"/>
  <c r="H32"/>
  <c r="I26"/>
  <c r="H26"/>
  <c r="I25"/>
  <c r="H25"/>
  <c r="I19"/>
  <c r="H19"/>
  <c r="I18"/>
  <c r="H18"/>
  <c r="I12"/>
  <c r="H12"/>
  <c r="I11"/>
  <c r="H11"/>
  <c r="D75"/>
  <c r="C75"/>
  <c r="D74"/>
  <c r="C74"/>
  <c r="D68"/>
  <c r="C68"/>
  <c r="D67"/>
  <c r="C67"/>
  <c r="D61"/>
  <c r="C61"/>
  <c r="D60"/>
  <c r="C60"/>
  <c r="D54"/>
  <c r="C54"/>
  <c r="D53"/>
  <c r="C53"/>
  <c r="D47"/>
  <c r="C47"/>
  <c r="D46"/>
  <c r="C46"/>
  <c r="D40"/>
  <c r="C40"/>
  <c r="D39"/>
  <c r="C39"/>
  <c r="D33"/>
  <c r="C33"/>
  <c r="D32"/>
  <c r="C32"/>
  <c r="D26"/>
  <c r="C26"/>
  <c r="D25"/>
  <c r="C25"/>
  <c r="D19"/>
  <c r="C19"/>
  <c r="D18"/>
</calcChain>
</file>

<file path=xl/sharedStrings.xml><?xml version="1.0" encoding="utf-8"?>
<sst xmlns="http://schemas.openxmlformats.org/spreadsheetml/2006/main" count="258" uniqueCount="54">
  <si>
    <t>Water Flow Rate (m^3/hr)</t>
  </si>
  <si>
    <t>Pressure Transducer</t>
  </si>
  <si>
    <t>Min Pressure (mH20)</t>
  </si>
  <si>
    <t>Min Voltage (V)</t>
  </si>
  <si>
    <t>Max Voltage (V)</t>
  </si>
  <si>
    <t>Max Pressure (mH20)</t>
  </si>
  <si>
    <t xml:space="preserve">Equipment </t>
  </si>
  <si>
    <t>Diameter of Tube (in)</t>
  </si>
  <si>
    <t>Air Flow Rate (SCFM)</t>
  </si>
  <si>
    <t>DP Cell Reading (V)</t>
  </si>
  <si>
    <t>Air Pressure Correction (psi)</t>
  </si>
  <si>
    <t>Average</t>
  </si>
  <si>
    <t>Standard Deviation</t>
  </si>
  <si>
    <t>Model #/Serial #</t>
  </si>
  <si>
    <t>Distance between Pressure Tabs (in)</t>
  </si>
  <si>
    <t>STB 924-E1A-00000-1C.MB.AN+XXXX</t>
  </si>
  <si>
    <t>Flowmeter</t>
  </si>
  <si>
    <t>Manufacturer</t>
  </si>
  <si>
    <t>Honeywell</t>
  </si>
  <si>
    <t>MGG1 4C-CB4H-XBXX-SHA</t>
  </si>
  <si>
    <t>Small Air Rotameter</t>
  </si>
  <si>
    <t>King Instrument Co.</t>
  </si>
  <si>
    <t>N/A</t>
  </si>
  <si>
    <t>Large Air Rotameter</t>
  </si>
  <si>
    <t>Range</t>
  </si>
  <si>
    <t>0-130 inH20, 1-5V</t>
  </si>
  <si>
    <t>0-10 m^3/hr</t>
  </si>
  <si>
    <t>0-4 SCFM</t>
  </si>
  <si>
    <t>2-20 SCFM</t>
  </si>
  <si>
    <t>Air Pressure Correction Gauge</t>
  </si>
  <si>
    <t>Span</t>
  </si>
  <si>
    <t>0-100 PSI</t>
  </si>
  <si>
    <t>Water Flow Rate (m^3/s)</t>
  </si>
  <si>
    <t>Real Air Flow Rate (SCFM)</t>
  </si>
  <si>
    <t>DP Cell Error (V)</t>
  </si>
  <si>
    <t>DP Cell Bias Error (V)</t>
  </si>
  <si>
    <t>Water Flow Bias Error (m^3/s)</t>
  </si>
  <si>
    <t>Flow Type</t>
  </si>
  <si>
    <t>Bubbly</t>
  </si>
  <si>
    <t>Churn</t>
  </si>
  <si>
    <t>Slug</t>
  </si>
  <si>
    <t>Superficial Water Velocity (m/s)</t>
  </si>
  <si>
    <t>Water Flow Bias Error (m^3/hr)</t>
  </si>
  <si>
    <t>Velocity of Water Flow (m/s)</t>
  </si>
  <si>
    <t>Velocity of Air Flow (m/s)</t>
  </si>
  <si>
    <t>Superficial Air Velocity (m/s)</t>
  </si>
  <si>
    <t>Flow Quality</t>
  </si>
  <si>
    <t>Void Fraction</t>
  </si>
  <si>
    <t>Real Air Flow Rate (m^3/s)</t>
  </si>
  <si>
    <t>rho v^2 Air (kg*m^2/s^2)</t>
  </si>
  <si>
    <t>rho v^2 Water (kg*m^2/s^2)</t>
  </si>
  <si>
    <t>dP/dx (Pa/m)</t>
  </si>
  <si>
    <t>dP/dx Error (Pa/m)</t>
  </si>
  <si>
    <t>Friction Loss in Pipe (Pa/m)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</si>
</sst>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0.0000"/>
    <numFmt numFmtId="166" formatCode="0.00000"/>
    <numFmt numFmtId="167" formatCode="0.000000"/>
    <numFmt numFmtId="168" formatCode="0.000E+00"/>
  </numFmts>
  <fonts count="1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7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8" fillId="0" borderId="11" xfId="0" applyNumberFormat="1" applyFont="1" applyBorder="1" applyAlignment="1">
      <alignment horizontal="center"/>
    </xf>
    <xf numFmtId="0" fontId="3" fillId="2" borderId="0" xfId="1" applyAlignment="1">
      <alignment horizontal="center"/>
    </xf>
    <xf numFmtId="0" fontId="4" fillId="3" borderId="0" xfId="2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 wrapText="1"/>
    </xf>
    <xf numFmtId="168" fontId="0" fillId="0" borderId="0" xfId="0" applyNumberFormat="1" applyAlignment="1">
      <alignment horizontal="center"/>
    </xf>
  </cellXfs>
  <cellStyles count="17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Mandhane Flow Maps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Bubbly</c:v>
          </c:tx>
          <c:spPr>
            <a:ln w="28575">
              <a:noFill/>
            </a:ln>
          </c:spPr>
          <c:xVal>
            <c:numRef>
              <c:f>Sheet1!$N$2:$N$14</c:f>
              <c:numCache>
                <c:formatCode>0.0000</c:formatCode>
                <c:ptCount val="13"/>
                <c:pt idx="0">
                  <c:v>8.1092001698707238E-3</c:v>
                </c:pt>
                <c:pt idx="1">
                  <c:v>4.2353969318120058E-3</c:v>
                </c:pt>
                <c:pt idx="2">
                  <c:v>4.1347690016392533E-2</c:v>
                </c:pt>
                <c:pt idx="3">
                  <c:v>2.8816428251551424E-2</c:v>
                </c:pt>
                <c:pt idx="4">
                  <c:v>9.8032751375265154E-2</c:v>
                </c:pt>
                <c:pt idx="5">
                  <c:v>7.4728400442225909E-2</c:v>
                </c:pt>
                <c:pt idx="6">
                  <c:v>0.13938168779593568</c:v>
                </c:pt>
                <c:pt idx="7">
                  <c:v>0.10907521050768874</c:v>
                </c:pt>
                <c:pt idx="8">
                  <c:v>0.36702330565682501</c:v>
                </c:pt>
                <c:pt idx="9">
                  <c:v>0.31704725074181683</c:v>
                </c:pt>
                <c:pt idx="10">
                  <c:v>0.59339592488027515</c:v>
                </c:pt>
                <c:pt idx="11">
                  <c:v>0.54107200908845177</c:v>
                </c:pt>
                <c:pt idx="12">
                  <c:v>0.46511132188121168</c:v>
                </c:pt>
              </c:numCache>
            </c:numRef>
          </c:xVal>
          <c:yVal>
            <c:numRef>
              <c:f>Sheet1!$G$2:$G$14</c:f>
              <c:numCache>
                <c:formatCode>0.0000</c:formatCode>
                <c:ptCount val="13"/>
                <c:pt idx="0">
                  <c:v>2.2236908987670286E-3</c:v>
                </c:pt>
                <c:pt idx="1">
                  <c:v>1.7415490599296795E-2</c:v>
                </c:pt>
                <c:pt idx="2">
                  <c:v>1.0142711118482633E-3</c:v>
                </c:pt>
                <c:pt idx="3">
                  <c:v>9.3299403968037879E-3</c:v>
                </c:pt>
                <c:pt idx="4">
                  <c:v>6.044190241647644E-4</c:v>
                </c:pt>
                <c:pt idx="5">
                  <c:v>6.134046417234691E-3</c:v>
                </c:pt>
                <c:pt idx="6">
                  <c:v>4.7959517906990108E-4</c:v>
                </c:pt>
                <c:pt idx="7">
                  <c:v>5.0760248677078484E-3</c:v>
                </c:pt>
                <c:pt idx="8">
                  <c:v>2.3962978221565923E-4</c:v>
                </c:pt>
                <c:pt idx="9">
                  <c:v>2.7645432144297218E-3</c:v>
                </c:pt>
                <c:pt idx="10">
                  <c:v>1.6501140917701642E-4</c:v>
                </c:pt>
                <c:pt idx="11">
                  <c:v>1.9574100782508404E-3</c:v>
                </c:pt>
                <c:pt idx="12">
                  <c:v>8.0406288000663181E-3</c:v>
                </c:pt>
              </c:numCache>
            </c:numRef>
          </c:yVal>
        </c:ser>
        <c:ser>
          <c:idx val="1"/>
          <c:order val="1"/>
          <c:tx>
            <c:v>Churn</c:v>
          </c:tx>
          <c:spPr>
            <a:ln w="28575">
              <a:noFill/>
            </a:ln>
          </c:spPr>
          <c:xVal>
            <c:numRef>
              <c:f>Sheet1!$N$15:$N$35</c:f>
              <c:numCache>
                <c:formatCode>0.0000</c:formatCode>
                <c:ptCount val="21"/>
                <c:pt idx="0">
                  <c:v>2.7098355199986759E-3</c:v>
                </c:pt>
                <c:pt idx="1">
                  <c:v>1.833217623483864E-3</c:v>
                </c:pt>
                <c:pt idx="2">
                  <c:v>2.0147940814392522E-2</c:v>
                </c:pt>
                <c:pt idx="3">
                  <c:v>1.524208130190678E-2</c:v>
                </c:pt>
                <c:pt idx="4">
                  <c:v>1.177705558711158E-2</c:v>
                </c:pt>
                <c:pt idx="5">
                  <c:v>7.6978251214454719E-3</c:v>
                </c:pt>
                <c:pt idx="6">
                  <c:v>6.4534180486102762E-3</c:v>
                </c:pt>
                <c:pt idx="7">
                  <c:v>5.7134756100898798E-2</c:v>
                </c:pt>
                <c:pt idx="8">
                  <c:v>4.4054218774304599E-2</c:v>
                </c:pt>
                <c:pt idx="9">
                  <c:v>3.6697602394910378E-2</c:v>
                </c:pt>
                <c:pt idx="10">
                  <c:v>8.4930723843111899E-2</c:v>
                </c:pt>
                <c:pt idx="11">
                  <c:v>3.9739052778941034E-2</c:v>
                </c:pt>
                <c:pt idx="12">
                  <c:v>3.3948742597713091E-2</c:v>
                </c:pt>
                <c:pt idx="13">
                  <c:v>0.26988166464095675</c:v>
                </c:pt>
                <c:pt idx="14">
                  <c:v>0.22394356015363986</c:v>
                </c:pt>
                <c:pt idx="15">
                  <c:v>0.13134478842096456</c:v>
                </c:pt>
                <c:pt idx="16">
                  <c:v>0.10527923825348758</c:v>
                </c:pt>
                <c:pt idx="17">
                  <c:v>8.3152276489661087E-2</c:v>
                </c:pt>
                <c:pt idx="18">
                  <c:v>0.40274144743774215</c:v>
                </c:pt>
                <c:pt idx="19">
                  <c:v>0.21348975165023937</c:v>
                </c:pt>
                <c:pt idx="20">
                  <c:v>0.17477125945827601</c:v>
                </c:pt>
              </c:numCache>
            </c:numRef>
          </c:xVal>
          <c:yVal>
            <c:numRef>
              <c:f>Sheet1!$G$15:$G$35</c:f>
              <c:numCache>
                <c:formatCode>0.0000</c:formatCode>
                <c:ptCount val="21"/>
                <c:pt idx="0">
                  <c:v>5.1990824617370736E-2</c:v>
                </c:pt>
                <c:pt idx="1">
                  <c:v>0.10913310572396494</c:v>
                </c:pt>
                <c:pt idx="2">
                  <c:v>3.1686433943394918E-2</c:v>
                </c:pt>
                <c:pt idx="3">
                  <c:v>7.1578163459635691E-2</c:v>
                </c:pt>
                <c:pt idx="4">
                  <c:v>0.13184091268745274</c:v>
                </c:pt>
                <c:pt idx="5">
                  <c:v>0.31790407825704259</c:v>
                </c:pt>
                <c:pt idx="6">
                  <c:v>0.44498940963382405</c:v>
                </c:pt>
                <c:pt idx="7">
                  <c:v>2.2063024273481741E-2</c:v>
                </c:pt>
                <c:pt idx="8">
                  <c:v>5.2765547892563755E-2</c:v>
                </c:pt>
                <c:pt idx="9">
                  <c:v>9.9658559210444669E-2</c:v>
                </c:pt>
                <c:pt idx="10">
                  <c:v>1.8792496917306473E-2</c:v>
                </c:pt>
                <c:pt idx="11">
                  <c:v>0.2281653209918042</c:v>
                </c:pt>
                <c:pt idx="12">
                  <c:v>0.328902120757945</c:v>
                </c:pt>
                <c:pt idx="13">
                  <c:v>1.0867446734752541E-2</c:v>
                </c:pt>
                <c:pt idx="14">
                  <c:v>2.8100334481718666E-2</c:v>
                </c:pt>
                <c:pt idx="15">
                  <c:v>0.23139329867285599</c:v>
                </c:pt>
                <c:pt idx="16">
                  <c:v>0.43603639448616999</c:v>
                </c:pt>
                <c:pt idx="17">
                  <c:v>0.80240782755360873</c:v>
                </c:pt>
                <c:pt idx="18">
                  <c:v>2.1157890121489647E-2</c:v>
                </c:pt>
                <c:pt idx="19">
                  <c:v>0.35723898411836669</c:v>
                </c:pt>
                <c:pt idx="20">
                  <c:v>0.67060516524431313</c:v>
                </c:pt>
              </c:numCache>
            </c:numRef>
          </c:yVal>
        </c:ser>
        <c:ser>
          <c:idx val="2"/>
          <c:order val="2"/>
          <c:tx>
            <c:v>Slug</c:v>
          </c:tx>
          <c:spPr>
            <a:ln w="28575">
              <a:noFill/>
            </a:ln>
          </c:spPr>
          <c:xVal>
            <c:numRef>
              <c:f>Sheet1!$N$36:$N$61</c:f>
              <c:numCache>
                <c:formatCode>0.0000</c:formatCode>
                <c:ptCount val="26"/>
                <c:pt idx="0">
                  <c:v>1.395411890570485E-3</c:v>
                </c:pt>
                <c:pt idx="1">
                  <c:v>1.0587712464617315E-3</c:v>
                </c:pt>
                <c:pt idx="2">
                  <c:v>8.3260487701447463E-4</c:v>
                </c:pt>
                <c:pt idx="3">
                  <c:v>6.7536290959150193E-4</c:v>
                </c:pt>
                <c:pt idx="4">
                  <c:v>4.709039973782676E-4</c:v>
                </c:pt>
                <c:pt idx="5">
                  <c:v>3.1719576607213573E-4</c:v>
                </c:pt>
                <c:pt idx="6">
                  <c:v>9.5136297826389042E-3</c:v>
                </c:pt>
                <c:pt idx="7">
                  <c:v>4.7356339472020836E-3</c:v>
                </c:pt>
                <c:pt idx="8">
                  <c:v>3.3741467043886205E-3</c:v>
                </c:pt>
                <c:pt idx="9">
                  <c:v>3.0347602175804088E-2</c:v>
                </c:pt>
                <c:pt idx="10">
                  <c:v>2.52769542733829E-2</c:v>
                </c:pt>
                <c:pt idx="11">
                  <c:v>2.1986985635891094E-2</c:v>
                </c:pt>
                <c:pt idx="12">
                  <c:v>1.6360477771668762E-2</c:v>
                </c:pt>
                <c:pt idx="13">
                  <c:v>1.2122638909825328E-2</c:v>
                </c:pt>
                <c:pt idx="14">
                  <c:v>6.7625211687325867E-2</c:v>
                </c:pt>
                <c:pt idx="15">
                  <c:v>5.5143293694041126E-2</c:v>
                </c:pt>
                <c:pt idx="16">
                  <c:v>4.6781108534086922E-2</c:v>
                </c:pt>
                <c:pt idx="17">
                  <c:v>2.6219051902132331E-2</c:v>
                </c:pt>
                <c:pt idx="18">
                  <c:v>1.9641369364450288E-2</c:v>
                </c:pt>
                <c:pt idx="19">
                  <c:v>0.19270890058972245</c:v>
                </c:pt>
                <c:pt idx="20">
                  <c:v>0.16971034543063013</c:v>
                </c:pt>
                <c:pt idx="21">
                  <c:v>0.1496573490623643</c:v>
                </c:pt>
                <c:pt idx="22">
                  <c:v>0.36295559671859823</c:v>
                </c:pt>
                <c:pt idx="23">
                  <c:v>0.31841883959101402</c:v>
                </c:pt>
                <c:pt idx="24">
                  <c:v>0.29009410458070234</c:v>
                </c:pt>
                <c:pt idx="25">
                  <c:v>0.26105889778204838</c:v>
                </c:pt>
              </c:numCache>
            </c:numRef>
          </c:xVal>
          <c:yVal>
            <c:numRef>
              <c:f>Sheet1!$G$36:$G$61</c:f>
              <c:numCache>
                <c:formatCode>0.0000</c:formatCode>
                <c:ptCount val="26"/>
                <c:pt idx="0">
                  <c:v>0.18856587601597208</c:v>
                </c:pt>
                <c:pt idx="1">
                  <c:v>0.29291904109391653</c:v>
                </c:pt>
                <c:pt idx="2">
                  <c:v>0.42167063411329481</c:v>
                </c:pt>
                <c:pt idx="3">
                  <c:v>0.57486176854925064</c:v>
                </c:pt>
                <c:pt idx="4">
                  <c:v>0.95562399486199168</c:v>
                </c:pt>
                <c:pt idx="5">
                  <c:v>1.5738552525183511</c:v>
                </c:pt>
                <c:pt idx="6">
                  <c:v>0.21317791442764872</c:v>
                </c:pt>
                <c:pt idx="7">
                  <c:v>0.76996426590261891</c:v>
                </c:pt>
                <c:pt idx="8">
                  <c:v>1.3133208313940612</c:v>
                </c:pt>
                <c:pt idx="9">
                  <c:v>0.16604874245255374</c:v>
                </c:pt>
                <c:pt idx="10">
                  <c:v>0.25336651157460816</c:v>
                </c:pt>
                <c:pt idx="11">
                  <c:v>0.36028025667429026</c:v>
                </c:pt>
                <c:pt idx="12">
                  <c:v>0.64443957989861933</c:v>
                </c:pt>
                <c:pt idx="13">
                  <c:v>1.1279560636942212</c:v>
                </c:pt>
                <c:pt idx="14">
                  <c:v>4.5625122948738377E-2</c:v>
                </c:pt>
                <c:pt idx="15">
                  <c:v>8.8420705168052283E-2</c:v>
                </c:pt>
                <c:pt idx="16">
                  <c:v>0.14842509820688565</c:v>
                </c:pt>
                <c:pt idx="17">
                  <c:v>0.59303380185305066</c:v>
                </c:pt>
                <c:pt idx="18">
                  <c:v>1.0506193791875094</c:v>
                </c:pt>
                <c:pt idx="19">
                  <c:v>5.6749656183358414E-2</c:v>
                </c:pt>
                <c:pt idx="20">
                  <c:v>9.8701930164230137E-2</c:v>
                </c:pt>
                <c:pt idx="21">
                  <c:v>0.15620431634483395</c:v>
                </c:pt>
                <c:pt idx="22">
                  <c:v>4.317659705584663E-2</c:v>
                </c:pt>
                <c:pt idx="23">
                  <c:v>7.7236886980224573E-2</c:v>
                </c:pt>
                <c:pt idx="24">
                  <c:v>0.12339490433243357</c:v>
                </c:pt>
                <c:pt idx="25">
                  <c:v>0.18481144024354051</c:v>
                </c:pt>
              </c:numCache>
            </c:numRef>
          </c:yVal>
        </c:ser>
        <c:axId val="69268224"/>
        <c:axId val="69270528"/>
      </c:scatterChart>
      <c:valAx>
        <c:axId val="6926822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rho v^2 Water (kg*m^2/s^2)</a:t>
                </a:r>
              </a:p>
            </c:rich>
          </c:tx>
        </c:title>
        <c:numFmt formatCode="0.0000" sourceLinked="1"/>
        <c:tickLblPos val="low"/>
        <c:crossAx val="69270528"/>
        <c:crosses val="autoZero"/>
        <c:crossBetween val="midCat"/>
      </c:valAx>
      <c:valAx>
        <c:axId val="6927052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rho v^2 Air (kg*m^2/s^2)</a:t>
                </a:r>
              </a:p>
            </c:rich>
          </c:tx>
        </c:title>
        <c:numFmt formatCode="0.0000" sourceLinked="1"/>
        <c:tickLblPos val="low"/>
        <c:crossAx val="69268224"/>
        <c:crosses val="autoZero"/>
        <c:crossBetween val="midCat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Flow Rates vs. dP/dx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Water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Sheet1!$K$2:$K$61</c:f>
                <c:numCache>
                  <c:formatCode>General</c:formatCode>
                  <c:ptCount val="60"/>
                  <c:pt idx="0">
                    <c:v>5.8925565098877562E-7</c:v>
                  </c:pt>
                  <c:pt idx="1">
                    <c:v>5.7601225981465498E-7</c:v>
                  </c:pt>
                  <c:pt idx="2">
                    <c:v>1.6503834197236666E-6</c:v>
                  </c:pt>
                  <c:pt idx="3">
                    <c:v>1.6503834197236666E-6</c:v>
                  </c:pt>
                  <c:pt idx="4">
                    <c:v>2.3975939585600277E-6</c:v>
                  </c:pt>
                  <c:pt idx="5">
                    <c:v>2.3975939585600277E-6</c:v>
                  </c:pt>
                  <c:pt idx="6">
                    <c:v>7.2435582280029732E-7</c:v>
                  </c:pt>
                  <c:pt idx="7">
                    <c:v>7.2435582280029732E-7</c:v>
                  </c:pt>
                  <c:pt idx="8">
                    <c:v>2.4422338489259053E-6</c:v>
                  </c:pt>
                  <c:pt idx="9">
                    <c:v>2.4422338489259053E-6</c:v>
                  </c:pt>
                  <c:pt idx="10">
                    <c:v>2.859897261385334E-6</c:v>
                  </c:pt>
                  <c:pt idx="11">
                    <c:v>2.859897261385334E-6</c:v>
                  </c:pt>
                  <c:pt idx="12">
                    <c:v>2.6859832785852484E-6</c:v>
                  </c:pt>
                  <c:pt idx="13">
                    <c:v>5.7601225981465498E-7</c:v>
                  </c:pt>
                  <c:pt idx="14">
                    <c:v>1.928506106412196E-6</c:v>
                  </c:pt>
                  <c:pt idx="15">
                    <c:v>1.6620305890723985E-6</c:v>
                  </c:pt>
                  <c:pt idx="16">
                    <c:v>1.3234588055079505E-6</c:v>
                  </c:pt>
                  <c:pt idx="17">
                    <c:v>3.2034896096307687E-6</c:v>
                  </c:pt>
                  <c:pt idx="18">
                    <c:v>2.4642505684685537E-6</c:v>
                  </c:pt>
                  <c:pt idx="19">
                    <c:v>9.2128466398757469E-7</c:v>
                  </c:pt>
                  <c:pt idx="20">
                    <c:v>1.7721264341929853E-6</c:v>
                  </c:pt>
                  <c:pt idx="21">
                    <c:v>1.408199095070746E-6</c:v>
                  </c:pt>
                  <c:pt idx="22">
                    <c:v>2.1960261528947271E-6</c:v>
                  </c:pt>
                  <c:pt idx="23">
                    <c:v>1.9484086574167116E-6</c:v>
                  </c:pt>
                  <c:pt idx="24">
                    <c:v>3.0517653259938302E-6</c:v>
                  </c:pt>
                  <c:pt idx="25">
                    <c:v>3.7700083505163669E-6</c:v>
                  </c:pt>
                  <c:pt idx="26">
                    <c:v>2.6381577934630607E-6</c:v>
                  </c:pt>
                  <c:pt idx="27">
                    <c:v>2.248113063366452E-6</c:v>
                  </c:pt>
                  <c:pt idx="28">
                    <c:v>2.5153847605937496E-6</c:v>
                  </c:pt>
                  <c:pt idx="29">
                    <c:v>3.4661057238475859E-6</c:v>
                  </c:pt>
                  <c:pt idx="30">
                    <c:v>6.1695438733296095E-6</c:v>
                  </c:pt>
                  <c:pt idx="31">
                    <c:v>2.4088314876310155E-6</c:v>
                  </c:pt>
                  <c:pt idx="32">
                    <c:v>5.2137934342768939E-6</c:v>
                  </c:pt>
                  <c:pt idx="33">
                    <c:v>1.3710802715782583E-5</c:v>
                  </c:pt>
                  <c:pt idx="34">
                    <c:v>1.9503877423935448E-6</c:v>
                  </c:pt>
                  <c:pt idx="35">
                    <c:v>1.5265146293371118E-6</c:v>
                  </c:pt>
                  <c:pt idx="36">
                    <c:v>1.0393492741038735E-6</c:v>
                  </c:pt>
                  <c:pt idx="37">
                    <c:v>1.7235657841654034E-6</c:v>
                  </c:pt>
                  <c:pt idx="38">
                    <c:v>1.35514565751673E-6</c:v>
                  </c:pt>
                  <c:pt idx="39">
                    <c:v>8.5616861152347474E-7</c:v>
                  </c:pt>
                  <c:pt idx="40">
                    <c:v>1.9602531960419152E-6</c:v>
                  </c:pt>
                  <c:pt idx="41">
                    <c:v>2.6176042198643669E-6</c:v>
                  </c:pt>
                  <c:pt idx="42">
                    <c:v>1.6386534670836265E-6</c:v>
                  </c:pt>
                  <c:pt idx="43">
                    <c:v>2.7470522922391509E-6</c:v>
                  </c:pt>
                  <c:pt idx="44">
                    <c:v>2.610224435740781E-6</c:v>
                  </c:pt>
                  <c:pt idx="45">
                    <c:v>2.3814483610392195E-6</c:v>
                  </c:pt>
                  <c:pt idx="46">
                    <c:v>3.3529515282236513E-6</c:v>
                  </c:pt>
                  <c:pt idx="47">
                    <c:v>2.5107792307725978E-6</c:v>
                  </c:pt>
                  <c:pt idx="48">
                    <c:v>1.8172696926440344E-6</c:v>
                  </c:pt>
                  <c:pt idx="49">
                    <c:v>4.1201102706087117E-6</c:v>
                  </c:pt>
                  <c:pt idx="50">
                    <c:v>2.9593438545364499E-6</c:v>
                  </c:pt>
                  <c:pt idx="51">
                    <c:v>2.3846862257038955E-6</c:v>
                  </c:pt>
                  <c:pt idx="52">
                    <c:v>4.1731431148224464E-6</c:v>
                  </c:pt>
                  <c:pt idx="53">
                    <c:v>2.761060808842098E-6</c:v>
                  </c:pt>
                  <c:pt idx="54">
                    <c:v>4.0032779778453257E-6</c:v>
                  </c:pt>
                  <c:pt idx="55">
                    <c:v>4.6339794380314886E-6</c:v>
                  </c:pt>
                  <c:pt idx="56">
                    <c:v>7.7195239090707795E-6</c:v>
                  </c:pt>
                  <c:pt idx="57">
                    <c:v>5.3163793025788828E-6</c:v>
                  </c:pt>
                  <c:pt idx="58">
                    <c:v>3.7751216152432626E-6</c:v>
                  </c:pt>
                  <c:pt idx="59">
                    <c:v>1.0060388648212632E-5</c:v>
                  </c:pt>
                </c:numCache>
              </c:numRef>
            </c:plus>
            <c:minus>
              <c:numRef>
                <c:f>Sheet1!$K$2:$K$61</c:f>
                <c:numCache>
                  <c:formatCode>General</c:formatCode>
                  <c:ptCount val="60"/>
                  <c:pt idx="0">
                    <c:v>5.8925565098877562E-7</c:v>
                  </c:pt>
                  <c:pt idx="1">
                    <c:v>5.7601225981465498E-7</c:v>
                  </c:pt>
                  <c:pt idx="2">
                    <c:v>1.6503834197236666E-6</c:v>
                  </c:pt>
                  <c:pt idx="3">
                    <c:v>1.6503834197236666E-6</c:v>
                  </c:pt>
                  <c:pt idx="4">
                    <c:v>2.3975939585600277E-6</c:v>
                  </c:pt>
                  <c:pt idx="5">
                    <c:v>2.3975939585600277E-6</c:v>
                  </c:pt>
                  <c:pt idx="6">
                    <c:v>7.2435582280029732E-7</c:v>
                  </c:pt>
                  <c:pt idx="7">
                    <c:v>7.2435582280029732E-7</c:v>
                  </c:pt>
                  <c:pt idx="8">
                    <c:v>2.4422338489259053E-6</c:v>
                  </c:pt>
                  <c:pt idx="9">
                    <c:v>2.4422338489259053E-6</c:v>
                  </c:pt>
                  <c:pt idx="10">
                    <c:v>2.859897261385334E-6</c:v>
                  </c:pt>
                  <c:pt idx="11">
                    <c:v>2.859897261385334E-6</c:v>
                  </c:pt>
                  <c:pt idx="12">
                    <c:v>2.6859832785852484E-6</c:v>
                  </c:pt>
                  <c:pt idx="13">
                    <c:v>5.7601225981465498E-7</c:v>
                  </c:pt>
                  <c:pt idx="14">
                    <c:v>1.928506106412196E-6</c:v>
                  </c:pt>
                  <c:pt idx="15">
                    <c:v>1.6620305890723985E-6</c:v>
                  </c:pt>
                  <c:pt idx="16">
                    <c:v>1.3234588055079505E-6</c:v>
                  </c:pt>
                  <c:pt idx="17">
                    <c:v>3.2034896096307687E-6</c:v>
                  </c:pt>
                  <c:pt idx="18">
                    <c:v>2.4642505684685537E-6</c:v>
                  </c:pt>
                  <c:pt idx="19">
                    <c:v>9.2128466398757469E-7</c:v>
                  </c:pt>
                  <c:pt idx="20">
                    <c:v>1.7721264341929853E-6</c:v>
                  </c:pt>
                  <c:pt idx="21">
                    <c:v>1.408199095070746E-6</c:v>
                  </c:pt>
                  <c:pt idx="22">
                    <c:v>2.1960261528947271E-6</c:v>
                  </c:pt>
                  <c:pt idx="23">
                    <c:v>1.9484086574167116E-6</c:v>
                  </c:pt>
                  <c:pt idx="24">
                    <c:v>3.0517653259938302E-6</c:v>
                  </c:pt>
                  <c:pt idx="25">
                    <c:v>3.7700083505163669E-6</c:v>
                  </c:pt>
                  <c:pt idx="26">
                    <c:v>2.6381577934630607E-6</c:v>
                  </c:pt>
                  <c:pt idx="27">
                    <c:v>2.248113063366452E-6</c:v>
                  </c:pt>
                  <c:pt idx="28">
                    <c:v>2.5153847605937496E-6</c:v>
                  </c:pt>
                  <c:pt idx="29">
                    <c:v>3.4661057238475859E-6</c:v>
                  </c:pt>
                  <c:pt idx="30">
                    <c:v>6.1695438733296095E-6</c:v>
                  </c:pt>
                  <c:pt idx="31">
                    <c:v>2.4088314876310155E-6</c:v>
                  </c:pt>
                  <c:pt idx="32">
                    <c:v>5.2137934342768939E-6</c:v>
                  </c:pt>
                  <c:pt idx="33">
                    <c:v>1.3710802715782583E-5</c:v>
                  </c:pt>
                  <c:pt idx="34">
                    <c:v>1.9503877423935448E-6</c:v>
                  </c:pt>
                  <c:pt idx="35">
                    <c:v>1.5265146293371118E-6</c:v>
                  </c:pt>
                  <c:pt idx="36">
                    <c:v>1.0393492741038735E-6</c:v>
                  </c:pt>
                  <c:pt idx="37">
                    <c:v>1.7235657841654034E-6</c:v>
                  </c:pt>
                  <c:pt idx="38">
                    <c:v>1.35514565751673E-6</c:v>
                  </c:pt>
                  <c:pt idx="39">
                    <c:v>8.5616861152347474E-7</c:v>
                  </c:pt>
                  <c:pt idx="40">
                    <c:v>1.9602531960419152E-6</c:v>
                  </c:pt>
                  <c:pt idx="41">
                    <c:v>2.6176042198643669E-6</c:v>
                  </c:pt>
                  <c:pt idx="42">
                    <c:v>1.6386534670836265E-6</c:v>
                  </c:pt>
                  <c:pt idx="43">
                    <c:v>2.7470522922391509E-6</c:v>
                  </c:pt>
                  <c:pt idx="44">
                    <c:v>2.610224435740781E-6</c:v>
                  </c:pt>
                  <c:pt idx="45">
                    <c:v>2.3814483610392195E-6</c:v>
                  </c:pt>
                  <c:pt idx="46">
                    <c:v>3.3529515282236513E-6</c:v>
                  </c:pt>
                  <c:pt idx="47">
                    <c:v>2.5107792307725978E-6</c:v>
                  </c:pt>
                  <c:pt idx="48">
                    <c:v>1.8172696926440344E-6</c:v>
                  </c:pt>
                  <c:pt idx="49">
                    <c:v>4.1201102706087117E-6</c:v>
                  </c:pt>
                  <c:pt idx="50">
                    <c:v>2.9593438545364499E-6</c:v>
                  </c:pt>
                  <c:pt idx="51">
                    <c:v>2.3846862257038955E-6</c:v>
                  </c:pt>
                  <c:pt idx="52">
                    <c:v>4.1731431148224464E-6</c:v>
                  </c:pt>
                  <c:pt idx="53">
                    <c:v>2.761060808842098E-6</c:v>
                  </c:pt>
                  <c:pt idx="54">
                    <c:v>4.0032779778453257E-6</c:v>
                  </c:pt>
                  <c:pt idx="55">
                    <c:v>4.6339794380314886E-6</c:v>
                  </c:pt>
                  <c:pt idx="56">
                    <c:v>7.7195239090707795E-6</c:v>
                  </c:pt>
                  <c:pt idx="57">
                    <c:v>5.3163793025788828E-6</c:v>
                  </c:pt>
                  <c:pt idx="58">
                    <c:v>3.7751216152432626E-6</c:v>
                  </c:pt>
                  <c:pt idx="59">
                    <c:v>1.0060388648212632E-5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plus>
              <c:numRef>
                <c:f>Sheet1!$U$2:$U$61</c:f>
                <c:numCache>
                  <c:formatCode>General</c:formatCode>
                  <c:ptCount val="60"/>
                  <c:pt idx="0">
                    <c:v>241.70401184958027</c:v>
                  </c:pt>
                  <c:pt idx="1">
                    <c:v>382.60816351043138</c:v>
                  </c:pt>
                  <c:pt idx="2">
                    <c:v>287.32281445561529</c:v>
                  </c:pt>
                  <c:pt idx="3">
                    <c:v>287.32281445561529</c:v>
                  </c:pt>
                  <c:pt idx="4">
                    <c:v>78.023359211764017</c:v>
                  </c:pt>
                  <c:pt idx="5">
                    <c:v>78.023359211764017</c:v>
                  </c:pt>
                  <c:pt idx="6">
                    <c:v>157.68495353494109</c:v>
                  </c:pt>
                  <c:pt idx="7">
                    <c:v>157.68495353494109</c:v>
                  </c:pt>
                  <c:pt idx="8">
                    <c:v>76.917634535258898</c:v>
                  </c:pt>
                  <c:pt idx="9">
                    <c:v>76.917634535258898</c:v>
                  </c:pt>
                  <c:pt idx="10">
                    <c:v>19.41413341908634</c:v>
                  </c:pt>
                  <c:pt idx="11">
                    <c:v>19.41413341908634</c:v>
                  </c:pt>
                  <c:pt idx="12">
                    <c:v>303.07008747962823</c:v>
                  </c:pt>
                  <c:pt idx="13">
                    <c:v>772.51013757466046</c:v>
                  </c:pt>
                  <c:pt idx="14">
                    <c:v>374.47674610055776</c:v>
                  </c:pt>
                  <c:pt idx="15">
                    <c:v>549.08341507937075</c:v>
                  </c:pt>
                  <c:pt idx="16">
                    <c:v>404.67402401922305</c:v>
                  </c:pt>
                  <c:pt idx="17">
                    <c:v>382.42901187106031</c:v>
                  </c:pt>
                  <c:pt idx="18">
                    <c:v>734.73524120806451</c:v>
                  </c:pt>
                  <c:pt idx="19">
                    <c:v>1179.6963684715336</c:v>
                  </c:pt>
                  <c:pt idx="20">
                    <c:v>377.19660239761907</c:v>
                  </c:pt>
                  <c:pt idx="21">
                    <c:v>855.30420459838967</c:v>
                  </c:pt>
                  <c:pt idx="22">
                    <c:v>627.34446885931129</c:v>
                  </c:pt>
                  <c:pt idx="23">
                    <c:v>540.55112477638113</c:v>
                  </c:pt>
                  <c:pt idx="24">
                    <c:v>725.34826687461953</c:v>
                  </c:pt>
                  <c:pt idx="25">
                    <c:v>607.63634334166761</c:v>
                  </c:pt>
                  <c:pt idx="26">
                    <c:v>417.38676621017879</c:v>
                  </c:pt>
                  <c:pt idx="27">
                    <c:v>249.76805266593979</c:v>
                  </c:pt>
                  <c:pt idx="28">
                    <c:v>1101.749155910524</c:v>
                  </c:pt>
                  <c:pt idx="29">
                    <c:v>1044.7071468000211</c:v>
                  </c:pt>
                  <c:pt idx="30">
                    <c:v>754.1433543198649</c:v>
                  </c:pt>
                  <c:pt idx="31">
                    <c:v>202.49218386161701</c:v>
                  </c:pt>
                  <c:pt idx="32">
                    <c:v>542.97555843693135</c:v>
                  </c:pt>
                  <c:pt idx="33">
                    <c:v>750.71279029675884</c:v>
                  </c:pt>
                  <c:pt idx="34">
                    <c:v>858.80239590389726</c:v>
                  </c:pt>
                  <c:pt idx="35">
                    <c:v>915.40107993414188</c:v>
                  </c:pt>
                  <c:pt idx="36">
                    <c:v>1211.083231205585</c:v>
                  </c:pt>
                  <c:pt idx="37">
                    <c:v>812.67866904796881</c:v>
                  </c:pt>
                  <c:pt idx="38">
                    <c:v>1473.9019030215729</c:v>
                  </c:pt>
                  <c:pt idx="39">
                    <c:v>454.13381302274189</c:v>
                  </c:pt>
                  <c:pt idx="40">
                    <c:v>879.19416676022615</c:v>
                  </c:pt>
                  <c:pt idx="41">
                    <c:v>798.97992072724855</c:v>
                  </c:pt>
                  <c:pt idx="42">
                    <c:v>1045.7124716791668</c:v>
                  </c:pt>
                  <c:pt idx="43">
                    <c:v>646.97303368521534</c:v>
                  </c:pt>
                  <c:pt idx="44">
                    <c:v>636.73227657266455</c:v>
                  </c:pt>
                  <c:pt idx="45">
                    <c:v>645.02820285092241</c:v>
                  </c:pt>
                  <c:pt idx="46">
                    <c:v>427.01733065570681</c:v>
                  </c:pt>
                  <c:pt idx="47">
                    <c:v>656.29760972991619</c:v>
                  </c:pt>
                  <c:pt idx="48">
                    <c:v>1046.2311471498747</c:v>
                  </c:pt>
                  <c:pt idx="49">
                    <c:v>531.26962681305406</c:v>
                  </c:pt>
                  <c:pt idx="50">
                    <c:v>397.54107742172243</c:v>
                  </c:pt>
                  <c:pt idx="51">
                    <c:v>301.9373935175247</c:v>
                  </c:pt>
                  <c:pt idx="52">
                    <c:v>896.9423870125886</c:v>
                  </c:pt>
                  <c:pt idx="53">
                    <c:v>326.35138503920621</c:v>
                  </c:pt>
                  <c:pt idx="54">
                    <c:v>502.57920127825969</c:v>
                  </c:pt>
                  <c:pt idx="55">
                    <c:v>685.29416035155236</c:v>
                  </c:pt>
                  <c:pt idx="56">
                    <c:v>97.657202143402145</c:v>
                  </c:pt>
                  <c:pt idx="57">
                    <c:v>162.78149486078237</c:v>
                  </c:pt>
                  <c:pt idx="58">
                    <c:v>694.77022940415907</c:v>
                  </c:pt>
                  <c:pt idx="59">
                    <c:v>450.35819077576906</c:v>
                  </c:pt>
                </c:numCache>
              </c:numRef>
            </c:plus>
            <c:minus>
              <c:numRef>
                <c:f>Sheet1!$U$2:$U$61</c:f>
                <c:numCache>
                  <c:formatCode>General</c:formatCode>
                  <c:ptCount val="60"/>
                  <c:pt idx="0">
                    <c:v>241.70401184958027</c:v>
                  </c:pt>
                  <c:pt idx="1">
                    <c:v>382.60816351043138</c:v>
                  </c:pt>
                  <c:pt idx="2">
                    <c:v>287.32281445561529</c:v>
                  </c:pt>
                  <c:pt idx="3">
                    <c:v>287.32281445561529</c:v>
                  </c:pt>
                  <c:pt idx="4">
                    <c:v>78.023359211764017</c:v>
                  </c:pt>
                  <c:pt idx="5">
                    <c:v>78.023359211764017</c:v>
                  </c:pt>
                  <c:pt idx="6">
                    <c:v>157.68495353494109</c:v>
                  </c:pt>
                  <c:pt idx="7">
                    <c:v>157.68495353494109</c:v>
                  </c:pt>
                  <c:pt idx="8">
                    <c:v>76.917634535258898</c:v>
                  </c:pt>
                  <c:pt idx="9">
                    <c:v>76.917634535258898</c:v>
                  </c:pt>
                  <c:pt idx="10">
                    <c:v>19.41413341908634</c:v>
                  </c:pt>
                  <c:pt idx="11">
                    <c:v>19.41413341908634</c:v>
                  </c:pt>
                  <c:pt idx="12">
                    <c:v>303.07008747962823</c:v>
                  </c:pt>
                  <c:pt idx="13">
                    <c:v>772.51013757466046</c:v>
                  </c:pt>
                  <c:pt idx="14">
                    <c:v>374.47674610055776</c:v>
                  </c:pt>
                  <c:pt idx="15">
                    <c:v>549.08341507937075</c:v>
                  </c:pt>
                  <c:pt idx="16">
                    <c:v>404.67402401922305</c:v>
                  </c:pt>
                  <c:pt idx="17">
                    <c:v>382.42901187106031</c:v>
                  </c:pt>
                  <c:pt idx="18">
                    <c:v>734.73524120806451</c:v>
                  </c:pt>
                  <c:pt idx="19">
                    <c:v>1179.6963684715336</c:v>
                  </c:pt>
                  <c:pt idx="20">
                    <c:v>377.19660239761907</c:v>
                  </c:pt>
                  <c:pt idx="21">
                    <c:v>855.30420459838967</c:v>
                  </c:pt>
                  <c:pt idx="22">
                    <c:v>627.34446885931129</c:v>
                  </c:pt>
                  <c:pt idx="23">
                    <c:v>540.55112477638113</c:v>
                  </c:pt>
                  <c:pt idx="24">
                    <c:v>725.34826687461953</c:v>
                  </c:pt>
                  <c:pt idx="25">
                    <c:v>607.63634334166761</c:v>
                  </c:pt>
                  <c:pt idx="26">
                    <c:v>417.38676621017879</c:v>
                  </c:pt>
                  <c:pt idx="27">
                    <c:v>249.76805266593979</c:v>
                  </c:pt>
                  <c:pt idx="28">
                    <c:v>1101.749155910524</c:v>
                  </c:pt>
                  <c:pt idx="29">
                    <c:v>1044.7071468000211</c:v>
                  </c:pt>
                  <c:pt idx="30">
                    <c:v>754.1433543198649</c:v>
                  </c:pt>
                  <c:pt idx="31">
                    <c:v>202.49218386161701</c:v>
                  </c:pt>
                  <c:pt idx="32">
                    <c:v>542.97555843693135</c:v>
                  </c:pt>
                  <c:pt idx="33">
                    <c:v>750.71279029675884</c:v>
                  </c:pt>
                  <c:pt idx="34">
                    <c:v>858.80239590389726</c:v>
                  </c:pt>
                  <c:pt idx="35">
                    <c:v>915.40107993414188</c:v>
                  </c:pt>
                  <c:pt idx="36">
                    <c:v>1211.083231205585</c:v>
                  </c:pt>
                  <c:pt idx="37">
                    <c:v>812.67866904796881</c:v>
                  </c:pt>
                  <c:pt idx="38">
                    <c:v>1473.9019030215729</c:v>
                  </c:pt>
                  <c:pt idx="39">
                    <c:v>454.13381302274189</c:v>
                  </c:pt>
                  <c:pt idx="40">
                    <c:v>879.19416676022615</c:v>
                  </c:pt>
                  <c:pt idx="41">
                    <c:v>798.97992072724855</c:v>
                  </c:pt>
                  <c:pt idx="42">
                    <c:v>1045.7124716791668</c:v>
                  </c:pt>
                  <c:pt idx="43">
                    <c:v>646.97303368521534</c:v>
                  </c:pt>
                  <c:pt idx="44">
                    <c:v>636.73227657266455</c:v>
                  </c:pt>
                  <c:pt idx="45">
                    <c:v>645.02820285092241</c:v>
                  </c:pt>
                  <c:pt idx="46">
                    <c:v>427.01733065570681</c:v>
                  </c:pt>
                  <c:pt idx="47">
                    <c:v>656.29760972991619</c:v>
                  </c:pt>
                  <c:pt idx="48">
                    <c:v>1046.2311471498747</c:v>
                  </c:pt>
                  <c:pt idx="49">
                    <c:v>531.26962681305406</c:v>
                  </c:pt>
                  <c:pt idx="50">
                    <c:v>397.54107742172243</c:v>
                  </c:pt>
                  <c:pt idx="51">
                    <c:v>301.9373935175247</c:v>
                  </c:pt>
                  <c:pt idx="52">
                    <c:v>896.9423870125886</c:v>
                  </c:pt>
                  <c:pt idx="53">
                    <c:v>326.35138503920621</c:v>
                  </c:pt>
                  <c:pt idx="54">
                    <c:v>502.57920127825969</c:v>
                  </c:pt>
                  <c:pt idx="55">
                    <c:v>685.29416035155236</c:v>
                  </c:pt>
                  <c:pt idx="56">
                    <c:v>97.657202143402145</c:v>
                  </c:pt>
                  <c:pt idx="57">
                    <c:v>162.78149486078237</c:v>
                  </c:pt>
                  <c:pt idx="58">
                    <c:v>694.77022940415907</c:v>
                  </c:pt>
                  <c:pt idx="59">
                    <c:v>450.35819077576906</c:v>
                  </c:pt>
                </c:numCache>
              </c:numRef>
            </c:minus>
          </c:errBars>
          <c:xVal>
            <c:numRef>
              <c:f>Sheet1!$T$2:$T$61</c:f>
              <c:numCache>
                <c:formatCode>0.00</c:formatCode>
                <c:ptCount val="60"/>
                <c:pt idx="0">
                  <c:v>6777.777029702971</c:v>
                </c:pt>
                <c:pt idx="1">
                  <c:v>7159.9487524752467</c:v>
                </c:pt>
                <c:pt idx="2">
                  <c:v>5969.4026138613872</c:v>
                </c:pt>
                <c:pt idx="3">
                  <c:v>7054.787405940594</c:v>
                </c:pt>
                <c:pt idx="4">
                  <c:v>5690.2548118811883</c:v>
                </c:pt>
                <c:pt idx="5">
                  <c:v>6808.9834455445543</c:v>
                </c:pt>
                <c:pt idx="6">
                  <c:v>5908.6997227722768</c:v>
                </c:pt>
                <c:pt idx="7">
                  <c:v>6838.0524356435644</c:v>
                </c:pt>
                <c:pt idx="8">
                  <c:v>5462.8327128712872</c:v>
                </c:pt>
                <c:pt idx="9">
                  <c:v>6470.8426930693058</c:v>
                </c:pt>
                <c:pt idx="10">
                  <c:v>5162.3106534653471</c:v>
                </c:pt>
                <c:pt idx="11">
                  <c:v>6186.5650693069301</c:v>
                </c:pt>
                <c:pt idx="12">
                  <c:v>6538.812831683168</c:v>
                </c:pt>
                <c:pt idx="13">
                  <c:v>7754.5805940594055</c:v>
                </c:pt>
                <c:pt idx="14">
                  <c:v>8027.316118811882</c:v>
                </c:pt>
                <c:pt idx="15">
                  <c:v>7480.5626138613852</c:v>
                </c:pt>
                <c:pt idx="16">
                  <c:v>7738.3361584158411</c:v>
                </c:pt>
                <c:pt idx="17">
                  <c:v>8117.9429702970301</c:v>
                </c:pt>
                <c:pt idx="18">
                  <c:v>8583.9017821782181</c:v>
                </c:pt>
                <c:pt idx="19">
                  <c:v>8615.1081980198032</c:v>
                </c:pt>
                <c:pt idx="20">
                  <c:v>7229.2013465346545</c:v>
                </c:pt>
                <c:pt idx="21">
                  <c:v>7316.408316831682</c:v>
                </c:pt>
                <c:pt idx="22">
                  <c:v>7881.9711683168325</c:v>
                </c:pt>
                <c:pt idx="23">
                  <c:v>7268.1024950495048</c:v>
                </c:pt>
                <c:pt idx="24">
                  <c:v>8179.9283168316824</c:v>
                </c:pt>
                <c:pt idx="25">
                  <c:v>8188.905504950495</c:v>
                </c:pt>
                <c:pt idx="26">
                  <c:v>6890.2056237623774</c:v>
                </c:pt>
                <c:pt idx="27">
                  <c:v>7103.093227722773</c:v>
                </c:pt>
                <c:pt idx="28">
                  <c:v>7937.5442376237615</c:v>
                </c:pt>
                <c:pt idx="29">
                  <c:v>8292.3569108910906</c:v>
                </c:pt>
                <c:pt idx="30">
                  <c:v>8389.3960396039602</c:v>
                </c:pt>
                <c:pt idx="31">
                  <c:v>6730.7536633663376</c:v>
                </c:pt>
                <c:pt idx="32">
                  <c:v>7995.2547326732674</c:v>
                </c:pt>
                <c:pt idx="33">
                  <c:v>8166.2487920792091</c:v>
                </c:pt>
                <c:pt idx="34">
                  <c:v>8543.290693069308</c:v>
                </c:pt>
                <c:pt idx="35">
                  <c:v>8780.1174653465368</c:v>
                </c:pt>
                <c:pt idx="36">
                  <c:v>9072.0898217821796</c:v>
                </c:pt>
                <c:pt idx="37">
                  <c:v>9161.0067326732697</c:v>
                </c:pt>
                <c:pt idx="38">
                  <c:v>9484.1855049504957</c:v>
                </c:pt>
                <c:pt idx="39">
                  <c:v>9545.3158811881185</c:v>
                </c:pt>
                <c:pt idx="40">
                  <c:v>8193.6078415841603</c:v>
                </c:pt>
                <c:pt idx="41">
                  <c:v>8969.0659009900992</c:v>
                </c:pt>
                <c:pt idx="42">
                  <c:v>9139.2049900990114</c:v>
                </c:pt>
                <c:pt idx="43">
                  <c:v>8182.9207128712869</c:v>
                </c:pt>
                <c:pt idx="44">
                  <c:v>8329.9756039603963</c:v>
                </c:pt>
                <c:pt idx="45">
                  <c:v>8557.3977029702983</c:v>
                </c:pt>
                <c:pt idx="46">
                  <c:v>8699.3227722772281</c:v>
                </c:pt>
                <c:pt idx="47">
                  <c:v>9006.6845940594067</c:v>
                </c:pt>
                <c:pt idx="48">
                  <c:v>7531.8608316831687</c:v>
                </c:pt>
                <c:pt idx="49">
                  <c:v>7619.4952871287123</c:v>
                </c:pt>
                <c:pt idx="50">
                  <c:v>8036.2933069306946</c:v>
                </c:pt>
                <c:pt idx="51">
                  <c:v>8673.2461782178216</c:v>
                </c:pt>
                <c:pt idx="52">
                  <c:v>8781.3999207920788</c:v>
                </c:pt>
                <c:pt idx="53">
                  <c:v>7357.0194059405949</c:v>
                </c:pt>
                <c:pt idx="54">
                  <c:v>7602.8233663366336</c:v>
                </c:pt>
                <c:pt idx="55">
                  <c:v>7937.1167524752473</c:v>
                </c:pt>
                <c:pt idx="56">
                  <c:v>7111.2154455445543</c:v>
                </c:pt>
                <c:pt idx="57">
                  <c:v>7309.9960396039614</c:v>
                </c:pt>
                <c:pt idx="58">
                  <c:v>7488.6848316831702</c:v>
                </c:pt>
                <c:pt idx="59">
                  <c:v>7721.6642376237623</c:v>
                </c:pt>
              </c:numCache>
            </c:numRef>
          </c:xVal>
          <c:yVal>
            <c:numRef>
              <c:f>Sheet1!$I$2:$I$61</c:f>
              <c:numCache>
                <c:formatCode>0.000000</c:formatCode>
                <c:ptCount val="60"/>
                <c:pt idx="0">
                  <c:v>2.7861111111111109E-4</c:v>
                </c:pt>
                <c:pt idx="1">
                  <c:v>2.8316666666666665E-4</c:v>
                </c:pt>
                <c:pt idx="2">
                  <c:v>5.0944444444444442E-4</c:v>
                </c:pt>
                <c:pt idx="3">
                  <c:v>5.3455555555555548E-4</c:v>
                </c:pt>
                <c:pt idx="4">
                  <c:v>7.1950000000000009E-4</c:v>
                </c:pt>
                <c:pt idx="5">
                  <c:v>7.5333333333333329E-4</c:v>
                </c:pt>
                <c:pt idx="6">
                  <c:v>8.3244444444444446E-4</c:v>
                </c:pt>
                <c:pt idx="7">
                  <c:v>8.6816666666666661E-4</c:v>
                </c:pt>
                <c:pt idx="8">
                  <c:v>1.2612777777777776E-3</c:v>
                </c:pt>
                <c:pt idx="9">
                  <c:v>1.3195555555555556E-3</c:v>
                </c:pt>
                <c:pt idx="10">
                  <c:v>1.561277777777778E-3</c:v>
                </c:pt>
                <c:pt idx="11">
                  <c:v>1.6441666666666666E-3</c:v>
                </c:pt>
                <c:pt idx="12">
                  <c:v>1.6680555555555554E-3</c:v>
                </c:pt>
                <c:pt idx="13">
                  <c:v>2.8899999999999998E-4</c:v>
                </c:pt>
                <c:pt idx="14">
                  <c:v>2.9033333333333331E-4</c:v>
                </c:pt>
                <c:pt idx="15">
                  <c:v>5.4011111111111111E-4</c:v>
                </c:pt>
                <c:pt idx="16">
                  <c:v>5.4783333333333333E-4</c:v>
                </c:pt>
                <c:pt idx="17">
                  <c:v>5.5111111111111116E-4</c:v>
                </c:pt>
                <c:pt idx="18">
                  <c:v>5.5672222222222223E-4</c:v>
                </c:pt>
                <c:pt idx="19">
                  <c:v>5.5972222222222209E-4</c:v>
                </c:pt>
                <c:pt idx="20">
                  <c:v>7.6727777777777775E-4</c:v>
                </c:pt>
                <c:pt idx="21">
                  <c:v>7.7088888888888888E-4</c:v>
                </c:pt>
                <c:pt idx="22">
                  <c:v>7.8527777777777775E-4</c:v>
                </c:pt>
                <c:pt idx="23">
                  <c:v>8.8188888888888898E-4</c:v>
                </c:pt>
                <c:pt idx="24">
                  <c:v>9.117222222222223E-4</c:v>
                </c:pt>
                <c:pt idx="25">
                  <c:v>9.1422222222222219E-4</c:v>
                </c:pt>
                <c:pt idx="26">
                  <c:v>1.3502222222222223E-3</c:v>
                </c:pt>
                <c:pt idx="27">
                  <c:v>1.3549999999999999E-3</c:v>
                </c:pt>
                <c:pt idx="28">
                  <c:v>1.4000000000000002E-3</c:v>
                </c:pt>
                <c:pt idx="29">
                  <c:v>1.4132777777777776E-3</c:v>
                </c:pt>
                <c:pt idx="30">
                  <c:v>1.4298888888888887E-3</c:v>
                </c:pt>
                <c:pt idx="31">
                  <c:v>1.6844999999999998E-3</c:v>
                </c:pt>
                <c:pt idx="32">
                  <c:v>1.7726666666666665E-3</c:v>
                </c:pt>
                <c:pt idx="33">
                  <c:v>1.8006666666666668E-3</c:v>
                </c:pt>
                <c:pt idx="34">
                  <c:v>2.9566666666666668E-4</c:v>
                </c:pt>
                <c:pt idx="35">
                  <c:v>2.9661111111111115E-4</c:v>
                </c:pt>
                <c:pt idx="36">
                  <c:v>2.9749999999999997E-4</c:v>
                </c:pt>
                <c:pt idx="37">
                  <c:v>2.9861111111111109E-4</c:v>
                </c:pt>
                <c:pt idx="38">
                  <c:v>3.0038888888888888E-4</c:v>
                </c:pt>
                <c:pt idx="39">
                  <c:v>3.0027777777777778E-4</c:v>
                </c:pt>
                <c:pt idx="40">
                  <c:v>5.5600000000000018E-4</c:v>
                </c:pt>
                <c:pt idx="41">
                  <c:v>5.6461111111111111E-4</c:v>
                </c:pt>
                <c:pt idx="42">
                  <c:v>5.6738888888888898E-4</c:v>
                </c:pt>
                <c:pt idx="43">
                  <c:v>7.9094444444444427E-4</c:v>
                </c:pt>
                <c:pt idx="44">
                  <c:v>7.9316666666666663E-4</c:v>
                </c:pt>
                <c:pt idx="45">
                  <c:v>8.0166666666666667E-4</c:v>
                </c:pt>
                <c:pt idx="46">
                  <c:v>8.0477777777777785E-4</c:v>
                </c:pt>
                <c:pt idx="47">
                  <c:v>8.1144444444444439E-4</c:v>
                </c:pt>
                <c:pt idx="48">
                  <c:v>8.898333333333333E-4</c:v>
                </c:pt>
                <c:pt idx="49">
                  <c:v>8.9583333333333333E-4</c:v>
                </c:pt>
                <c:pt idx="50">
                  <c:v>9.0638888888888898E-4</c:v>
                </c:pt>
                <c:pt idx="51">
                  <c:v>9.2450000000000008E-4</c:v>
                </c:pt>
                <c:pt idx="52">
                  <c:v>9.3188888888888889E-4</c:v>
                </c:pt>
                <c:pt idx="53">
                  <c:v>1.3684444444444445E-3</c:v>
                </c:pt>
                <c:pt idx="54">
                  <c:v>1.3852222222222224E-3</c:v>
                </c:pt>
                <c:pt idx="55">
                  <c:v>1.3962777777777778E-3</c:v>
                </c:pt>
                <c:pt idx="56">
                  <c:v>1.7165000000000001E-3</c:v>
                </c:pt>
                <c:pt idx="57">
                  <c:v>1.723722222222222E-3</c:v>
                </c:pt>
                <c:pt idx="58">
                  <c:v>1.7475555555555558E-3</c:v>
                </c:pt>
                <c:pt idx="59">
                  <c:v>1.758388888888889E-3</c:v>
                </c:pt>
              </c:numCache>
            </c:numRef>
          </c:yVal>
        </c:ser>
        <c:ser>
          <c:idx val="1"/>
          <c:order val="1"/>
          <c:tx>
            <c:v>Air</c:v>
          </c:tx>
          <c:spPr>
            <a:ln w="28575">
              <a:noFill/>
            </a:ln>
          </c:spPr>
          <c:errBars>
            <c:errDir val="y"/>
            <c:errBarType val="both"/>
            <c:errValType val="percentage"/>
            <c:val val="5"/>
          </c:errBars>
          <c:errBars>
            <c:errDir val="x"/>
            <c:errBarType val="both"/>
            <c:errValType val="cust"/>
            <c:plus>
              <c:numRef>
                <c:f>Sheet1!$U$2:$U$61</c:f>
                <c:numCache>
                  <c:formatCode>General</c:formatCode>
                  <c:ptCount val="60"/>
                  <c:pt idx="0">
                    <c:v>241.70401184958027</c:v>
                  </c:pt>
                  <c:pt idx="1">
                    <c:v>382.60816351043138</c:v>
                  </c:pt>
                  <c:pt idx="2">
                    <c:v>287.32281445561529</c:v>
                  </c:pt>
                  <c:pt idx="3">
                    <c:v>287.32281445561529</c:v>
                  </c:pt>
                  <c:pt idx="4">
                    <c:v>78.023359211764017</c:v>
                  </c:pt>
                  <c:pt idx="5">
                    <c:v>78.023359211764017</c:v>
                  </c:pt>
                  <c:pt idx="6">
                    <c:v>157.68495353494109</c:v>
                  </c:pt>
                  <c:pt idx="7">
                    <c:v>157.68495353494109</c:v>
                  </c:pt>
                  <c:pt idx="8">
                    <c:v>76.917634535258898</c:v>
                  </c:pt>
                  <c:pt idx="9">
                    <c:v>76.917634535258898</c:v>
                  </c:pt>
                  <c:pt idx="10">
                    <c:v>19.41413341908634</c:v>
                  </c:pt>
                  <c:pt idx="11">
                    <c:v>19.41413341908634</c:v>
                  </c:pt>
                  <c:pt idx="12">
                    <c:v>303.07008747962823</c:v>
                  </c:pt>
                  <c:pt idx="13">
                    <c:v>772.51013757466046</c:v>
                  </c:pt>
                  <c:pt idx="14">
                    <c:v>374.47674610055776</c:v>
                  </c:pt>
                  <c:pt idx="15">
                    <c:v>549.08341507937075</c:v>
                  </c:pt>
                  <c:pt idx="16">
                    <c:v>404.67402401922305</c:v>
                  </c:pt>
                  <c:pt idx="17">
                    <c:v>382.42901187106031</c:v>
                  </c:pt>
                  <c:pt idx="18">
                    <c:v>734.73524120806451</c:v>
                  </c:pt>
                  <c:pt idx="19">
                    <c:v>1179.6963684715336</c:v>
                  </c:pt>
                  <c:pt idx="20">
                    <c:v>377.19660239761907</c:v>
                  </c:pt>
                  <c:pt idx="21">
                    <c:v>855.30420459838967</c:v>
                  </c:pt>
                  <c:pt idx="22">
                    <c:v>627.34446885931129</c:v>
                  </c:pt>
                  <c:pt idx="23">
                    <c:v>540.55112477638113</c:v>
                  </c:pt>
                  <c:pt idx="24">
                    <c:v>725.34826687461953</c:v>
                  </c:pt>
                  <c:pt idx="25">
                    <c:v>607.63634334166761</c:v>
                  </c:pt>
                  <c:pt idx="26">
                    <c:v>417.38676621017879</c:v>
                  </c:pt>
                  <c:pt idx="27">
                    <c:v>249.76805266593979</c:v>
                  </c:pt>
                  <c:pt idx="28">
                    <c:v>1101.749155910524</c:v>
                  </c:pt>
                  <c:pt idx="29">
                    <c:v>1044.7071468000211</c:v>
                  </c:pt>
                  <c:pt idx="30">
                    <c:v>754.1433543198649</c:v>
                  </c:pt>
                  <c:pt idx="31">
                    <c:v>202.49218386161701</c:v>
                  </c:pt>
                  <c:pt idx="32">
                    <c:v>542.97555843693135</c:v>
                  </c:pt>
                  <c:pt idx="33">
                    <c:v>750.71279029675884</c:v>
                  </c:pt>
                  <c:pt idx="34">
                    <c:v>858.80239590389726</c:v>
                  </c:pt>
                  <c:pt idx="35">
                    <c:v>915.40107993414188</c:v>
                  </c:pt>
                  <c:pt idx="36">
                    <c:v>1211.083231205585</c:v>
                  </c:pt>
                  <c:pt idx="37">
                    <c:v>812.67866904796881</c:v>
                  </c:pt>
                  <c:pt idx="38">
                    <c:v>1473.9019030215729</c:v>
                  </c:pt>
                  <c:pt idx="39">
                    <c:v>454.13381302274189</c:v>
                  </c:pt>
                  <c:pt idx="40">
                    <c:v>879.19416676022615</c:v>
                  </c:pt>
                  <c:pt idx="41">
                    <c:v>798.97992072724855</c:v>
                  </c:pt>
                  <c:pt idx="42">
                    <c:v>1045.7124716791668</c:v>
                  </c:pt>
                  <c:pt idx="43">
                    <c:v>646.97303368521534</c:v>
                  </c:pt>
                  <c:pt idx="44">
                    <c:v>636.73227657266455</c:v>
                  </c:pt>
                  <c:pt idx="45">
                    <c:v>645.02820285092241</c:v>
                  </c:pt>
                  <c:pt idx="46">
                    <c:v>427.01733065570681</c:v>
                  </c:pt>
                  <c:pt idx="47">
                    <c:v>656.29760972991619</c:v>
                  </c:pt>
                  <c:pt idx="48">
                    <c:v>1046.2311471498747</c:v>
                  </c:pt>
                  <c:pt idx="49">
                    <c:v>531.26962681305406</c:v>
                  </c:pt>
                  <c:pt idx="50">
                    <c:v>397.54107742172243</c:v>
                  </c:pt>
                  <c:pt idx="51">
                    <c:v>301.9373935175247</c:v>
                  </c:pt>
                  <c:pt idx="52">
                    <c:v>896.9423870125886</c:v>
                  </c:pt>
                  <c:pt idx="53">
                    <c:v>326.35138503920621</c:v>
                  </c:pt>
                  <c:pt idx="54">
                    <c:v>502.57920127825969</c:v>
                  </c:pt>
                  <c:pt idx="55">
                    <c:v>685.29416035155236</c:v>
                  </c:pt>
                  <c:pt idx="56">
                    <c:v>97.657202143402145</c:v>
                  </c:pt>
                  <c:pt idx="57">
                    <c:v>162.78149486078237</c:v>
                  </c:pt>
                  <c:pt idx="58">
                    <c:v>694.77022940415907</c:v>
                  </c:pt>
                  <c:pt idx="59">
                    <c:v>450.35819077576906</c:v>
                  </c:pt>
                </c:numCache>
              </c:numRef>
            </c:plus>
            <c:minus>
              <c:numRef>
                <c:f>Sheet1!$U$2:$U$61</c:f>
                <c:numCache>
                  <c:formatCode>General</c:formatCode>
                  <c:ptCount val="60"/>
                  <c:pt idx="0">
                    <c:v>241.70401184958027</c:v>
                  </c:pt>
                  <c:pt idx="1">
                    <c:v>382.60816351043138</c:v>
                  </c:pt>
                  <c:pt idx="2">
                    <c:v>287.32281445561529</c:v>
                  </c:pt>
                  <c:pt idx="3">
                    <c:v>287.32281445561529</c:v>
                  </c:pt>
                  <c:pt idx="4">
                    <c:v>78.023359211764017</c:v>
                  </c:pt>
                  <c:pt idx="5">
                    <c:v>78.023359211764017</c:v>
                  </c:pt>
                  <c:pt idx="6">
                    <c:v>157.68495353494109</c:v>
                  </c:pt>
                  <c:pt idx="7">
                    <c:v>157.68495353494109</c:v>
                  </c:pt>
                  <c:pt idx="8">
                    <c:v>76.917634535258898</c:v>
                  </c:pt>
                  <c:pt idx="9">
                    <c:v>76.917634535258898</c:v>
                  </c:pt>
                  <c:pt idx="10">
                    <c:v>19.41413341908634</c:v>
                  </c:pt>
                  <c:pt idx="11">
                    <c:v>19.41413341908634</c:v>
                  </c:pt>
                  <c:pt idx="12">
                    <c:v>303.07008747962823</c:v>
                  </c:pt>
                  <c:pt idx="13">
                    <c:v>772.51013757466046</c:v>
                  </c:pt>
                  <c:pt idx="14">
                    <c:v>374.47674610055776</c:v>
                  </c:pt>
                  <c:pt idx="15">
                    <c:v>549.08341507937075</c:v>
                  </c:pt>
                  <c:pt idx="16">
                    <c:v>404.67402401922305</c:v>
                  </c:pt>
                  <c:pt idx="17">
                    <c:v>382.42901187106031</c:v>
                  </c:pt>
                  <c:pt idx="18">
                    <c:v>734.73524120806451</c:v>
                  </c:pt>
                  <c:pt idx="19">
                    <c:v>1179.6963684715336</c:v>
                  </c:pt>
                  <c:pt idx="20">
                    <c:v>377.19660239761907</c:v>
                  </c:pt>
                  <c:pt idx="21">
                    <c:v>855.30420459838967</c:v>
                  </c:pt>
                  <c:pt idx="22">
                    <c:v>627.34446885931129</c:v>
                  </c:pt>
                  <c:pt idx="23">
                    <c:v>540.55112477638113</c:v>
                  </c:pt>
                  <c:pt idx="24">
                    <c:v>725.34826687461953</c:v>
                  </c:pt>
                  <c:pt idx="25">
                    <c:v>607.63634334166761</c:v>
                  </c:pt>
                  <c:pt idx="26">
                    <c:v>417.38676621017879</c:v>
                  </c:pt>
                  <c:pt idx="27">
                    <c:v>249.76805266593979</c:v>
                  </c:pt>
                  <c:pt idx="28">
                    <c:v>1101.749155910524</c:v>
                  </c:pt>
                  <c:pt idx="29">
                    <c:v>1044.7071468000211</c:v>
                  </c:pt>
                  <c:pt idx="30">
                    <c:v>754.1433543198649</c:v>
                  </c:pt>
                  <c:pt idx="31">
                    <c:v>202.49218386161701</c:v>
                  </c:pt>
                  <c:pt idx="32">
                    <c:v>542.97555843693135</c:v>
                  </c:pt>
                  <c:pt idx="33">
                    <c:v>750.71279029675884</c:v>
                  </c:pt>
                  <c:pt idx="34">
                    <c:v>858.80239590389726</c:v>
                  </c:pt>
                  <c:pt idx="35">
                    <c:v>915.40107993414188</c:v>
                  </c:pt>
                  <c:pt idx="36">
                    <c:v>1211.083231205585</c:v>
                  </c:pt>
                  <c:pt idx="37">
                    <c:v>812.67866904796881</c:v>
                  </c:pt>
                  <c:pt idx="38">
                    <c:v>1473.9019030215729</c:v>
                  </c:pt>
                  <c:pt idx="39">
                    <c:v>454.13381302274189</c:v>
                  </c:pt>
                  <c:pt idx="40">
                    <c:v>879.19416676022615</c:v>
                  </c:pt>
                  <c:pt idx="41">
                    <c:v>798.97992072724855</c:v>
                  </c:pt>
                  <c:pt idx="42">
                    <c:v>1045.7124716791668</c:v>
                  </c:pt>
                  <c:pt idx="43">
                    <c:v>646.97303368521534</c:v>
                  </c:pt>
                  <c:pt idx="44">
                    <c:v>636.73227657266455</c:v>
                  </c:pt>
                  <c:pt idx="45">
                    <c:v>645.02820285092241</c:v>
                  </c:pt>
                  <c:pt idx="46">
                    <c:v>427.01733065570681</c:v>
                  </c:pt>
                  <c:pt idx="47">
                    <c:v>656.29760972991619</c:v>
                  </c:pt>
                  <c:pt idx="48">
                    <c:v>1046.2311471498747</c:v>
                  </c:pt>
                  <c:pt idx="49">
                    <c:v>531.26962681305406</c:v>
                  </c:pt>
                  <c:pt idx="50">
                    <c:v>397.54107742172243</c:v>
                  </c:pt>
                  <c:pt idx="51">
                    <c:v>301.9373935175247</c:v>
                  </c:pt>
                  <c:pt idx="52">
                    <c:v>896.9423870125886</c:v>
                  </c:pt>
                  <c:pt idx="53">
                    <c:v>326.35138503920621</c:v>
                  </c:pt>
                  <c:pt idx="54">
                    <c:v>502.57920127825969</c:v>
                  </c:pt>
                  <c:pt idx="55">
                    <c:v>685.29416035155236</c:v>
                  </c:pt>
                  <c:pt idx="56">
                    <c:v>97.657202143402145</c:v>
                  </c:pt>
                  <c:pt idx="57">
                    <c:v>162.78149486078237</c:v>
                  </c:pt>
                  <c:pt idx="58">
                    <c:v>694.77022940415907</c:v>
                  </c:pt>
                  <c:pt idx="59">
                    <c:v>450.35819077576906</c:v>
                  </c:pt>
                </c:numCache>
              </c:numRef>
            </c:minus>
          </c:errBars>
          <c:xVal>
            <c:numRef>
              <c:f>Sheet1!$T$2:$T$61</c:f>
              <c:numCache>
                <c:formatCode>0.00</c:formatCode>
                <c:ptCount val="60"/>
                <c:pt idx="0">
                  <c:v>6777.777029702971</c:v>
                </c:pt>
                <c:pt idx="1">
                  <c:v>7159.9487524752467</c:v>
                </c:pt>
                <c:pt idx="2">
                  <c:v>5969.4026138613872</c:v>
                </c:pt>
                <c:pt idx="3">
                  <c:v>7054.787405940594</c:v>
                </c:pt>
                <c:pt idx="4">
                  <c:v>5690.2548118811883</c:v>
                </c:pt>
                <c:pt idx="5">
                  <c:v>6808.9834455445543</c:v>
                </c:pt>
                <c:pt idx="6">
                  <c:v>5908.6997227722768</c:v>
                </c:pt>
                <c:pt idx="7">
                  <c:v>6838.0524356435644</c:v>
                </c:pt>
                <c:pt idx="8">
                  <c:v>5462.8327128712872</c:v>
                </c:pt>
                <c:pt idx="9">
                  <c:v>6470.8426930693058</c:v>
                </c:pt>
                <c:pt idx="10">
                  <c:v>5162.3106534653471</c:v>
                </c:pt>
                <c:pt idx="11">
                  <c:v>6186.5650693069301</c:v>
                </c:pt>
                <c:pt idx="12">
                  <c:v>6538.812831683168</c:v>
                </c:pt>
                <c:pt idx="13">
                  <c:v>7754.5805940594055</c:v>
                </c:pt>
                <c:pt idx="14">
                  <c:v>8027.316118811882</c:v>
                </c:pt>
                <c:pt idx="15">
                  <c:v>7480.5626138613852</c:v>
                </c:pt>
                <c:pt idx="16">
                  <c:v>7738.3361584158411</c:v>
                </c:pt>
                <c:pt idx="17">
                  <c:v>8117.9429702970301</c:v>
                </c:pt>
                <c:pt idx="18">
                  <c:v>8583.9017821782181</c:v>
                </c:pt>
                <c:pt idx="19">
                  <c:v>8615.1081980198032</c:v>
                </c:pt>
                <c:pt idx="20">
                  <c:v>7229.2013465346545</c:v>
                </c:pt>
                <c:pt idx="21">
                  <c:v>7316.408316831682</c:v>
                </c:pt>
                <c:pt idx="22">
                  <c:v>7881.9711683168325</c:v>
                </c:pt>
                <c:pt idx="23">
                  <c:v>7268.1024950495048</c:v>
                </c:pt>
                <c:pt idx="24">
                  <c:v>8179.9283168316824</c:v>
                </c:pt>
                <c:pt idx="25">
                  <c:v>8188.905504950495</c:v>
                </c:pt>
                <c:pt idx="26">
                  <c:v>6890.2056237623774</c:v>
                </c:pt>
                <c:pt idx="27">
                  <c:v>7103.093227722773</c:v>
                </c:pt>
                <c:pt idx="28">
                  <c:v>7937.5442376237615</c:v>
                </c:pt>
                <c:pt idx="29">
                  <c:v>8292.3569108910906</c:v>
                </c:pt>
                <c:pt idx="30">
                  <c:v>8389.3960396039602</c:v>
                </c:pt>
                <c:pt idx="31">
                  <c:v>6730.7536633663376</c:v>
                </c:pt>
                <c:pt idx="32">
                  <c:v>7995.2547326732674</c:v>
                </c:pt>
                <c:pt idx="33">
                  <c:v>8166.2487920792091</c:v>
                </c:pt>
                <c:pt idx="34">
                  <c:v>8543.290693069308</c:v>
                </c:pt>
                <c:pt idx="35">
                  <c:v>8780.1174653465368</c:v>
                </c:pt>
                <c:pt idx="36">
                  <c:v>9072.0898217821796</c:v>
                </c:pt>
                <c:pt idx="37">
                  <c:v>9161.0067326732697</c:v>
                </c:pt>
                <c:pt idx="38">
                  <c:v>9484.1855049504957</c:v>
                </c:pt>
                <c:pt idx="39">
                  <c:v>9545.3158811881185</c:v>
                </c:pt>
                <c:pt idx="40">
                  <c:v>8193.6078415841603</c:v>
                </c:pt>
                <c:pt idx="41">
                  <c:v>8969.0659009900992</c:v>
                </c:pt>
                <c:pt idx="42">
                  <c:v>9139.2049900990114</c:v>
                </c:pt>
                <c:pt idx="43">
                  <c:v>8182.9207128712869</c:v>
                </c:pt>
                <c:pt idx="44">
                  <c:v>8329.9756039603963</c:v>
                </c:pt>
                <c:pt idx="45">
                  <c:v>8557.3977029702983</c:v>
                </c:pt>
                <c:pt idx="46">
                  <c:v>8699.3227722772281</c:v>
                </c:pt>
                <c:pt idx="47">
                  <c:v>9006.6845940594067</c:v>
                </c:pt>
                <c:pt idx="48">
                  <c:v>7531.8608316831687</c:v>
                </c:pt>
                <c:pt idx="49">
                  <c:v>7619.4952871287123</c:v>
                </c:pt>
                <c:pt idx="50">
                  <c:v>8036.2933069306946</c:v>
                </c:pt>
                <c:pt idx="51">
                  <c:v>8673.2461782178216</c:v>
                </c:pt>
                <c:pt idx="52">
                  <c:v>8781.3999207920788</c:v>
                </c:pt>
                <c:pt idx="53">
                  <c:v>7357.0194059405949</c:v>
                </c:pt>
                <c:pt idx="54">
                  <c:v>7602.8233663366336</c:v>
                </c:pt>
                <c:pt idx="55">
                  <c:v>7937.1167524752473</c:v>
                </c:pt>
                <c:pt idx="56">
                  <c:v>7111.2154455445543</c:v>
                </c:pt>
                <c:pt idx="57">
                  <c:v>7309.9960396039614</c:v>
                </c:pt>
                <c:pt idx="58">
                  <c:v>7488.6848316831702</c:v>
                </c:pt>
                <c:pt idx="59">
                  <c:v>7721.6642376237623</c:v>
                </c:pt>
              </c:numCache>
            </c:numRef>
          </c:xVal>
          <c:yVal>
            <c:numRef>
              <c:f>Sheet1!$D$2:$D$61</c:f>
              <c:numCache>
                <c:formatCode>0.000000</c:formatCode>
                <c:ptCount val="60"/>
                <c:pt idx="0">
                  <c:v>2.0161485680484018E-4</c:v>
                </c:pt>
                <c:pt idx="1">
                  <c:v>4.0322971360968036E-4</c:v>
                </c:pt>
                <c:pt idx="2">
                  <c:v>2.0161485680484018E-4</c:v>
                </c:pt>
                <c:pt idx="3">
                  <c:v>4.0322971360968036E-4</c:v>
                </c:pt>
                <c:pt idx="4">
                  <c:v>2.0161485680484018E-4</c:v>
                </c:pt>
                <c:pt idx="5">
                  <c:v>4.0322971360968036E-4</c:v>
                </c:pt>
                <c:pt idx="6">
                  <c:v>2.0161485680484018E-4</c:v>
                </c:pt>
                <c:pt idx="7">
                  <c:v>4.0322971360968036E-4</c:v>
                </c:pt>
                <c:pt idx="8">
                  <c:v>2.0161485680484018E-4</c:v>
                </c:pt>
                <c:pt idx="9">
                  <c:v>4.0322971360968036E-4</c:v>
                </c:pt>
                <c:pt idx="10">
                  <c:v>2.0161485680484018E-4</c:v>
                </c:pt>
                <c:pt idx="11">
                  <c:v>4.0322971360968036E-4</c:v>
                </c:pt>
                <c:pt idx="12">
                  <c:v>6.0484457041452041E-4</c:v>
                </c:pt>
                <c:pt idx="13">
                  <c:v>6.0484457041452041E-4</c:v>
                </c:pt>
                <c:pt idx="14">
                  <c:v>8.0645942721936073E-4</c:v>
                </c:pt>
                <c:pt idx="15">
                  <c:v>6.0484457041452041E-4</c:v>
                </c:pt>
                <c:pt idx="16">
                  <c:v>8.0645942721936073E-4</c:v>
                </c:pt>
                <c:pt idx="17">
                  <c:v>1.0080742840242009E-3</c:v>
                </c:pt>
                <c:pt idx="18">
                  <c:v>1.4113039976338811E-3</c:v>
                </c:pt>
                <c:pt idx="19">
                  <c:v>1.6129188544387215E-3</c:v>
                </c:pt>
                <c:pt idx="20">
                  <c:v>6.0484457041452041E-4</c:v>
                </c:pt>
                <c:pt idx="21">
                  <c:v>8.0645942721936073E-4</c:v>
                </c:pt>
                <c:pt idx="22">
                  <c:v>1.0080742840242009E-3</c:v>
                </c:pt>
                <c:pt idx="23">
                  <c:v>6.0484457041452041E-4</c:v>
                </c:pt>
                <c:pt idx="24">
                  <c:v>1.4113039976338811E-3</c:v>
                </c:pt>
                <c:pt idx="25">
                  <c:v>1.6129188544387215E-3</c:v>
                </c:pt>
                <c:pt idx="26">
                  <c:v>6.0484457041452041E-4</c:v>
                </c:pt>
                <c:pt idx="27">
                  <c:v>8.0645942721936073E-4</c:v>
                </c:pt>
                <c:pt idx="28">
                  <c:v>1.6129188544387215E-3</c:v>
                </c:pt>
                <c:pt idx="29">
                  <c:v>2.0161485680484019E-3</c:v>
                </c:pt>
                <c:pt idx="30">
                  <c:v>2.5201857100605025E-3</c:v>
                </c:pt>
                <c:pt idx="31">
                  <c:v>8.0645942721936073E-4</c:v>
                </c:pt>
                <c:pt idx="32">
                  <c:v>2.0161485680484019E-3</c:v>
                </c:pt>
                <c:pt idx="33">
                  <c:v>2.5201857100605025E-3</c:v>
                </c:pt>
                <c:pt idx="34">
                  <c:v>1.0080742840242009E-3</c:v>
                </c:pt>
                <c:pt idx="35">
                  <c:v>1.2096891408290408E-3</c:v>
                </c:pt>
                <c:pt idx="36">
                  <c:v>1.4113039976338811E-3</c:v>
                </c:pt>
                <c:pt idx="37">
                  <c:v>1.6129188544387215E-3</c:v>
                </c:pt>
                <c:pt idx="38">
                  <c:v>2.0161485680484019E-3</c:v>
                </c:pt>
                <c:pt idx="39">
                  <c:v>2.5201857100605025E-3</c:v>
                </c:pt>
                <c:pt idx="40">
                  <c:v>1.2096891408290408E-3</c:v>
                </c:pt>
                <c:pt idx="41">
                  <c:v>2.0161485680484019E-3</c:v>
                </c:pt>
                <c:pt idx="42">
                  <c:v>2.5201857100605025E-3</c:v>
                </c:pt>
                <c:pt idx="43">
                  <c:v>1.2096891408290408E-3</c:v>
                </c:pt>
                <c:pt idx="44">
                  <c:v>1.4113039976338811E-3</c:v>
                </c:pt>
                <c:pt idx="45">
                  <c:v>1.6129188544387215E-3</c:v>
                </c:pt>
                <c:pt idx="46">
                  <c:v>2.0161485680484019E-3</c:v>
                </c:pt>
                <c:pt idx="47">
                  <c:v>2.5201857100605025E-3</c:v>
                </c:pt>
                <c:pt idx="48">
                  <c:v>8.0645942721936073E-4</c:v>
                </c:pt>
                <c:pt idx="49">
                  <c:v>1.0080742840242009E-3</c:v>
                </c:pt>
                <c:pt idx="50">
                  <c:v>1.2096891408290408E-3</c:v>
                </c:pt>
                <c:pt idx="51">
                  <c:v>2.0161485680484019E-3</c:v>
                </c:pt>
                <c:pt idx="52">
                  <c:v>2.5201857100605025E-3</c:v>
                </c:pt>
                <c:pt idx="53">
                  <c:v>1.0080742840242009E-3</c:v>
                </c:pt>
                <c:pt idx="54">
                  <c:v>1.2096891408290408E-3</c:v>
                </c:pt>
                <c:pt idx="55">
                  <c:v>1.4113039976338811E-3</c:v>
                </c:pt>
                <c:pt idx="56">
                  <c:v>1.0080742840242009E-3</c:v>
                </c:pt>
                <c:pt idx="57">
                  <c:v>1.2096891408290408E-3</c:v>
                </c:pt>
                <c:pt idx="58">
                  <c:v>1.4113039976338811E-3</c:v>
                </c:pt>
                <c:pt idx="59">
                  <c:v>1.6129188544387215E-3</c:v>
                </c:pt>
              </c:numCache>
            </c:numRef>
          </c:yVal>
        </c:ser>
        <c:axId val="92021888"/>
        <c:axId val="92023808"/>
      </c:scatterChart>
      <c:valAx>
        <c:axId val="92021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dP/dx (Pa/m)</a:t>
                </a:r>
              </a:p>
            </c:rich>
          </c:tx>
        </c:title>
        <c:numFmt formatCode="0.00" sourceLinked="1"/>
        <c:tickLblPos val="nextTo"/>
        <c:crossAx val="92023808"/>
        <c:crosses val="autoZero"/>
        <c:crossBetween val="midCat"/>
      </c:valAx>
      <c:valAx>
        <c:axId val="920238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Rate (m^3/s)</a:t>
                </a:r>
              </a:p>
            </c:rich>
          </c:tx>
        </c:title>
        <c:numFmt formatCode="0.000000" sourceLinked="1"/>
        <c:tickLblPos val="nextTo"/>
        <c:crossAx val="92021888"/>
        <c:crosses val="autoZero"/>
        <c:crossBetween val="midCat"/>
      </c:valAx>
    </c:plotArea>
    <c:legend>
      <c:legendPos val="r"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Flow Rates vs. Friction Loss in Pipe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Air</c:v>
          </c:tx>
          <c:spPr>
            <a:ln w="28575">
              <a:noFill/>
            </a:ln>
          </c:spPr>
          <c:errBars>
            <c:errDir val="x"/>
            <c:errBarType val="both"/>
            <c:errValType val="percentage"/>
            <c:val val="5"/>
          </c:errBars>
          <c:errBars>
            <c:errDir val="y"/>
            <c:errBarType val="both"/>
            <c:errValType val="percentage"/>
            <c:val val="5"/>
          </c:errBars>
          <c:xVal>
            <c:numRef>
              <c:f>Sheet1!$V$2:$V$61</c:f>
              <c:numCache>
                <c:formatCode>0.000E+00</c:formatCode>
                <c:ptCount val="60"/>
                <c:pt idx="0">
                  <c:v>2.5540787936600704E-3</c:v>
                </c:pt>
                <c:pt idx="1">
                  <c:v>1.3339832856100805E-3</c:v>
                </c:pt>
                <c:pt idx="2">
                  <c:v>1.3022894493351979E-2</c:v>
                </c:pt>
                <c:pt idx="3">
                  <c:v>9.0760403941894247E-3</c:v>
                </c:pt>
                <c:pt idx="4">
                  <c:v>3.0876457126067763E-2</c:v>
                </c:pt>
                <c:pt idx="5">
                  <c:v>2.3536504076291626E-2</c:v>
                </c:pt>
                <c:pt idx="6">
                  <c:v>4.389974418769628E-2</c:v>
                </c:pt>
                <c:pt idx="7">
                  <c:v>3.4354397010295669E-2</c:v>
                </c:pt>
                <c:pt idx="8">
                  <c:v>0.11559789154545669</c:v>
                </c:pt>
                <c:pt idx="9">
                  <c:v>9.9857401808446239E-2</c:v>
                </c:pt>
                <c:pt idx="10">
                  <c:v>0.18689635429300006</c:v>
                </c:pt>
                <c:pt idx="11">
                  <c:v>0.17041638081526039</c:v>
                </c:pt>
                <c:pt idx="12">
                  <c:v>0.14649175492321628</c:v>
                </c:pt>
                <c:pt idx="13">
                  <c:v>8.5349150236178764E-4</c:v>
                </c:pt>
                <c:pt idx="14">
                  <c:v>5.7739137747523273E-4</c:v>
                </c:pt>
                <c:pt idx="15">
                  <c:v>6.3458081305173292E-3</c:v>
                </c:pt>
                <c:pt idx="16">
                  <c:v>4.8006555281596159E-3</c:v>
                </c:pt>
                <c:pt idx="17">
                  <c:v>3.7093088463343556E-3</c:v>
                </c:pt>
                <c:pt idx="18">
                  <c:v>2.4245118492741643E-3</c:v>
                </c:pt>
                <c:pt idx="19">
                  <c:v>2.0325726137355202E-3</c:v>
                </c:pt>
                <c:pt idx="20">
                  <c:v>1.799519877193663E-2</c:v>
                </c:pt>
                <c:pt idx="21">
                  <c:v>1.3875344495843968E-2</c:v>
                </c:pt>
                <c:pt idx="22">
                  <c:v>1.1558299966900906E-2</c:v>
                </c:pt>
                <c:pt idx="23">
                  <c:v>2.6749834281295085E-2</c:v>
                </c:pt>
                <c:pt idx="24">
                  <c:v>1.2516237095729459E-2</c:v>
                </c:pt>
                <c:pt idx="25">
                  <c:v>1.0692517353610423E-2</c:v>
                </c:pt>
                <c:pt idx="26">
                  <c:v>8.5002099099513936E-2</c:v>
                </c:pt>
                <c:pt idx="27">
                  <c:v>7.0533404772799957E-2</c:v>
                </c:pt>
                <c:pt idx="28">
                  <c:v>4.1368437297941596E-2</c:v>
                </c:pt>
                <c:pt idx="29">
                  <c:v>3.3158815197948839E-2</c:v>
                </c:pt>
                <c:pt idx="30">
                  <c:v>2.618969338257042E-2</c:v>
                </c:pt>
                <c:pt idx="31">
                  <c:v>0.12684769998039122</c:v>
                </c:pt>
                <c:pt idx="32">
                  <c:v>6.7240866661492718E-2</c:v>
                </c:pt>
                <c:pt idx="33">
                  <c:v>5.5046065971110551E-2</c:v>
                </c:pt>
                <c:pt idx="34">
                  <c:v>4.3949980805369605E-4</c:v>
                </c:pt>
                <c:pt idx="35">
                  <c:v>3.3347125872810438E-4</c:v>
                </c:pt>
                <c:pt idx="36">
                  <c:v>2.6223775653999202E-4</c:v>
                </c:pt>
                <c:pt idx="37">
                  <c:v>2.1271272743039431E-4</c:v>
                </c:pt>
                <c:pt idx="38">
                  <c:v>1.4831621964669846E-4</c:v>
                </c:pt>
                <c:pt idx="39">
                  <c:v>9.9904178290436448E-5</c:v>
                </c:pt>
                <c:pt idx="40">
                  <c:v>2.9964188291776075E-3</c:v>
                </c:pt>
                <c:pt idx="41">
                  <c:v>1.4915382510872705E-3</c:v>
                </c:pt>
                <c:pt idx="42">
                  <c:v>1.0627233714609829E-3</c:v>
                </c:pt>
                <c:pt idx="43">
                  <c:v>9.5582998978910507E-3</c:v>
                </c:pt>
                <c:pt idx="44">
                  <c:v>7.9612454404355583E-3</c:v>
                </c:pt>
                <c:pt idx="45">
                  <c:v>6.9250348459499508E-3</c:v>
                </c:pt>
                <c:pt idx="46">
                  <c:v>5.1529063847775627E-3</c:v>
                </c:pt>
                <c:pt idx="47">
                  <c:v>3.8181539873465599E-3</c:v>
                </c:pt>
                <c:pt idx="48">
                  <c:v>2.1299279271598699E-2</c:v>
                </c:pt>
                <c:pt idx="49">
                  <c:v>1.7367966517808229E-2</c:v>
                </c:pt>
                <c:pt idx="50">
                  <c:v>1.4734207412310841E-2</c:v>
                </c:pt>
                <c:pt idx="51">
                  <c:v>8.2579691030338041E-3</c:v>
                </c:pt>
                <c:pt idx="52">
                  <c:v>6.186258067543398E-3</c:v>
                </c:pt>
                <c:pt idx="53">
                  <c:v>6.0695716721172424E-2</c:v>
                </c:pt>
                <c:pt idx="54">
                  <c:v>5.3452077300985869E-2</c:v>
                </c:pt>
                <c:pt idx="55">
                  <c:v>4.7136172933028124E-2</c:v>
                </c:pt>
                <c:pt idx="56">
                  <c:v>0.11431672337593644</c:v>
                </c:pt>
                <c:pt idx="57">
                  <c:v>0.10028939829638236</c:v>
                </c:pt>
                <c:pt idx="58">
                  <c:v>9.1368221915181833E-2</c:v>
                </c:pt>
                <c:pt idx="59">
                  <c:v>8.2223274891983736E-2</c:v>
                </c:pt>
              </c:numCache>
            </c:numRef>
          </c:xVal>
          <c:yVal>
            <c:numRef>
              <c:f>Sheet1!$D$2:$D$61</c:f>
              <c:numCache>
                <c:formatCode>0.000000</c:formatCode>
                <c:ptCount val="60"/>
                <c:pt idx="0">
                  <c:v>2.0161485680484018E-4</c:v>
                </c:pt>
                <c:pt idx="1">
                  <c:v>4.0322971360968036E-4</c:v>
                </c:pt>
                <c:pt idx="2">
                  <c:v>2.0161485680484018E-4</c:v>
                </c:pt>
                <c:pt idx="3">
                  <c:v>4.0322971360968036E-4</c:v>
                </c:pt>
                <c:pt idx="4">
                  <c:v>2.0161485680484018E-4</c:v>
                </c:pt>
                <c:pt idx="5">
                  <c:v>4.0322971360968036E-4</c:v>
                </c:pt>
                <c:pt idx="6">
                  <c:v>2.0161485680484018E-4</c:v>
                </c:pt>
                <c:pt idx="7">
                  <c:v>4.0322971360968036E-4</c:v>
                </c:pt>
                <c:pt idx="8">
                  <c:v>2.0161485680484018E-4</c:v>
                </c:pt>
                <c:pt idx="9">
                  <c:v>4.0322971360968036E-4</c:v>
                </c:pt>
                <c:pt idx="10">
                  <c:v>2.0161485680484018E-4</c:v>
                </c:pt>
                <c:pt idx="11">
                  <c:v>4.0322971360968036E-4</c:v>
                </c:pt>
                <c:pt idx="12">
                  <c:v>6.0484457041452041E-4</c:v>
                </c:pt>
                <c:pt idx="13">
                  <c:v>6.0484457041452041E-4</c:v>
                </c:pt>
                <c:pt idx="14">
                  <c:v>8.0645942721936073E-4</c:v>
                </c:pt>
                <c:pt idx="15">
                  <c:v>6.0484457041452041E-4</c:v>
                </c:pt>
                <c:pt idx="16">
                  <c:v>8.0645942721936073E-4</c:v>
                </c:pt>
                <c:pt idx="17">
                  <c:v>1.0080742840242009E-3</c:v>
                </c:pt>
                <c:pt idx="18">
                  <c:v>1.4113039976338811E-3</c:v>
                </c:pt>
                <c:pt idx="19">
                  <c:v>1.6129188544387215E-3</c:v>
                </c:pt>
                <c:pt idx="20">
                  <c:v>6.0484457041452041E-4</c:v>
                </c:pt>
                <c:pt idx="21">
                  <c:v>8.0645942721936073E-4</c:v>
                </c:pt>
                <c:pt idx="22">
                  <c:v>1.0080742840242009E-3</c:v>
                </c:pt>
                <c:pt idx="23">
                  <c:v>6.0484457041452041E-4</c:v>
                </c:pt>
                <c:pt idx="24">
                  <c:v>1.4113039976338811E-3</c:v>
                </c:pt>
                <c:pt idx="25">
                  <c:v>1.6129188544387215E-3</c:v>
                </c:pt>
                <c:pt idx="26">
                  <c:v>6.0484457041452041E-4</c:v>
                </c:pt>
                <c:pt idx="27">
                  <c:v>8.0645942721936073E-4</c:v>
                </c:pt>
                <c:pt idx="28">
                  <c:v>1.6129188544387215E-3</c:v>
                </c:pt>
                <c:pt idx="29">
                  <c:v>2.0161485680484019E-3</c:v>
                </c:pt>
                <c:pt idx="30">
                  <c:v>2.5201857100605025E-3</c:v>
                </c:pt>
                <c:pt idx="31">
                  <c:v>8.0645942721936073E-4</c:v>
                </c:pt>
                <c:pt idx="32">
                  <c:v>2.0161485680484019E-3</c:v>
                </c:pt>
                <c:pt idx="33">
                  <c:v>2.5201857100605025E-3</c:v>
                </c:pt>
                <c:pt idx="34">
                  <c:v>1.0080742840242009E-3</c:v>
                </c:pt>
                <c:pt idx="35">
                  <c:v>1.2096891408290408E-3</c:v>
                </c:pt>
                <c:pt idx="36">
                  <c:v>1.4113039976338811E-3</c:v>
                </c:pt>
                <c:pt idx="37">
                  <c:v>1.6129188544387215E-3</c:v>
                </c:pt>
                <c:pt idx="38">
                  <c:v>2.0161485680484019E-3</c:v>
                </c:pt>
                <c:pt idx="39">
                  <c:v>2.5201857100605025E-3</c:v>
                </c:pt>
                <c:pt idx="40">
                  <c:v>1.2096891408290408E-3</c:v>
                </c:pt>
                <c:pt idx="41">
                  <c:v>2.0161485680484019E-3</c:v>
                </c:pt>
                <c:pt idx="42">
                  <c:v>2.5201857100605025E-3</c:v>
                </c:pt>
                <c:pt idx="43">
                  <c:v>1.2096891408290408E-3</c:v>
                </c:pt>
                <c:pt idx="44">
                  <c:v>1.4113039976338811E-3</c:v>
                </c:pt>
                <c:pt idx="45">
                  <c:v>1.6129188544387215E-3</c:v>
                </c:pt>
                <c:pt idx="46">
                  <c:v>2.0161485680484019E-3</c:v>
                </c:pt>
                <c:pt idx="47">
                  <c:v>2.5201857100605025E-3</c:v>
                </c:pt>
                <c:pt idx="48">
                  <c:v>8.0645942721936073E-4</c:v>
                </c:pt>
                <c:pt idx="49">
                  <c:v>1.0080742840242009E-3</c:v>
                </c:pt>
                <c:pt idx="50">
                  <c:v>1.2096891408290408E-3</c:v>
                </c:pt>
                <c:pt idx="51">
                  <c:v>2.0161485680484019E-3</c:v>
                </c:pt>
                <c:pt idx="52">
                  <c:v>2.5201857100605025E-3</c:v>
                </c:pt>
                <c:pt idx="53">
                  <c:v>1.0080742840242009E-3</c:v>
                </c:pt>
                <c:pt idx="54">
                  <c:v>1.2096891408290408E-3</c:v>
                </c:pt>
                <c:pt idx="55">
                  <c:v>1.4113039976338811E-3</c:v>
                </c:pt>
                <c:pt idx="56">
                  <c:v>1.0080742840242009E-3</c:v>
                </c:pt>
                <c:pt idx="57">
                  <c:v>1.2096891408290408E-3</c:v>
                </c:pt>
                <c:pt idx="58">
                  <c:v>1.4113039976338811E-3</c:v>
                </c:pt>
                <c:pt idx="59">
                  <c:v>1.6129188544387215E-3</c:v>
                </c:pt>
              </c:numCache>
            </c:numRef>
          </c:yVal>
        </c:ser>
        <c:ser>
          <c:idx val="1"/>
          <c:order val="1"/>
          <c:tx>
            <c:v>Water</c:v>
          </c:tx>
          <c:spPr>
            <a:ln w="28575">
              <a:noFill/>
            </a:ln>
          </c:spPr>
          <c:errBars>
            <c:errDir val="x"/>
            <c:errBarType val="both"/>
            <c:errValType val="percentage"/>
            <c:val val="5"/>
          </c:errBars>
          <c:errBars>
            <c:errDir val="y"/>
            <c:errBarType val="both"/>
            <c:errValType val="percentage"/>
            <c:val val="5"/>
          </c:errBars>
          <c:xVal>
            <c:numRef>
              <c:f>Sheet1!$V$2:$V$61</c:f>
              <c:numCache>
                <c:formatCode>0.000E+00</c:formatCode>
                <c:ptCount val="60"/>
                <c:pt idx="0">
                  <c:v>2.5540787936600704E-3</c:v>
                </c:pt>
                <c:pt idx="1">
                  <c:v>1.3339832856100805E-3</c:v>
                </c:pt>
                <c:pt idx="2">
                  <c:v>1.3022894493351979E-2</c:v>
                </c:pt>
                <c:pt idx="3">
                  <c:v>9.0760403941894247E-3</c:v>
                </c:pt>
                <c:pt idx="4">
                  <c:v>3.0876457126067763E-2</c:v>
                </c:pt>
                <c:pt idx="5">
                  <c:v>2.3536504076291626E-2</c:v>
                </c:pt>
                <c:pt idx="6">
                  <c:v>4.389974418769628E-2</c:v>
                </c:pt>
                <c:pt idx="7">
                  <c:v>3.4354397010295669E-2</c:v>
                </c:pt>
                <c:pt idx="8">
                  <c:v>0.11559789154545669</c:v>
                </c:pt>
                <c:pt idx="9">
                  <c:v>9.9857401808446239E-2</c:v>
                </c:pt>
                <c:pt idx="10">
                  <c:v>0.18689635429300006</c:v>
                </c:pt>
                <c:pt idx="11">
                  <c:v>0.17041638081526039</c:v>
                </c:pt>
                <c:pt idx="12">
                  <c:v>0.14649175492321628</c:v>
                </c:pt>
                <c:pt idx="13">
                  <c:v>8.5349150236178764E-4</c:v>
                </c:pt>
                <c:pt idx="14">
                  <c:v>5.7739137747523273E-4</c:v>
                </c:pt>
                <c:pt idx="15">
                  <c:v>6.3458081305173292E-3</c:v>
                </c:pt>
                <c:pt idx="16">
                  <c:v>4.8006555281596159E-3</c:v>
                </c:pt>
                <c:pt idx="17">
                  <c:v>3.7093088463343556E-3</c:v>
                </c:pt>
                <c:pt idx="18">
                  <c:v>2.4245118492741643E-3</c:v>
                </c:pt>
                <c:pt idx="19">
                  <c:v>2.0325726137355202E-3</c:v>
                </c:pt>
                <c:pt idx="20">
                  <c:v>1.799519877193663E-2</c:v>
                </c:pt>
                <c:pt idx="21">
                  <c:v>1.3875344495843968E-2</c:v>
                </c:pt>
                <c:pt idx="22">
                  <c:v>1.1558299966900906E-2</c:v>
                </c:pt>
                <c:pt idx="23">
                  <c:v>2.6749834281295085E-2</c:v>
                </c:pt>
                <c:pt idx="24">
                  <c:v>1.2516237095729459E-2</c:v>
                </c:pt>
                <c:pt idx="25">
                  <c:v>1.0692517353610423E-2</c:v>
                </c:pt>
                <c:pt idx="26">
                  <c:v>8.5002099099513936E-2</c:v>
                </c:pt>
                <c:pt idx="27">
                  <c:v>7.0533404772799957E-2</c:v>
                </c:pt>
                <c:pt idx="28">
                  <c:v>4.1368437297941596E-2</c:v>
                </c:pt>
                <c:pt idx="29">
                  <c:v>3.3158815197948839E-2</c:v>
                </c:pt>
                <c:pt idx="30">
                  <c:v>2.618969338257042E-2</c:v>
                </c:pt>
                <c:pt idx="31">
                  <c:v>0.12684769998039122</c:v>
                </c:pt>
                <c:pt idx="32">
                  <c:v>6.7240866661492718E-2</c:v>
                </c:pt>
                <c:pt idx="33">
                  <c:v>5.5046065971110551E-2</c:v>
                </c:pt>
                <c:pt idx="34">
                  <c:v>4.3949980805369605E-4</c:v>
                </c:pt>
                <c:pt idx="35">
                  <c:v>3.3347125872810438E-4</c:v>
                </c:pt>
                <c:pt idx="36">
                  <c:v>2.6223775653999202E-4</c:v>
                </c:pt>
                <c:pt idx="37">
                  <c:v>2.1271272743039431E-4</c:v>
                </c:pt>
                <c:pt idx="38">
                  <c:v>1.4831621964669846E-4</c:v>
                </c:pt>
                <c:pt idx="39">
                  <c:v>9.9904178290436448E-5</c:v>
                </c:pt>
                <c:pt idx="40">
                  <c:v>2.9964188291776075E-3</c:v>
                </c:pt>
                <c:pt idx="41">
                  <c:v>1.4915382510872705E-3</c:v>
                </c:pt>
                <c:pt idx="42">
                  <c:v>1.0627233714609829E-3</c:v>
                </c:pt>
                <c:pt idx="43">
                  <c:v>9.5582998978910507E-3</c:v>
                </c:pt>
                <c:pt idx="44">
                  <c:v>7.9612454404355583E-3</c:v>
                </c:pt>
                <c:pt idx="45">
                  <c:v>6.9250348459499508E-3</c:v>
                </c:pt>
                <c:pt idx="46">
                  <c:v>5.1529063847775627E-3</c:v>
                </c:pt>
                <c:pt idx="47">
                  <c:v>3.8181539873465599E-3</c:v>
                </c:pt>
                <c:pt idx="48">
                  <c:v>2.1299279271598699E-2</c:v>
                </c:pt>
                <c:pt idx="49">
                  <c:v>1.7367966517808229E-2</c:v>
                </c:pt>
                <c:pt idx="50">
                  <c:v>1.4734207412310841E-2</c:v>
                </c:pt>
                <c:pt idx="51">
                  <c:v>8.2579691030338041E-3</c:v>
                </c:pt>
                <c:pt idx="52">
                  <c:v>6.186258067543398E-3</c:v>
                </c:pt>
                <c:pt idx="53">
                  <c:v>6.0695716721172424E-2</c:v>
                </c:pt>
                <c:pt idx="54">
                  <c:v>5.3452077300985869E-2</c:v>
                </c:pt>
                <c:pt idx="55">
                  <c:v>4.7136172933028124E-2</c:v>
                </c:pt>
                <c:pt idx="56">
                  <c:v>0.11431672337593644</c:v>
                </c:pt>
                <c:pt idx="57">
                  <c:v>0.10028939829638236</c:v>
                </c:pt>
                <c:pt idx="58">
                  <c:v>9.1368221915181833E-2</c:v>
                </c:pt>
                <c:pt idx="59">
                  <c:v>8.2223274891983736E-2</c:v>
                </c:pt>
              </c:numCache>
            </c:numRef>
          </c:xVal>
          <c:yVal>
            <c:numRef>
              <c:f>Sheet1!$I$2:$I$61</c:f>
              <c:numCache>
                <c:formatCode>0.000000</c:formatCode>
                <c:ptCount val="60"/>
                <c:pt idx="0">
                  <c:v>2.7861111111111109E-4</c:v>
                </c:pt>
                <c:pt idx="1">
                  <c:v>2.8316666666666665E-4</c:v>
                </c:pt>
                <c:pt idx="2">
                  <c:v>5.0944444444444442E-4</c:v>
                </c:pt>
                <c:pt idx="3">
                  <c:v>5.3455555555555548E-4</c:v>
                </c:pt>
                <c:pt idx="4">
                  <c:v>7.1950000000000009E-4</c:v>
                </c:pt>
                <c:pt idx="5">
                  <c:v>7.5333333333333329E-4</c:v>
                </c:pt>
                <c:pt idx="6">
                  <c:v>8.3244444444444446E-4</c:v>
                </c:pt>
                <c:pt idx="7">
                  <c:v>8.6816666666666661E-4</c:v>
                </c:pt>
                <c:pt idx="8">
                  <c:v>1.2612777777777776E-3</c:v>
                </c:pt>
                <c:pt idx="9">
                  <c:v>1.3195555555555556E-3</c:v>
                </c:pt>
                <c:pt idx="10">
                  <c:v>1.561277777777778E-3</c:v>
                </c:pt>
                <c:pt idx="11">
                  <c:v>1.6441666666666666E-3</c:v>
                </c:pt>
                <c:pt idx="12">
                  <c:v>1.6680555555555554E-3</c:v>
                </c:pt>
                <c:pt idx="13">
                  <c:v>2.8899999999999998E-4</c:v>
                </c:pt>
                <c:pt idx="14">
                  <c:v>2.9033333333333331E-4</c:v>
                </c:pt>
                <c:pt idx="15">
                  <c:v>5.4011111111111111E-4</c:v>
                </c:pt>
                <c:pt idx="16">
                  <c:v>5.4783333333333333E-4</c:v>
                </c:pt>
                <c:pt idx="17">
                  <c:v>5.5111111111111116E-4</c:v>
                </c:pt>
                <c:pt idx="18">
                  <c:v>5.5672222222222223E-4</c:v>
                </c:pt>
                <c:pt idx="19">
                  <c:v>5.5972222222222209E-4</c:v>
                </c:pt>
                <c:pt idx="20">
                  <c:v>7.6727777777777775E-4</c:v>
                </c:pt>
                <c:pt idx="21">
                  <c:v>7.7088888888888888E-4</c:v>
                </c:pt>
                <c:pt idx="22">
                  <c:v>7.8527777777777775E-4</c:v>
                </c:pt>
                <c:pt idx="23">
                  <c:v>8.8188888888888898E-4</c:v>
                </c:pt>
                <c:pt idx="24">
                  <c:v>9.117222222222223E-4</c:v>
                </c:pt>
                <c:pt idx="25">
                  <c:v>9.1422222222222219E-4</c:v>
                </c:pt>
                <c:pt idx="26">
                  <c:v>1.3502222222222223E-3</c:v>
                </c:pt>
                <c:pt idx="27">
                  <c:v>1.3549999999999999E-3</c:v>
                </c:pt>
                <c:pt idx="28">
                  <c:v>1.4000000000000002E-3</c:v>
                </c:pt>
                <c:pt idx="29">
                  <c:v>1.4132777777777776E-3</c:v>
                </c:pt>
                <c:pt idx="30">
                  <c:v>1.4298888888888887E-3</c:v>
                </c:pt>
                <c:pt idx="31">
                  <c:v>1.6844999999999998E-3</c:v>
                </c:pt>
                <c:pt idx="32">
                  <c:v>1.7726666666666665E-3</c:v>
                </c:pt>
                <c:pt idx="33">
                  <c:v>1.8006666666666668E-3</c:v>
                </c:pt>
                <c:pt idx="34">
                  <c:v>2.9566666666666668E-4</c:v>
                </c:pt>
                <c:pt idx="35">
                  <c:v>2.9661111111111115E-4</c:v>
                </c:pt>
                <c:pt idx="36">
                  <c:v>2.9749999999999997E-4</c:v>
                </c:pt>
                <c:pt idx="37">
                  <c:v>2.9861111111111109E-4</c:v>
                </c:pt>
                <c:pt idx="38">
                  <c:v>3.0038888888888888E-4</c:v>
                </c:pt>
                <c:pt idx="39">
                  <c:v>3.0027777777777778E-4</c:v>
                </c:pt>
                <c:pt idx="40">
                  <c:v>5.5600000000000018E-4</c:v>
                </c:pt>
                <c:pt idx="41">
                  <c:v>5.6461111111111111E-4</c:v>
                </c:pt>
                <c:pt idx="42">
                  <c:v>5.6738888888888898E-4</c:v>
                </c:pt>
                <c:pt idx="43">
                  <c:v>7.9094444444444427E-4</c:v>
                </c:pt>
                <c:pt idx="44">
                  <c:v>7.9316666666666663E-4</c:v>
                </c:pt>
                <c:pt idx="45">
                  <c:v>8.0166666666666667E-4</c:v>
                </c:pt>
                <c:pt idx="46">
                  <c:v>8.0477777777777785E-4</c:v>
                </c:pt>
                <c:pt idx="47">
                  <c:v>8.1144444444444439E-4</c:v>
                </c:pt>
                <c:pt idx="48">
                  <c:v>8.898333333333333E-4</c:v>
                </c:pt>
                <c:pt idx="49">
                  <c:v>8.9583333333333333E-4</c:v>
                </c:pt>
                <c:pt idx="50">
                  <c:v>9.0638888888888898E-4</c:v>
                </c:pt>
                <c:pt idx="51">
                  <c:v>9.2450000000000008E-4</c:v>
                </c:pt>
                <c:pt idx="52">
                  <c:v>9.3188888888888889E-4</c:v>
                </c:pt>
                <c:pt idx="53">
                  <c:v>1.3684444444444445E-3</c:v>
                </c:pt>
                <c:pt idx="54">
                  <c:v>1.3852222222222224E-3</c:v>
                </c:pt>
                <c:pt idx="55">
                  <c:v>1.3962777777777778E-3</c:v>
                </c:pt>
                <c:pt idx="56">
                  <c:v>1.7165000000000001E-3</c:v>
                </c:pt>
                <c:pt idx="57">
                  <c:v>1.723722222222222E-3</c:v>
                </c:pt>
                <c:pt idx="58">
                  <c:v>1.7475555555555558E-3</c:v>
                </c:pt>
                <c:pt idx="59">
                  <c:v>1.758388888888889E-3</c:v>
                </c:pt>
              </c:numCache>
            </c:numRef>
          </c:yVal>
        </c:ser>
        <c:axId val="69306240"/>
        <c:axId val="69312512"/>
      </c:scatterChart>
      <c:valAx>
        <c:axId val="69306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Friction Loss in Pipe (Pa/m)</a:t>
                </a:r>
              </a:p>
            </c:rich>
          </c:tx>
          <c:layout/>
        </c:title>
        <c:numFmt formatCode="0.000E+00" sourceLinked="1"/>
        <c:tickLblPos val="nextTo"/>
        <c:crossAx val="69312512"/>
        <c:crosses val="autoZero"/>
        <c:crossBetween val="midCat"/>
      </c:valAx>
      <c:valAx>
        <c:axId val="69312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Rates (m^3/s)</a:t>
                </a:r>
              </a:p>
            </c:rich>
          </c:tx>
          <c:layout/>
        </c:title>
        <c:numFmt formatCode="0.000000" sourceLinked="1"/>
        <c:tickLblPos val="nextTo"/>
        <c:crossAx val="6930624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238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238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6238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sqref="A1:D6"/>
    </sheetView>
  </sheetViews>
  <sheetFormatPr defaultColWidth="10.875" defaultRowHeight="12.75"/>
  <cols>
    <col min="1" max="1" width="20.875" style="31" customWidth="1"/>
    <col min="2" max="2" width="16.875" style="31" bestFit="1" customWidth="1"/>
    <col min="3" max="3" width="20.625" style="31" customWidth="1"/>
    <col min="4" max="4" width="15.625" style="31" bestFit="1" customWidth="1"/>
    <col min="5" max="16384" width="10.875" style="31"/>
  </cols>
  <sheetData>
    <row r="1" spans="1:4" ht="15">
      <c r="A1" s="32" t="s">
        <v>6</v>
      </c>
      <c r="B1" s="32" t="s">
        <v>17</v>
      </c>
      <c r="C1" s="32" t="s">
        <v>13</v>
      </c>
      <c r="D1" s="32" t="s">
        <v>24</v>
      </c>
    </row>
    <row r="2" spans="1:4" ht="30">
      <c r="A2" s="32" t="s">
        <v>1</v>
      </c>
      <c r="B2" s="32" t="s">
        <v>18</v>
      </c>
      <c r="C2" s="32" t="s">
        <v>15</v>
      </c>
      <c r="D2" s="32" t="s">
        <v>25</v>
      </c>
    </row>
    <row r="3" spans="1:4" ht="30">
      <c r="A3" s="32" t="s">
        <v>16</v>
      </c>
      <c r="B3" s="32" t="s">
        <v>18</v>
      </c>
      <c r="C3" s="32" t="s">
        <v>19</v>
      </c>
      <c r="D3" s="32" t="s">
        <v>26</v>
      </c>
    </row>
    <row r="4" spans="1:4" ht="15">
      <c r="A4" s="32" t="s">
        <v>20</v>
      </c>
      <c r="B4" s="32" t="s">
        <v>21</v>
      </c>
      <c r="C4" s="32" t="s">
        <v>22</v>
      </c>
      <c r="D4" s="32" t="s">
        <v>27</v>
      </c>
    </row>
    <row r="5" spans="1:4" ht="15">
      <c r="A5" s="32" t="s">
        <v>23</v>
      </c>
      <c r="B5" s="32" t="s">
        <v>21</v>
      </c>
      <c r="C5" s="32" t="s">
        <v>22</v>
      </c>
      <c r="D5" s="32" t="s">
        <v>28</v>
      </c>
    </row>
    <row r="6" spans="1:4" ht="30" customHeight="1">
      <c r="A6" s="32" t="s">
        <v>29</v>
      </c>
      <c r="B6" s="32" t="s">
        <v>30</v>
      </c>
      <c r="C6" s="32" t="s">
        <v>22</v>
      </c>
      <c r="D6" s="32" t="s">
        <v>31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D75"/>
  <sheetViews>
    <sheetView topLeftCell="W1" zoomScaleNormal="100" workbookViewId="0">
      <pane ySplit="5" topLeftCell="A64" activePane="bottomLeft" state="frozen"/>
      <selection pane="bottomLeft" activeCell="A5" sqref="A5:AC75"/>
    </sheetView>
  </sheetViews>
  <sheetFormatPr defaultColWidth="10.875" defaultRowHeight="15.75"/>
  <cols>
    <col min="1" max="1" width="18.625" style="1" bestFit="1" customWidth="1"/>
    <col min="2" max="2" width="24.5" style="1" bestFit="1" customWidth="1"/>
    <col min="3" max="3" width="23.125" style="16" bestFit="1" customWidth="1"/>
    <col min="4" max="4" width="18.875" style="16" bestFit="1" customWidth="1"/>
    <col min="5" max="5" width="10.875" style="26"/>
    <col min="6" max="6" width="18.625" style="1" bestFit="1" customWidth="1"/>
    <col min="7" max="7" width="30.875" style="1" bestFit="1" customWidth="1"/>
    <col min="8" max="8" width="23.125" style="1" bestFit="1" customWidth="1"/>
    <col min="9" max="9" width="17.125" style="1" bestFit="1" customWidth="1"/>
    <col min="10" max="10" width="10.875" style="27"/>
    <col min="11" max="11" width="18.625" style="1" bestFit="1" customWidth="1"/>
    <col min="12" max="12" width="24.5" style="1" bestFit="1" customWidth="1"/>
    <col min="13" max="13" width="23.125" style="1" bestFit="1" customWidth="1"/>
    <col min="14" max="14" width="17.125" style="1" bestFit="1" customWidth="1"/>
    <col min="15" max="15" width="10.875" style="26"/>
    <col min="16" max="16" width="18.625" style="1" bestFit="1" customWidth="1"/>
    <col min="17" max="17" width="24.5" style="1" bestFit="1" customWidth="1"/>
    <col min="18" max="18" width="23.125" style="16" bestFit="1" customWidth="1"/>
    <col min="19" max="19" width="17.125" style="16" bestFit="1" customWidth="1"/>
    <col min="20" max="20" width="10.875" style="27"/>
    <col min="21" max="21" width="18.625" style="1" bestFit="1" customWidth="1"/>
    <col min="22" max="22" width="24.5" style="1" bestFit="1" customWidth="1"/>
    <col min="23" max="23" width="23.125" style="16" bestFit="1" customWidth="1"/>
    <col min="24" max="24" width="17.125" style="16" bestFit="1" customWidth="1"/>
    <col min="25" max="25" width="10.875" style="26"/>
    <col min="26" max="26" width="18.625" style="1" bestFit="1" customWidth="1"/>
    <col min="27" max="27" width="24.5" style="1" bestFit="1" customWidth="1"/>
    <col min="28" max="28" width="23.125" style="16" bestFit="1" customWidth="1"/>
    <col min="29" max="29" width="17.125" style="16" bestFit="1" customWidth="1"/>
    <col min="30" max="30" width="10.875" style="27"/>
    <col min="31" max="16384" width="10.875" style="1"/>
  </cols>
  <sheetData>
    <row r="1" spans="1:29">
      <c r="A1" s="2" t="s">
        <v>1</v>
      </c>
      <c r="B1" s="3"/>
      <c r="C1" s="10"/>
      <c r="D1" s="11"/>
      <c r="F1" s="17" t="s">
        <v>7</v>
      </c>
      <c r="G1" s="4" t="s">
        <v>14</v>
      </c>
    </row>
    <row r="2" spans="1:29" ht="16.5" thickBot="1">
      <c r="A2" s="5" t="s">
        <v>3</v>
      </c>
      <c r="B2" s="6" t="s">
        <v>4</v>
      </c>
      <c r="C2" s="12" t="s">
        <v>2</v>
      </c>
      <c r="D2" s="13" t="s">
        <v>5</v>
      </c>
      <c r="F2" s="8">
        <v>2</v>
      </c>
      <c r="G2" s="28">
        <v>118</v>
      </c>
    </row>
    <row r="3" spans="1:29" ht="16.5" thickBot="1">
      <c r="A3" s="8">
        <v>1</v>
      </c>
      <c r="B3" s="9">
        <v>5</v>
      </c>
      <c r="C3" s="29">
        <v>0</v>
      </c>
      <c r="D3" s="30">
        <f>130*0.0254</f>
        <v>3.302</v>
      </c>
    </row>
    <row r="4" spans="1:29" ht="16.5" thickBot="1"/>
    <row r="5" spans="1:29" ht="16.5" thickBot="1">
      <c r="A5" s="18" t="s">
        <v>8</v>
      </c>
      <c r="B5" s="19" t="s">
        <v>10</v>
      </c>
      <c r="C5" s="20" t="s">
        <v>0</v>
      </c>
      <c r="D5" s="21" t="s">
        <v>9</v>
      </c>
      <c r="F5" s="18" t="s">
        <v>8</v>
      </c>
      <c r="G5" s="19" t="s">
        <v>10</v>
      </c>
      <c r="H5" s="20" t="s">
        <v>0</v>
      </c>
      <c r="I5" s="21" t="s">
        <v>9</v>
      </c>
      <c r="K5" s="22" t="s">
        <v>8</v>
      </c>
      <c r="L5" s="23" t="s">
        <v>10</v>
      </c>
      <c r="M5" s="24" t="s">
        <v>0</v>
      </c>
      <c r="N5" s="25" t="s">
        <v>9</v>
      </c>
      <c r="P5" s="18" t="s">
        <v>8</v>
      </c>
      <c r="Q5" s="19" t="s">
        <v>10</v>
      </c>
      <c r="R5" s="20" t="s">
        <v>0</v>
      </c>
      <c r="S5" s="21" t="s">
        <v>9</v>
      </c>
      <c r="U5" s="18" t="s">
        <v>8</v>
      </c>
      <c r="V5" s="19" t="s">
        <v>10</v>
      </c>
      <c r="W5" s="20" t="s">
        <v>0</v>
      </c>
      <c r="X5" s="21" t="s">
        <v>9</v>
      </c>
      <c r="Z5" s="18" t="s">
        <v>8</v>
      </c>
      <c r="AA5" s="19" t="s">
        <v>10</v>
      </c>
      <c r="AB5" s="20" t="s">
        <v>0</v>
      </c>
      <c r="AC5" s="21" t="s">
        <v>9</v>
      </c>
    </row>
    <row r="6" spans="1:29">
      <c r="A6" s="17">
        <v>0.4</v>
      </c>
      <c r="B6" s="3">
        <v>3</v>
      </c>
      <c r="C6" s="10">
        <v>1.002</v>
      </c>
      <c r="D6" s="11">
        <v>2.206</v>
      </c>
      <c r="F6" s="17">
        <v>0.4</v>
      </c>
      <c r="G6" s="3">
        <v>3</v>
      </c>
      <c r="H6" s="3">
        <v>1.8360000000000001</v>
      </c>
      <c r="I6" s="4">
        <v>1.796</v>
      </c>
      <c r="K6" s="17">
        <v>0.4</v>
      </c>
      <c r="L6" s="3">
        <v>3.5</v>
      </c>
      <c r="M6" s="3">
        <v>2.59</v>
      </c>
      <c r="N6" s="4">
        <v>1.6639999999999999</v>
      </c>
      <c r="P6" s="17">
        <v>0.4</v>
      </c>
      <c r="Q6" s="3">
        <v>3.5</v>
      </c>
      <c r="R6" s="10">
        <v>2.9929999999999999</v>
      </c>
      <c r="S6" s="11">
        <v>1.7669999999999999</v>
      </c>
      <c r="U6" s="17">
        <v>0.4</v>
      </c>
      <c r="V6" s="3">
        <v>4</v>
      </c>
      <c r="W6" s="10">
        <v>4.54</v>
      </c>
      <c r="X6" s="11">
        <v>1.5569999999999999</v>
      </c>
      <c r="Z6" s="17">
        <v>0.4</v>
      </c>
      <c r="AA6" s="3">
        <v>4</v>
      </c>
      <c r="AB6" s="10">
        <v>5.6340000000000003</v>
      </c>
      <c r="AC6" s="11">
        <v>1.413</v>
      </c>
    </row>
    <row r="7" spans="1:29">
      <c r="A7" s="5"/>
      <c r="B7" s="6"/>
      <c r="C7" s="12">
        <v>1.0029999999999999</v>
      </c>
      <c r="D7" s="13">
        <v>2.181</v>
      </c>
      <c r="F7" s="5"/>
      <c r="G7" s="6"/>
      <c r="H7" s="6">
        <v>1.8320000000000001</v>
      </c>
      <c r="I7" s="7">
        <v>1.792</v>
      </c>
      <c r="K7" s="5"/>
      <c r="L7" s="6"/>
      <c r="M7" s="6">
        <v>2.5870000000000002</v>
      </c>
      <c r="N7" s="7">
        <v>1.6619999999999999</v>
      </c>
      <c r="P7" s="5"/>
      <c r="Q7" s="6"/>
      <c r="R7" s="12">
        <v>2.9969999999999999</v>
      </c>
      <c r="S7" s="13">
        <v>1.7649999999999999</v>
      </c>
      <c r="U7" s="5"/>
      <c r="V7" s="6"/>
      <c r="W7" s="12">
        <v>4.5359999999999996</v>
      </c>
      <c r="X7" s="13">
        <v>1.5549999999999999</v>
      </c>
      <c r="Z7" s="5"/>
      <c r="AA7" s="6"/>
      <c r="AB7" s="12">
        <v>5.6230000000000002</v>
      </c>
      <c r="AC7" s="13">
        <v>1.415</v>
      </c>
    </row>
    <row r="8" spans="1:29">
      <c r="A8" s="5"/>
      <c r="B8" s="6"/>
      <c r="C8" s="12">
        <v>1</v>
      </c>
      <c r="D8" s="13">
        <v>2.1509999999999998</v>
      </c>
      <c r="F8" s="5"/>
      <c r="G8" s="6"/>
      <c r="H8" s="6">
        <v>1.835</v>
      </c>
      <c r="I8" s="7">
        <v>1.7889999999999999</v>
      </c>
      <c r="K8" s="5"/>
      <c r="L8" s="6"/>
      <c r="M8" s="6">
        <v>2.585</v>
      </c>
      <c r="N8" s="7">
        <v>1.6619999999999999</v>
      </c>
      <c r="P8" s="5"/>
      <c r="Q8" s="6"/>
      <c r="R8" s="12">
        <v>3.0009999999999999</v>
      </c>
      <c r="S8" s="13">
        <v>1.7629999999999999</v>
      </c>
      <c r="U8" s="5"/>
      <c r="V8" s="6"/>
      <c r="W8" s="12">
        <v>4.5369999999999999</v>
      </c>
      <c r="X8" s="13">
        <v>1.554</v>
      </c>
      <c r="Z8" s="5"/>
      <c r="AA8" s="6"/>
      <c r="AB8" s="12">
        <v>5.6159999999999997</v>
      </c>
      <c r="AC8" s="13">
        <v>1.417</v>
      </c>
    </row>
    <row r="9" spans="1:29">
      <c r="A9" s="5"/>
      <c r="B9" s="6"/>
      <c r="C9" s="12">
        <v>1.0049999999999999</v>
      </c>
      <c r="D9" s="13">
        <v>2.157</v>
      </c>
      <c r="F9" s="5"/>
      <c r="G9" s="6"/>
      <c r="H9" s="6">
        <v>1.8340000000000001</v>
      </c>
      <c r="I9" s="7">
        <v>1.7949999999999999</v>
      </c>
      <c r="K9" s="5"/>
      <c r="L9" s="6"/>
      <c r="M9" s="6">
        <v>2.5960000000000001</v>
      </c>
      <c r="N9" s="7">
        <v>1.661</v>
      </c>
      <c r="P9" s="5"/>
      <c r="Q9" s="6"/>
      <c r="R9" s="12">
        <v>2.9990000000000001</v>
      </c>
      <c r="S9" s="13">
        <v>1.764</v>
      </c>
      <c r="U9" s="5"/>
      <c r="V9" s="6"/>
      <c r="W9" s="12">
        <v>4.54</v>
      </c>
      <c r="X9" s="13">
        <v>1.5549999999999999</v>
      </c>
      <c r="Z9" s="5"/>
      <c r="AA9" s="6"/>
      <c r="AB9" s="12">
        <v>5.6120000000000001</v>
      </c>
      <c r="AC9" s="13">
        <v>1.415</v>
      </c>
    </row>
    <row r="10" spans="1:29" ht="16.5" thickBot="1">
      <c r="A10" s="5"/>
      <c r="B10" s="6"/>
      <c r="C10" s="12">
        <v>1.0049999999999999</v>
      </c>
      <c r="D10" s="13">
        <v>2.16</v>
      </c>
      <c r="F10" s="5"/>
      <c r="G10" s="6"/>
      <c r="H10" s="6">
        <v>1.833</v>
      </c>
      <c r="I10" s="7">
        <v>1.792</v>
      </c>
      <c r="K10" s="5"/>
      <c r="L10" s="6"/>
      <c r="M10" s="6">
        <v>2.593</v>
      </c>
      <c r="N10" s="7">
        <v>1.6619999999999999</v>
      </c>
      <c r="P10" s="5"/>
      <c r="Q10" s="6"/>
      <c r="R10" s="12">
        <v>2.9940000000000002</v>
      </c>
      <c r="S10" s="13">
        <v>1.7629999999999999</v>
      </c>
      <c r="U10" s="5"/>
      <c r="V10" s="6"/>
      <c r="W10" s="12">
        <v>4.55</v>
      </c>
      <c r="X10" s="13">
        <v>1.5580000000000001</v>
      </c>
      <c r="Z10" s="5"/>
      <c r="AA10" s="6"/>
      <c r="AB10" s="12">
        <v>5.6180000000000003</v>
      </c>
      <c r="AC10" s="13">
        <v>1.4159999999999999</v>
      </c>
    </row>
    <row r="11" spans="1:29">
      <c r="A11" s="17"/>
      <c r="B11" s="3" t="s">
        <v>11</v>
      </c>
      <c r="C11" s="10">
        <f>AVERAGE(C6:C10)</f>
        <v>1.0029999999999999</v>
      </c>
      <c r="D11" s="11">
        <f>AVERAGE(D6:D10)</f>
        <v>2.1710000000000003</v>
      </c>
      <c r="F11" s="17"/>
      <c r="G11" s="3" t="s">
        <v>11</v>
      </c>
      <c r="H11" s="10">
        <f>AVERAGE(H6:H10)</f>
        <v>1.8340000000000001</v>
      </c>
      <c r="I11" s="11">
        <f>AVERAGE(I6:I10)</f>
        <v>1.7928000000000002</v>
      </c>
      <c r="K11" s="17"/>
      <c r="L11" s="3" t="s">
        <v>11</v>
      </c>
      <c r="M11" s="10">
        <f>AVERAGE(M6:M10)</f>
        <v>2.5902000000000003</v>
      </c>
      <c r="N11" s="11">
        <f>AVERAGE(N6:N10)</f>
        <v>1.6621999999999999</v>
      </c>
      <c r="P11" s="17"/>
      <c r="Q11" s="3" t="s">
        <v>11</v>
      </c>
      <c r="R11" s="10">
        <f>AVERAGE(R6:R10)</f>
        <v>2.9967999999999999</v>
      </c>
      <c r="S11" s="11">
        <f>AVERAGE(S6:S10)</f>
        <v>1.7643999999999997</v>
      </c>
      <c r="U11" s="17"/>
      <c r="V11" s="3" t="s">
        <v>11</v>
      </c>
      <c r="W11" s="10">
        <f>AVERAGE(W6:W10)</f>
        <v>4.5405999999999995</v>
      </c>
      <c r="X11" s="11">
        <f>AVERAGE(X6:X10)</f>
        <v>1.5558000000000001</v>
      </c>
      <c r="Z11" s="17"/>
      <c r="AA11" s="3" t="s">
        <v>11</v>
      </c>
      <c r="AB11" s="10">
        <f>AVERAGE(AB6:AB10)</f>
        <v>5.6206000000000005</v>
      </c>
      <c r="AC11" s="11">
        <f>AVERAGE(AC6:AC10)</f>
        <v>1.4152</v>
      </c>
    </row>
    <row r="12" spans="1:29" ht="16.5" thickBot="1">
      <c r="A12" s="8"/>
      <c r="B12" s="9" t="s">
        <v>12</v>
      </c>
      <c r="C12" s="14">
        <f>STDEV(C6:C10)</f>
        <v>2.1213203435595921E-3</v>
      </c>
      <c r="D12" s="15">
        <f>STDEV(D6:D10)</f>
        <v>2.259424705539002E-2</v>
      </c>
      <c r="F12" s="8"/>
      <c r="G12" s="9" t="s">
        <v>12</v>
      </c>
      <c r="H12" s="14" t="e">
        <f ca="1">_xlfn.STDEV.S(H6:H10)</f>
        <v>#NAME?</v>
      </c>
      <c r="I12" s="15" t="e">
        <f ca="1">_xlfn.STDEV.S(I6:I10)</f>
        <v>#NAME?</v>
      </c>
      <c r="K12" s="8"/>
      <c r="L12" s="9" t="s">
        <v>12</v>
      </c>
      <c r="M12" s="14" t="e">
        <f ca="1">_xlfn.STDEV.S(M6:M10)</f>
        <v>#NAME?</v>
      </c>
      <c r="N12" s="15" t="e">
        <f ca="1">_xlfn.STDEV.S(N6:N10)</f>
        <v>#NAME?</v>
      </c>
      <c r="P12" s="8"/>
      <c r="Q12" s="9" t="s">
        <v>12</v>
      </c>
      <c r="R12" s="14" t="e">
        <f ca="1">_xlfn.STDEV.S(R6:R10)</f>
        <v>#NAME?</v>
      </c>
      <c r="S12" s="15" t="e">
        <f ca="1">_xlfn.STDEV.S(S6:S10)</f>
        <v>#NAME?</v>
      </c>
      <c r="U12" s="8"/>
      <c r="V12" s="9" t="s">
        <v>12</v>
      </c>
      <c r="W12" s="14" t="e">
        <f ca="1">_xlfn.STDEV.S(W6:W10)</f>
        <v>#NAME?</v>
      </c>
      <c r="X12" s="15" t="e">
        <f ca="1">_xlfn.STDEV.S(X6:X10)</f>
        <v>#NAME?</v>
      </c>
      <c r="Z12" s="8"/>
      <c r="AA12" s="9" t="s">
        <v>12</v>
      </c>
      <c r="AB12" s="14" t="e">
        <f ca="1">_xlfn.STDEV.S(AB6:AB10)</f>
        <v>#NAME?</v>
      </c>
      <c r="AC12" s="15" t="e">
        <f ca="1">_xlfn.STDEV.S(AC6:AC10)</f>
        <v>#NAME?</v>
      </c>
    </row>
    <row r="13" spans="1:29">
      <c r="A13" s="5">
        <v>0.8</v>
      </c>
      <c r="B13" s="6">
        <v>3</v>
      </c>
      <c r="C13" s="12">
        <v>1.022</v>
      </c>
      <c r="D13" s="13">
        <v>2.2919999999999998</v>
      </c>
      <c r="F13" s="5">
        <v>0.8</v>
      </c>
      <c r="G13" s="6">
        <v>3</v>
      </c>
      <c r="H13" s="6">
        <v>1.923</v>
      </c>
      <c r="I13" s="7">
        <v>2.2669999999999999</v>
      </c>
      <c r="K13" s="5">
        <v>0.8</v>
      </c>
      <c r="L13" s="6">
        <v>3</v>
      </c>
      <c r="M13" s="6">
        <v>2.702</v>
      </c>
      <c r="N13" s="7">
        <v>2.1930000000000001</v>
      </c>
      <c r="P13" s="5">
        <v>0.8</v>
      </c>
      <c r="Q13" s="6">
        <v>3</v>
      </c>
      <c r="R13" s="12">
        <v>3.1259999999999999</v>
      </c>
      <c r="S13" s="13">
        <v>2.181</v>
      </c>
      <c r="U13" s="5">
        <v>0.8</v>
      </c>
      <c r="V13" s="6">
        <v>3.5</v>
      </c>
      <c r="W13" s="12">
        <v>4.76</v>
      </c>
      <c r="X13" s="13">
        <v>2.0230000000000001</v>
      </c>
      <c r="Z13" s="5">
        <v>0.8</v>
      </c>
      <c r="AA13" s="6">
        <v>3</v>
      </c>
      <c r="AB13" s="12">
        <v>5.9169999999999998</v>
      </c>
      <c r="AC13" s="13">
        <v>1.8939999999999999</v>
      </c>
    </row>
    <row r="14" spans="1:29">
      <c r="A14" s="5"/>
      <c r="B14" s="6"/>
      <c r="C14" s="12">
        <v>1.0169999999999999</v>
      </c>
      <c r="D14" s="13">
        <v>2.355</v>
      </c>
      <c r="F14" s="5"/>
      <c r="G14" s="6"/>
      <c r="H14" s="6">
        <v>1.9179999999999999</v>
      </c>
      <c r="I14" s="7">
        <v>2.3220000000000001</v>
      </c>
      <c r="K14" s="5"/>
      <c r="L14" s="6"/>
      <c r="M14" s="6">
        <v>2.7120000000000002</v>
      </c>
      <c r="N14" s="7">
        <v>2.1859999999999999</v>
      </c>
      <c r="P14" s="5"/>
      <c r="Q14" s="6"/>
      <c r="R14" s="12">
        <v>3.1240000000000001</v>
      </c>
      <c r="S14" s="13">
        <v>2.1890000000000001</v>
      </c>
      <c r="U14" s="5"/>
      <c r="V14" s="6"/>
      <c r="W14" s="12">
        <v>4.7569999999999997</v>
      </c>
      <c r="X14" s="13">
        <v>2.0369999999999999</v>
      </c>
      <c r="Z14" s="5"/>
      <c r="AA14" s="6"/>
      <c r="AB14" s="12">
        <v>5.9240000000000004</v>
      </c>
      <c r="AC14" s="13">
        <v>1.895</v>
      </c>
    </row>
    <row r="15" spans="1:29">
      <c r="A15" s="5"/>
      <c r="B15" s="6"/>
      <c r="C15" s="12">
        <v>1.02</v>
      </c>
      <c r="D15" s="13">
        <v>2.3450000000000002</v>
      </c>
      <c r="F15" s="5"/>
      <c r="G15" s="6"/>
      <c r="H15" s="6">
        <v>1.929</v>
      </c>
      <c r="I15" s="7">
        <v>2.3159999999999998</v>
      </c>
      <c r="K15" s="5"/>
      <c r="L15" s="6"/>
      <c r="M15" s="6">
        <v>2.7250000000000001</v>
      </c>
      <c r="N15" s="7">
        <v>2.181</v>
      </c>
      <c r="P15" s="5"/>
      <c r="Q15" s="6"/>
      <c r="R15" s="12">
        <v>3.1219999999999999</v>
      </c>
      <c r="S15" s="13">
        <v>2.2080000000000002</v>
      </c>
      <c r="U15" s="5"/>
      <c r="V15" s="6"/>
      <c r="W15" s="12">
        <v>4.7439999999999998</v>
      </c>
      <c r="X15" s="13">
        <v>2.0230000000000001</v>
      </c>
      <c r="Z15" s="5"/>
      <c r="AA15" s="6"/>
      <c r="AB15" s="12">
        <v>5.9180000000000001</v>
      </c>
      <c r="AC15" s="13">
        <v>1.8919999999999999</v>
      </c>
    </row>
    <row r="16" spans="1:29">
      <c r="A16" s="5"/>
      <c r="B16" s="6"/>
      <c r="C16" s="12">
        <v>1.018</v>
      </c>
      <c r="D16" s="13">
        <v>2.3719999999999999</v>
      </c>
      <c r="F16" s="5"/>
      <c r="G16" s="6"/>
      <c r="H16" s="6">
        <v>1.9319999999999999</v>
      </c>
      <c r="I16" s="7">
        <v>2.2759999999999998</v>
      </c>
      <c r="K16" s="5"/>
      <c r="L16" s="6"/>
      <c r="M16" s="6">
        <v>2.714</v>
      </c>
      <c r="N16" s="7">
        <v>2.1920000000000002</v>
      </c>
      <c r="P16" s="5"/>
      <c r="Q16" s="6"/>
      <c r="R16" s="12">
        <v>3.129</v>
      </c>
      <c r="S16" s="13">
        <v>2.218</v>
      </c>
      <c r="U16" s="5"/>
      <c r="V16" s="6"/>
      <c r="W16" s="12">
        <v>4.7389999999999999</v>
      </c>
      <c r="X16" s="13">
        <v>2.0209999999999999</v>
      </c>
      <c r="Z16" s="5"/>
      <c r="AA16" s="6"/>
      <c r="AB16" s="12">
        <v>5.9039999999999999</v>
      </c>
      <c r="AC16" s="13">
        <v>1.8959999999999999</v>
      </c>
    </row>
    <row r="17" spans="1:29" ht="16.5" thickBot="1">
      <c r="A17" s="5"/>
      <c r="B17" s="6"/>
      <c r="C17" s="12">
        <v>1.02</v>
      </c>
      <c r="D17" s="13">
        <v>2.3849999999999998</v>
      </c>
      <c r="F17" s="5"/>
      <c r="G17" s="6"/>
      <c r="H17" s="6">
        <v>1.92</v>
      </c>
      <c r="I17" s="7">
        <v>2.3220000000000001</v>
      </c>
      <c r="K17" s="5"/>
      <c r="L17" s="6"/>
      <c r="M17" s="6">
        <v>2.7069999999999999</v>
      </c>
      <c r="N17" s="7">
        <v>2.1760000000000002</v>
      </c>
      <c r="P17" s="5"/>
      <c r="Q17" s="6"/>
      <c r="R17" s="12">
        <v>3.1259999999999999</v>
      </c>
      <c r="S17" s="13">
        <v>2.2000000000000002</v>
      </c>
      <c r="U17" s="5"/>
      <c r="V17" s="6"/>
      <c r="W17" s="12">
        <v>4.7519999999999998</v>
      </c>
      <c r="X17" s="13">
        <v>2.0329999999999999</v>
      </c>
      <c r="Z17" s="5"/>
      <c r="AA17" s="6"/>
      <c r="AB17" s="12">
        <v>5.9320000000000004</v>
      </c>
      <c r="AC17" s="13">
        <v>1.895</v>
      </c>
    </row>
    <row r="18" spans="1:29">
      <c r="A18" s="17"/>
      <c r="B18" s="3" t="s">
        <v>11</v>
      </c>
      <c r="C18" s="10">
        <f>AVERAGE(C13:C17)</f>
        <v>1.0193999999999999</v>
      </c>
      <c r="D18" s="11">
        <f>AVERAGE(D13:D17)</f>
        <v>2.3498000000000001</v>
      </c>
      <c r="F18" s="17"/>
      <c r="G18" s="3" t="s">
        <v>11</v>
      </c>
      <c r="H18" s="10">
        <f>AVERAGE(H13:H17)</f>
        <v>1.9243999999999999</v>
      </c>
      <c r="I18" s="11">
        <f>AVERAGE(I13:I17)</f>
        <v>2.3006000000000002</v>
      </c>
      <c r="K18" s="17"/>
      <c r="L18" s="3" t="s">
        <v>11</v>
      </c>
      <c r="M18" s="10">
        <f>AVERAGE(M13:M17)</f>
        <v>2.7119999999999997</v>
      </c>
      <c r="N18" s="11">
        <f>AVERAGE(N13:N17)</f>
        <v>2.1856</v>
      </c>
      <c r="P18" s="17"/>
      <c r="Q18" s="3" t="s">
        <v>11</v>
      </c>
      <c r="R18" s="10">
        <f>AVERAGE(R13:R17)</f>
        <v>3.1254</v>
      </c>
      <c r="S18" s="11">
        <f>AVERAGE(S13:S17)</f>
        <v>2.1991999999999998</v>
      </c>
      <c r="U18" s="17"/>
      <c r="V18" s="3" t="s">
        <v>11</v>
      </c>
      <c r="W18" s="10">
        <f>AVERAGE(W13:W17)</f>
        <v>4.7504</v>
      </c>
      <c r="X18" s="11">
        <f>AVERAGE(X13:X17)</f>
        <v>2.0273999999999996</v>
      </c>
      <c r="Z18" s="17"/>
      <c r="AA18" s="3" t="s">
        <v>11</v>
      </c>
      <c r="AB18" s="10">
        <f>AVERAGE(AB13:AB17)</f>
        <v>5.9189999999999996</v>
      </c>
      <c r="AC18" s="11">
        <f>AVERAGE(AC13:AC17)</f>
        <v>1.8943999999999999</v>
      </c>
    </row>
    <row r="19" spans="1:29" ht="16.5" thickBot="1">
      <c r="A19" s="8"/>
      <c r="B19" s="9" t="s">
        <v>12</v>
      </c>
      <c r="C19" s="14" t="e">
        <f ca="1">_xlfn.STDEV.S(C13:C17)</f>
        <v>#NAME?</v>
      </c>
      <c r="D19" s="15">
        <f>_xlfn.STDEV.S(D13:D17)</f>
        <v>3.5786869100271956E-2</v>
      </c>
      <c r="F19" s="8"/>
      <c r="G19" s="9" t="s">
        <v>12</v>
      </c>
      <c r="H19" s="14">
        <f>_xlfn.STDEV.S(H13:H17)</f>
        <v>5.9413803110051995E-3</v>
      </c>
      <c r="I19" s="15">
        <f>_xlfn.STDEV.S(I13:I17)</f>
        <v>2.6866335812685813E-2</v>
      </c>
      <c r="K19" s="8"/>
      <c r="L19" s="9" t="s">
        <v>12</v>
      </c>
      <c r="M19" s="14">
        <f>_xlfn.STDEV.S(M13:M17)</f>
        <v>8.6313382508160993E-3</v>
      </c>
      <c r="N19" s="15">
        <f>_xlfn.STDEV.S(N13:N17)</f>
        <v>7.231873892705811E-3</v>
      </c>
      <c r="P19" s="8"/>
      <c r="Q19" s="9" t="s">
        <v>12</v>
      </c>
      <c r="R19" s="14">
        <f>_xlfn.STDEV.S(R13:R17)</f>
        <v>2.6076809620810704E-3</v>
      </c>
      <c r="S19" s="15">
        <f>_xlfn.STDEV.S(S13:S17)</f>
        <v>1.4720733677368118E-2</v>
      </c>
      <c r="U19" s="8"/>
      <c r="V19" s="9" t="s">
        <v>12</v>
      </c>
      <c r="W19" s="14">
        <f>_xlfn.STDEV.S(W13:W17)</f>
        <v>8.7920418561332585E-3</v>
      </c>
      <c r="X19" s="15">
        <f>_xlfn.STDEV.S(X13:X17)</f>
        <v>7.1274118724821223E-3</v>
      </c>
      <c r="Z19" s="8"/>
      <c r="AA19" s="9" t="s">
        <v>12</v>
      </c>
      <c r="AB19" s="14">
        <f>_xlfn.STDEV.S(AB13:AB17)</f>
        <v>1.0295630140987203E-2</v>
      </c>
      <c r="AC19" s="15">
        <f>_xlfn.STDEV.S(AC13:AC17)</f>
        <v>1.5165750888103333E-3</v>
      </c>
    </row>
    <row r="20" spans="1:29">
      <c r="A20" s="5">
        <v>1.2</v>
      </c>
      <c r="B20" s="6">
        <v>3</v>
      </c>
      <c r="C20" s="12">
        <v>1.0389999999999999</v>
      </c>
      <c r="D20" s="13">
        <v>2.69</v>
      </c>
      <c r="F20" s="5">
        <v>1.2</v>
      </c>
      <c r="G20" s="6">
        <v>2.5</v>
      </c>
      <c r="H20" s="6">
        <v>1.9430000000000001</v>
      </c>
      <c r="I20" s="7">
        <v>2.4329999999999998</v>
      </c>
      <c r="K20" s="5">
        <v>1.2</v>
      </c>
      <c r="L20" s="6">
        <v>3</v>
      </c>
      <c r="M20" s="6">
        <v>2.7650000000000001</v>
      </c>
      <c r="N20" s="7">
        <v>2.35</v>
      </c>
      <c r="P20" s="5">
        <v>1.2</v>
      </c>
      <c r="Q20" s="6">
        <v>3</v>
      </c>
      <c r="R20" s="12">
        <v>3.1659999999999999</v>
      </c>
      <c r="S20" s="13">
        <v>2.4329999999999998</v>
      </c>
      <c r="U20" s="5">
        <v>1.2</v>
      </c>
      <c r="V20" s="6">
        <v>3.5</v>
      </c>
      <c r="W20" s="12">
        <v>4.8470000000000004</v>
      </c>
      <c r="X20" s="13">
        <v>2.2149999999999999</v>
      </c>
      <c r="Z20" s="5">
        <v>1.2</v>
      </c>
      <c r="AA20" s="6">
        <v>3</v>
      </c>
      <c r="AB20" s="12">
        <v>5.9980000000000002</v>
      </c>
      <c r="AC20" s="13">
        <v>2.0920000000000001</v>
      </c>
    </row>
    <row r="21" spans="1:29">
      <c r="A21" s="5"/>
      <c r="B21" s="6"/>
      <c r="C21" s="12">
        <v>1.04</v>
      </c>
      <c r="D21" s="13">
        <v>2.5030000000000001</v>
      </c>
      <c r="F21" s="5"/>
      <c r="G21" s="6"/>
      <c r="H21" s="6">
        <v>1.9510000000000001</v>
      </c>
      <c r="I21" s="7">
        <v>2.48</v>
      </c>
      <c r="K21" s="5"/>
      <c r="L21" s="6"/>
      <c r="M21" s="6">
        <v>2.7690000000000001</v>
      </c>
      <c r="N21" s="7">
        <v>2.4169999999999998</v>
      </c>
      <c r="P21" s="5"/>
      <c r="Q21" s="6"/>
      <c r="R21" s="12">
        <v>3.17</v>
      </c>
      <c r="S21" s="13">
        <v>2.42</v>
      </c>
      <c r="U21" s="5"/>
      <c r="V21" s="6"/>
      <c r="W21" s="12">
        <v>4.867</v>
      </c>
      <c r="X21" s="13">
        <v>2.1840000000000002</v>
      </c>
      <c r="Z21" s="5"/>
      <c r="AA21" s="6"/>
      <c r="AB21" s="12">
        <v>6.0069999999999997</v>
      </c>
      <c r="AC21" s="13">
        <v>2.0880000000000001</v>
      </c>
    </row>
    <row r="22" spans="1:29">
      <c r="A22" s="5"/>
      <c r="B22" s="6"/>
      <c r="C22" s="12">
        <v>1.038</v>
      </c>
      <c r="D22" s="13">
        <v>2.6429999999999998</v>
      </c>
      <c r="F22" s="5"/>
      <c r="G22" s="6"/>
      <c r="H22" s="6">
        <v>1.9470000000000001</v>
      </c>
      <c r="I22" s="7">
        <v>2.528</v>
      </c>
      <c r="K22" s="5"/>
      <c r="L22" s="6"/>
      <c r="M22" s="6">
        <v>2.7610000000000001</v>
      </c>
      <c r="N22" s="7">
        <v>2.339</v>
      </c>
      <c r="P22" s="5"/>
      <c r="Q22" s="6"/>
      <c r="R22" s="12">
        <v>3.1760000000000002</v>
      </c>
      <c r="S22" s="13">
        <v>2.3119999999999998</v>
      </c>
      <c r="U22" s="5"/>
      <c r="V22" s="6"/>
      <c r="W22" s="12">
        <v>4.8559999999999999</v>
      </c>
      <c r="X22" s="13">
        <v>2.1909999999999998</v>
      </c>
      <c r="Z22" s="5"/>
      <c r="AA22" s="6"/>
      <c r="AB22" s="12">
        <v>6.0190000000000001</v>
      </c>
      <c r="AC22" s="13">
        <v>2.044</v>
      </c>
    </row>
    <row r="23" spans="1:29">
      <c r="A23" s="5"/>
      <c r="B23" s="6"/>
      <c r="C23" s="12">
        <v>1.042</v>
      </c>
      <c r="D23" s="13">
        <v>2.657</v>
      </c>
      <c r="F23" s="5"/>
      <c r="G23" s="6"/>
      <c r="H23" s="6">
        <v>1.9350000000000001</v>
      </c>
      <c r="I23" s="7">
        <v>2.4889999999999999</v>
      </c>
      <c r="K23" s="5"/>
      <c r="L23" s="6"/>
      <c r="M23" s="6">
        <v>2.7639999999999998</v>
      </c>
      <c r="N23" s="7">
        <v>2.407</v>
      </c>
      <c r="P23" s="5"/>
      <c r="Q23" s="6"/>
      <c r="R23" s="12">
        <v>3.1779999999999999</v>
      </c>
      <c r="S23" s="13">
        <v>2.4060000000000001</v>
      </c>
      <c r="U23" s="5"/>
      <c r="V23" s="6"/>
      <c r="W23" s="12">
        <v>4.8710000000000004</v>
      </c>
      <c r="X23" s="13">
        <v>2.2559999999999998</v>
      </c>
      <c r="Z23" s="5"/>
      <c r="AA23" s="6"/>
      <c r="AB23" s="12">
        <v>6.0069999999999997</v>
      </c>
      <c r="AC23" s="13">
        <v>2.036</v>
      </c>
    </row>
    <row r="24" spans="1:29" ht="16.5" thickBot="1">
      <c r="A24" s="5"/>
      <c r="B24" s="6"/>
      <c r="C24" s="12">
        <v>1.0429999999999999</v>
      </c>
      <c r="D24" s="13">
        <v>2.6469999999999998</v>
      </c>
      <c r="F24" s="5"/>
      <c r="G24" s="6"/>
      <c r="H24" s="6">
        <v>1.946</v>
      </c>
      <c r="I24" s="7">
        <v>2.569</v>
      </c>
      <c r="K24" s="5"/>
      <c r="L24" s="6"/>
      <c r="M24" s="6">
        <v>2.7519999999999998</v>
      </c>
      <c r="N24" s="7">
        <v>2.3980000000000001</v>
      </c>
      <c r="P24" s="5"/>
      <c r="Q24" s="6"/>
      <c r="R24" s="12">
        <v>3.1840000000000002</v>
      </c>
      <c r="S24" s="13">
        <v>2.431</v>
      </c>
      <c r="U24" s="5"/>
      <c r="V24" s="6"/>
      <c r="W24" s="12">
        <v>4.8630000000000004</v>
      </c>
      <c r="X24" s="13">
        <v>2.2719999999999998</v>
      </c>
      <c r="Z24" s="5"/>
      <c r="AA24" s="6"/>
      <c r="AB24" s="12">
        <v>5.9939999999999998</v>
      </c>
      <c r="AC24" s="13">
        <v>2.036</v>
      </c>
    </row>
    <row r="25" spans="1:29">
      <c r="A25" s="17"/>
      <c r="B25" s="3" t="s">
        <v>11</v>
      </c>
      <c r="C25" s="10">
        <f>AVERAGE(C20:C24)</f>
        <v>1.0404</v>
      </c>
      <c r="D25" s="11">
        <f>AVERAGE(D20:D24)</f>
        <v>2.6279999999999997</v>
      </c>
      <c r="F25" s="17"/>
      <c r="G25" s="3" t="s">
        <v>11</v>
      </c>
      <c r="H25" s="10">
        <f>AVERAGE(H20:H24)</f>
        <v>1.9443999999999999</v>
      </c>
      <c r="I25" s="11">
        <f>AVERAGE(I20:I24)</f>
        <v>2.4997999999999996</v>
      </c>
      <c r="K25" s="17"/>
      <c r="L25" s="3" t="s">
        <v>11</v>
      </c>
      <c r="M25" s="10">
        <f>AVERAGE(M20:M24)</f>
        <v>2.7622</v>
      </c>
      <c r="N25" s="11">
        <f>AVERAGE(N20:N24)</f>
        <v>2.3822000000000001</v>
      </c>
      <c r="P25" s="17"/>
      <c r="Q25" s="3" t="s">
        <v>11</v>
      </c>
      <c r="R25" s="10">
        <f>AVERAGE(R20:R24)</f>
        <v>3.1748000000000003</v>
      </c>
      <c r="S25" s="11">
        <f>AVERAGE(S20:S24)</f>
        <v>2.4003999999999999</v>
      </c>
      <c r="U25" s="17"/>
      <c r="V25" s="3" t="s">
        <v>11</v>
      </c>
      <c r="W25" s="10">
        <f>AVERAGE(W20:W24)</f>
        <v>4.8608000000000002</v>
      </c>
      <c r="X25" s="11">
        <f>AVERAGE(X20:X24)</f>
        <v>2.2236000000000002</v>
      </c>
      <c r="Z25" s="17"/>
      <c r="AA25" s="3" t="s">
        <v>11</v>
      </c>
      <c r="AB25" s="10">
        <f>AVERAGE(AB20:AB24)</f>
        <v>6.0049999999999999</v>
      </c>
      <c r="AC25" s="11">
        <f>AVERAGE(AC20:AC24)</f>
        <v>2.0591999999999997</v>
      </c>
    </row>
    <row r="26" spans="1:29" ht="16.5" thickBot="1">
      <c r="A26" s="8"/>
      <c r="B26" s="9" t="s">
        <v>12</v>
      </c>
      <c r="C26" s="14">
        <f>_xlfn.STDEV.S(C20:C24)</f>
        <v>2.0736441353327579E-3</v>
      </c>
      <c r="D26" s="15">
        <f>_xlfn.STDEV.S(D20:D24)</f>
        <v>7.227724399837053E-2</v>
      </c>
      <c r="F26" s="8"/>
      <c r="G26" s="9" t="s">
        <v>12</v>
      </c>
      <c r="H26" s="14">
        <f>_xlfn.STDEV.S(H20:H24)</f>
        <v>5.9833101206606346E-3</v>
      </c>
      <c r="I26" s="15">
        <f>_xlfn.STDEV.S(I20:I24)</f>
        <v>5.1368278149067886E-2</v>
      </c>
      <c r="K26" s="8"/>
      <c r="L26" s="9" t="s">
        <v>12</v>
      </c>
      <c r="M26" s="14">
        <f>_xlfn.STDEV.S(M20:M24)</f>
        <v>6.3796551630947475E-3</v>
      </c>
      <c r="N26" s="15">
        <f>_xlfn.STDEV.S(N20:N24)</f>
        <v>3.5280306121120854E-2</v>
      </c>
      <c r="P26" s="8"/>
      <c r="Q26" s="9" t="s">
        <v>12</v>
      </c>
      <c r="R26" s="14">
        <f>_xlfn.STDEV.S(R20:R24)</f>
        <v>7.0142711667001614E-3</v>
      </c>
      <c r="S26" s="15">
        <f>_xlfn.STDEV.S(S20:S24)</f>
        <v>5.0569753806005473E-2</v>
      </c>
      <c r="U26" s="8"/>
      <c r="V26" s="9" t="s">
        <v>12</v>
      </c>
      <c r="W26" s="14">
        <f>_xlfn.STDEV.S(W20:W24)</f>
        <v>9.4973680564670194E-3</v>
      </c>
      <c r="X26" s="15">
        <f>_xlfn.STDEV.S(X20:X24)</f>
        <v>3.9042284769208777E-2</v>
      </c>
      <c r="Z26" s="8"/>
      <c r="AA26" s="9" t="s">
        <v>12</v>
      </c>
      <c r="AB26" s="14">
        <f>_xlfn.STDEV.S(AB20:AB24)</f>
        <v>9.669539802906895E-3</v>
      </c>
      <c r="AC26" s="15">
        <f>_xlfn.STDEV.S(AC20:AC24)</f>
        <v>2.8340783334269388E-2</v>
      </c>
    </row>
    <row r="27" spans="1:29">
      <c r="A27" s="5">
        <v>1.6</v>
      </c>
      <c r="B27" s="6">
        <v>2.5</v>
      </c>
      <c r="C27" s="12">
        <v>1.0549999999999999</v>
      </c>
      <c r="D27" s="13">
        <v>2.7869999999999999</v>
      </c>
      <c r="F27" s="5">
        <v>1.6</v>
      </c>
      <c r="G27" s="6">
        <v>2.5</v>
      </c>
      <c r="H27" s="6">
        <v>1.9710000000000001</v>
      </c>
      <c r="I27" s="7">
        <v>2.6059999999999999</v>
      </c>
      <c r="K27" s="5">
        <v>1.6</v>
      </c>
      <c r="L27" s="6">
        <v>3</v>
      </c>
      <c r="M27" s="6">
        <v>2.7759999999999998</v>
      </c>
      <c r="N27" s="7">
        <v>2.4380000000000002</v>
      </c>
      <c r="P27" s="5">
        <v>1.6</v>
      </c>
      <c r="Q27" s="6">
        <v>3</v>
      </c>
      <c r="R27" s="12">
        <v>3.2080000000000002</v>
      </c>
      <c r="S27" s="13">
        <v>2.355</v>
      </c>
      <c r="U27" s="5">
        <v>1.6</v>
      </c>
      <c r="V27" s="6">
        <v>3.5</v>
      </c>
      <c r="W27" s="12">
        <v>4.8680000000000003</v>
      </c>
      <c r="X27" s="13">
        <v>2.3130000000000002</v>
      </c>
      <c r="Z27" s="5">
        <v>1.6</v>
      </c>
      <c r="AA27" s="6">
        <v>3</v>
      </c>
      <c r="AB27" s="12">
        <v>6.05</v>
      </c>
      <c r="AC27" s="13">
        <v>2.16</v>
      </c>
    </row>
    <row r="28" spans="1:29">
      <c r="A28" s="5"/>
      <c r="B28" s="6"/>
      <c r="C28" s="12">
        <v>1.0489999999999999</v>
      </c>
      <c r="D28" s="13">
        <v>2.7290000000000001</v>
      </c>
      <c r="F28" s="5"/>
      <c r="G28" s="6"/>
      <c r="H28" s="6">
        <v>1.968</v>
      </c>
      <c r="I28" s="7">
        <v>2.62</v>
      </c>
      <c r="K28" s="5"/>
      <c r="L28" s="6"/>
      <c r="M28" s="6">
        <v>2.7759999999999998</v>
      </c>
      <c r="N28" s="7">
        <v>2.3180000000000001</v>
      </c>
      <c r="P28" s="5"/>
      <c r="Q28" s="6"/>
      <c r="R28" s="12">
        <v>3.1960000000000002</v>
      </c>
      <c r="S28" s="13">
        <v>2.5750000000000002</v>
      </c>
      <c r="U28" s="5"/>
      <c r="V28" s="6"/>
      <c r="W28" s="12">
        <v>4.8730000000000002</v>
      </c>
      <c r="X28" s="13">
        <v>2.3170000000000002</v>
      </c>
      <c r="Z28" s="5"/>
      <c r="AA28" s="6"/>
      <c r="AB28" s="12">
        <v>6.0629999999999997</v>
      </c>
      <c r="AC28" s="13">
        <v>2.1619999999999999</v>
      </c>
    </row>
    <row r="29" spans="1:29">
      <c r="A29" s="5"/>
      <c r="B29" s="6"/>
      <c r="C29" s="12">
        <v>1.042</v>
      </c>
      <c r="D29" s="13">
        <v>2.7130000000000001</v>
      </c>
      <c r="F29" s="5"/>
      <c r="G29" s="6"/>
      <c r="H29" s="6">
        <v>1.9690000000000001</v>
      </c>
      <c r="I29" s="7">
        <v>2.5760000000000001</v>
      </c>
      <c r="K29" s="5"/>
      <c r="L29" s="6"/>
      <c r="M29" s="6">
        <v>2.7669999999999999</v>
      </c>
      <c r="N29" s="7">
        <v>2.492</v>
      </c>
      <c r="P29" s="5"/>
      <c r="Q29" s="6"/>
      <c r="R29" s="12">
        <v>3.202</v>
      </c>
      <c r="S29" s="13">
        <v>2.5219999999999998</v>
      </c>
      <c r="U29" s="5"/>
      <c r="V29" s="6"/>
      <c r="W29" s="12">
        <v>4.8879999999999999</v>
      </c>
      <c r="X29" s="13">
        <v>2.351</v>
      </c>
      <c r="Z29" s="5"/>
      <c r="AA29" s="6"/>
      <c r="AB29" s="12">
        <v>6.07</v>
      </c>
      <c r="AC29" s="13">
        <v>2.1259999999999999</v>
      </c>
    </row>
    <row r="30" spans="1:29">
      <c r="A30" s="5"/>
      <c r="B30" s="6"/>
      <c r="C30" s="12">
        <v>1.0429999999999999</v>
      </c>
      <c r="D30" s="13">
        <v>2.7559999999999998</v>
      </c>
      <c r="F30" s="5"/>
      <c r="G30" s="6"/>
      <c r="H30" s="6">
        <v>1.98</v>
      </c>
      <c r="I30" s="7">
        <v>2.68</v>
      </c>
      <c r="K30" s="5"/>
      <c r="L30" s="6"/>
      <c r="M30" s="6">
        <v>2.7810000000000001</v>
      </c>
      <c r="N30" s="7">
        <v>2.3650000000000002</v>
      </c>
      <c r="P30" s="5"/>
      <c r="Q30" s="6"/>
      <c r="R30" s="12">
        <v>3.1989999999999998</v>
      </c>
      <c r="S30" s="13">
        <v>2.59</v>
      </c>
      <c r="U30" s="5"/>
      <c r="V30" s="6"/>
      <c r="W30" s="12">
        <v>4.8840000000000003</v>
      </c>
      <c r="X30" s="13">
        <v>2.2930000000000001</v>
      </c>
      <c r="Z30" s="5"/>
      <c r="AA30" s="6"/>
      <c r="AB30" s="12">
        <v>6.0659999999999998</v>
      </c>
      <c r="AC30" s="13">
        <v>2.1309999999999998</v>
      </c>
    </row>
    <row r="31" spans="1:29" ht="16.5" thickBot="1">
      <c r="A31" s="5"/>
      <c r="B31" s="6"/>
      <c r="C31" s="12">
        <v>1.0369999999999999</v>
      </c>
      <c r="D31" s="13">
        <v>2.7930000000000001</v>
      </c>
      <c r="F31" s="5"/>
      <c r="G31" s="6"/>
      <c r="H31" s="6">
        <v>1.9730000000000001</v>
      </c>
      <c r="I31" s="7">
        <v>2.62</v>
      </c>
      <c r="K31" s="5"/>
      <c r="L31" s="6"/>
      <c r="M31" s="6">
        <v>2.7759999999999998</v>
      </c>
      <c r="N31" s="7">
        <v>2.5019999999999998</v>
      </c>
      <c r="P31" s="5"/>
      <c r="Q31" s="6"/>
      <c r="R31" s="12">
        <v>3.2120000000000002</v>
      </c>
      <c r="S31" s="13">
        <v>2.577</v>
      </c>
      <c r="U31" s="5"/>
      <c r="V31" s="6"/>
      <c r="W31" s="12">
        <v>4.8769999999999998</v>
      </c>
      <c r="X31" s="13">
        <v>2.3420000000000001</v>
      </c>
      <c r="Z31" s="5"/>
      <c r="AA31" s="6"/>
      <c r="AB31" s="12">
        <v>6.0720000000000001</v>
      </c>
      <c r="AC31" s="13">
        <v>2.1659999999999999</v>
      </c>
    </row>
    <row r="32" spans="1:29">
      <c r="A32" s="17"/>
      <c r="B32" s="3" t="s">
        <v>11</v>
      </c>
      <c r="C32" s="10">
        <f>AVERAGE(C27:C31)</f>
        <v>1.0451999999999999</v>
      </c>
      <c r="D32" s="11">
        <f>AVERAGE(D27:D31)</f>
        <v>2.7555999999999998</v>
      </c>
      <c r="F32" s="17"/>
      <c r="G32" s="3" t="s">
        <v>11</v>
      </c>
      <c r="H32" s="10">
        <f>AVERAGE(H27:H31)</f>
        <v>1.9722000000000002</v>
      </c>
      <c r="I32" s="11">
        <f>AVERAGE(I27:I31)</f>
        <v>2.6204000000000001</v>
      </c>
      <c r="K32" s="17"/>
      <c r="L32" s="3" t="s">
        <v>11</v>
      </c>
      <c r="M32" s="10">
        <f>AVERAGE(M27:M31)</f>
        <v>2.7751999999999999</v>
      </c>
      <c r="N32" s="11">
        <f>AVERAGE(N27:N31)</f>
        <v>2.4229999999999996</v>
      </c>
      <c r="P32" s="17"/>
      <c r="Q32" s="3" t="s">
        <v>11</v>
      </c>
      <c r="R32" s="10">
        <f>AVERAGE(R27:R31)</f>
        <v>3.2033999999999998</v>
      </c>
      <c r="S32" s="11">
        <f>AVERAGE(S27:S31)</f>
        <v>2.5238</v>
      </c>
      <c r="U32" s="17"/>
      <c r="V32" s="3" t="s">
        <v>11</v>
      </c>
      <c r="W32" s="10">
        <f>AVERAGE(W27:W31)</f>
        <v>4.8779999999999992</v>
      </c>
      <c r="X32" s="11">
        <f>AVERAGE(X27:X31)</f>
        <v>2.3232000000000004</v>
      </c>
      <c r="Z32" s="17"/>
      <c r="AA32" s="3" t="s">
        <v>11</v>
      </c>
      <c r="AB32" s="10">
        <f>AVERAGE(AB27:AB31)</f>
        <v>6.0641999999999996</v>
      </c>
      <c r="AC32" s="11">
        <f>AVERAGE(AC27:AC31)</f>
        <v>2.149</v>
      </c>
    </row>
    <row r="33" spans="1:29" ht="16.5" thickBot="1">
      <c r="A33" s="8"/>
      <c r="B33" s="9" t="s">
        <v>12</v>
      </c>
      <c r="C33" s="14">
        <f>_xlfn.STDEV.S(C27:C31)</f>
        <v>6.9426219830839063E-3</v>
      </c>
      <c r="D33" s="15">
        <f>_xlfn.STDEV.S(D27:D31)</f>
        <v>3.5025704846583725E-2</v>
      </c>
      <c r="F33" s="8"/>
      <c r="G33" s="9" t="s">
        <v>12</v>
      </c>
      <c r="H33" s="14">
        <f>_xlfn.STDEV.S(H27:H31)</f>
        <v>4.7644516998286215E-3</v>
      </c>
      <c r="I33" s="15">
        <f>_xlfn.STDEV.S(I27:I31)</f>
        <v>3.7852344709410068E-2</v>
      </c>
      <c r="K33" s="8"/>
      <c r="L33" s="9" t="s">
        <v>12</v>
      </c>
      <c r="M33" s="14">
        <f>_xlfn.STDEV.S(M27:M31)</f>
        <v>5.0695167422546853E-3</v>
      </c>
      <c r="N33" s="15">
        <f>_xlfn.STDEV.S(N27:N31)</f>
        <v>8.0024996094970116E-2</v>
      </c>
      <c r="P33" s="8"/>
      <c r="Q33" s="9" t="s">
        <v>12</v>
      </c>
      <c r="R33" s="14">
        <f>_xlfn.STDEV.S(R27:R31)</f>
        <v>6.5421708935185239E-3</v>
      </c>
      <c r="S33" s="15">
        <f>_xlfn.STDEV.S(S27:S31)</f>
        <v>9.7891266208993327E-2</v>
      </c>
      <c r="U33" s="8"/>
      <c r="V33" s="9" t="s">
        <v>12</v>
      </c>
      <c r="W33" s="14">
        <f>_xlfn.STDEV.S(W27:W31)</f>
        <v>8.0932070281192273E-3</v>
      </c>
      <c r="X33" s="15">
        <f>_xlfn.STDEV.S(X27:X31)</f>
        <v>2.3349518196313961E-2</v>
      </c>
      <c r="Z33" s="8"/>
      <c r="AA33" s="9" t="s">
        <v>12</v>
      </c>
      <c r="AB33" s="14">
        <f>_xlfn.STDEV.S(AB27:AB31)</f>
        <v>8.6717933554716561E-3</v>
      </c>
      <c r="AC33" s="15">
        <f>_xlfn.STDEV.S(AC27:AC31)</f>
        <v>1.8920887928424578E-2</v>
      </c>
    </row>
    <row r="34" spans="1:29">
      <c r="A34" s="5">
        <v>2</v>
      </c>
      <c r="B34" s="6">
        <v>2</v>
      </c>
      <c r="C34" s="12">
        <v>1.0669999999999999</v>
      </c>
      <c r="D34" s="13">
        <v>2.895</v>
      </c>
      <c r="F34" s="5">
        <v>2</v>
      </c>
      <c r="G34" s="6">
        <v>2.5</v>
      </c>
      <c r="H34" s="6">
        <v>2</v>
      </c>
      <c r="I34" s="7">
        <v>2.7970000000000002</v>
      </c>
      <c r="K34" s="5">
        <v>2</v>
      </c>
      <c r="L34" s="6">
        <v>3</v>
      </c>
      <c r="M34" s="6">
        <v>2.835</v>
      </c>
      <c r="N34" s="7">
        <v>2.7210000000000001</v>
      </c>
      <c r="P34" s="5">
        <v>2</v>
      </c>
      <c r="Q34" s="6">
        <v>3</v>
      </c>
      <c r="R34" s="12">
        <v>3.202</v>
      </c>
      <c r="S34" s="13">
        <v>2.5249999999999999</v>
      </c>
      <c r="U34" s="5">
        <v>2</v>
      </c>
      <c r="V34" s="6">
        <v>3</v>
      </c>
      <c r="W34" s="12">
        <v>4.9139999999999997</v>
      </c>
      <c r="X34" s="13">
        <v>2.427</v>
      </c>
      <c r="Z34" s="5">
        <v>2</v>
      </c>
      <c r="AA34" s="6">
        <v>3</v>
      </c>
      <c r="AB34" s="12">
        <v>6.1859999999999999</v>
      </c>
      <c r="AC34" s="13">
        <v>2.33</v>
      </c>
    </row>
    <row r="35" spans="1:29">
      <c r="A35" s="5"/>
      <c r="B35" s="6"/>
      <c r="C35" s="12">
        <v>1.0720000000000001</v>
      </c>
      <c r="D35" s="13">
        <v>3.0830000000000002</v>
      </c>
      <c r="F35" s="5"/>
      <c r="G35" s="6"/>
      <c r="H35" s="6">
        <v>1.9890000000000001</v>
      </c>
      <c r="I35" s="7">
        <v>2.7519999999999998</v>
      </c>
      <c r="K35" s="5"/>
      <c r="L35" s="6"/>
      <c r="M35" s="6">
        <v>2.8159999999999998</v>
      </c>
      <c r="N35" s="7">
        <v>2.7290000000000001</v>
      </c>
      <c r="P35" s="5"/>
      <c r="Q35" s="6"/>
      <c r="R35" s="12">
        <v>3.222</v>
      </c>
      <c r="S35" s="13">
        <v>2.617</v>
      </c>
      <c r="U35" s="5"/>
      <c r="V35" s="6"/>
      <c r="W35" s="12">
        <v>4.92</v>
      </c>
      <c r="X35" s="13">
        <v>2.48</v>
      </c>
      <c r="Z35" s="5"/>
      <c r="AA35" s="6"/>
      <c r="AB35" s="12">
        <v>6.2169999999999996</v>
      </c>
      <c r="AC35" s="13">
        <v>2.3149999999999999</v>
      </c>
    </row>
    <row r="36" spans="1:29">
      <c r="A36" s="5"/>
      <c r="B36" s="6"/>
      <c r="C36" s="12">
        <v>1.069</v>
      </c>
      <c r="D36" s="13">
        <v>2.94</v>
      </c>
      <c r="F36" s="5"/>
      <c r="G36" s="6"/>
      <c r="H36" s="6">
        <v>1.9750000000000001</v>
      </c>
      <c r="I36" s="7">
        <v>2.8490000000000002</v>
      </c>
      <c r="K36" s="5"/>
      <c r="L36" s="6"/>
      <c r="M36" s="6">
        <v>2.827</v>
      </c>
      <c r="N36" s="7">
        <v>2.681</v>
      </c>
      <c r="P36" s="5"/>
      <c r="Q36" s="6"/>
      <c r="R36" s="12">
        <v>3.2320000000000002</v>
      </c>
      <c r="S36" s="13">
        <v>2.5009999999999999</v>
      </c>
      <c r="U36" s="5"/>
      <c r="V36" s="6"/>
      <c r="W36" s="12">
        <v>4.9400000000000004</v>
      </c>
      <c r="X36" s="13">
        <v>2.4500000000000002</v>
      </c>
      <c r="Z36" s="5"/>
      <c r="AA36" s="6"/>
      <c r="AB36" s="12">
        <v>6.19</v>
      </c>
      <c r="AC36" s="13">
        <v>2.34</v>
      </c>
    </row>
    <row r="37" spans="1:29">
      <c r="A37" s="5"/>
      <c r="B37" s="6"/>
      <c r="C37" s="12">
        <v>1.0580000000000001</v>
      </c>
      <c r="D37" s="13">
        <v>3.0009999999999999</v>
      </c>
      <c r="F37" s="5"/>
      <c r="G37" s="6"/>
      <c r="H37" s="6">
        <v>1.9710000000000001</v>
      </c>
      <c r="I37" s="7">
        <v>2.81</v>
      </c>
      <c r="K37" s="5"/>
      <c r="L37" s="6"/>
      <c r="M37" s="6">
        <v>2.8340000000000001</v>
      </c>
      <c r="N37" s="7">
        <v>2.7189999999999999</v>
      </c>
      <c r="P37" s="5"/>
      <c r="Q37" s="6"/>
      <c r="R37" s="12">
        <v>3.2269999999999999</v>
      </c>
      <c r="S37" s="13">
        <v>2.581</v>
      </c>
      <c r="U37" s="5"/>
      <c r="V37" s="6"/>
      <c r="W37" s="12">
        <v>4.9279999999999999</v>
      </c>
      <c r="X37" s="13">
        <v>2.4540000000000002</v>
      </c>
      <c r="Z37" s="5"/>
      <c r="AA37" s="6"/>
      <c r="AB37" s="12">
        <v>6.1550000000000002</v>
      </c>
      <c r="AC37" s="13">
        <v>2.3250000000000002</v>
      </c>
    </row>
    <row r="38" spans="1:29" ht="16.5" thickBot="1">
      <c r="A38" s="5"/>
      <c r="B38" s="6"/>
      <c r="C38" s="12">
        <v>1.056</v>
      </c>
      <c r="D38" s="13">
        <v>3.0659999999999998</v>
      </c>
      <c r="F38" s="5"/>
      <c r="G38" s="6"/>
      <c r="H38" s="6">
        <v>1.9850000000000001</v>
      </c>
      <c r="I38" s="7">
        <v>2.782</v>
      </c>
      <c r="K38" s="5"/>
      <c r="L38" s="6"/>
      <c r="M38" s="6">
        <v>2.823</v>
      </c>
      <c r="N38" s="7">
        <v>2.5880000000000001</v>
      </c>
      <c r="P38" s="5"/>
      <c r="Q38" s="6"/>
      <c r="R38" s="12">
        <v>3.242</v>
      </c>
      <c r="S38" s="13">
        <v>2.6</v>
      </c>
      <c r="U38" s="5"/>
      <c r="V38" s="6"/>
      <c r="W38" s="12">
        <v>4.93</v>
      </c>
      <c r="X38" s="13">
        <v>2.399</v>
      </c>
      <c r="Z38" s="5"/>
      <c r="AA38" s="6"/>
      <c r="AB38" s="12">
        <v>6.149</v>
      </c>
      <c r="AC38" s="13">
        <v>2.3250000000000002</v>
      </c>
    </row>
    <row r="39" spans="1:29">
      <c r="A39" s="17"/>
      <c r="B39" s="3" t="s">
        <v>11</v>
      </c>
      <c r="C39" s="10">
        <f>AVERAGE(C34:C38)</f>
        <v>1.0644</v>
      </c>
      <c r="D39" s="11">
        <f>AVERAGE(D34:D38)</f>
        <v>2.9969999999999999</v>
      </c>
      <c r="F39" s="17"/>
      <c r="G39" s="3" t="s">
        <v>11</v>
      </c>
      <c r="H39" s="10">
        <f>AVERAGE(H34:H38)</f>
        <v>1.984</v>
      </c>
      <c r="I39" s="11">
        <f>AVERAGE(I34:I38)</f>
        <v>2.798</v>
      </c>
      <c r="K39" s="17"/>
      <c r="L39" s="3" t="s">
        <v>11</v>
      </c>
      <c r="M39" s="10">
        <f>AVERAGE(M34:M38)</f>
        <v>2.827</v>
      </c>
      <c r="N39" s="11">
        <f>AVERAGE(N34:N38)</f>
        <v>2.6875999999999998</v>
      </c>
      <c r="P39" s="17"/>
      <c r="Q39" s="3" t="s">
        <v>11</v>
      </c>
      <c r="R39" s="10">
        <f>AVERAGE(R34:R38)</f>
        <v>3.2250000000000001</v>
      </c>
      <c r="S39" s="11">
        <f>AVERAGE(S34:S38)</f>
        <v>2.5647999999999995</v>
      </c>
      <c r="U39" s="17"/>
      <c r="V39" s="3" t="s">
        <v>11</v>
      </c>
      <c r="W39" s="10">
        <f>AVERAGE(W34:W38)</f>
        <v>4.9264000000000001</v>
      </c>
      <c r="X39" s="11">
        <f>AVERAGE(X34:X38)</f>
        <v>2.4420000000000002</v>
      </c>
      <c r="Z39" s="17"/>
      <c r="AA39" s="3" t="s">
        <v>11</v>
      </c>
      <c r="AB39" s="10">
        <f>AVERAGE(AB34:AB38)</f>
        <v>6.1794000000000002</v>
      </c>
      <c r="AC39" s="11">
        <f>AVERAGE(AC34:AC38)</f>
        <v>2.3269999999999995</v>
      </c>
    </row>
    <row r="40" spans="1:29" ht="16.5" thickBot="1">
      <c r="A40" s="8"/>
      <c r="B40" s="9" t="s">
        <v>12</v>
      </c>
      <c r="C40" s="14">
        <f>_xlfn.STDEV.S(C34:C38)</f>
        <v>7.0213958726167607E-3</v>
      </c>
      <c r="D40" s="15">
        <f>_xlfn.STDEV.S(D34:D38)</f>
        <v>8.035234906335971E-2</v>
      </c>
      <c r="F40" s="8"/>
      <c r="G40" s="9" t="s">
        <v>12</v>
      </c>
      <c r="H40" s="14">
        <f>_xlfn.STDEV.S(H34:H38)</f>
        <v>1.1532562594670767E-2</v>
      </c>
      <c r="I40" s="15">
        <f>_xlfn.STDEV.S(I34:I38)</f>
        <v>3.5770099245039981E-2</v>
      </c>
      <c r="K40" s="8"/>
      <c r="L40" s="9" t="s">
        <v>12</v>
      </c>
      <c r="M40" s="14">
        <f>_xlfn.STDEV.S(M34:M38)</f>
        <v>7.9056941504210172E-3</v>
      </c>
      <c r="N40" s="15">
        <f>_xlfn.STDEV.S(N34:N38)</f>
        <v>5.8692418590478933E-2</v>
      </c>
      <c r="P40" s="8"/>
      <c r="Q40" s="9" t="s">
        <v>12</v>
      </c>
      <c r="R40" s="14">
        <f>_xlfn.STDEV.S(R34:R38)</f>
        <v>1.4832396974191361E-2</v>
      </c>
      <c r="S40" s="15">
        <f>_xlfn.STDEV.S(S34:S38)</f>
        <v>4.9701106627518934E-2</v>
      </c>
      <c r="U40" s="8"/>
      <c r="V40" s="9" t="s">
        <v>12</v>
      </c>
      <c r="W40" s="14">
        <f>_xlfn.STDEV.S(W34:W38)</f>
        <v>9.9398189118315525E-3</v>
      </c>
      <c r="X40" s="15">
        <f>_xlfn.STDEV.S(X34:X38)</f>
        <v>3.0520484924063718E-2</v>
      </c>
      <c r="Z40" s="8"/>
      <c r="AA40" s="9" t="s">
        <v>12</v>
      </c>
      <c r="AB40" s="14">
        <f>_xlfn.STDEV.S(AB34:AB38)</f>
        <v>2.7790286072654807E-2</v>
      </c>
      <c r="AC40" s="15">
        <f>_xlfn.STDEV.S(AC34:AC38)</f>
        <v>9.082951062292427E-3</v>
      </c>
    </row>
    <row r="41" spans="1:29">
      <c r="A41" s="5">
        <v>2.4</v>
      </c>
      <c r="B41" s="6">
        <v>2</v>
      </c>
      <c r="C41" s="12">
        <v>1.0660000000000001</v>
      </c>
      <c r="D41" s="13">
        <v>3.1440000000000001</v>
      </c>
      <c r="F41" s="5">
        <v>2.4</v>
      </c>
      <c r="G41" s="6">
        <v>2.5</v>
      </c>
      <c r="H41" s="6">
        <v>2.0049999999999999</v>
      </c>
      <c r="I41" s="7">
        <v>2.7709999999999999</v>
      </c>
      <c r="K41" s="5">
        <v>2.4</v>
      </c>
      <c r="L41" s="6">
        <v>3</v>
      </c>
      <c r="M41" s="6">
        <v>2.8359999999999999</v>
      </c>
      <c r="N41" s="7">
        <v>2.9089999999999998</v>
      </c>
      <c r="P41" s="5">
        <v>2.4</v>
      </c>
      <c r="Q41" s="6">
        <v>3</v>
      </c>
      <c r="R41" s="12">
        <v>3.2490000000000001</v>
      </c>
      <c r="S41" s="13">
        <v>2.7549999999999999</v>
      </c>
      <c r="U41" s="5">
        <v>2.4</v>
      </c>
      <c r="V41" s="6">
        <v>3</v>
      </c>
      <c r="W41" s="12">
        <v>4.9660000000000002</v>
      </c>
      <c r="X41" s="13">
        <v>2.58</v>
      </c>
      <c r="Z41" s="5">
        <v>2.4</v>
      </c>
      <c r="AA41" s="6">
        <v>3</v>
      </c>
      <c r="AB41" s="12">
        <v>6.2110000000000003</v>
      </c>
      <c r="AC41" s="13">
        <v>2.4</v>
      </c>
    </row>
    <row r="42" spans="1:29">
      <c r="A42" s="5"/>
      <c r="B42" s="6"/>
      <c r="C42" s="12">
        <v>1.06</v>
      </c>
      <c r="D42" s="13">
        <v>2.9790000000000001</v>
      </c>
      <c r="F42" s="5"/>
      <c r="G42" s="6"/>
      <c r="H42" s="6">
        <v>2.0070000000000001</v>
      </c>
      <c r="I42" s="7">
        <v>2.8109999999999999</v>
      </c>
      <c r="K42" s="5"/>
      <c r="L42" s="6"/>
      <c r="M42" s="6">
        <v>2.8479999999999999</v>
      </c>
      <c r="N42" s="7">
        <v>2.8210000000000002</v>
      </c>
      <c r="P42" s="5"/>
      <c r="Q42" s="6"/>
      <c r="R42" s="12">
        <v>3.2570000000000001</v>
      </c>
      <c r="S42" s="13">
        <v>2.7770000000000001</v>
      </c>
      <c r="U42" s="5"/>
      <c r="V42" s="6"/>
      <c r="W42" s="12">
        <v>4.99</v>
      </c>
      <c r="X42" s="13">
        <v>2.5150000000000001</v>
      </c>
      <c r="Z42" s="5"/>
      <c r="AA42" s="6"/>
      <c r="AB42" s="12">
        <v>6.1840000000000002</v>
      </c>
      <c r="AC42" s="13">
        <v>2.4209999999999998</v>
      </c>
    </row>
    <row r="43" spans="1:29">
      <c r="A43" s="5"/>
      <c r="B43" s="6"/>
      <c r="C43" s="12">
        <v>1.0680000000000001</v>
      </c>
      <c r="D43" s="13">
        <v>3.1070000000000002</v>
      </c>
      <c r="F43" s="5"/>
      <c r="G43" s="6"/>
      <c r="H43" s="6">
        <v>1.9930000000000001</v>
      </c>
      <c r="I43" s="7">
        <v>2.9729999999999999</v>
      </c>
      <c r="K43" s="5"/>
      <c r="L43" s="6"/>
      <c r="M43" s="6">
        <v>2.8620000000000001</v>
      </c>
      <c r="N43" s="7">
        <v>2.786</v>
      </c>
      <c r="P43" s="5"/>
      <c r="Q43" s="6"/>
      <c r="R43" s="12">
        <v>3.2639999999999998</v>
      </c>
      <c r="S43" s="13">
        <v>2.8029999999999999</v>
      </c>
      <c r="U43" s="5"/>
      <c r="V43" s="6"/>
      <c r="W43" s="12">
        <v>4.9790000000000001</v>
      </c>
      <c r="X43" s="13">
        <v>2.4990000000000001</v>
      </c>
      <c r="Z43" s="5"/>
      <c r="AA43" s="6"/>
      <c r="AB43" s="12">
        <v>6.1970000000000001</v>
      </c>
      <c r="AC43" s="13">
        <v>2.4289999999999998</v>
      </c>
    </row>
    <row r="44" spans="1:29">
      <c r="A44" s="5"/>
      <c r="B44" s="6"/>
      <c r="C44" s="12">
        <v>1.075</v>
      </c>
      <c r="D44" s="13">
        <v>3.0950000000000002</v>
      </c>
      <c r="F44" s="5"/>
      <c r="G44" s="6"/>
      <c r="H44" s="6">
        <v>2.008</v>
      </c>
      <c r="I44" s="7">
        <v>2.835</v>
      </c>
      <c r="K44" s="5"/>
      <c r="L44" s="6"/>
      <c r="M44" s="6">
        <v>2.85</v>
      </c>
      <c r="N44" s="7">
        <v>2.7589999999999999</v>
      </c>
      <c r="P44" s="5"/>
      <c r="Q44" s="6"/>
      <c r="R44" s="12">
        <v>3.2679999999999998</v>
      </c>
      <c r="S44" s="13">
        <v>2.702</v>
      </c>
      <c r="U44" s="5"/>
      <c r="V44" s="6"/>
      <c r="W44" s="12">
        <v>4.9980000000000002</v>
      </c>
      <c r="X44" s="13">
        <v>2.6059999999999999</v>
      </c>
      <c r="Z44" s="5"/>
      <c r="AA44" s="6"/>
      <c r="AB44" s="12">
        <v>6.2</v>
      </c>
      <c r="AC44" s="13">
        <v>2.411</v>
      </c>
    </row>
    <row r="45" spans="1:29" ht="16.5" thickBot="1">
      <c r="A45" s="5"/>
      <c r="B45" s="6"/>
      <c r="C45" s="12">
        <v>1.07</v>
      </c>
      <c r="D45" s="13">
        <v>3.214</v>
      </c>
      <c r="F45" s="5"/>
      <c r="G45" s="6"/>
      <c r="H45" s="6">
        <v>1.9950000000000001</v>
      </c>
      <c r="I45" s="7">
        <v>2.7770000000000001</v>
      </c>
      <c r="K45" s="5"/>
      <c r="L45" s="6"/>
      <c r="M45" s="6">
        <v>2.8410000000000002</v>
      </c>
      <c r="N45" s="7">
        <v>2.867</v>
      </c>
      <c r="P45" s="5"/>
      <c r="Q45" s="6"/>
      <c r="R45" s="12">
        <v>3.2770000000000001</v>
      </c>
      <c r="S45" s="13">
        <v>2.762</v>
      </c>
      <c r="U45" s="5"/>
      <c r="V45" s="6"/>
      <c r="W45" s="12">
        <v>5.0010000000000003</v>
      </c>
      <c r="X45" s="13">
        <v>2.585</v>
      </c>
      <c r="Z45" s="5"/>
      <c r="AA45" s="6"/>
      <c r="AB45" s="12">
        <v>6.2350000000000003</v>
      </c>
      <c r="AC45" s="13">
        <v>2.4390000000000001</v>
      </c>
    </row>
    <row r="46" spans="1:29">
      <c r="A46" s="17"/>
      <c r="B46" s="3" t="s">
        <v>11</v>
      </c>
      <c r="C46" s="10">
        <f>AVERAGE(C41:C45)</f>
        <v>1.0678000000000001</v>
      </c>
      <c r="D46" s="11">
        <f>AVERAGE(D41:D45)</f>
        <v>3.1078000000000001</v>
      </c>
      <c r="F46" s="17"/>
      <c r="G46" s="3" t="s">
        <v>11</v>
      </c>
      <c r="H46" s="10">
        <f>AVERAGE(H41:H45)</f>
        <v>2.0016000000000007</v>
      </c>
      <c r="I46" s="11">
        <f>AVERAGE(I41:I45)</f>
        <v>2.8334000000000001</v>
      </c>
      <c r="K46" s="17"/>
      <c r="L46" s="3" t="s">
        <v>11</v>
      </c>
      <c r="M46" s="10">
        <f>AVERAGE(M41:M45)</f>
        <v>2.8473999999999995</v>
      </c>
      <c r="N46" s="11">
        <f>AVERAGE(N41:N45)</f>
        <v>2.8283999999999998</v>
      </c>
      <c r="P46" s="17"/>
      <c r="Q46" s="3" t="s">
        <v>11</v>
      </c>
      <c r="R46" s="10">
        <f>AVERAGE(R41:R45)</f>
        <v>3.2630000000000003</v>
      </c>
      <c r="S46" s="11">
        <f>AVERAGE(S41:S45)</f>
        <v>2.7598000000000003</v>
      </c>
      <c r="U46" s="17"/>
      <c r="V46" s="3" t="s">
        <v>11</v>
      </c>
      <c r="W46" s="10">
        <f>AVERAGE(W41:W45)</f>
        <v>4.9868000000000006</v>
      </c>
      <c r="X46" s="11">
        <f>AVERAGE(X41:X45)</f>
        <v>2.5569999999999999</v>
      </c>
      <c r="Z46" s="17"/>
      <c r="AA46" s="3" t="s">
        <v>11</v>
      </c>
      <c r="AB46" s="10">
        <f>AVERAGE(AB41:AB45)</f>
        <v>6.2053999999999991</v>
      </c>
      <c r="AC46" s="11">
        <f>AVERAGE(AC41:AC45)</f>
        <v>2.42</v>
      </c>
    </row>
    <row r="47" spans="1:29" ht="16.5" thickBot="1">
      <c r="A47" s="8"/>
      <c r="B47" s="9" t="s">
        <v>12</v>
      </c>
      <c r="C47" s="14">
        <f>_xlfn.STDEV.S(C41:C45)</f>
        <v>5.4954526656136029E-3</v>
      </c>
      <c r="D47" s="15">
        <f>_xlfn.STDEV.S(D41:D45)</f>
        <v>8.5648701099316119E-2</v>
      </c>
      <c r="F47" s="8"/>
      <c r="G47" s="9" t="s">
        <v>12</v>
      </c>
      <c r="H47" s="14">
        <f>_xlfn.STDEV.S(H41:H45)</f>
        <v>7.0569115057508942E-3</v>
      </c>
      <c r="I47" s="15">
        <f>_xlfn.STDEV.S(I41:I45)</f>
        <v>8.2260561631926576E-2</v>
      </c>
      <c r="K47" s="8"/>
      <c r="L47" s="9" t="s">
        <v>12</v>
      </c>
      <c r="M47" s="14">
        <f>_xlfn.STDEV.S(M41:M45)</f>
        <v>9.889388252060944E-3</v>
      </c>
      <c r="N47" s="15">
        <f>_xlfn.STDEV.S(N41:N45)</f>
        <v>6.0529331732640121E-2</v>
      </c>
      <c r="P47" s="8"/>
      <c r="Q47" s="9" t="s">
        <v>12</v>
      </c>
      <c r="R47" s="14">
        <f>_xlfn.STDEV.S(R41:R45)</f>
        <v>1.065363787633122E-2</v>
      </c>
      <c r="S47" s="15">
        <f>_xlfn.STDEV.S(S41:S45)</f>
        <v>3.7184674262389354E-2</v>
      </c>
      <c r="U47" s="8"/>
      <c r="V47" s="9" t="s">
        <v>12</v>
      </c>
      <c r="W47" s="14">
        <f>_xlfn.STDEV.S(W41:W45)</f>
        <v>1.4411800720243171E-2</v>
      </c>
      <c r="X47" s="15">
        <f>_xlfn.STDEV.S(X41:X45)</f>
        <v>4.7015954738790444E-2</v>
      </c>
      <c r="Z47" s="8"/>
      <c r="AA47" s="9" t="s">
        <v>12</v>
      </c>
      <c r="AB47" s="14">
        <f>_xlfn.STDEV.S(AB41:AB45)</f>
        <v>1.9138965489283979E-2</v>
      </c>
      <c r="AC47" s="15">
        <f>_xlfn.STDEV.S(AC41:AC45)</f>
        <v>1.5198684153570678E-2</v>
      </c>
    </row>
    <row r="48" spans="1:29">
      <c r="A48" s="5">
        <v>2.8</v>
      </c>
      <c r="B48" s="6">
        <v>2</v>
      </c>
      <c r="C48" s="12">
        <v>1.0669999999999999</v>
      </c>
      <c r="D48" s="13">
        <v>3.2690000000000001</v>
      </c>
      <c r="F48" s="5">
        <v>2.8</v>
      </c>
      <c r="G48" s="6">
        <v>2.5</v>
      </c>
      <c r="H48" s="6">
        <v>2.0190000000000001</v>
      </c>
      <c r="I48" s="7">
        <v>3.1</v>
      </c>
      <c r="K48" s="5">
        <v>2.8</v>
      </c>
      <c r="L48" s="6">
        <v>2.5</v>
      </c>
      <c r="M48" s="6">
        <v>2.8479999999999999</v>
      </c>
      <c r="N48" s="7">
        <v>2.8490000000000002</v>
      </c>
      <c r="P48" s="5">
        <v>2.8</v>
      </c>
      <c r="Q48" s="6">
        <v>3</v>
      </c>
      <c r="R48" s="12">
        <v>3.2909999999999999</v>
      </c>
      <c r="S48" s="13">
        <v>2.9</v>
      </c>
      <c r="U48" s="5">
        <v>2.8</v>
      </c>
      <c r="V48" s="6">
        <v>3</v>
      </c>
      <c r="W48" s="12">
        <v>5.0220000000000002</v>
      </c>
      <c r="X48" s="13">
        <v>2.6480000000000001</v>
      </c>
      <c r="Z48" s="5">
        <v>2.8</v>
      </c>
      <c r="AA48" s="6">
        <v>3</v>
      </c>
      <c r="AB48" s="12">
        <v>6.274</v>
      </c>
      <c r="AC48" s="13">
        <v>2.4889999999999999</v>
      </c>
    </row>
    <row r="49" spans="1:29">
      <c r="A49" s="5"/>
      <c r="B49" s="6"/>
      <c r="C49" s="12">
        <v>1.071</v>
      </c>
      <c r="D49" s="13">
        <v>3.32</v>
      </c>
      <c r="F49" s="5"/>
      <c r="G49" s="6"/>
      <c r="H49" s="6">
        <v>2.0049999999999999</v>
      </c>
      <c r="I49" s="7">
        <v>2.9489999999999998</v>
      </c>
      <c r="K49" s="5"/>
      <c r="L49" s="6"/>
      <c r="M49" s="6">
        <v>2.863</v>
      </c>
      <c r="N49" s="7">
        <v>2.9140000000000001</v>
      </c>
      <c r="P49" s="5"/>
      <c r="Q49" s="6"/>
      <c r="R49" s="12">
        <v>3.2919999999999998</v>
      </c>
      <c r="S49" s="13">
        <v>2.8410000000000002</v>
      </c>
      <c r="U49" s="5"/>
      <c r="V49" s="6"/>
      <c r="W49" s="12">
        <v>5.0010000000000003</v>
      </c>
      <c r="X49" s="13">
        <v>2.8</v>
      </c>
      <c r="Z49" s="5"/>
      <c r="AA49" s="6"/>
      <c r="AB49" s="12">
        <v>6.3029999999999999</v>
      </c>
      <c r="AC49" s="13">
        <v>2.6040000000000001</v>
      </c>
    </row>
    <row r="50" spans="1:29">
      <c r="A50" s="5"/>
      <c r="B50" s="6"/>
      <c r="C50" s="12">
        <v>1.069</v>
      </c>
      <c r="D50" s="13">
        <v>3.1030000000000002</v>
      </c>
      <c r="F50" s="5"/>
      <c r="G50" s="6"/>
      <c r="H50" s="6">
        <v>1.998</v>
      </c>
      <c r="I50" s="7">
        <v>2.9409999999999998</v>
      </c>
      <c r="K50" s="5"/>
      <c r="L50" s="6"/>
      <c r="M50" s="6">
        <v>2.8639999999999999</v>
      </c>
      <c r="N50" s="7">
        <v>2.8340000000000001</v>
      </c>
      <c r="P50" s="5"/>
      <c r="Q50" s="6"/>
      <c r="R50" s="12">
        <v>3.2869999999999999</v>
      </c>
      <c r="S50" s="13">
        <v>2.7189999999999999</v>
      </c>
      <c r="U50" s="5"/>
      <c r="V50" s="6"/>
      <c r="W50" s="12">
        <v>5.0460000000000003</v>
      </c>
      <c r="X50" s="13">
        <v>2.7080000000000002</v>
      </c>
      <c r="Z50" s="5"/>
      <c r="AA50" s="6"/>
      <c r="AB50" s="12">
        <v>6.2859999999999996</v>
      </c>
      <c r="AC50" s="13">
        <v>2.423</v>
      </c>
    </row>
    <row r="51" spans="1:29">
      <c r="A51" s="5"/>
      <c r="B51" s="6"/>
      <c r="C51" s="12">
        <v>1.071</v>
      </c>
      <c r="D51" s="13">
        <v>3.1549999999999998</v>
      </c>
      <c r="F51" s="5"/>
      <c r="G51" s="6"/>
      <c r="H51" s="6">
        <v>2.0019999999999998</v>
      </c>
      <c r="I51" s="7">
        <v>3.05</v>
      </c>
      <c r="K51" s="5"/>
      <c r="L51" s="6"/>
      <c r="M51" s="6">
        <v>2.843</v>
      </c>
      <c r="N51" s="7">
        <v>2.984</v>
      </c>
      <c r="P51" s="5"/>
      <c r="Q51" s="6"/>
      <c r="R51" s="12">
        <v>3.2730000000000001</v>
      </c>
      <c r="S51" s="13">
        <v>2.86</v>
      </c>
      <c r="U51" s="5"/>
      <c r="V51" s="6"/>
      <c r="W51" s="12">
        <v>5.0309999999999997</v>
      </c>
      <c r="X51" s="13">
        <v>2.6579999999999999</v>
      </c>
      <c r="Z51" s="5"/>
      <c r="AA51" s="6"/>
      <c r="AB51" s="12">
        <v>6.3070000000000004</v>
      </c>
      <c r="AC51" s="13">
        <v>2.508</v>
      </c>
    </row>
    <row r="52" spans="1:29" ht="16.5" thickBot="1">
      <c r="A52" s="5"/>
      <c r="B52" s="6"/>
      <c r="C52" s="12">
        <v>1.077</v>
      </c>
      <c r="D52" s="13">
        <v>3.375</v>
      </c>
      <c r="F52" s="5"/>
      <c r="G52" s="6"/>
      <c r="H52" s="6">
        <v>1.9970000000000001</v>
      </c>
      <c r="I52" s="7">
        <v>3.04</v>
      </c>
      <c r="K52" s="5"/>
      <c r="L52" s="6"/>
      <c r="M52" s="6">
        <v>2.859</v>
      </c>
      <c r="N52" s="7">
        <v>2.9049999999999998</v>
      </c>
      <c r="P52" s="5"/>
      <c r="Q52" s="6"/>
      <c r="R52" s="12">
        <v>3.2679999999999998</v>
      </c>
      <c r="S52" s="13">
        <v>2.8149999999999999</v>
      </c>
      <c r="U52" s="5"/>
      <c r="V52" s="6"/>
      <c r="W52" s="12">
        <v>5.0330000000000004</v>
      </c>
      <c r="X52" s="13">
        <v>2.7530000000000001</v>
      </c>
      <c r="Z52" s="5"/>
      <c r="AA52" s="6"/>
      <c r="AB52" s="12">
        <v>6.2859999999999996</v>
      </c>
      <c r="AC52" s="13">
        <v>2.4940000000000002</v>
      </c>
    </row>
    <row r="53" spans="1:29">
      <c r="A53" s="17"/>
      <c r="B53" s="3" t="s">
        <v>11</v>
      </c>
      <c r="C53" s="10">
        <f>AVERAGE(C48:C52)</f>
        <v>1.071</v>
      </c>
      <c r="D53" s="11">
        <f>AVERAGE(D48:D52)</f>
        <v>3.2444000000000002</v>
      </c>
      <c r="F53" s="17"/>
      <c r="G53" s="3" t="s">
        <v>11</v>
      </c>
      <c r="H53" s="10">
        <f>AVERAGE(H48:H52)</f>
        <v>2.0042</v>
      </c>
      <c r="I53" s="11">
        <f>AVERAGE(I48:I52)</f>
        <v>3.0159999999999996</v>
      </c>
      <c r="K53" s="17"/>
      <c r="L53" s="3" t="s">
        <v>11</v>
      </c>
      <c r="M53" s="10">
        <f>AVERAGE(M48:M52)</f>
        <v>2.8553999999999999</v>
      </c>
      <c r="N53" s="11">
        <f>AVERAGE(N48:N52)</f>
        <v>2.8971999999999998</v>
      </c>
      <c r="P53" s="17"/>
      <c r="Q53" s="3" t="s">
        <v>11</v>
      </c>
      <c r="R53" s="10">
        <f>AVERAGE(R48:R52)</f>
        <v>3.2822000000000005</v>
      </c>
      <c r="S53" s="11">
        <f>AVERAGE(S48:S52)</f>
        <v>2.8269999999999995</v>
      </c>
      <c r="U53" s="17"/>
      <c r="V53" s="3" t="s">
        <v>11</v>
      </c>
      <c r="W53" s="10">
        <f>AVERAGE(W48:W52)</f>
        <v>5.0266000000000002</v>
      </c>
      <c r="X53" s="11">
        <f>AVERAGE(X48:X52)</f>
        <v>2.7134</v>
      </c>
      <c r="Z53" s="17"/>
      <c r="AA53" s="3" t="s">
        <v>11</v>
      </c>
      <c r="AB53" s="10">
        <f>AVERAGE(AB48:AB52)</f>
        <v>6.2912000000000008</v>
      </c>
      <c r="AC53" s="11">
        <f>AVERAGE(AC48:AC52)</f>
        <v>2.5036</v>
      </c>
    </row>
    <row r="54" spans="1:29" ht="16.5" thickBot="1">
      <c r="A54" s="8"/>
      <c r="B54" s="9" t="s">
        <v>12</v>
      </c>
      <c r="C54" s="14">
        <f>_xlfn.STDEV.S(C48:C52)</f>
        <v>3.7416573867739447E-3</v>
      </c>
      <c r="D54" s="15">
        <f>_xlfn.STDEV.S(D48:D52)</f>
        <v>0.11331725376128733</v>
      </c>
      <c r="F54" s="8"/>
      <c r="G54" s="9" t="s">
        <v>12</v>
      </c>
      <c r="H54" s="14">
        <f>_xlfn.STDEV.S(H48:H52)</f>
        <v>8.8713020464867929E-3</v>
      </c>
      <c r="I54" s="15">
        <f>_xlfn.STDEV.S(I48:I52)</f>
        <v>6.8742272292964049E-2</v>
      </c>
      <c r="K54" s="8"/>
      <c r="L54" s="9" t="s">
        <v>12</v>
      </c>
      <c r="M54" s="14">
        <f>_xlfn.STDEV.S(M48:M52)</f>
        <v>9.3968079686668118E-3</v>
      </c>
      <c r="N54" s="15">
        <f>_xlfn.STDEV.S(N48:N52)</f>
        <v>5.9570966082480088E-2</v>
      </c>
      <c r="P54" s="8"/>
      <c r="Q54" s="9" t="s">
        <v>12</v>
      </c>
      <c r="R54" s="14">
        <f>_xlfn.STDEV.S(R48:R52)</f>
        <v>1.0986355173577789E-2</v>
      </c>
      <c r="S54" s="15">
        <f>_xlfn.STDEV.S(S48:S52)</f>
        <v>6.7863834256546421E-2</v>
      </c>
      <c r="U54" s="8"/>
      <c r="V54" s="9" t="s">
        <v>12</v>
      </c>
      <c r="W54" s="14">
        <f>_xlfn.STDEV.S(W48:W52)</f>
        <v>1.6682325976913361E-2</v>
      </c>
      <c r="X54" s="15">
        <f>_xlfn.STDEV.S(X48:X52)</f>
        <v>6.4115520741860874E-2</v>
      </c>
      <c r="Z54" s="8"/>
      <c r="AA54" s="9" t="s">
        <v>12</v>
      </c>
      <c r="AB54" s="14">
        <f>_xlfn.STDEV.S(AB48:AB52)</f>
        <v>1.3590437814875745E-2</v>
      </c>
      <c r="AC54" s="15">
        <f>_xlfn.STDEV.S(AC48:AC52)</f>
        <v>6.5002307651344224E-2</v>
      </c>
    </row>
    <row r="55" spans="1:29">
      <c r="A55" s="5">
        <v>3.2</v>
      </c>
      <c r="B55" s="6">
        <v>2</v>
      </c>
      <c r="C55" s="12">
        <v>1.071</v>
      </c>
      <c r="D55" s="13">
        <v>3.1669999999999998</v>
      </c>
      <c r="F55" s="5">
        <v>3.2</v>
      </c>
      <c r="G55" s="6">
        <v>2.5</v>
      </c>
      <c r="H55" s="6">
        <v>2.0179999999999998</v>
      </c>
      <c r="I55" s="7">
        <v>3.0019999999999998</v>
      </c>
      <c r="K55" s="5">
        <v>3.2</v>
      </c>
      <c r="L55" s="6">
        <v>3</v>
      </c>
      <c r="M55" s="6">
        <v>2.8820000000000001</v>
      </c>
      <c r="N55" s="7">
        <v>2.903</v>
      </c>
      <c r="P55" s="5">
        <v>3.2</v>
      </c>
      <c r="Q55" s="6">
        <v>2.5</v>
      </c>
      <c r="R55" s="12">
        <v>3.2890000000000001</v>
      </c>
      <c r="S55" s="13">
        <v>2.8559999999999999</v>
      </c>
      <c r="U55" s="5">
        <v>3.2</v>
      </c>
      <c r="V55" s="6">
        <v>3</v>
      </c>
      <c r="W55" s="12">
        <v>5.04</v>
      </c>
      <c r="X55" s="13">
        <v>2.84</v>
      </c>
      <c r="Z55" s="5">
        <v>3.2</v>
      </c>
      <c r="AA55" s="6">
        <v>3</v>
      </c>
      <c r="AB55" s="12">
        <v>6.3120000000000003</v>
      </c>
      <c r="AC55" s="13">
        <v>2.6160000000000001</v>
      </c>
    </row>
    <row r="56" spans="1:29">
      <c r="A56" s="5"/>
      <c r="B56" s="6"/>
      <c r="C56" s="12">
        <v>1.0780000000000001</v>
      </c>
      <c r="D56" s="13">
        <v>3.2719999999999998</v>
      </c>
      <c r="F56" s="5"/>
      <c r="G56" s="6"/>
      <c r="H56" s="6">
        <v>2.016</v>
      </c>
      <c r="I56" s="7">
        <v>3.1120000000000001</v>
      </c>
      <c r="K56" s="5"/>
      <c r="L56" s="6"/>
      <c r="M56" s="6">
        <v>2.8759999999999999</v>
      </c>
      <c r="N56" s="7">
        <v>3.0070000000000001</v>
      </c>
      <c r="P56" s="5"/>
      <c r="Q56" s="6"/>
      <c r="R56" s="12">
        <v>3.2719999999999998</v>
      </c>
      <c r="S56" s="13">
        <v>2.9079999999999999</v>
      </c>
      <c r="U56" s="5"/>
      <c r="V56" s="6"/>
      <c r="W56" s="12">
        <v>5.032</v>
      </c>
      <c r="X56" s="13">
        <v>2.7959999999999998</v>
      </c>
      <c r="Z56" s="5"/>
      <c r="AA56" s="6"/>
      <c r="AB56" s="12">
        <v>6.3769999999999998</v>
      </c>
      <c r="AC56" s="13">
        <v>2.6819999999999999</v>
      </c>
    </row>
    <row r="57" spans="1:29">
      <c r="A57" s="5"/>
      <c r="B57" s="6"/>
      <c r="C57" s="12">
        <v>1.0760000000000001</v>
      </c>
      <c r="D57" s="13">
        <v>3.3740000000000001</v>
      </c>
      <c r="F57" s="5"/>
      <c r="G57" s="6"/>
      <c r="H57" s="6">
        <v>2.0179999999999998</v>
      </c>
      <c r="I57" s="7">
        <v>3.1640000000000001</v>
      </c>
      <c r="K57" s="5"/>
      <c r="L57" s="6"/>
      <c r="M57" s="6">
        <v>2.8980000000000001</v>
      </c>
      <c r="N57" s="7">
        <v>3.0539999999999998</v>
      </c>
      <c r="P57" s="5"/>
      <c r="Q57" s="6"/>
      <c r="R57" s="12">
        <v>3.3010000000000002</v>
      </c>
      <c r="S57" s="13">
        <v>2.76</v>
      </c>
      <c r="U57" s="5"/>
      <c r="V57" s="6"/>
      <c r="W57" s="12">
        <v>5.0419999999999998</v>
      </c>
      <c r="X57" s="13">
        <v>2.694</v>
      </c>
      <c r="Z57" s="5"/>
      <c r="AA57" s="6"/>
      <c r="AB57" s="12">
        <v>6.298</v>
      </c>
      <c r="AC57" s="13">
        <v>2.597</v>
      </c>
    </row>
    <row r="58" spans="1:29">
      <c r="A58" s="5"/>
      <c r="B58" s="6"/>
      <c r="C58" s="12">
        <v>1.0669999999999999</v>
      </c>
      <c r="D58" s="13">
        <v>3.306</v>
      </c>
      <c r="F58" s="5"/>
      <c r="G58" s="6"/>
      <c r="H58" s="6">
        <v>2.0110000000000001</v>
      </c>
      <c r="I58" s="7">
        <v>2.9929999999999999</v>
      </c>
      <c r="K58" s="5"/>
      <c r="L58" s="6"/>
      <c r="M58" s="6">
        <v>2.883</v>
      </c>
      <c r="N58" s="7">
        <v>3.0070000000000001</v>
      </c>
      <c r="P58" s="5"/>
      <c r="Q58" s="6"/>
      <c r="R58" s="12">
        <v>3.3069999999999999</v>
      </c>
      <c r="S58" s="13">
        <v>2.8370000000000002</v>
      </c>
      <c r="U58" s="5"/>
      <c r="V58" s="6"/>
      <c r="W58" s="12">
        <v>5.032</v>
      </c>
      <c r="X58" s="13">
        <v>2.5920000000000001</v>
      </c>
      <c r="Z58" s="5"/>
      <c r="AA58" s="6"/>
      <c r="AB58" s="12">
        <v>6.3029999999999999</v>
      </c>
      <c r="AC58" s="13">
        <v>2.57</v>
      </c>
    </row>
    <row r="59" spans="1:29" ht="16.5" thickBot="1">
      <c r="A59" s="5"/>
      <c r="B59" s="6"/>
      <c r="C59" s="12">
        <v>1.083</v>
      </c>
      <c r="D59" s="13">
        <v>3.3109999999999999</v>
      </c>
      <c r="F59" s="5"/>
      <c r="G59" s="6"/>
      <c r="H59" s="6">
        <v>2.012</v>
      </c>
      <c r="I59" s="7">
        <v>2.8820000000000001</v>
      </c>
      <c r="K59" s="5"/>
      <c r="L59" s="6"/>
      <c r="M59" s="6">
        <v>2.891</v>
      </c>
      <c r="N59" s="7">
        <v>3.0470000000000002</v>
      </c>
      <c r="P59" s="5"/>
      <c r="Q59" s="6"/>
      <c r="R59" s="12">
        <v>3.2869999999999999</v>
      </c>
      <c r="S59" s="13">
        <v>2.7949999999999999</v>
      </c>
      <c r="U59" s="5"/>
      <c r="V59" s="6"/>
      <c r="W59" s="12">
        <v>5.0540000000000003</v>
      </c>
      <c r="X59" s="13">
        <v>2.6459999999999999</v>
      </c>
      <c r="Z59" s="5"/>
      <c r="AA59" s="6"/>
      <c r="AB59" s="12">
        <v>6.3609999999999998</v>
      </c>
      <c r="AC59" s="13">
        <v>2.5979999999999999</v>
      </c>
    </row>
    <row r="60" spans="1:29">
      <c r="A60" s="17"/>
      <c r="B60" s="3" t="s">
        <v>11</v>
      </c>
      <c r="C60" s="10">
        <f>AVERAGE(C55:C59)</f>
        <v>1.075</v>
      </c>
      <c r="D60" s="11">
        <f>AVERAGE(D55:D59)</f>
        <v>3.286</v>
      </c>
      <c r="F60" s="17"/>
      <c r="G60" s="3" t="s">
        <v>11</v>
      </c>
      <c r="H60" s="10">
        <f>AVERAGE(H55:H59)</f>
        <v>2.0149999999999997</v>
      </c>
      <c r="I60" s="11">
        <f>AVERAGE(I55:I59)</f>
        <v>3.0306000000000002</v>
      </c>
      <c r="K60" s="17"/>
      <c r="L60" s="3" t="s">
        <v>11</v>
      </c>
      <c r="M60" s="10">
        <f>AVERAGE(M55:M59)</f>
        <v>2.8860000000000001</v>
      </c>
      <c r="N60" s="11">
        <f>AVERAGE(N55:N59)</f>
        <v>3.0036</v>
      </c>
      <c r="P60" s="17"/>
      <c r="Q60" s="3" t="s">
        <v>11</v>
      </c>
      <c r="R60" s="10">
        <f>AVERAGE(R55:R59)</f>
        <v>3.2911999999999999</v>
      </c>
      <c r="S60" s="11">
        <f>AVERAGE(S55:S59)</f>
        <v>2.8311999999999999</v>
      </c>
      <c r="U60" s="17"/>
      <c r="V60" s="3" t="s">
        <v>11</v>
      </c>
      <c r="W60" s="10">
        <f>AVERAGE(W55:W59)</f>
        <v>5.0400000000000009</v>
      </c>
      <c r="X60" s="11">
        <f>AVERAGE(X55:X59)</f>
        <v>2.7135999999999996</v>
      </c>
      <c r="Z60" s="17"/>
      <c r="AA60" s="3" t="s">
        <v>11</v>
      </c>
      <c r="AB60" s="10">
        <f>AVERAGE(AB55:AB59)</f>
        <v>6.3302000000000005</v>
      </c>
      <c r="AC60" s="11">
        <f>AVERAGE(AC55:AC59)</f>
        <v>2.6125999999999996</v>
      </c>
    </row>
    <row r="61" spans="1:29" ht="16.5" thickBot="1">
      <c r="A61" s="8"/>
      <c r="B61" s="9" t="s">
        <v>12</v>
      </c>
      <c r="C61" s="14">
        <f>_xlfn.STDEV.S(C55:C59)</f>
        <v>6.2048368229954522E-3</v>
      </c>
      <c r="D61" s="15">
        <f>_xlfn.STDEV.S(D55:D59)</f>
        <v>7.603617560082844E-2</v>
      </c>
      <c r="F61" s="8"/>
      <c r="G61" s="9" t="s">
        <v>12</v>
      </c>
      <c r="H61" s="14">
        <f>_xlfn.STDEV.S(H55:H59)</f>
        <v>3.3166247903552689E-3</v>
      </c>
      <c r="I61" s="15">
        <f>_xlfn.STDEV.S(I55:I59)</f>
        <v>0.11038025185693322</v>
      </c>
      <c r="K61" s="8"/>
      <c r="L61" s="9" t="s">
        <v>12</v>
      </c>
      <c r="M61" s="14">
        <f>_xlfn.STDEV.S(M55:M59)</f>
        <v>8.5732140997411901E-3</v>
      </c>
      <c r="N61" s="15">
        <f>_xlfn.STDEV.S(N55:N59)</f>
        <v>6.0347328027013744E-2</v>
      </c>
      <c r="P61" s="8"/>
      <c r="Q61" s="9" t="s">
        <v>12</v>
      </c>
      <c r="R61" s="14">
        <f>_xlfn.STDEV.S(R55:R59)</f>
        <v>1.3572030061858921E-2</v>
      </c>
      <c r="S61" s="15">
        <f>_xlfn.STDEV.S(S55:S59)</f>
        <v>5.6848043062184689E-2</v>
      </c>
      <c r="U61" s="8"/>
      <c r="V61" s="9" t="s">
        <v>12</v>
      </c>
      <c r="W61" s="14">
        <f>_xlfn.STDEV.S(W55:W59)</f>
        <v>9.0553851381374988E-3</v>
      </c>
      <c r="X61" s="15">
        <f>_xlfn.STDEV.S(X55:X59)</f>
        <v>0.10308637155317855</v>
      </c>
      <c r="Z61" s="8"/>
      <c r="AA61" s="9" t="s">
        <v>12</v>
      </c>
      <c r="AB61" s="14">
        <f>_xlfn.STDEV.S(AB55:AB59)</f>
        <v>3.6217399133565475E-2</v>
      </c>
      <c r="AC61" s="15">
        <f>_xlfn.STDEV.S(AC55:AC59)</f>
        <v>4.2128375235700732E-2</v>
      </c>
    </row>
    <row r="62" spans="1:29">
      <c r="A62" s="5">
        <v>4</v>
      </c>
      <c r="B62" s="6">
        <v>2</v>
      </c>
      <c r="C62" s="12">
        <v>1.0880000000000001</v>
      </c>
      <c r="D62" s="13">
        <v>3.47</v>
      </c>
      <c r="F62" s="5">
        <v>4</v>
      </c>
      <c r="G62" s="6">
        <v>2</v>
      </c>
      <c r="H62" s="6">
        <v>2.0459999999999998</v>
      </c>
      <c r="I62" s="7">
        <v>3.1880000000000002</v>
      </c>
      <c r="K62" s="5">
        <v>4</v>
      </c>
      <c r="L62" s="6">
        <v>3</v>
      </c>
      <c r="M62" s="6">
        <v>2.883</v>
      </c>
      <c r="N62" s="7">
        <v>3.0609999999999999</v>
      </c>
      <c r="P62" s="5">
        <v>4</v>
      </c>
      <c r="Q62" s="6">
        <v>3</v>
      </c>
      <c r="R62" s="12">
        <v>3.3370000000000002</v>
      </c>
      <c r="S62" s="13">
        <v>3.0880000000000001</v>
      </c>
      <c r="U62" s="5">
        <v>4</v>
      </c>
      <c r="V62" s="6">
        <v>3</v>
      </c>
      <c r="W62" s="12">
        <v>5.077</v>
      </c>
      <c r="X62" s="13">
        <v>2.84</v>
      </c>
      <c r="Z62" s="5">
        <v>4</v>
      </c>
      <c r="AA62" s="6">
        <v>3</v>
      </c>
      <c r="AB62" s="12">
        <v>6.3659999999999997</v>
      </c>
      <c r="AC62" s="13">
        <v>2.7029999999999998</v>
      </c>
    </row>
    <row r="63" spans="1:29">
      <c r="A63" s="5"/>
      <c r="B63" s="6"/>
      <c r="C63" s="12">
        <v>1.075</v>
      </c>
      <c r="D63" s="13">
        <v>3.58</v>
      </c>
      <c r="F63" s="5"/>
      <c r="G63" s="6"/>
      <c r="H63" s="6">
        <v>2.0339999999999998</v>
      </c>
      <c r="I63" s="7">
        <v>3.298</v>
      </c>
      <c r="K63" s="5"/>
      <c r="L63" s="6"/>
      <c r="M63" s="6">
        <v>2.8969999999999998</v>
      </c>
      <c r="N63" s="7">
        <v>3.0619999999999998</v>
      </c>
      <c r="P63" s="5"/>
      <c r="Q63" s="6"/>
      <c r="R63" s="12">
        <v>3.3380000000000001</v>
      </c>
      <c r="S63" s="13">
        <v>3.0350000000000001</v>
      </c>
      <c r="U63" s="5"/>
      <c r="V63" s="6"/>
      <c r="W63" s="12">
        <v>5.0890000000000004</v>
      </c>
      <c r="X63" s="13">
        <v>2.9409999999999998</v>
      </c>
      <c r="Z63" s="5"/>
      <c r="AA63" s="6"/>
      <c r="AB63" s="12">
        <v>6.3710000000000004</v>
      </c>
      <c r="AC63" s="13">
        <v>2.7309999999999999</v>
      </c>
    </row>
    <row r="64" spans="1:29">
      <c r="A64" s="5"/>
      <c r="B64" s="6"/>
      <c r="C64" s="12">
        <v>1.08</v>
      </c>
      <c r="D64" s="13">
        <v>3.36</v>
      </c>
      <c r="F64" s="5"/>
      <c r="G64" s="6"/>
      <c r="H64" s="6">
        <v>2.02</v>
      </c>
      <c r="I64" s="7">
        <v>3.234</v>
      </c>
      <c r="K64" s="5"/>
      <c r="L64" s="6"/>
      <c r="M64" s="6">
        <v>2.9060000000000001</v>
      </c>
      <c r="N64" s="7">
        <v>3.032</v>
      </c>
      <c r="P64" s="5"/>
      <c r="Q64" s="6"/>
      <c r="R64" s="12">
        <v>3.323</v>
      </c>
      <c r="S64" s="13">
        <v>3.0219999999999998</v>
      </c>
      <c r="U64" s="5"/>
      <c r="V64" s="6"/>
      <c r="W64" s="12">
        <v>5.1040000000000001</v>
      </c>
      <c r="X64" s="13">
        <v>2.9550000000000001</v>
      </c>
      <c r="Z64" s="5"/>
      <c r="AA64" s="6"/>
      <c r="AB64" s="12">
        <v>6.367</v>
      </c>
      <c r="AC64" s="13">
        <v>2.754</v>
      </c>
    </row>
    <row r="65" spans="1:29">
      <c r="A65" s="5"/>
      <c r="B65" s="6"/>
      <c r="C65" s="12">
        <v>1.0840000000000001</v>
      </c>
      <c r="D65" s="13">
        <v>3.24</v>
      </c>
      <c r="F65" s="5"/>
      <c r="G65" s="6"/>
      <c r="H65" s="6">
        <v>2.0339999999999998</v>
      </c>
      <c r="I65" s="7">
        <v>3.1</v>
      </c>
      <c r="K65" s="5"/>
      <c r="L65" s="6"/>
      <c r="M65" s="6">
        <v>2.8879999999999999</v>
      </c>
      <c r="N65" s="7">
        <v>3.0569999999999999</v>
      </c>
      <c r="P65" s="5"/>
      <c r="Q65" s="6"/>
      <c r="R65" s="12">
        <v>3.32</v>
      </c>
      <c r="S65" s="13">
        <v>3.0779999999999998</v>
      </c>
      <c r="U65" s="5"/>
      <c r="V65" s="6"/>
      <c r="W65" s="12">
        <v>5.0739999999999998</v>
      </c>
      <c r="X65" s="13">
        <v>2.7250000000000001</v>
      </c>
      <c r="Z65" s="5"/>
      <c r="AA65" s="6"/>
      <c r="AB65" s="12">
        <v>6.4</v>
      </c>
      <c r="AC65" s="13">
        <v>2.8210000000000002</v>
      </c>
    </row>
    <row r="66" spans="1:29" ht="16.5" thickBot="1">
      <c r="A66" s="5"/>
      <c r="B66" s="6"/>
      <c r="C66" s="12">
        <v>1.08</v>
      </c>
      <c r="D66" s="13">
        <v>3.536</v>
      </c>
      <c r="F66" s="5"/>
      <c r="G66" s="6"/>
      <c r="H66" s="6">
        <v>2.0289999999999999</v>
      </c>
      <c r="I66" s="7">
        <v>3.161</v>
      </c>
      <c r="K66" s="5"/>
      <c r="L66" s="6"/>
      <c r="M66" s="6">
        <v>2.9119999999999999</v>
      </c>
      <c r="N66" s="7">
        <v>3.1379999999999999</v>
      </c>
      <c r="P66" s="5"/>
      <c r="Q66" s="6"/>
      <c r="R66" s="12">
        <v>3.323</v>
      </c>
      <c r="S66" s="13">
        <v>3.0659999999999998</v>
      </c>
      <c r="U66" s="5"/>
      <c r="V66" s="6"/>
      <c r="W66" s="12">
        <v>5.0949999999999998</v>
      </c>
      <c r="X66" s="13">
        <v>2.9369999999999998</v>
      </c>
      <c r="Z66" s="5"/>
      <c r="AA66" s="6"/>
      <c r="AB66" s="12">
        <v>6.4039999999999999</v>
      </c>
      <c r="AC66" s="13">
        <v>2.694</v>
      </c>
    </row>
    <row r="67" spans="1:29">
      <c r="A67" s="17"/>
      <c r="B67" s="3" t="s">
        <v>11</v>
      </c>
      <c r="C67" s="10">
        <f>AVERAGE(C62:C66)</f>
        <v>1.0813999999999999</v>
      </c>
      <c r="D67" s="11">
        <f>AVERAGE(D62:D66)</f>
        <v>3.4371999999999998</v>
      </c>
      <c r="F67" s="17"/>
      <c r="G67" s="3" t="s">
        <v>11</v>
      </c>
      <c r="H67" s="10">
        <f>AVERAGE(H62:H66)</f>
        <v>2.0326</v>
      </c>
      <c r="I67" s="11">
        <f>AVERAGE(I62:I66)</f>
        <v>3.1962000000000002</v>
      </c>
      <c r="K67" s="17"/>
      <c r="L67" s="3" t="s">
        <v>11</v>
      </c>
      <c r="M67" s="10">
        <f>AVERAGE(M62:M66)</f>
        <v>2.8972000000000002</v>
      </c>
      <c r="N67" s="11">
        <f>AVERAGE(N62:N66)</f>
        <v>3.07</v>
      </c>
      <c r="P67" s="17"/>
      <c r="Q67" s="3" t="s">
        <v>11</v>
      </c>
      <c r="R67" s="10">
        <f>AVERAGE(R62:R66)</f>
        <v>3.3282000000000003</v>
      </c>
      <c r="S67" s="11">
        <f>AVERAGE(S62:S66)</f>
        <v>3.0577999999999994</v>
      </c>
      <c r="U67" s="17"/>
      <c r="V67" s="3" t="s">
        <v>11</v>
      </c>
      <c r="W67" s="10">
        <f>AVERAGE(W62:W66)</f>
        <v>5.0877999999999997</v>
      </c>
      <c r="X67" s="11">
        <f>AVERAGE(X62:X66)</f>
        <v>2.8795999999999999</v>
      </c>
      <c r="Z67" s="17"/>
      <c r="AA67" s="3" t="s">
        <v>11</v>
      </c>
      <c r="AB67" s="10">
        <f>AVERAGE(AB62:AB66)</f>
        <v>6.3815999999999997</v>
      </c>
      <c r="AC67" s="11">
        <f>AVERAGE(AC62:AC66)</f>
        <v>2.7405999999999997</v>
      </c>
    </row>
    <row r="68" spans="1:29" ht="16.5" thickBot="1">
      <c r="A68" s="8"/>
      <c r="B68" s="9" t="s">
        <v>12</v>
      </c>
      <c r="C68" s="14">
        <f>_xlfn.STDEV.S(C62:C66)</f>
        <v>4.8785243670602281E-3</v>
      </c>
      <c r="D68" s="15">
        <f>_xlfn.STDEV.S(D62:D66)</f>
        <v>0.1379101156550889</v>
      </c>
      <c r="F68" s="8"/>
      <c r="G68" s="9" t="s">
        <v>12</v>
      </c>
      <c r="H68" s="14">
        <f>_xlfn.STDEV.S(H62:H66)</f>
        <v>9.4233751915117209E-3</v>
      </c>
      <c r="I68" s="15">
        <f>_xlfn.STDEV.S(I62:I66)</f>
        <v>7.4754264092424819E-2</v>
      </c>
      <c r="K68" s="8"/>
      <c r="L68" s="9" t="s">
        <v>12</v>
      </c>
      <c r="M68" s="14">
        <f>_xlfn.STDEV.S(M62:M66)</f>
        <v>1.2070625501605144E-2</v>
      </c>
      <c r="N68" s="15">
        <f>_xlfn.STDEV.S(N62:N66)</f>
        <v>3.9943710393502474E-2</v>
      </c>
      <c r="P68" s="8"/>
      <c r="Q68" s="9" t="s">
        <v>12</v>
      </c>
      <c r="R68" s="14">
        <f>_xlfn.STDEV.S(R62:R66)</f>
        <v>8.584870412534024E-3</v>
      </c>
      <c r="S68" s="15">
        <f>_xlfn.STDEV.S(S62:S66)</f>
        <v>2.8234730386529298E-2</v>
      </c>
      <c r="U68" s="8"/>
      <c r="V68" s="9" t="s">
        <v>12</v>
      </c>
      <c r="W68" s="14">
        <f>_xlfn.STDEV.S(W62:W66)</f>
        <v>1.247798060585131E-2</v>
      </c>
      <c r="X68" s="15">
        <f>_xlfn.STDEV.S(X62:X66)</f>
        <v>9.7748657279780521E-2</v>
      </c>
      <c r="Z68" s="8"/>
      <c r="AA68" s="9" t="s">
        <v>12</v>
      </c>
      <c r="AB68" s="14">
        <f>_xlfn.STDEV.S(AB62:AB66)</f>
        <v>1.8769656363396819E-2</v>
      </c>
      <c r="AC68" s="15">
        <f>_xlfn.STDEV.S(AC62:AC66)</f>
        <v>5.0796653433075802E-2</v>
      </c>
    </row>
    <row r="69" spans="1:29">
      <c r="A69" s="5">
        <v>5</v>
      </c>
      <c r="B69" s="6">
        <v>2.5</v>
      </c>
      <c r="C69" s="12">
        <v>1.077</v>
      </c>
      <c r="D69" s="13">
        <v>3.41</v>
      </c>
      <c r="F69" s="5">
        <v>5</v>
      </c>
      <c r="G69" s="6">
        <v>2.5</v>
      </c>
      <c r="H69" s="6">
        <v>2.0379999999999998</v>
      </c>
      <c r="I69" s="7">
        <v>3.2559999999999998</v>
      </c>
      <c r="K69" s="5">
        <v>5</v>
      </c>
      <c r="L69" s="6">
        <v>3</v>
      </c>
      <c r="M69" s="6">
        <v>2.9119999999999999</v>
      </c>
      <c r="N69" s="7">
        <v>3.133</v>
      </c>
      <c r="P69" s="5">
        <v>5</v>
      </c>
      <c r="Q69" s="6">
        <v>2</v>
      </c>
      <c r="R69" s="12">
        <v>3.3490000000000002</v>
      </c>
      <c r="S69" s="13">
        <v>3.1579999999999999</v>
      </c>
      <c r="U69" s="5">
        <v>5</v>
      </c>
      <c r="V69" s="6">
        <v>3.5</v>
      </c>
      <c r="W69" s="12">
        <v>5.1219999999999999</v>
      </c>
      <c r="X69" s="13">
        <v>2.806</v>
      </c>
      <c r="Z69" s="5">
        <v>5</v>
      </c>
      <c r="AA69" s="6">
        <v>3.5</v>
      </c>
      <c r="AB69" s="12">
        <v>6.492</v>
      </c>
      <c r="AC69" s="13">
        <v>2.762</v>
      </c>
    </row>
    <row r="70" spans="1:29">
      <c r="A70" s="5"/>
      <c r="B70" s="6"/>
      <c r="C70" s="12">
        <v>1.085</v>
      </c>
      <c r="D70" s="13">
        <v>3.4790000000000001</v>
      </c>
      <c r="F70" s="5"/>
      <c r="G70" s="6"/>
      <c r="H70" s="6">
        <v>2.036</v>
      </c>
      <c r="I70" s="7">
        <v>3.23</v>
      </c>
      <c r="K70" s="5"/>
      <c r="L70" s="6"/>
      <c r="M70" s="6">
        <v>2.9249999999999998</v>
      </c>
      <c r="N70" s="7">
        <v>3.2559999999999998</v>
      </c>
      <c r="P70" s="5"/>
      <c r="Q70" s="6"/>
      <c r="R70" s="12">
        <v>3.3759999999999999</v>
      </c>
      <c r="S70" s="13">
        <v>3.016</v>
      </c>
      <c r="U70" s="5"/>
      <c r="V70" s="6"/>
      <c r="W70" s="12">
        <v>5.1310000000000002</v>
      </c>
      <c r="X70" s="13">
        <v>2.9169999999999998</v>
      </c>
      <c r="Z70" s="5"/>
      <c r="AA70" s="6"/>
      <c r="AB70" s="12">
        <v>6.4630000000000001</v>
      </c>
      <c r="AC70" s="13">
        <v>2.8079999999999998</v>
      </c>
    </row>
    <row r="71" spans="1:29">
      <c r="A71" s="5"/>
      <c r="B71" s="6"/>
      <c r="C71" s="12">
        <v>1.0820000000000001</v>
      </c>
      <c r="D71" s="13">
        <v>3.4329999999999998</v>
      </c>
      <c r="F71" s="5"/>
      <c r="G71" s="6"/>
      <c r="H71" s="6">
        <v>2.0470000000000002</v>
      </c>
      <c r="I71" s="7">
        <v>3.1859999999999999</v>
      </c>
      <c r="K71" s="5"/>
      <c r="L71" s="6"/>
      <c r="M71" s="6">
        <v>2.9180000000000001</v>
      </c>
      <c r="N71" s="7">
        <v>3.26</v>
      </c>
      <c r="P71" s="5"/>
      <c r="Q71" s="6"/>
      <c r="R71" s="12">
        <v>3.3540000000000001</v>
      </c>
      <c r="S71" s="13">
        <v>3.032</v>
      </c>
      <c r="U71" s="5"/>
      <c r="V71" s="6"/>
      <c r="W71" s="12">
        <v>5.1740000000000004</v>
      </c>
      <c r="X71" s="13">
        <v>2.9670000000000001</v>
      </c>
      <c r="Z71" s="5"/>
      <c r="AA71" s="6"/>
      <c r="AB71" s="12">
        <v>6.5439999999999996</v>
      </c>
      <c r="AC71" s="13">
        <v>2.7589999999999999</v>
      </c>
    </row>
    <row r="72" spans="1:29">
      <c r="A72" s="5"/>
      <c r="B72" s="6"/>
      <c r="C72" s="12">
        <v>1.079</v>
      </c>
      <c r="D72" s="13">
        <v>3.5059999999999998</v>
      </c>
      <c r="F72" s="5"/>
      <c r="G72" s="6"/>
      <c r="H72" s="6">
        <v>2.0419999999999998</v>
      </c>
      <c r="I72" s="7">
        <v>3.4420000000000002</v>
      </c>
      <c r="K72" s="5"/>
      <c r="L72" s="6"/>
      <c r="M72" s="6">
        <v>2.9350000000000001</v>
      </c>
      <c r="N72" s="7">
        <v>3.1619999999999999</v>
      </c>
      <c r="P72" s="5"/>
      <c r="Q72" s="6"/>
      <c r="R72" s="12">
        <v>3.335</v>
      </c>
      <c r="S72" s="13">
        <v>3.1219999999999999</v>
      </c>
      <c r="U72" s="5"/>
      <c r="V72" s="6"/>
      <c r="W72" s="12">
        <v>5.1660000000000004</v>
      </c>
      <c r="X72" s="13">
        <v>2.9550000000000001</v>
      </c>
      <c r="Z72" s="5"/>
      <c r="AA72" s="6"/>
      <c r="AB72" s="12">
        <v>6.4109999999999996</v>
      </c>
      <c r="AC72" s="13">
        <v>2.8450000000000002</v>
      </c>
    </row>
    <row r="73" spans="1:29" ht="16.5" thickBot="1">
      <c r="A73" s="5"/>
      <c r="B73" s="6"/>
      <c r="C73" s="12">
        <v>1.0820000000000001</v>
      </c>
      <c r="D73" s="13">
        <v>3.5009999999999999</v>
      </c>
      <c r="F73" s="5"/>
      <c r="G73" s="6"/>
      <c r="H73" s="6">
        <v>2.0499999999999998</v>
      </c>
      <c r="I73" s="7">
        <v>3.2650000000000001</v>
      </c>
      <c r="K73" s="5"/>
      <c r="L73" s="6"/>
      <c r="M73" s="6">
        <v>2.9159999999999999</v>
      </c>
      <c r="N73" s="7">
        <v>3.258</v>
      </c>
      <c r="P73" s="5"/>
      <c r="Q73" s="6"/>
      <c r="R73" s="12">
        <v>3.36</v>
      </c>
      <c r="S73" s="13">
        <v>3.214</v>
      </c>
      <c r="U73" s="5"/>
      <c r="V73" s="6"/>
      <c r="W73" s="12">
        <v>5.1449999999999996</v>
      </c>
      <c r="X73" s="13">
        <v>2.98</v>
      </c>
      <c r="Z73" s="5"/>
      <c r="AA73" s="6"/>
      <c r="AB73" s="12">
        <v>6.5019999999999998</v>
      </c>
      <c r="AC73" s="13">
        <v>2.9289999999999998</v>
      </c>
    </row>
    <row r="74" spans="1:29">
      <c r="A74" s="17"/>
      <c r="B74" s="3" t="s">
        <v>11</v>
      </c>
      <c r="C74" s="10">
        <f>AVERAGE(C69:C73)</f>
        <v>1.081</v>
      </c>
      <c r="D74" s="11">
        <f>AVERAGE(D69:D73)</f>
        <v>3.4658000000000002</v>
      </c>
      <c r="F74" s="17"/>
      <c r="G74" s="3" t="s">
        <v>11</v>
      </c>
      <c r="H74" s="10">
        <f>AVERAGE(H69:H73)</f>
        <v>2.0426000000000002</v>
      </c>
      <c r="I74" s="11">
        <f>AVERAGE(I69:I73)</f>
        <v>3.2758000000000003</v>
      </c>
      <c r="K74" s="17"/>
      <c r="L74" s="3" t="s">
        <v>11</v>
      </c>
      <c r="M74" s="10">
        <f>AVERAGE(M69:M73)</f>
        <v>2.9211999999999998</v>
      </c>
      <c r="N74" s="11">
        <f>AVERAGE(N69:N73)</f>
        <v>3.2138</v>
      </c>
      <c r="P74" s="17"/>
      <c r="Q74" s="3" t="s">
        <v>11</v>
      </c>
      <c r="R74" s="10">
        <f>AVERAGE(R69:R73)</f>
        <v>3.3548</v>
      </c>
      <c r="S74" s="11">
        <f>AVERAGE(S69:S73)</f>
        <v>3.1084000000000001</v>
      </c>
      <c r="U74" s="17"/>
      <c r="V74" s="3" t="s">
        <v>11</v>
      </c>
      <c r="W74" s="10">
        <f>AVERAGE(W69:W73)</f>
        <v>5.1475999999999997</v>
      </c>
      <c r="X74" s="11">
        <f>AVERAGE(X69:X73)</f>
        <v>2.9249999999999998</v>
      </c>
      <c r="Z74" s="17"/>
      <c r="AA74" s="3" t="s">
        <v>11</v>
      </c>
      <c r="AB74" s="10">
        <f>AVERAGE(AB69:AB73)</f>
        <v>6.4824000000000002</v>
      </c>
      <c r="AC74" s="11">
        <f>AVERAGE(AC69:AC73)</f>
        <v>2.8206000000000002</v>
      </c>
    </row>
    <row r="75" spans="1:29" ht="16.5" thickBot="1">
      <c r="A75" s="8"/>
      <c r="B75" s="9" t="s">
        <v>12</v>
      </c>
      <c r="C75" s="14">
        <f>_xlfn.STDEV.S(C69:C73)</f>
        <v>3.0822070014845091E-3</v>
      </c>
      <c r="D75" s="15">
        <f>_xlfn.STDEV.S(D69:D73)</f>
        <v>4.2481760792132818E-2</v>
      </c>
      <c r="F75" s="8"/>
      <c r="G75" s="9" t="s">
        <v>12</v>
      </c>
      <c r="H75" s="14">
        <f>_xlfn.STDEV.S(H69:H73)</f>
        <v>5.8991524815010556E-3</v>
      </c>
      <c r="I75" s="15">
        <f>_xlfn.STDEV.S(I69:I73)</f>
        <v>9.7842730951256757E-2</v>
      </c>
      <c r="K75" s="8"/>
      <c r="L75" s="9" t="s">
        <v>12</v>
      </c>
      <c r="M75" s="14">
        <f>_xlfn.STDEV.S(M69:M73)</f>
        <v>9.0388052307813528E-3</v>
      </c>
      <c r="N75" s="15">
        <f>_xlfn.STDEV.S(N69:N73)</f>
        <v>6.1401954366290264E-2</v>
      </c>
      <c r="P75" s="8"/>
      <c r="Q75" s="9" t="s">
        <v>12</v>
      </c>
      <c r="R75" s="14">
        <f>_xlfn.STDEV.S(R69:R73)</f>
        <v>1.5023315213360807E-2</v>
      </c>
      <c r="S75" s="15">
        <f>_xlfn.STDEV.S(S69:S73)</f>
        <v>8.3921391790174646E-2</v>
      </c>
      <c r="U75" s="8"/>
      <c r="V75" s="9" t="s">
        <v>12</v>
      </c>
      <c r="W75" s="14">
        <f>_xlfn.STDEV.S(W69:W73)</f>
        <v>2.2210357943986594E-2</v>
      </c>
      <c r="X75" s="15">
        <f>_xlfn.STDEV.S(X69:X73)</f>
        <v>7.0558486378323057E-2</v>
      </c>
      <c r="Z75" s="8"/>
      <c r="AA75" s="9" t="s">
        <v>12</v>
      </c>
      <c r="AB75" s="14">
        <f>_xlfn.STDEV.S(AB69:AB73)</f>
        <v>4.9358889776817301E-2</v>
      </c>
      <c r="AC75" s="15">
        <f>_xlfn.STDEV.S(AC69:AC73)</f>
        <v>7.0237454395785145E-2</v>
      </c>
    </row>
  </sheetData>
  <phoneticPr fontId="5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W64"/>
  <sheetViews>
    <sheetView tabSelected="1" topLeftCell="O52" workbookViewId="0">
      <selection activeCell="V63" sqref="V63"/>
    </sheetView>
  </sheetViews>
  <sheetFormatPr defaultRowHeight="15.75"/>
  <cols>
    <col min="1" max="1" width="10.875" style="1" customWidth="1"/>
    <col min="2" max="2" width="13.25" style="1" customWidth="1"/>
    <col min="3" max="4" width="11.75" style="1" customWidth="1"/>
    <col min="5" max="7" width="15.125" style="1" customWidth="1"/>
    <col min="8" max="9" width="13.125" style="1" customWidth="1"/>
    <col min="10" max="10" width="13.875" style="1" customWidth="1"/>
    <col min="11" max="11" width="13.875" style="39" customWidth="1"/>
    <col min="12" max="14" width="15.125" style="1" customWidth="1"/>
    <col min="15" max="15" width="9.25" style="39" customWidth="1"/>
    <col min="16" max="16" width="8.625" style="1" customWidth="1"/>
    <col min="17" max="17" width="10.875" style="1" customWidth="1"/>
    <col min="18" max="18" width="10.5" style="1" customWidth="1"/>
    <col min="19" max="19" width="12.5" style="1" customWidth="1"/>
    <col min="20" max="20" width="11.25" style="1" customWidth="1"/>
    <col min="21" max="21" width="15.625" style="1" customWidth="1"/>
    <col min="22" max="22" width="15.625" style="39" customWidth="1"/>
    <col min="23" max="23" width="9.5" style="1" customWidth="1"/>
    <col min="24" max="24" width="13.125" style="1" customWidth="1"/>
    <col min="25" max="16384" width="9" style="1"/>
  </cols>
  <sheetData>
    <row r="1" spans="1:23" s="33" customFormat="1" ht="31.5" customHeight="1">
      <c r="A1" s="33" t="s">
        <v>8</v>
      </c>
      <c r="B1" s="33" t="s">
        <v>10</v>
      </c>
      <c r="C1" s="33" t="s">
        <v>33</v>
      </c>
      <c r="D1" s="33" t="s">
        <v>48</v>
      </c>
      <c r="E1" s="33" t="s">
        <v>44</v>
      </c>
      <c r="F1" s="33" t="s">
        <v>45</v>
      </c>
      <c r="G1" s="33" t="s">
        <v>49</v>
      </c>
      <c r="H1" s="33" t="s">
        <v>0</v>
      </c>
      <c r="I1" s="33" t="s">
        <v>32</v>
      </c>
      <c r="J1" s="33" t="s">
        <v>42</v>
      </c>
      <c r="K1" s="38" t="s">
        <v>36</v>
      </c>
      <c r="L1" s="33" t="s">
        <v>43</v>
      </c>
      <c r="M1" s="33" t="s">
        <v>41</v>
      </c>
      <c r="N1" s="33" t="s">
        <v>50</v>
      </c>
      <c r="O1" s="38" t="s">
        <v>46</v>
      </c>
      <c r="P1" s="33" t="s">
        <v>47</v>
      </c>
      <c r="Q1" s="33" t="s">
        <v>9</v>
      </c>
      <c r="R1" s="33" t="s">
        <v>35</v>
      </c>
      <c r="S1" s="33" t="s">
        <v>34</v>
      </c>
      <c r="T1" s="33" t="s">
        <v>51</v>
      </c>
      <c r="U1" s="33" t="s">
        <v>52</v>
      </c>
      <c r="V1" s="38" t="s">
        <v>53</v>
      </c>
      <c r="W1" s="33" t="s">
        <v>37</v>
      </c>
    </row>
    <row r="2" spans="1:23">
      <c r="A2" s="34">
        <v>0.4</v>
      </c>
      <c r="B2" s="34">
        <v>3</v>
      </c>
      <c r="C2" s="37">
        <f t="shared" ref="C2:C33" si="0">(A2/SQRT((528*14.7)/(530*16.7)))</f>
        <v>0.42715012034923766</v>
      </c>
      <c r="D2" s="37">
        <f t="shared" ref="D2:D33" si="1">C2*0.02832/60</f>
        <v>2.0161485680484018E-4</v>
      </c>
      <c r="E2" s="36">
        <f t="shared" ref="E2:E33" si="2">D2/(PI()*(0.0508/2)^2)</f>
        <v>9.9473002235894878E-2</v>
      </c>
      <c r="F2" s="36">
        <f t="shared" ref="F2:F33" si="3">E2*P2</f>
        <v>4.1762079607589118E-2</v>
      </c>
      <c r="G2" s="36">
        <f t="shared" ref="G2:G33" si="4">1.275*F2^2</f>
        <v>2.2236908987670286E-3</v>
      </c>
      <c r="H2" s="16">
        <v>1.0029999999999999</v>
      </c>
      <c r="I2" s="37">
        <f t="shared" ref="I2:I33" si="5">H2/3600</f>
        <v>2.7861111111111109E-4</v>
      </c>
      <c r="J2" s="35">
        <v>2.1213203435595921E-3</v>
      </c>
      <c r="K2" s="39">
        <f t="shared" ref="K2:K33" si="6">J2/3600</f>
        <v>5.8925565098877562E-7</v>
      </c>
      <c r="L2" s="16">
        <f t="shared" ref="L2:L33" si="7">I2/(PI()*(0.0508/2)^2)</f>
        <v>0.13746151507737187</v>
      </c>
      <c r="M2" s="36">
        <f t="shared" ref="M2:M33" si="8">L2*(1-P2)</f>
        <v>7.9750592449066099E-2</v>
      </c>
      <c r="N2" s="36">
        <f t="shared" ref="N2:N33" si="9">1.275*M2^2</f>
        <v>8.1092001698707238E-3</v>
      </c>
      <c r="O2" s="39">
        <f t="shared" ref="O2:O33" si="10">(1.275*D2)/((1000*I2)+(1.275*D2))</f>
        <v>9.2179377222155153E-4</v>
      </c>
      <c r="P2" s="16">
        <f t="shared" ref="P2:P33" si="11">1/(1+((1-O2)/O2)*(1.275/1000))</f>
        <v>0.41983330822319598</v>
      </c>
      <c r="Q2" s="16">
        <v>2.1710000000000003</v>
      </c>
      <c r="R2" s="36">
        <v>2.259424705539002E-2</v>
      </c>
      <c r="S2" s="36">
        <f t="shared" ref="S2:S33" si="12">SQRT((0.001^2)+(R2^2))</f>
        <v>2.2616365755797299E-2</v>
      </c>
      <c r="T2" s="34">
        <f>((32382*Q2/5)+(32382/5))/3.03</f>
        <v>6777.777029702971</v>
      </c>
      <c r="U2" s="34">
        <f>32382*S2/3.03</f>
        <v>241.70401184958027</v>
      </c>
      <c r="V2" s="39">
        <f>(0.016/0.0508)*N2</f>
        <v>2.5540787936600704E-3</v>
      </c>
      <c r="W2" s="1" t="s">
        <v>38</v>
      </c>
    </row>
    <row r="3" spans="1:23">
      <c r="A3" s="34">
        <v>0.8</v>
      </c>
      <c r="B3" s="34">
        <v>3</v>
      </c>
      <c r="C3" s="37">
        <f t="shared" si="0"/>
        <v>0.85430024069847532</v>
      </c>
      <c r="D3" s="37">
        <f t="shared" si="1"/>
        <v>4.0322971360968036E-4</v>
      </c>
      <c r="E3" s="16">
        <f t="shared" si="2"/>
        <v>0.19894600447178976</v>
      </c>
      <c r="F3" s="16">
        <f t="shared" si="3"/>
        <v>0.11687261575396504</v>
      </c>
      <c r="G3" s="36">
        <f t="shared" si="4"/>
        <v>1.7415490599296795E-2</v>
      </c>
      <c r="H3" s="16">
        <v>1.0193999999999999</v>
      </c>
      <c r="I3" s="37">
        <f t="shared" si="5"/>
        <v>2.8316666666666665E-4</v>
      </c>
      <c r="J3" s="35">
        <v>2.0736441353327579E-3</v>
      </c>
      <c r="K3" s="39">
        <f t="shared" si="6"/>
        <v>5.7601225981465498E-7</v>
      </c>
      <c r="L3" s="16">
        <f t="shared" si="7"/>
        <v>0.13970914104673268</v>
      </c>
      <c r="M3" s="36">
        <f t="shared" si="8"/>
        <v>5.7635752328907969E-2</v>
      </c>
      <c r="N3" s="36">
        <f t="shared" si="9"/>
        <v>4.2353969318120058E-3</v>
      </c>
      <c r="O3" s="39">
        <f t="shared" si="10"/>
        <v>1.8123112767934907E-3</v>
      </c>
      <c r="P3" s="16">
        <f t="shared" si="11"/>
        <v>0.58745897443010675</v>
      </c>
      <c r="Q3" s="16">
        <v>2.3498000000000001</v>
      </c>
      <c r="R3" s="36">
        <v>3.5786869100271956E-2</v>
      </c>
      <c r="S3" s="36">
        <f t="shared" si="12"/>
        <v>3.5800837979019423E-2</v>
      </c>
      <c r="T3" s="34">
        <f t="shared" ref="T3:T61" si="13">((32382*Q3/5)+(32382/5))/3.03</f>
        <v>7159.9487524752467</v>
      </c>
      <c r="U3" s="34">
        <f t="shared" ref="U3:U61" si="14">32382*S3/3.03</f>
        <v>382.60816351043138</v>
      </c>
      <c r="V3" s="39">
        <f t="shared" ref="V3:V61" si="15">(0.016/0.0508)*N3</f>
        <v>1.3339832856100805E-3</v>
      </c>
      <c r="W3" s="1" t="s">
        <v>38</v>
      </c>
    </row>
    <row r="4" spans="1:23">
      <c r="A4" s="34">
        <v>0.4</v>
      </c>
      <c r="B4" s="34">
        <v>3</v>
      </c>
      <c r="C4" s="37">
        <f t="shared" si="0"/>
        <v>0.42715012034923766</v>
      </c>
      <c r="D4" s="37">
        <f t="shared" si="1"/>
        <v>2.0161485680484018E-4</v>
      </c>
      <c r="E4" s="36">
        <f t="shared" si="2"/>
        <v>9.9473002235894878E-2</v>
      </c>
      <c r="F4" s="16">
        <f t="shared" si="3"/>
        <v>2.8204729291216302E-2</v>
      </c>
      <c r="G4" s="36">
        <f t="shared" si="4"/>
        <v>1.0142711118482633E-3</v>
      </c>
      <c r="H4" s="16">
        <v>1.8340000000000001</v>
      </c>
      <c r="I4" s="37">
        <f t="shared" si="5"/>
        <v>5.0944444444444442E-4</v>
      </c>
      <c r="J4" s="35">
        <v>5.9413803110051995E-3</v>
      </c>
      <c r="K4" s="39">
        <f t="shared" si="6"/>
        <v>1.6503834197236666E-6</v>
      </c>
      <c r="L4" s="16">
        <f t="shared" si="7"/>
        <v>0.25135036754925227</v>
      </c>
      <c r="M4" s="16">
        <f t="shared" si="8"/>
        <v>0.18008209460457367</v>
      </c>
      <c r="N4" s="36">
        <f t="shared" si="9"/>
        <v>4.1347690016392533E-2</v>
      </c>
      <c r="O4" s="39">
        <f t="shared" si="10"/>
        <v>5.0433232140392552E-4</v>
      </c>
      <c r="P4" s="16">
        <f t="shared" si="11"/>
        <v>0.28354155054383806</v>
      </c>
      <c r="Q4" s="16">
        <v>1.7928000000000002</v>
      </c>
      <c r="R4" s="36">
        <v>2.6866335812685813E-2</v>
      </c>
      <c r="S4" s="36">
        <f t="shared" si="12"/>
        <v>2.6884940022250454E-2</v>
      </c>
      <c r="T4" s="34">
        <f t="shared" si="13"/>
        <v>5969.4026138613872</v>
      </c>
      <c r="U4" s="34">
        <f t="shared" si="14"/>
        <v>287.32281445561529</v>
      </c>
      <c r="V4" s="39">
        <f t="shared" si="15"/>
        <v>1.3022894493351979E-2</v>
      </c>
      <c r="W4" s="1" t="s">
        <v>38</v>
      </c>
    </row>
    <row r="5" spans="1:23">
      <c r="A5" s="34">
        <v>0.8</v>
      </c>
      <c r="B5" s="34">
        <v>3</v>
      </c>
      <c r="C5" s="37">
        <f t="shared" si="0"/>
        <v>0.85430024069847532</v>
      </c>
      <c r="D5" s="37">
        <f t="shared" si="1"/>
        <v>4.0322971360968036E-4</v>
      </c>
      <c r="E5" s="16">
        <f t="shared" si="2"/>
        <v>0.19894600447178976</v>
      </c>
      <c r="F5" s="16">
        <f t="shared" si="3"/>
        <v>8.5542973476602141E-2</v>
      </c>
      <c r="G5" s="36">
        <f t="shared" si="4"/>
        <v>9.3299403968037879E-3</v>
      </c>
      <c r="H5" s="16">
        <v>1.9243999999999999</v>
      </c>
      <c r="I5" s="37">
        <f t="shared" si="5"/>
        <v>5.3455555555555548E-4</v>
      </c>
      <c r="J5" s="35">
        <v>5.9413803110051995E-3</v>
      </c>
      <c r="K5" s="39">
        <f t="shared" si="6"/>
        <v>1.6503834197236666E-6</v>
      </c>
      <c r="L5" s="16">
        <f t="shared" si="7"/>
        <v>0.26373972045353383</v>
      </c>
      <c r="M5" s="16">
        <f t="shared" si="8"/>
        <v>0.15033668945834625</v>
      </c>
      <c r="N5" s="36">
        <f t="shared" si="9"/>
        <v>2.8816428251551424E-2</v>
      </c>
      <c r="O5" s="39">
        <f t="shared" si="10"/>
        <v>9.6084287780066316E-4</v>
      </c>
      <c r="P5" s="16">
        <f t="shared" si="11"/>
        <v>0.42998085688487403</v>
      </c>
      <c r="Q5" s="16">
        <v>2.3006000000000002</v>
      </c>
      <c r="R5" s="36">
        <v>2.6866335812685813E-2</v>
      </c>
      <c r="S5" s="36">
        <f t="shared" si="12"/>
        <v>2.6884940022250454E-2</v>
      </c>
      <c r="T5" s="34">
        <f t="shared" si="13"/>
        <v>7054.787405940594</v>
      </c>
      <c r="U5" s="34">
        <f t="shared" si="14"/>
        <v>287.32281445561529</v>
      </c>
      <c r="V5" s="39">
        <f t="shared" si="15"/>
        <v>9.0760403941894247E-3</v>
      </c>
      <c r="W5" s="1" t="s">
        <v>38</v>
      </c>
    </row>
    <row r="6" spans="1:23">
      <c r="A6" s="34">
        <v>0.4</v>
      </c>
      <c r="B6" s="34">
        <v>3.5</v>
      </c>
      <c r="C6" s="37">
        <f t="shared" si="0"/>
        <v>0.42715012034923766</v>
      </c>
      <c r="D6" s="37">
        <f t="shared" si="1"/>
        <v>2.0161485680484018E-4</v>
      </c>
      <c r="E6" s="36">
        <f t="shared" si="2"/>
        <v>9.9473002235894878E-2</v>
      </c>
      <c r="F6" s="16">
        <f t="shared" si="3"/>
        <v>2.1772784309771115E-2</v>
      </c>
      <c r="G6" s="36">
        <f t="shared" si="4"/>
        <v>6.044190241647644E-4</v>
      </c>
      <c r="H6" s="16">
        <v>2.5902000000000003</v>
      </c>
      <c r="I6" s="37">
        <f t="shared" si="5"/>
        <v>7.1950000000000009E-4</v>
      </c>
      <c r="J6" s="35">
        <v>8.6313382508160993E-3</v>
      </c>
      <c r="K6" s="39">
        <f t="shared" si="6"/>
        <v>2.3975939585600277E-6</v>
      </c>
      <c r="L6" s="16">
        <f t="shared" si="7"/>
        <v>0.35498785279502365</v>
      </c>
      <c r="M6" s="16">
        <f t="shared" si="8"/>
        <v>0.2772876348688999</v>
      </c>
      <c r="N6" s="36">
        <f t="shared" si="9"/>
        <v>9.8032751375265154E-2</v>
      </c>
      <c r="O6" s="39">
        <f t="shared" si="10"/>
        <v>3.5714681673824818E-4</v>
      </c>
      <c r="P6" s="16">
        <f t="shared" si="11"/>
        <v>0.21888134288073588</v>
      </c>
      <c r="Q6" s="16">
        <v>1.6621999999999999</v>
      </c>
      <c r="R6" s="36">
        <v>7.231873892705811E-3</v>
      </c>
      <c r="S6" s="36">
        <f t="shared" si="12"/>
        <v>7.3006848993775854E-3</v>
      </c>
      <c r="T6" s="34">
        <f t="shared" si="13"/>
        <v>5690.2548118811883</v>
      </c>
      <c r="U6" s="34">
        <f t="shared" si="14"/>
        <v>78.023359211764017</v>
      </c>
      <c r="V6" s="39">
        <f t="shared" si="15"/>
        <v>3.0876457126067763E-2</v>
      </c>
      <c r="W6" s="1" t="s">
        <v>38</v>
      </c>
    </row>
    <row r="7" spans="1:23">
      <c r="A7" s="34">
        <v>0.8</v>
      </c>
      <c r="B7" s="34">
        <v>3</v>
      </c>
      <c r="C7" s="37">
        <f t="shared" si="0"/>
        <v>0.85430024069847532</v>
      </c>
      <c r="D7" s="37">
        <f t="shared" si="1"/>
        <v>4.0322971360968036E-4</v>
      </c>
      <c r="E7" s="16">
        <f t="shared" si="2"/>
        <v>0.19894600447178976</v>
      </c>
      <c r="F7" s="16">
        <f t="shared" si="3"/>
        <v>6.9361493624569032E-2</v>
      </c>
      <c r="G7" s="36">
        <f t="shared" si="4"/>
        <v>6.134046417234691E-3</v>
      </c>
      <c r="H7" s="16">
        <v>2.7119999999999997</v>
      </c>
      <c r="I7" s="37">
        <f t="shared" si="5"/>
        <v>7.5333333333333329E-4</v>
      </c>
      <c r="J7" s="35">
        <v>8.6313382508160993E-3</v>
      </c>
      <c r="K7" s="39">
        <f t="shared" si="6"/>
        <v>2.3975939585600277E-6</v>
      </c>
      <c r="L7" s="16">
        <f t="shared" si="7"/>
        <v>0.3716805871284472</v>
      </c>
      <c r="M7" s="16">
        <f t="shared" si="8"/>
        <v>0.24209607628122645</v>
      </c>
      <c r="N7" s="36">
        <f t="shared" si="9"/>
        <v>7.4728400442225909E-2</v>
      </c>
      <c r="O7" s="39">
        <f t="shared" si="10"/>
        <v>6.8199193884856905E-4</v>
      </c>
      <c r="P7" s="16">
        <f t="shared" si="11"/>
        <v>0.34864481852111984</v>
      </c>
      <c r="Q7" s="16">
        <v>2.1856</v>
      </c>
      <c r="R7" s="36">
        <v>7.231873892705811E-3</v>
      </c>
      <c r="S7" s="36">
        <f t="shared" si="12"/>
        <v>7.3006848993775854E-3</v>
      </c>
      <c r="T7" s="34">
        <f t="shared" si="13"/>
        <v>6808.9834455445543</v>
      </c>
      <c r="U7" s="34">
        <f t="shared" si="14"/>
        <v>78.023359211764017</v>
      </c>
      <c r="V7" s="39">
        <f t="shared" si="15"/>
        <v>2.3536504076291626E-2</v>
      </c>
      <c r="W7" s="1" t="s">
        <v>38</v>
      </c>
    </row>
    <row r="8" spans="1:23">
      <c r="A8" s="34">
        <v>0.4</v>
      </c>
      <c r="B8" s="34">
        <v>3.5</v>
      </c>
      <c r="C8" s="37">
        <f t="shared" si="0"/>
        <v>0.42715012034923766</v>
      </c>
      <c r="D8" s="37">
        <f t="shared" si="1"/>
        <v>2.0161485680484018E-4</v>
      </c>
      <c r="E8" s="36">
        <f t="shared" si="2"/>
        <v>9.9473002235894878E-2</v>
      </c>
      <c r="F8" s="16">
        <f t="shared" si="3"/>
        <v>1.9394666318950989E-2</v>
      </c>
      <c r="G8" s="36">
        <f t="shared" si="4"/>
        <v>4.7959517906990108E-4</v>
      </c>
      <c r="H8" s="16">
        <v>2.9967999999999999</v>
      </c>
      <c r="I8" s="37">
        <f t="shared" si="5"/>
        <v>8.3244444444444446E-4</v>
      </c>
      <c r="J8" s="35">
        <v>2.6076809620810704E-3</v>
      </c>
      <c r="K8" s="39">
        <f t="shared" si="6"/>
        <v>7.2435582280029732E-7</v>
      </c>
      <c r="L8" s="16">
        <f t="shared" si="7"/>
        <v>0.41071253079149361</v>
      </c>
      <c r="M8" s="16">
        <f t="shared" si="8"/>
        <v>0.3306341948745497</v>
      </c>
      <c r="N8" s="36">
        <f t="shared" si="9"/>
        <v>0.13938168779593568</v>
      </c>
      <c r="O8" s="39">
        <f t="shared" si="10"/>
        <v>3.0870478962824981E-4</v>
      </c>
      <c r="P8" s="16">
        <f t="shared" si="11"/>
        <v>0.19497417272032849</v>
      </c>
      <c r="Q8" s="16">
        <v>1.7643999999999997</v>
      </c>
      <c r="R8" s="36">
        <v>1.4720733677368118E-2</v>
      </c>
      <c r="S8" s="36">
        <f t="shared" si="12"/>
        <v>1.4754660280738418E-2</v>
      </c>
      <c r="T8" s="34">
        <f t="shared" si="13"/>
        <v>5908.6997227722768</v>
      </c>
      <c r="U8" s="34">
        <f t="shared" si="14"/>
        <v>157.68495353494109</v>
      </c>
      <c r="V8" s="39">
        <f t="shared" si="15"/>
        <v>4.389974418769628E-2</v>
      </c>
      <c r="W8" s="1" t="s">
        <v>38</v>
      </c>
    </row>
    <row r="9" spans="1:23">
      <c r="A9" s="34">
        <v>0.8</v>
      </c>
      <c r="B9" s="34">
        <v>3</v>
      </c>
      <c r="C9" s="37">
        <f t="shared" si="0"/>
        <v>0.85430024069847532</v>
      </c>
      <c r="D9" s="37">
        <f t="shared" si="1"/>
        <v>4.0322971360968036E-4</v>
      </c>
      <c r="E9" s="16">
        <f t="shared" si="2"/>
        <v>0.19894600447178976</v>
      </c>
      <c r="F9" s="16">
        <f t="shared" si="3"/>
        <v>6.3096719206887628E-2</v>
      </c>
      <c r="G9" s="36">
        <f t="shared" si="4"/>
        <v>5.0760248677078484E-3</v>
      </c>
      <c r="H9" s="16">
        <v>3.1254</v>
      </c>
      <c r="I9" s="37">
        <f t="shared" si="5"/>
        <v>8.6816666666666661E-4</v>
      </c>
      <c r="J9" s="35">
        <v>2.6076809620810704E-3</v>
      </c>
      <c r="K9" s="39">
        <f t="shared" si="6"/>
        <v>7.2435582280029732E-7</v>
      </c>
      <c r="L9" s="16">
        <f t="shared" si="7"/>
        <v>0.42833720760001803</v>
      </c>
      <c r="M9" s="16">
        <f t="shared" si="8"/>
        <v>0.29248792233511584</v>
      </c>
      <c r="N9" s="36">
        <f t="shared" si="9"/>
        <v>0.10907521050768874</v>
      </c>
      <c r="O9" s="39">
        <f t="shared" si="10"/>
        <v>5.918375242037504E-4</v>
      </c>
      <c r="P9" s="16">
        <f t="shared" si="11"/>
        <v>0.31715499577089845</v>
      </c>
      <c r="Q9" s="16">
        <v>2.1991999999999998</v>
      </c>
      <c r="R9" s="36">
        <v>1.4720733677368118E-2</v>
      </c>
      <c r="S9" s="36">
        <f t="shared" si="12"/>
        <v>1.4754660280738418E-2</v>
      </c>
      <c r="T9" s="34">
        <f t="shared" si="13"/>
        <v>6838.0524356435644</v>
      </c>
      <c r="U9" s="34">
        <f t="shared" si="14"/>
        <v>157.68495353494109</v>
      </c>
      <c r="V9" s="39">
        <f t="shared" si="15"/>
        <v>3.4354397010295669E-2</v>
      </c>
      <c r="W9" s="1" t="s">
        <v>38</v>
      </c>
    </row>
    <row r="10" spans="1:23">
      <c r="A10" s="34">
        <v>0.4</v>
      </c>
      <c r="B10" s="34">
        <v>4</v>
      </c>
      <c r="C10" s="37">
        <f t="shared" si="0"/>
        <v>0.42715012034923766</v>
      </c>
      <c r="D10" s="37">
        <f t="shared" si="1"/>
        <v>2.0161485680484018E-4</v>
      </c>
      <c r="E10" s="36">
        <f t="shared" si="2"/>
        <v>9.9473002235894878E-2</v>
      </c>
      <c r="F10" s="16">
        <f t="shared" si="3"/>
        <v>1.3709300756346694E-2</v>
      </c>
      <c r="G10" s="36">
        <f t="shared" si="4"/>
        <v>2.3962978221565923E-4</v>
      </c>
      <c r="H10" s="16">
        <v>4.5405999999999995</v>
      </c>
      <c r="I10" s="37">
        <f t="shared" si="5"/>
        <v>1.2612777777777776E-3</v>
      </c>
      <c r="J10" s="35">
        <v>8.7920418561332585E-3</v>
      </c>
      <c r="K10" s="39">
        <f t="shared" si="6"/>
        <v>2.4422338489259053E-6</v>
      </c>
      <c r="L10" s="16">
        <f t="shared" si="7"/>
        <v>0.62229088271217814</v>
      </c>
      <c r="M10" s="16">
        <f t="shared" si="8"/>
        <v>0.53652718123262999</v>
      </c>
      <c r="N10" s="36">
        <f t="shared" si="9"/>
        <v>0.36702330565682501</v>
      </c>
      <c r="O10" s="39">
        <f t="shared" si="10"/>
        <v>2.0376682033964661E-4</v>
      </c>
      <c r="P10" s="16">
        <f t="shared" si="11"/>
        <v>0.13781931225756938</v>
      </c>
      <c r="Q10" s="16">
        <v>1.5558000000000001</v>
      </c>
      <c r="R10" s="35">
        <v>7.1274118724821223E-3</v>
      </c>
      <c r="S10" s="36">
        <f t="shared" si="12"/>
        <v>7.1972216861785707E-3</v>
      </c>
      <c r="T10" s="34">
        <f t="shared" si="13"/>
        <v>5462.8327128712872</v>
      </c>
      <c r="U10" s="34">
        <f t="shared" si="14"/>
        <v>76.917634535258898</v>
      </c>
      <c r="V10" s="39">
        <f t="shared" si="15"/>
        <v>0.11559789154545669</v>
      </c>
      <c r="W10" s="1" t="s">
        <v>38</v>
      </c>
    </row>
    <row r="11" spans="1:23">
      <c r="A11" s="34">
        <v>0.8</v>
      </c>
      <c r="B11" s="34">
        <v>3.5</v>
      </c>
      <c r="C11" s="37">
        <f t="shared" si="0"/>
        <v>0.85430024069847532</v>
      </c>
      <c r="D11" s="37">
        <f t="shared" si="1"/>
        <v>4.0322971360968036E-4</v>
      </c>
      <c r="E11" s="16">
        <f t="shared" si="2"/>
        <v>0.19894600447178976</v>
      </c>
      <c r="F11" s="16">
        <f t="shared" si="3"/>
        <v>4.6564677468957275E-2</v>
      </c>
      <c r="G11" s="36">
        <f t="shared" si="4"/>
        <v>2.7645432144297218E-3</v>
      </c>
      <c r="H11" s="16">
        <v>4.7504</v>
      </c>
      <c r="I11" s="37">
        <f t="shared" si="5"/>
        <v>1.3195555555555556E-3</v>
      </c>
      <c r="J11" s="35">
        <v>8.7920418561332585E-3</v>
      </c>
      <c r="K11" s="39">
        <f t="shared" si="6"/>
        <v>2.4422338489259053E-6</v>
      </c>
      <c r="L11" s="16">
        <f t="shared" si="7"/>
        <v>0.65104404907631841</v>
      </c>
      <c r="M11" s="16">
        <f t="shared" si="8"/>
        <v>0.49866272207348594</v>
      </c>
      <c r="N11" s="36">
        <f t="shared" si="9"/>
        <v>0.31704725074181683</v>
      </c>
      <c r="O11" s="39">
        <f t="shared" si="10"/>
        <v>3.8946268912642458E-4</v>
      </c>
      <c r="P11" s="16">
        <f t="shared" si="11"/>
        <v>0.23405686177306503</v>
      </c>
      <c r="Q11" s="16">
        <v>2.0273999999999996</v>
      </c>
      <c r="R11" s="35">
        <v>7.1274118724821223E-3</v>
      </c>
      <c r="S11" s="36">
        <f t="shared" si="12"/>
        <v>7.1972216861785707E-3</v>
      </c>
      <c r="T11" s="34">
        <f t="shared" si="13"/>
        <v>6470.8426930693058</v>
      </c>
      <c r="U11" s="34">
        <f t="shared" si="14"/>
        <v>76.917634535258898</v>
      </c>
      <c r="V11" s="39">
        <f t="shared" si="15"/>
        <v>9.9857401808446239E-2</v>
      </c>
      <c r="W11" s="1" t="s">
        <v>38</v>
      </c>
    </row>
    <row r="12" spans="1:23">
      <c r="A12" s="34">
        <v>0.4</v>
      </c>
      <c r="B12" s="34">
        <v>4</v>
      </c>
      <c r="C12" s="37">
        <f t="shared" si="0"/>
        <v>0.42715012034923766</v>
      </c>
      <c r="D12" s="37">
        <f t="shared" si="1"/>
        <v>2.0161485680484018E-4</v>
      </c>
      <c r="E12" s="36">
        <f t="shared" si="2"/>
        <v>9.9473002235894878E-2</v>
      </c>
      <c r="F12" s="16">
        <f t="shared" si="3"/>
        <v>1.1376322476090984E-2</v>
      </c>
      <c r="G12" s="36">
        <f t="shared" si="4"/>
        <v>1.6501140917701642E-4</v>
      </c>
      <c r="H12" s="16">
        <v>5.6206000000000005</v>
      </c>
      <c r="I12" s="37">
        <f t="shared" si="5"/>
        <v>1.561277777777778E-3</v>
      </c>
      <c r="J12" s="36">
        <v>1.0295630140987203E-2</v>
      </c>
      <c r="K12" s="39">
        <f t="shared" si="6"/>
        <v>2.859897261385334E-6</v>
      </c>
      <c r="L12" s="16">
        <f t="shared" si="7"/>
        <v>0.77030527581642727</v>
      </c>
      <c r="M12" s="16">
        <f t="shared" si="8"/>
        <v>0.68220859605662343</v>
      </c>
      <c r="N12" s="36">
        <f t="shared" si="9"/>
        <v>0.59339592488027515</v>
      </c>
      <c r="O12" s="39">
        <f t="shared" si="10"/>
        <v>1.6461940930250987E-4</v>
      </c>
      <c r="P12" s="16">
        <f t="shared" si="11"/>
        <v>0.11436593065837751</v>
      </c>
      <c r="Q12" s="16">
        <v>1.4152</v>
      </c>
      <c r="R12" s="35">
        <v>1.5165750888103333E-3</v>
      </c>
      <c r="S12" s="36">
        <f t="shared" si="12"/>
        <v>1.8165902124585142E-3</v>
      </c>
      <c r="T12" s="34">
        <f t="shared" si="13"/>
        <v>5162.3106534653471</v>
      </c>
      <c r="U12" s="34">
        <f t="shared" si="14"/>
        <v>19.41413341908634</v>
      </c>
      <c r="V12" s="39">
        <f t="shared" si="15"/>
        <v>0.18689635429300006</v>
      </c>
      <c r="W12" s="1" t="s">
        <v>38</v>
      </c>
    </row>
    <row r="13" spans="1:23">
      <c r="A13" s="34">
        <v>0.8</v>
      </c>
      <c r="B13" s="34">
        <v>3</v>
      </c>
      <c r="C13" s="37">
        <f t="shared" si="0"/>
        <v>0.85430024069847532</v>
      </c>
      <c r="D13" s="37">
        <f t="shared" si="1"/>
        <v>4.0322971360968036E-4</v>
      </c>
      <c r="E13" s="16">
        <f t="shared" si="2"/>
        <v>0.19894600447178976</v>
      </c>
      <c r="F13" s="16">
        <f t="shared" si="3"/>
        <v>3.9181929390791528E-2</v>
      </c>
      <c r="G13" s="36">
        <f t="shared" si="4"/>
        <v>1.9574100782508404E-3</v>
      </c>
      <c r="H13" s="16">
        <v>5.9189999999999996</v>
      </c>
      <c r="I13" s="37">
        <f t="shared" si="5"/>
        <v>1.6441666666666666E-3</v>
      </c>
      <c r="J13" s="36">
        <v>1.0295630140987203E-2</v>
      </c>
      <c r="K13" s="39">
        <f t="shared" si="6"/>
        <v>2.859897261385334E-6</v>
      </c>
      <c r="L13" s="16">
        <f t="shared" si="7"/>
        <v>0.81120110442967508</v>
      </c>
      <c r="M13" s="16">
        <f t="shared" si="8"/>
        <v>0.65143702934867687</v>
      </c>
      <c r="N13" s="36">
        <f t="shared" si="9"/>
        <v>0.54107200908845177</v>
      </c>
      <c r="O13" s="39">
        <f t="shared" si="10"/>
        <v>3.1259432814042095E-4</v>
      </c>
      <c r="P13" s="16">
        <f t="shared" si="11"/>
        <v>0.1969475561714408</v>
      </c>
      <c r="Q13" s="16">
        <v>1.8943999999999999</v>
      </c>
      <c r="R13" s="35">
        <v>1.5165750888103333E-3</v>
      </c>
      <c r="S13" s="36">
        <f t="shared" si="12"/>
        <v>1.8165902124585142E-3</v>
      </c>
      <c r="T13" s="34">
        <f t="shared" si="13"/>
        <v>6186.5650693069301</v>
      </c>
      <c r="U13" s="34">
        <f t="shared" si="14"/>
        <v>19.41413341908634</v>
      </c>
      <c r="V13" s="39">
        <f t="shared" si="15"/>
        <v>0.17041638081526039</v>
      </c>
      <c r="W13" s="1" t="s">
        <v>38</v>
      </c>
    </row>
    <row r="14" spans="1:23">
      <c r="A14" s="34">
        <v>1.2</v>
      </c>
      <c r="B14" s="34">
        <v>3</v>
      </c>
      <c r="C14" s="37">
        <f t="shared" si="0"/>
        <v>1.2814503610477128</v>
      </c>
      <c r="D14" s="37">
        <f t="shared" si="1"/>
        <v>6.0484457041452041E-4</v>
      </c>
      <c r="E14" s="16">
        <f t="shared" si="2"/>
        <v>0.29841900670768456</v>
      </c>
      <c r="F14" s="16">
        <f t="shared" si="3"/>
        <v>7.9412691236752445E-2</v>
      </c>
      <c r="G14" s="36">
        <f t="shared" si="4"/>
        <v>8.0406288000663181E-3</v>
      </c>
      <c r="H14" s="16">
        <v>6.0049999999999999</v>
      </c>
      <c r="I14" s="37">
        <f t="shared" si="5"/>
        <v>1.6680555555555554E-3</v>
      </c>
      <c r="J14" s="35">
        <v>9.669539802906895E-3</v>
      </c>
      <c r="K14" s="39">
        <f t="shared" si="6"/>
        <v>2.6859832785852484E-6</v>
      </c>
      <c r="L14" s="16">
        <f t="shared" si="7"/>
        <v>0.82298743573242084</v>
      </c>
      <c r="M14" s="16">
        <f t="shared" si="8"/>
        <v>0.60398112026148876</v>
      </c>
      <c r="N14" s="36">
        <f t="shared" si="9"/>
        <v>0.46511132188121168</v>
      </c>
      <c r="O14" s="39">
        <f t="shared" si="10"/>
        <v>4.6210718723170785E-4</v>
      </c>
      <c r="P14" s="16">
        <f t="shared" si="11"/>
        <v>0.26611137176842392</v>
      </c>
      <c r="Q14" s="16">
        <v>2.0591999999999997</v>
      </c>
      <c r="R14" s="36">
        <v>2.8340783334269388E-2</v>
      </c>
      <c r="S14" s="36">
        <f t="shared" si="12"/>
        <v>2.8358420266298361E-2</v>
      </c>
      <c r="T14" s="34">
        <f t="shared" si="13"/>
        <v>6538.812831683168</v>
      </c>
      <c r="U14" s="34">
        <f t="shared" si="14"/>
        <v>303.07008747962823</v>
      </c>
      <c r="V14" s="39">
        <f t="shared" si="15"/>
        <v>0.14649175492321628</v>
      </c>
      <c r="W14" s="1" t="s">
        <v>38</v>
      </c>
    </row>
    <row r="15" spans="1:23">
      <c r="A15" s="34">
        <v>1.2</v>
      </c>
      <c r="B15" s="34">
        <v>3</v>
      </c>
      <c r="C15" s="37">
        <f t="shared" si="0"/>
        <v>1.2814503610477128</v>
      </c>
      <c r="D15" s="37">
        <f t="shared" si="1"/>
        <v>6.0484457041452041E-4</v>
      </c>
      <c r="E15" s="16">
        <f t="shared" si="2"/>
        <v>0.29841900670768456</v>
      </c>
      <c r="F15" s="16">
        <f t="shared" si="3"/>
        <v>0.20193344781624822</v>
      </c>
      <c r="G15" s="36">
        <f t="shared" si="4"/>
        <v>5.1990824617370736E-2</v>
      </c>
      <c r="H15" s="16">
        <v>1.0404</v>
      </c>
      <c r="I15" s="37">
        <f t="shared" si="5"/>
        <v>2.8899999999999998E-4</v>
      </c>
      <c r="J15" s="35">
        <v>2.0736441353327579E-3</v>
      </c>
      <c r="K15" s="39">
        <f t="shared" si="6"/>
        <v>5.7601225981465498E-7</v>
      </c>
      <c r="L15" s="16">
        <f t="shared" si="7"/>
        <v>0.14258719869042641</v>
      </c>
      <c r="M15" s="36">
        <f t="shared" si="8"/>
        <v>4.6101639798990061E-2</v>
      </c>
      <c r="N15" s="36">
        <f t="shared" si="9"/>
        <v>2.7098355199986759E-3</v>
      </c>
      <c r="O15" s="39">
        <f t="shared" si="10"/>
        <v>2.6613303494232017E-3</v>
      </c>
      <c r="P15" s="16">
        <f t="shared" si="11"/>
        <v>0.67667756837637194</v>
      </c>
      <c r="Q15" s="16">
        <v>2.6279999999999997</v>
      </c>
      <c r="R15" s="36">
        <v>7.227724399837053E-2</v>
      </c>
      <c r="S15" s="36">
        <f t="shared" si="12"/>
        <v>7.2284161474004724E-2</v>
      </c>
      <c r="T15" s="34">
        <f t="shared" si="13"/>
        <v>7754.5805940594055</v>
      </c>
      <c r="U15" s="34">
        <f t="shared" si="14"/>
        <v>772.51013757466046</v>
      </c>
      <c r="V15" s="39">
        <f t="shared" si="15"/>
        <v>8.5349150236178764E-4</v>
      </c>
      <c r="W15" s="1" t="s">
        <v>39</v>
      </c>
    </row>
    <row r="16" spans="1:23">
      <c r="A16" s="34">
        <v>1.6</v>
      </c>
      <c r="B16" s="34">
        <v>2.5</v>
      </c>
      <c r="C16" s="37">
        <f t="shared" si="0"/>
        <v>1.7086004813969506</v>
      </c>
      <c r="D16" s="37">
        <f t="shared" si="1"/>
        <v>8.0645942721936073E-4</v>
      </c>
      <c r="E16" s="16">
        <f t="shared" si="2"/>
        <v>0.39789200894357951</v>
      </c>
      <c r="F16" s="16">
        <f t="shared" si="3"/>
        <v>0.2925655357773338</v>
      </c>
      <c r="G16" s="36">
        <f t="shared" si="4"/>
        <v>0.10913310572396494</v>
      </c>
      <c r="H16" s="16">
        <v>1.0451999999999999</v>
      </c>
      <c r="I16" s="37">
        <f t="shared" si="5"/>
        <v>2.9033333333333331E-4</v>
      </c>
      <c r="J16" s="35">
        <v>6.9426219830839063E-3</v>
      </c>
      <c r="K16" s="39">
        <f t="shared" si="6"/>
        <v>1.928506106412196E-6</v>
      </c>
      <c r="L16" s="16">
        <f t="shared" si="7"/>
        <v>0.1432450404375564</v>
      </c>
      <c r="M16" s="36">
        <f t="shared" si="8"/>
        <v>3.7918567271310676E-2</v>
      </c>
      <c r="N16" s="36">
        <f t="shared" si="9"/>
        <v>1.833217623483864E-3</v>
      </c>
      <c r="O16" s="39">
        <f t="shared" si="10"/>
        <v>3.5290713626719124E-3</v>
      </c>
      <c r="P16" s="16">
        <f t="shared" si="11"/>
        <v>0.73528879495244936</v>
      </c>
      <c r="Q16" s="16">
        <v>2.7555999999999998</v>
      </c>
      <c r="R16" s="36">
        <v>3.5025704846583725E-2</v>
      </c>
      <c r="S16" s="36">
        <f t="shared" si="12"/>
        <v>3.5039977168942311E-2</v>
      </c>
      <c r="T16" s="34">
        <f t="shared" si="13"/>
        <v>8027.316118811882</v>
      </c>
      <c r="U16" s="34">
        <f t="shared" si="14"/>
        <v>374.47674610055776</v>
      </c>
      <c r="V16" s="39">
        <f t="shared" si="15"/>
        <v>5.7739137747523273E-4</v>
      </c>
      <c r="W16" s="1" t="s">
        <v>39</v>
      </c>
    </row>
    <row r="17" spans="1:23">
      <c r="A17" s="34">
        <v>1.2</v>
      </c>
      <c r="B17" s="34">
        <v>2.5</v>
      </c>
      <c r="C17" s="37">
        <f t="shared" si="0"/>
        <v>1.2814503610477128</v>
      </c>
      <c r="D17" s="37">
        <f t="shared" si="1"/>
        <v>6.0484457041452041E-4</v>
      </c>
      <c r="E17" s="16">
        <f t="shared" si="2"/>
        <v>0.29841900670768456</v>
      </c>
      <c r="F17" s="16">
        <f t="shared" si="3"/>
        <v>0.15764550438767061</v>
      </c>
      <c r="G17" s="36">
        <f t="shared" si="4"/>
        <v>3.1686433943394918E-2</v>
      </c>
      <c r="H17" s="16">
        <v>1.9443999999999999</v>
      </c>
      <c r="I17" s="37">
        <f t="shared" si="5"/>
        <v>5.4011111111111111E-4</v>
      </c>
      <c r="J17" s="35">
        <v>5.9833101206606346E-3</v>
      </c>
      <c r="K17" s="39">
        <f t="shared" si="6"/>
        <v>1.6620305890723985E-6</v>
      </c>
      <c r="L17" s="16">
        <f t="shared" si="7"/>
        <v>0.26648072773324216</v>
      </c>
      <c r="M17" s="16">
        <f t="shared" si="8"/>
        <v>0.12570722541322824</v>
      </c>
      <c r="N17" s="36">
        <f t="shared" si="9"/>
        <v>2.0147940814392522E-2</v>
      </c>
      <c r="O17" s="39">
        <f t="shared" si="10"/>
        <v>1.4257757084594272E-3</v>
      </c>
      <c r="P17" s="16">
        <f t="shared" si="11"/>
        <v>0.5282689803404238</v>
      </c>
      <c r="Q17" s="16">
        <v>2.4997999999999996</v>
      </c>
      <c r="R17" s="36">
        <v>5.1368278149067886E-2</v>
      </c>
      <c r="S17" s="36">
        <f t="shared" si="12"/>
        <v>5.1378010860678572E-2</v>
      </c>
      <c r="T17" s="34">
        <f t="shared" si="13"/>
        <v>7480.5626138613852</v>
      </c>
      <c r="U17" s="34">
        <f t="shared" si="14"/>
        <v>549.08341507937075</v>
      </c>
      <c r="V17" s="39">
        <f t="shared" si="15"/>
        <v>6.3458081305173292E-3</v>
      </c>
      <c r="W17" s="1" t="s">
        <v>39</v>
      </c>
    </row>
    <row r="18" spans="1:23">
      <c r="A18" s="34">
        <v>1.6</v>
      </c>
      <c r="B18" s="34">
        <v>2.5</v>
      </c>
      <c r="C18" s="37">
        <f t="shared" si="0"/>
        <v>1.7086004813969506</v>
      </c>
      <c r="D18" s="37">
        <f t="shared" si="1"/>
        <v>8.0645942721936073E-4</v>
      </c>
      <c r="E18" s="16">
        <f t="shared" si="2"/>
        <v>0.39789200894357951</v>
      </c>
      <c r="F18" s="16">
        <f t="shared" si="3"/>
        <v>0.23693825365857049</v>
      </c>
      <c r="G18" s="36">
        <f t="shared" si="4"/>
        <v>7.1578163459635691E-2</v>
      </c>
      <c r="H18" s="16">
        <v>1.9722000000000002</v>
      </c>
      <c r="I18" s="37">
        <f t="shared" si="5"/>
        <v>5.4783333333333333E-4</v>
      </c>
      <c r="J18" s="35">
        <v>4.7644516998286215E-3</v>
      </c>
      <c r="K18" s="39">
        <f t="shared" si="6"/>
        <v>1.3234588055079505E-6</v>
      </c>
      <c r="L18" s="16">
        <f t="shared" si="7"/>
        <v>0.27029072785203673</v>
      </c>
      <c r="M18" s="16">
        <f t="shared" si="8"/>
        <v>0.10933697256702769</v>
      </c>
      <c r="N18" s="36">
        <f t="shared" si="9"/>
        <v>1.524208130190678E-2</v>
      </c>
      <c r="O18" s="39">
        <f t="shared" si="10"/>
        <v>1.8733972782700949E-3</v>
      </c>
      <c r="P18" s="16">
        <f t="shared" si="11"/>
        <v>0.59548382056641902</v>
      </c>
      <c r="Q18" s="16">
        <v>2.6204000000000001</v>
      </c>
      <c r="R18" s="36">
        <v>3.7852344709410068E-2</v>
      </c>
      <c r="S18" s="36">
        <f t="shared" si="12"/>
        <v>3.7865551626775545E-2</v>
      </c>
      <c r="T18" s="34">
        <f t="shared" si="13"/>
        <v>7738.3361584158411</v>
      </c>
      <c r="U18" s="34">
        <f t="shared" si="14"/>
        <v>404.67402401922305</v>
      </c>
      <c r="V18" s="39">
        <f t="shared" si="15"/>
        <v>4.8006555281596159E-3</v>
      </c>
      <c r="W18" s="1" t="s">
        <v>39</v>
      </c>
    </row>
    <row r="19" spans="1:23">
      <c r="A19" s="34">
        <v>2</v>
      </c>
      <c r="B19" s="34">
        <v>2.5</v>
      </c>
      <c r="C19" s="37">
        <f t="shared" si="0"/>
        <v>2.1357506017461882</v>
      </c>
      <c r="D19" s="37">
        <f t="shared" si="1"/>
        <v>1.0080742840242009E-3</v>
      </c>
      <c r="E19" s="16">
        <f t="shared" si="2"/>
        <v>0.4973650111794744</v>
      </c>
      <c r="F19" s="16">
        <f t="shared" si="3"/>
        <v>0.32156591455240358</v>
      </c>
      <c r="G19" s="36">
        <f t="shared" si="4"/>
        <v>0.13184091268745274</v>
      </c>
      <c r="H19" s="16">
        <v>1.984</v>
      </c>
      <c r="I19" s="37">
        <f t="shared" si="5"/>
        <v>5.5111111111111116E-4</v>
      </c>
      <c r="J19" s="35">
        <v>1.1532562594670767E-2</v>
      </c>
      <c r="K19" s="39">
        <f t="shared" si="6"/>
        <v>3.2034896096307687E-6</v>
      </c>
      <c r="L19" s="16">
        <f t="shared" si="7"/>
        <v>0.27190792214706466</v>
      </c>
      <c r="M19" s="36">
        <f t="shared" si="8"/>
        <v>9.6108825519993807E-2</v>
      </c>
      <c r="N19" s="36">
        <f t="shared" si="9"/>
        <v>1.177705558711158E-2</v>
      </c>
      <c r="O19" s="39">
        <f t="shared" si="10"/>
        <v>2.3267615404111261E-3</v>
      </c>
      <c r="P19" s="16">
        <f t="shared" si="11"/>
        <v>0.64653907557716472</v>
      </c>
      <c r="Q19" s="16">
        <v>2.798</v>
      </c>
      <c r="R19" s="36">
        <v>3.5770099245039981E-2</v>
      </c>
      <c r="S19" s="36">
        <f t="shared" si="12"/>
        <v>3.5784074670165915E-2</v>
      </c>
      <c r="T19" s="34">
        <f t="shared" si="13"/>
        <v>8117.9429702970301</v>
      </c>
      <c r="U19" s="34">
        <f t="shared" si="14"/>
        <v>382.42901187106031</v>
      </c>
      <c r="V19" s="39">
        <f t="shared" si="15"/>
        <v>3.7093088463343556E-3</v>
      </c>
      <c r="W19" s="1" t="s">
        <v>39</v>
      </c>
    </row>
    <row r="20" spans="1:23">
      <c r="A20" s="34">
        <v>2.8</v>
      </c>
      <c r="B20" s="34">
        <v>2.5</v>
      </c>
      <c r="C20" s="37">
        <f t="shared" si="0"/>
        <v>2.9900508424446635</v>
      </c>
      <c r="D20" s="37">
        <f t="shared" si="1"/>
        <v>1.4113039976338811E-3</v>
      </c>
      <c r="E20" s="16">
        <f t="shared" si="2"/>
        <v>0.69631101565126408</v>
      </c>
      <c r="F20" s="16">
        <f t="shared" si="3"/>
        <v>0.49933609119140182</v>
      </c>
      <c r="G20" s="36">
        <f t="shared" si="4"/>
        <v>0.31790407825704259</v>
      </c>
      <c r="H20" s="16">
        <v>2.0042</v>
      </c>
      <c r="I20" s="37">
        <f t="shared" si="5"/>
        <v>5.5672222222222223E-4</v>
      </c>
      <c r="J20" s="35">
        <v>8.8713020464867929E-3</v>
      </c>
      <c r="K20" s="39">
        <f t="shared" si="6"/>
        <v>2.4642505684685537E-6</v>
      </c>
      <c r="L20" s="16">
        <f t="shared" si="7"/>
        <v>0.27467633949957004</v>
      </c>
      <c r="M20" s="36">
        <f t="shared" si="8"/>
        <v>7.7701415039707733E-2</v>
      </c>
      <c r="N20" s="36">
        <f t="shared" si="9"/>
        <v>7.6978251214454719E-3</v>
      </c>
      <c r="O20" s="39">
        <f t="shared" si="10"/>
        <v>3.2217419788325152E-3</v>
      </c>
      <c r="P20" s="16">
        <f t="shared" si="11"/>
        <v>0.71711646084525837</v>
      </c>
      <c r="Q20" s="16">
        <v>3.0159999999999996</v>
      </c>
      <c r="R20" s="36">
        <v>6.8742272292964049E-2</v>
      </c>
      <c r="S20" s="36">
        <f t="shared" si="12"/>
        <v>6.8749545453042904E-2</v>
      </c>
      <c r="T20" s="34">
        <f t="shared" si="13"/>
        <v>8583.9017821782181</v>
      </c>
      <c r="U20" s="34">
        <f t="shared" si="14"/>
        <v>734.73524120806451</v>
      </c>
      <c r="V20" s="39">
        <f t="shared" si="15"/>
        <v>2.4245118492741643E-3</v>
      </c>
      <c r="W20" s="1" t="s">
        <v>39</v>
      </c>
    </row>
    <row r="21" spans="1:23">
      <c r="A21" s="34">
        <v>3.2</v>
      </c>
      <c r="B21" s="34">
        <v>2.5</v>
      </c>
      <c r="C21" s="37">
        <f t="shared" si="0"/>
        <v>3.4172009627939013</v>
      </c>
      <c r="D21" s="37">
        <f t="shared" si="1"/>
        <v>1.6129188544387215E-3</v>
      </c>
      <c r="E21" s="16">
        <f t="shared" si="2"/>
        <v>0.79578401788715902</v>
      </c>
      <c r="F21" s="16">
        <f t="shared" si="3"/>
        <v>0.59077178476429248</v>
      </c>
      <c r="G21" s="36">
        <f t="shared" si="4"/>
        <v>0.44498940963382405</v>
      </c>
      <c r="H21" s="16">
        <v>2.0149999999999997</v>
      </c>
      <c r="I21" s="37">
        <f t="shared" si="5"/>
        <v>5.5972222222222209E-4</v>
      </c>
      <c r="J21" s="35">
        <v>3.3166247903552689E-3</v>
      </c>
      <c r="K21" s="39">
        <f t="shared" si="6"/>
        <v>9.2128466398757469E-7</v>
      </c>
      <c r="L21" s="16">
        <f t="shared" si="7"/>
        <v>0.27615648343061244</v>
      </c>
      <c r="M21" s="36">
        <f t="shared" si="8"/>
        <v>7.1144250307745863E-2</v>
      </c>
      <c r="N21" s="36">
        <f t="shared" si="9"/>
        <v>6.4534180486102762E-3</v>
      </c>
      <c r="O21" s="39">
        <f t="shared" si="10"/>
        <v>3.6606435278621514E-3</v>
      </c>
      <c r="P21" s="16">
        <f t="shared" si="11"/>
        <v>0.74237704136458671</v>
      </c>
      <c r="Q21" s="16">
        <v>3.0306000000000002</v>
      </c>
      <c r="R21" s="16">
        <v>0.11038025185693322</v>
      </c>
      <c r="S21" s="36">
        <f t="shared" si="12"/>
        <v>0.11038478155977846</v>
      </c>
      <c r="T21" s="34">
        <f t="shared" si="13"/>
        <v>8615.1081980198032</v>
      </c>
      <c r="U21" s="34">
        <f t="shared" si="14"/>
        <v>1179.6963684715336</v>
      </c>
      <c r="V21" s="39">
        <f t="shared" si="15"/>
        <v>2.0325726137355202E-3</v>
      </c>
      <c r="W21" s="1" t="s">
        <v>39</v>
      </c>
    </row>
    <row r="22" spans="1:23">
      <c r="A22" s="34">
        <v>1.2</v>
      </c>
      <c r="B22" s="34">
        <v>3</v>
      </c>
      <c r="C22" s="37">
        <f t="shared" si="0"/>
        <v>1.2814503610477128</v>
      </c>
      <c r="D22" s="37">
        <f t="shared" si="1"/>
        <v>6.0484457041452041E-4</v>
      </c>
      <c r="E22" s="16">
        <f t="shared" si="2"/>
        <v>0.29841900670768456</v>
      </c>
      <c r="F22" s="16">
        <f t="shared" si="3"/>
        <v>0.13154593404402545</v>
      </c>
      <c r="G22" s="36">
        <f t="shared" si="4"/>
        <v>2.2063024273481741E-2</v>
      </c>
      <c r="H22" s="16">
        <v>2.7622</v>
      </c>
      <c r="I22" s="37">
        <f t="shared" si="5"/>
        <v>7.6727777777777775E-4</v>
      </c>
      <c r="J22" s="35">
        <v>6.3796551630947475E-3</v>
      </c>
      <c r="K22" s="39">
        <f t="shared" si="6"/>
        <v>1.7721264341929853E-6</v>
      </c>
      <c r="L22" s="16">
        <f t="shared" si="7"/>
        <v>0.37856051540051505</v>
      </c>
      <c r="M22" s="16">
        <f t="shared" si="8"/>
        <v>0.21168744273685591</v>
      </c>
      <c r="N22" s="36">
        <f t="shared" si="9"/>
        <v>5.7134756100898798E-2</v>
      </c>
      <c r="O22" s="39">
        <f t="shared" si="10"/>
        <v>1.0040724912841858E-3</v>
      </c>
      <c r="P22" s="16">
        <f t="shared" si="11"/>
        <v>0.4408095030383935</v>
      </c>
      <c r="Q22" s="16">
        <v>2.3822000000000001</v>
      </c>
      <c r="R22" s="36">
        <v>3.5280306121120854E-2</v>
      </c>
      <c r="S22" s="36">
        <f t="shared" si="12"/>
        <v>3.5294475488381993E-2</v>
      </c>
      <c r="T22" s="34">
        <f t="shared" si="13"/>
        <v>7229.2013465346545</v>
      </c>
      <c r="U22" s="34">
        <f t="shared" si="14"/>
        <v>377.19660239761907</v>
      </c>
      <c r="V22" s="39">
        <f t="shared" si="15"/>
        <v>1.799519877193663E-2</v>
      </c>
      <c r="W22" s="1" t="s">
        <v>39</v>
      </c>
    </row>
    <row r="23" spans="1:23">
      <c r="A23" s="34">
        <v>1.6</v>
      </c>
      <c r="B23" s="34">
        <v>3</v>
      </c>
      <c r="C23" s="37">
        <f t="shared" si="0"/>
        <v>1.7086004813969506</v>
      </c>
      <c r="D23" s="37">
        <f t="shared" si="1"/>
        <v>8.0645942721936073E-4</v>
      </c>
      <c r="E23" s="16">
        <f t="shared" si="2"/>
        <v>0.39789200894357951</v>
      </c>
      <c r="F23" s="16">
        <f t="shared" si="3"/>
        <v>0.20343240510092792</v>
      </c>
      <c r="G23" s="36">
        <f t="shared" si="4"/>
        <v>5.2765547892563755E-2</v>
      </c>
      <c r="H23" s="16">
        <v>2.7751999999999999</v>
      </c>
      <c r="I23" s="37">
        <f t="shared" si="5"/>
        <v>7.7088888888888888E-4</v>
      </c>
      <c r="J23" s="35">
        <v>5.0695167422546853E-3</v>
      </c>
      <c r="K23" s="39">
        <f t="shared" si="6"/>
        <v>1.408199095070746E-6</v>
      </c>
      <c r="L23" s="16">
        <f t="shared" si="7"/>
        <v>0.38034217013232546</v>
      </c>
      <c r="M23" s="16">
        <f t="shared" si="8"/>
        <v>0.18588256628967381</v>
      </c>
      <c r="N23" s="36">
        <f t="shared" si="9"/>
        <v>4.4054218774304599E-2</v>
      </c>
      <c r="O23" s="39">
        <f t="shared" si="10"/>
        <v>1.3320546168210181E-3</v>
      </c>
      <c r="P23" s="16">
        <f t="shared" si="11"/>
        <v>0.51127542279888893</v>
      </c>
      <c r="Q23" s="16">
        <v>2.4229999999999996</v>
      </c>
      <c r="R23" s="36">
        <v>8.0024996094970116E-2</v>
      </c>
      <c r="S23" s="36">
        <f t="shared" si="12"/>
        <v>8.0031243898867288E-2</v>
      </c>
      <c r="T23" s="34">
        <f t="shared" si="13"/>
        <v>7316.408316831682</v>
      </c>
      <c r="U23" s="34">
        <f t="shared" si="14"/>
        <v>855.30420459838967</v>
      </c>
      <c r="V23" s="39">
        <f t="shared" si="15"/>
        <v>1.3875344495843968E-2</v>
      </c>
      <c r="W23" s="1" t="s">
        <v>39</v>
      </c>
    </row>
    <row r="24" spans="1:23">
      <c r="A24" s="34">
        <v>2</v>
      </c>
      <c r="B24" s="34">
        <v>3</v>
      </c>
      <c r="C24" s="37">
        <f t="shared" si="0"/>
        <v>2.1357506017461882</v>
      </c>
      <c r="D24" s="37">
        <f t="shared" si="1"/>
        <v>1.0080742840242009E-3</v>
      </c>
      <c r="E24" s="16">
        <f t="shared" si="2"/>
        <v>0.4973650111794744</v>
      </c>
      <c r="F24" s="16">
        <f t="shared" si="3"/>
        <v>0.27957749525190534</v>
      </c>
      <c r="G24" s="36">
        <f t="shared" si="4"/>
        <v>9.9658559210444669E-2</v>
      </c>
      <c r="H24" s="16">
        <v>2.827</v>
      </c>
      <c r="I24" s="37">
        <f t="shared" si="5"/>
        <v>7.8527777777777775E-4</v>
      </c>
      <c r="J24" s="35">
        <v>7.9056941504210172E-3</v>
      </c>
      <c r="K24" s="39">
        <f t="shared" si="6"/>
        <v>2.1960261528947271E-6</v>
      </c>
      <c r="L24" s="16">
        <f t="shared" si="7"/>
        <v>0.38744137898677</v>
      </c>
      <c r="M24" s="16">
        <f t="shared" si="8"/>
        <v>0.16965386305920094</v>
      </c>
      <c r="N24" s="36">
        <f t="shared" si="9"/>
        <v>3.6697602394910378E-2</v>
      </c>
      <c r="O24" s="39">
        <f t="shared" si="10"/>
        <v>1.634064396211972E-3</v>
      </c>
      <c r="P24" s="16">
        <f t="shared" si="11"/>
        <v>0.56211733629774707</v>
      </c>
      <c r="Q24" s="16">
        <v>2.6875999999999998</v>
      </c>
      <c r="R24" s="36">
        <v>5.8692418590478933E-2</v>
      </c>
      <c r="S24" s="36">
        <f t="shared" si="12"/>
        <v>5.8700936960154194E-2</v>
      </c>
      <c r="T24" s="34">
        <f t="shared" si="13"/>
        <v>7881.9711683168325</v>
      </c>
      <c r="U24" s="34">
        <f t="shared" si="14"/>
        <v>627.34446885931129</v>
      </c>
      <c r="V24" s="39">
        <f t="shared" si="15"/>
        <v>1.1558299966900906E-2</v>
      </c>
      <c r="W24" s="1" t="s">
        <v>39</v>
      </c>
    </row>
    <row r="25" spans="1:23">
      <c r="A25" s="34">
        <v>1.2</v>
      </c>
      <c r="B25" s="34">
        <v>3</v>
      </c>
      <c r="C25" s="37">
        <f t="shared" si="0"/>
        <v>1.2814503610477128</v>
      </c>
      <c r="D25" s="37">
        <f t="shared" si="1"/>
        <v>6.0484457041452041E-4</v>
      </c>
      <c r="E25" s="16">
        <f t="shared" si="2"/>
        <v>0.29841900670768456</v>
      </c>
      <c r="F25" s="16">
        <f t="shared" si="3"/>
        <v>0.12140516162204829</v>
      </c>
      <c r="G25" s="36">
        <f t="shared" si="4"/>
        <v>1.8792496917306473E-2</v>
      </c>
      <c r="H25" s="16">
        <v>3.1748000000000003</v>
      </c>
      <c r="I25" s="37">
        <f t="shared" si="5"/>
        <v>8.8188888888888898E-4</v>
      </c>
      <c r="J25" s="35">
        <v>7.0142711667001614E-3</v>
      </c>
      <c r="K25" s="39">
        <f t="shared" si="6"/>
        <v>1.9484086574167116E-6</v>
      </c>
      <c r="L25" s="16">
        <f t="shared" si="7"/>
        <v>0.43510749558089762</v>
      </c>
      <c r="M25" s="16">
        <f t="shared" si="8"/>
        <v>0.25809365049526134</v>
      </c>
      <c r="N25" s="36">
        <f t="shared" si="9"/>
        <v>8.4930723843111899E-2</v>
      </c>
      <c r="O25" s="39">
        <f t="shared" si="10"/>
        <v>8.7369629286762911E-4</v>
      </c>
      <c r="P25" s="16">
        <f t="shared" si="11"/>
        <v>0.40682784572421804</v>
      </c>
      <c r="Q25" s="16">
        <v>2.4003999999999999</v>
      </c>
      <c r="R25" s="36">
        <v>5.0569753806005473E-2</v>
      </c>
      <c r="S25" s="36">
        <f t="shared" si="12"/>
        <v>5.0579640172701952E-2</v>
      </c>
      <c r="T25" s="34">
        <f t="shared" si="13"/>
        <v>7268.1024950495048</v>
      </c>
      <c r="U25" s="34">
        <f t="shared" si="14"/>
        <v>540.55112477638113</v>
      </c>
      <c r="V25" s="39">
        <f t="shared" si="15"/>
        <v>2.6749834281295085E-2</v>
      </c>
      <c r="W25" s="1" t="s">
        <v>39</v>
      </c>
    </row>
    <row r="26" spans="1:23">
      <c r="A26" s="34">
        <v>2.8</v>
      </c>
      <c r="B26" s="34">
        <v>3</v>
      </c>
      <c r="C26" s="37">
        <f t="shared" si="0"/>
        <v>2.9900508424446635</v>
      </c>
      <c r="D26" s="37">
        <f t="shared" si="1"/>
        <v>1.4113039976338811E-3</v>
      </c>
      <c r="E26" s="16">
        <f t="shared" si="2"/>
        <v>0.69631101565126408</v>
      </c>
      <c r="F26" s="16">
        <f t="shared" si="3"/>
        <v>0.42302859588300695</v>
      </c>
      <c r="G26" s="36">
        <f t="shared" si="4"/>
        <v>0.2281653209918042</v>
      </c>
      <c r="H26" s="16">
        <v>3.2822000000000005</v>
      </c>
      <c r="I26" s="37">
        <f t="shared" si="5"/>
        <v>9.117222222222223E-4</v>
      </c>
      <c r="J26" s="36">
        <v>1.0986355173577789E-2</v>
      </c>
      <c r="K26" s="39">
        <f t="shared" si="6"/>
        <v>3.0517653259938302E-6</v>
      </c>
      <c r="L26" s="16">
        <f t="shared" si="7"/>
        <v>0.44982670467293123</v>
      </c>
      <c r="M26" s="16">
        <f t="shared" si="8"/>
        <v>0.17654428490467419</v>
      </c>
      <c r="N26" s="36">
        <f t="shared" si="9"/>
        <v>3.9739052778941034E-2</v>
      </c>
      <c r="O26" s="39">
        <f t="shared" si="10"/>
        <v>1.9697536745687679E-3</v>
      </c>
      <c r="P26" s="16">
        <f t="shared" si="11"/>
        <v>0.60752822571296772</v>
      </c>
      <c r="Q26" s="16">
        <v>2.8269999999999995</v>
      </c>
      <c r="R26" s="36">
        <v>6.7863834256546421E-2</v>
      </c>
      <c r="S26" s="36">
        <f t="shared" si="12"/>
        <v>6.7871201551173405E-2</v>
      </c>
      <c r="T26" s="34">
        <f t="shared" si="13"/>
        <v>8179.9283168316824</v>
      </c>
      <c r="U26" s="34">
        <f t="shared" si="14"/>
        <v>725.34826687461953</v>
      </c>
      <c r="V26" s="39">
        <f t="shared" si="15"/>
        <v>1.2516237095729459E-2</v>
      </c>
      <c r="W26" s="1" t="s">
        <v>39</v>
      </c>
    </row>
    <row r="27" spans="1:23">
      <c r="A27" s="34">
        <v>3.2</v>
      </c>
      <c r="B27" s="34">
        <v>2.5</v>
      </c>
      <c r="C27" s="37">
        <f t="shared" si="0"/>
        <v>3.4172009627939013</v>
      </c>
      <c r="D27" s="37">
        <f t="shared" si="1"/>
        <v>1.6129188544387215E-3</v>
      </c>
      <c r="E27" s="16">
        <f t="shared" si="2"/>
        <v>0.79578401788715902</v>
      </c>
      <c r="F27" s="16">
        <f t="shared" si="3"/>
        <v>0.50790003706762044</v>
      </c>
      <c r="G27" s="36">
        <f t="shared" si="4"/>
        <v>0.328902120757945</v>
      </c>
      <c r="H27" s="16">
        <v>3.2911999999999999</v>
      </c>
      <c r="I27" s="37">
        <f t="shared" si="5"/>
        <v>9.1422222222222219E-4</v>
      </c>
      <c r="J27" s="35">
        <v>1.3572030061858921E-2</v>
      </c>
      <c r="K27" s="39">
        <f t="shared" si="6"/>
        <v>3.7700083505163669E-6</v>
      </c>
      <c r="L27" s="16">
        <f t="shared" si="7"/>
        <v>0.45106015794879994</v>
      </c>
      <c r="M27" s="16">
        <f t="shared" si="8"/>
        <v>0.16317617712926136</v>
      </c>
      <c r="N27" s="36">
        <f t="shared" si="9"/>
        <v>3.3948742597713091E-2</v>
      </c>
      <c r="O27" s="39">
        <f t="shared" si="10"/>
        <v>2.2443734132536293E-3</v>
      </c>
      <c r="P27" s="16">
        <f t="shared" si="11"/>
        <v>0.63823854921856438</v>
      </c>
      <c r="Q27" s="16">
        <v>2.8311999999999999</v>
      </c>
      <c r="R27" s="36">
        <v>5.6848043062184689E-2</v>
      </c>
      <c r="S27" s="36">
        <f t="shared" si="12"/>
        <v>5.685683775941118E-2</v>
      </c>
      <c r="T27" s="34">
        <f t="shared" si="13"/>
        <v>8188.905504950495</v>
      </c>
      <c r="U27" s="34">
        <f t="shared" si="14"/>
        <v>607.63634334166761</v>
      </c>
      <c r="V27" s="39">
        <f t="shared" si="15"/>
        <v>1.0692517353610423E-2</v>
      </c>
      <c r="W27" s="1" t="s">
        <v>39</v>
      </c>
    </row>
    <row r="28" spans="1:23">
      <c r="A28" s="34">
        <v>1.2</v>
      </c>
      <c r="B28" s="34">
        <v>3.5</v>
      </c>
      <c r="C28" s="37">
        <f t="shared" si="0"/>
        <v>1.2814503610477128</v>
      </c>
      <c r="D28" s="37">
        <f t="shared" si="1"/>
        <v>6.0484457041452041E-4</v>
      </c>
      <c r="E28" s="16">
        <f t="shared" si="2"/>
        <v>0.29841900670768456</v>
      </c>
      <c r="F28" s="16">
        <f t="shared" si="3"/>
        <v>9.2322736284731255E-2</v>
      </c>
      <c r="G28" s="36">
        <f t="shared" si="4"/>
        <v>1.0867446734752541E-2</v>
      </c>
      <c r="H28" s="16">
        <v>4.8608000000000002</v>
      </c>
      <c r="I28" s="37">
        <f t="shared" si="5"/>
        <v>1.3502222222222223E-3</v>
      </c>
      <c r="J28" s="35">
        <v>9.4973680564670194E-3</v>
      </c>
      <c r="K28" s="39">
        <f t="shared" si="6"/>
        <v>2.6381577934630607E-6</v>
      </c>
      <c r="L28" s="16">
        <f t="shared" si="7"/>
        <v>0.66617440926030835</v>
      </c>
      <c r="M28" s="16">
        <f t="shared" si="8"/>
        <v>0.46007813883735504</v>
      </c>
      <c r="N28" s="36">
        <f t="shared" si="9"/>
        <v>0.26988166464095675</v>
      </c>
      <c r="O28" s="39">
        <f t="shared" si="10"/>
        <v>5.7082205421660789E-4</v>
      </c>
      <c r="P28" s="16">
        <f t="shared" si="11"/>
        <v>0.30937284224381095</v>
      </c>
      <c r="Q28" s="16">
        <v>2.2236000000000002</v>
      </c>
      <c r="R28" s="36">
        <v>3.9042284769208777E-2</v>
      </c>
      <c r="S28" s="36">
        <f t="shared" si="12"/>
        <v>3.9055089297042857E-2</v>
      </c>
      <c r="T28" s="34">
        <f t="shared" si="13"/>
        <v>6890.2056237623774</v>
      </c>
      <c r="U28" s="34">
        <f t="shared" si="14"/>
        <v>417.38676621017879</v>
      </c>
      <c r="V28" s="39">
        <f t="shared" si="15"/>
        <v>8.5002099099513936E-2</v>
      </c>
      <c r="W28" s="1" t="s">
        <v>39</v>
      </c>
    </row>
    <row r="29" spans="1:23">
      <c r="A29" s="34">
        <v>1.6</v>
      </c>
      <c r="B29" s="34">
        <v>3.5</v>
      </c>
      <c r="C29" s="37">
        <f t="shared" si="0"/>
        <v>1.7086004813969506</v>
      </c>
      <c r="D29" s="37">
        <f t="shared" si="1"/>
        <v>8.0645942721936073E-4</v>
      </c>
      <c r="E29" s="16">
        <f t="shared" si="2"/>
        <v>0.39789200894357951</v>
      </c>
      <c r="F29" s="16">
        <f t="shared" si="3"/>
        <v>0.14845699048841515</v>
      </c>
      <c r="G29" s="36">
        <f t="shared" si="4"/>
        <v>2.8100334481718666E-2</v>
      </c>
      <c r="H29" s="16">
        <v>4.8779999999999992</v>
      </c>
      <c r="I29" s="37">
        <f t="shared" si="5"/>
        <v>1.3549999999999999E-3</v>
      </c>
      <c r="J29" s="35">
        <v>8.0932070281192273E-3</v>
      </c>
      <c r="K29" s="39">
        <f t="shared" si="6"/>
        <v>2.248113063366452E-6</v>
      </c>
      <c r="L29" s="16">
        <f t="shared" si="7"/>
        <v>0.66853167552085746</v>
      </c>
      <c r="M29" s="16">
        <f t="shared" si="8"/>
        <v>0.41909665706569305</v>
      </c>
      <c r="N29" s="36">
        <f t="shared" si="9"/>
        <v>0.22394356015363986</v>
      </c>
      <c r="O29" s="39">
        <f t="shared" si="10"/>
        <v>7.5827017652109658E-4</v>
      </c>
      <c r="P29" s="16">
        <f t="shared" si="11"/>
        <v>0.37310875099646984</v>
      </c>
      <c r="Q29" s="16">
        <v>2.3232000000000004</v>
      </c>
      <c r="R29" s="36">
        <v>2.3349518196313961E-2</v>
      </c>
      <c r="S29" s="36">
        <f t="shared" si="12"/>
        <v>2.3370922104187435E-2</v>
      </c>
      <c r="T29" s="34">
        <f t="shared" si="13"/>
        <v>7103.093227722773</v>
      </c>
      <c r="U29" s="34">
        <f t="shared" si="14"/>
        <v>249.76805266593979</v>
      </c>
      <c r="V29" s="39">
        <f t="shared" si="15"/>
        <v>7.0533404772799957E-2</v>
      </c>
      <c r="W29" s="1" t="s">
        <v>39</v>
      </c>
    </row>
    <row r="30" spans="1:23">
      <c r="A30" s="34">
        <v>3.2</v>
      </c>
      <c r="B30" s="34">
        <v>3</v>
      </c>
      <c r="C30" s="37">
        <f t="shared" si="0"/>
        <v>3.4172009627939013</v>
      </c>
      <c r="D30" s="37">
        <f t="shared" si="1"/>
        <v>1.6129188544387215E-3</v>
      </c>
      <c r="E30" s="16">
        <f t="shared" si="2"/>
        <v>0.79578401788715902</v>
      </c>
      <c r="F30" s="16">
        <f t="shared" si="3"/>
        <v>0.42601049298764149</v>
      </c>
      <c r="G30" s="36">
        <f t="shared" si="4"/>
        <v>0.23139329867285599</v>
      </c>
      <c r="H30" s="16">
        <v>5.0400000000000009</v>
      </c>
      <c r="I30" s="37">
        <f t="shared" si="5"/>
        <v>1.4000000000000002E-3</v>
      </c>
      <c r="J30" s="35">
        <v>9.0553851381374988E-3</v>
      </c>
      <c r="K30" s="39">
        <f t="shared" si="6"/>
        <v>2.5153847605937496E-6</v>
      </c>
      <c r="L30" s="16">
        <f t="shared" si="7"/>
        <v>0.69073383448649495</v>
      </c>
      <c r="M30" s="16">
        <f t="shared" si="8"/>
        <v>0.32096030958697724</v>
      </c>
      <c r="N30" s="36">
        <f t="shared" si="9"/>
        <v>0.13134478842096456</v>
      </c>
      <c r="O30" s="39">
        <f t="shared" si="10"/>
        <v>1.4667537158124845E-3</v>
      </c>
      <c r="P30" s="16">
        <f t="shared" si="11"/>
        <v>0.53533431611094395</v>
      </c>
      <c r="Q30" s="16">
        <v>2.7135999999999996</v>
      </c>
      <c r="R30" s="36">
        <v>0.10308637155317855</v>
      </c>
      <c r="S30" s="36">
        <f t="shared" si="12"/>
        <v>0.10309122174074756</v>
      </c>
      <c r="T30" s="34">
        <f t="shared" si="13"/>
        <v>7937.5442376237615</v>
      </c>
      <c r="U30" s="34">
        <f t="shared" si="14"/>
        <v>1101.749155910524</v>
      </c>
      <c r="V30" s="39">
        <f t="shared" si="15"/>
        <v>4.1368437297941596E-2</v>
      </c>
      <c r="W30" s="1" t="s">
        <v>39</v>
      </c>
    </row>
    <row r="31" spans="1:23">
      <c r="A31" s="34">
        <v>4</v>
      </c>
      <c r="B31" s="34">
        <v>3</v>
      </c>
      <c r="C31" s="37">
        <f t="shared" si="0"/>
        <v>4.2715012034923765</v>
      </c>
      <c r="D31" s="37">
        <f t="shared" si="1"/>
        <v>2.0161485680484019E-3</v>
      </c>
      <c r="E31" s="16">
        <f t="shared" si="2"/>
        <v>0.99473002235894881</v>
      </c>
      <c r="F31" s="16">
        <f t="shared" si="3"/>
        <v>0.58479853711236385</v>
      </c>
      <c r="G31" s="36">
        <f t="shared" si="4"/>
        <v>0.43603639448616999</v>
      </c>
      <c r="H31" s="16">
        <v>5.0877999999999997</v>
      </c>
      <c r="I31" s="37">
        <f t="shared" si="5"/>
        <v>1.4132777777777776E-3</v>
      </c>
      <c r="J31" s="36">
        <v>1.247798060585131E-2</v>
      </c>
      <c r="K31" s="39">
        <f t="shared" si="6"/>
        <v>3.4661057238475859E-6</v>
      </c>
      <c r="L31" s="16">
        <f t="shared" si="7"/>
        <v>0.69728484188499762</v>
      </c>
      <c r="M31" s="16">
        <f t="shared" si="8"/>
        <v>0.28735335663841272</v>
      </c>
      <c r="N31" s="36">
        <f t="shared" si="9"/>
        <v>0.10527923825348758</v>
      </c>
      <c r="O31" s="39">
        <f t="shared" si="10"/>
        <v>1.815582433690721E-3</v>
      </c>
      <c r="P31" s="16">
        <f t="shared" si="11"/>
        <v>0.58789673978628443</v>
      </c>
      <c r="Q31" s="16">
        <v>2.8795999999999999</v>
      </c>
      <c r="R31" s="36">
        <v>9.7748657279780521E-2</v>
      </c>
      <c r="S31" s="36">
        <f t="shared" si="12"/>
        <v>9.7753772305727363E-2</v>
      </c>
      <c r="T31" s="34">
        <f t="shared" si="13"/>
        <v>8292.3569108910906</v>
      </c>
      <c r="U31" s="34">
        <f t="shared" si="14"/>
        <v>1044.7071468000211</v>
      </c>
      <c r="V31" s="39">
        <f t="shared" si="15"/>
        <v>3.3158815197948839E-2</v>
      </c>
      <c r="W31" s="1" t="s">
        <v>39</v>
      </c>
    </row>
    <row r="32" spans="1:23">
      <c r="A32" s="34">
        <v>5</v>
      </c>
      <c r="B32" s="34">
        <v>3.5</v>
      </c>
      <c r="C32" s="37">
        <f t="shared" si="0"/>
        <v>5.3393765043654708</v>
      </c>
      <c r="D32" s="37">
        <f t="shared" si="1"/>
        <v>2.5201857100605025E-3</v>
      </c>
      <c r="E32" s="16">
        <f t="shared" si="2"/>
        <v>1.2434125279486861</v>
      </c>
      <c r="F32" s="16">
        <f t="shared" si="3"/>
        <v>0.79330919104159237</v>
      </c>
      <c r="G32" s="36">
        <f t="shared" si="4"/>
        <v>0.80240782755360873</v>
      </c>
      <c r="H32" s="16">
        <v>5.1475999999999997</v>
      </c>
      <c r="I32" s="37">
        <f t="shared" si="5"/>
        <v>1.4298888888888887E-3</v>
      </c>
      <c r="J32" s="36">
        <v>2.2210357943986594E-2</v>
      </c>
      <c r="K32" s="39">
        <f t="shared" si="6"/>
        <v>6.1695438733296095E-6</v>
      </c>
      <c r="L32" s="16">
        <f t="shared" si="7"/>
        <v>0.7054804536513255</v>
      </c>
      <c r="M32" s="16">
        <f t="shared" si="8"/>
        <v>0.25537711674423169</v>
      </c>
      <c r="N32" s="36">
        <f t="shared" si="9"/>
        <v>8.3152276489661087E-2</v>
      </c>
      <c r="O32" s="39">
        <f t="shared" si="10"/>
        <v>2.2421547793229704E-3</v>
      </c>
      <c r="P32" s="16">
        <f t="shared" si="11"/>
        <v>0.63800964942049476</v>
      </c>
      <c r="Q32" s="16">
        <v>2.9249999999999998</v>
      </c>
      <c r="R32" s="36">
        <v>7.0558486378323057E-2</v>
      </c>
      <c r="S32" s="36">
        <f t="shared" si="12"/>
        <v>7.0565572342325689E-2</v>
      </c>
      <c r="T32" s="34">
        <f t="shared" si="13"/>
        <v>8389.3960396039602</v>
      </c>
      <c r="U32" s="34">
        <f t="shared" si="14"/>
        <v>754.1433543198649</v>
      </c>
      <c r="V32" s="39">
        <f t="shared" si="15"/>
        <v>2.618969338257042E-2</v>
      </c>
      <c r="W32" s="1" t="s">
        <v>39</v>
      </c>
    </row>
    <row r="33" spans="1:23">
      <c r="A33" s="34">
        <v>1.6</v>
      </c>
      <c r="B33" s="34">
        <v>3</v>
      </c>
      <c r="C33" s="37">
        <f t="shared" si="0"/>
        <v>1.7086004813969506</v>
      </c>
      <c r="D33" s="37">
        <f t="shared" si="1"/>
        <v>8.0645942721936073E-4</v>
      </c>
      <c r="E33" s="16">
        <f t="shared" si="2"/>
        <v>0.39789200894357951</v>
      </c>
      <c r="F33" s="16">
        <f t="shared" si="3"/>
        <v>0.12881934491642846</v>
      </c>
      <c r="G33" s="36">
        <f t="shared" si="4"/>
        <v>2.1157890121489647E-2</v>
      </c>
      <c r="H33" s="16">
        <v>6.0641999999999996</v>
      </c>
      <c r="I33" s="37">
        <f t="shared" si="5"/>
        <v>1.6844999999999998E-3</v>
      </c>
      <c r="J33" s="35">
        <v>8.6717933554716561E-3</v>
      </c>
      <c r="K33" s="39">
        <f t="shared" si="6"/>
        <v>2.4088314876310155E-6</v>
      </c>
      <c r="L33" s="16">
        <f t="shared" si="7"/>
        <v>0.83110081728035745</v>
      </c>
      <c r="M33" s="16">
        <f t="shared" si="8"/>
        <v>0.56202815325320632</v>
      </c>
      <c r="N33" s="36">
        <f t="shared" si="9"/>
        <v>0.40274144743774215</v>
      </c>
      <c r="O33" s="39">
        <f t="shared" si="10"/>
        <v>6.1003770087253158E-4</v>
      </c>
      <c r="P33" s="16">
        <f t="shared" si="11"/>
        <v>0.32375454148589061</v>
      </c>
      <c r="Q33" s="16">
        <v>2.149</v>
      </c>
      <c r="R33" s="36">
        <v>1.8920887928424578E-2</v>
      </c>
      <c r="S33" s="36">
        <f t="shared" si="12"/>
        <v>1.8947295321496496E-2</v>
      </c>
      <c r="T33" s="34">
        <f t="shared" si="13"/>
        <v>6730.7536633663376</v>
      </c>
      <c r="U33" s="34">
        <f t="shared" si="14"/>
        <v>202.49218386161701</v>
      </c>
      <c r="V33" s="39">
        <f t="shared" si="15"/>
        <v>0.12684769998039122</v>
      </c>
      <c r="W33" s="1" t="s">
        <v>39</v>
      </c>
    </row>
    <row r="34" spans="1:23">
      <c r="A34" s="34">
        <v>4</v>
      </c>
      <c r="B34" s="34">
        <v>3</v>
      </c>
      <c r="C34" s="37">
        <f t="shared" ref="C34:C61" si="16">(A34/SQRT((528*14.7)/(530*16.7)))</f>
        <v>4.2715012034923765</v>
      </c>
      <c r="D34" s="37">
        <f t="shared" ref="D34:D65" si="17">C34*0.02832/60</f>
        <v>2.0161485680484019E-3</v>
      </c>
      <c r="E34" s="16">
        <f t="shared" ref="E34:E65" si="18">D34/(PI()*(0.0508/2)^2)</f>
        <v>0.99473002235894881</v>
      </c>
      <c r="F34" s="16">
        <f t="shared" ref="F34:F65" si="19">E34*P34</f>
        <v>0.52932734533954429</v>
      </c>
      <c r="G34" s="36">
        <f t="shared" ref="G34:G65" si="20">1.275*F34^2</f>
        <v>0.35723898411836669</v>
      </c>
      <c r="H34" s="16">
        <v>6.3815999999999997</v>
      </c>
      <c r="I34" s="37">
        <f t="shared" ref="I34:I65" si="21">H34/3600</f>
        <v>1.7726666666666665E-3</v>
      </c>
      <c r="J34" s="36">
        <v>1.8769656363396819E-2</v>
      </c>
      <c r="K34" s="39">
        <f t="shared" ref="K34:K65" si="22">J34/3600</f>
        <v>5.2137934342768939E-6</v>
      </c>
      <c r="L34" s="16">
        <f t="shared" ref="L34:L61" si="23">I34/(PI()*(0.0508/2)^2)</f>
        <v>0.87460060280932839</v>
      </c>
      <c r="M34" s="16">
        <f t="shared" ref="M34:M65" si="24">L34*(1-P34)</f>
        <v>0.40919792578992381</v>
      </c>
      <c r="N34" s="36">
        <f t="shared" ref="N34:N65" si="25">1.275*M34^2</f>
        <v>0.21348975165023937</v>
      </c>
      <c r="O34" s="39">
        <f t="shared" ref="O34:O61" si="26">(1.275*D34)/((1000*I34)+(1.275*D34))</f>
        <v>1.4480258429919104E-3</v>
      </c>
      <c r="P34" s="16">
        <f t="shared" ref="P34:P65" si="27">1/(1+((1-O34)/O34)*(1.275/1000))</f>
        <v>0.53213166732846051</v>
      </c>
      <c r="Q34" s="16">
        <v>2.7405999999999997</v>
      </c>
      <c r="R34" s="36">
        <v>5.0796653433075802E-2</v>
      </c>
      <c r="S34" s="36">
        <f t="shared" ref="S34:S65" si="28">SQRT((0.001^2)+(R34^2))</f>
        <v>5.0806495647702489E-2</v>
      </c>
      <c r="T34" s="34">
        <f t="shared" si="13"/>
        <v>7995.2547326732674</v>
      </c>
      <c r="U34" s="34">
        <f t="shared" si="14"/>
        <v>542.97555843693135</v>
      </c>
      <c r="V34" s="39">
        <f t="shared" si="15"/>
        <v>6.7240866661492718E-2</v>
      </c>
      <c r="W34" s="1" t="s">
        <v>39</v>
      </c>
    </row>
    <row r="35" spans="1:23">
      <c r="A35" s="34">
        <v>5</v>
      </c>
      <c r="B35" s="34">
        <v>3.5</v>
      </c>
      <c r="C35" s="37">
        <f t="shared" si="16"/>
        <v>5.3393765043654708</v>
      </c>
      <c r="D35" s="37">
        <f t="shared" si="17"/>
        <v>2.5201857100605025E-3</v>
      </c>
      <c r="E35" s="16">
        <f t="shared" si="18"/>
        <v>1.2434125279486861</v>
      </c>
      <c r="F35" s="16">
        <f t="shared" si="19"/>
        <v>0.72523433143070093</v>
      </c>
      <c r="G35" s="36">
        <f t="shared" si="20"/>
        <v>0.67060516524431313</v>
      </c>
      <c r="H35" s="16">
        <v>6.4824000000000002</v>
      </c>
      <c r="I35" s="37">
        <f t="shared" si="21"/>
        <v>1.8006666666666668E-3</v>
      </c>
      <c r="J35" s="36">
        <v>4.9358889776817301E-2</v>
      </c>
      <c r="K35" s="39">
        <f t="shared" si="22"/>
        <v>1.3710802715782583E-5</v>
      </c>
      <c r="L35" s="16">
        <f t="shared" si="23"/>
        <v>0.88841527949905841</v>
      </c>
      <c r="M35" s="16">
        <f t="shared" si="24"/>
        <v>0.37023708298107327</v>
      </c>
      <c r="N35" s="36">
        <f t="shared" si="25"/>
        <v>0.17477125945827601</v>
      </c>
      <c r="O35" s="39">
        <f t="shared" si="26"/>
        <v>1.7812919663814859E-3</v>
      </c>
      <c r="P35" s="16">
        <f t="shared" si="27"/>
        <v>0.58326123883209768</v>
      </c>
      <c r="Q35" s="16">
        <v>2.8206000000000002</v>
      </c>
      <c r="R35" s="36">
        <v>7.0237454395785145E-2</v>
      </c>
      <c r="S35" s="36">
        <f t="shared" si="28"/>
        <v>7.0244572744091752E-2</v>
      </c>
      <c r="T35" s="34">
        <f t="shared" si="13"/>
        <v>8166.2487920792091</v>
      </c>
      <c r="U35" s="34">
        <f t="shared" si="14"/>
        <v>750.71279029675884</v>
      </c>
      <c r="V35" s="39">
        <f t="shared" si="15"/>
        <v>5.5046065971110551E-2</v>
      </c>
      <c r="W35" s="1" t="s">
        <v>39</v>
      </c>
    </row>
    <row r="36" spans="1:23">
      <c r="A36" s="34">
        <v>2</v>
      </c>
      <c r="B36" s="34">
        <v>2</v>
      </c>
      <c r="C36" s="37">
        <f t="shared" si="16"/>
        <v>2.1357506017461882</v>
      </c>
      <c r="D36" s="37">
        <f t="shared" si="17"/>
        <v>1.0080742840242009E-3</v>
      </c>
      <c r="E36" s="16">
        <f t="shared" si="18"/>
        <v>0.4973650111794744</v>
      </c>
      <c r="F36" s="16">
        <f t="shared" si="19"/>
        <v>0.38457093587322677</v>
      </c>
      <c r="G36" s="36">
        <f t="shared" si="20"/>
        <v>0.18856587601597208</v>
      </c>
      <c r="H36" s="16">
        <v>1.0644</v>
      </c>
      <c r="I36" s="37">
        <f t="shared" si="21"/>
        <v>2.9566666666666668E-4</v>
      </c>
      <c r="J36" s="35">
        <v>7.0213958726167607E-3</v>
      </c>
      <c r="K36" s="39">
        <f t="shared" si="22"/>
        <v>1.9503877423935448E-6</v>
      </c>
      <c r="L36" s="16">
        <f t="shared" si="23"/>
        <v>0.14587640742607641</v>
      </c>
      <c r="M36" s="36">
        <f t="shared" si="24"/>
        <v>3.3082332119828778E-2</v>
      </c>
      <c r="N36" s="36">
        <f t="shared" si="25"/>
        <v>1.395411890570485E-3</v>
      </c>
      <c r="O36" s="39">
        <f t="shared" si="26"/>
        <v>4.3282917080696096E-3</v>
      </c>
      <c r="P36" s="16">
        <f t="shared" si="27"/>
        <v>0.77321670650140317</v>
      </c>
      <c r="Q36" s="16">
        <v>2.9969999999999999</v>
      </c>
      <c r="R36" s="36">
        <v>8.035234906335971E-2</v>
      </c>
      <c r="S36" s="36">
        <f t="shared" si="28"/>
        <v>8.035857141587327E-2</v>
      </c>
      <c r="T36" s="34">
        <f t="shared" si="13"/>
        <v>8543.290693069308</v>
      </c>
      <c r="U36" s="34">
        <f t="shared" si="14"/>
        <v>858.80239590389726</v>
      </c>
      <c r="V36" s="39">
        <f t="shared" si="15"/>
        <v>4.3949980805369605E-4</v>
      </c>
      <c r="W36" s="1" t="s">
        <v>40</v>
      </c>
    </row>
    <row r="37" spans="1:23">
      <c r="A37" s="34">
        <v>2.4</v>
      </c>
      <c r="B37" s="34">
        <v>2</v>
      </c>
      <c r="C37" s="37">
        <f t="shared" si="16"/>
        <v>2.5629007220954256</v>
      </c>
      <c r="D37" s="37">
        <f t="shared" si="17"/>
        <v>1.2096891408290408E-3</v>
      </c>
      <c r="E37" s="16">
        <f t="shared" si="18"/>
        <v>0.59683801341536913</v>
      </c>
      <c r="F37" s="16">
        <f t="shared" si="19"/>
        <v>0.47931244964781117</v>
      </c>
      <c r="G37" s="36">
        <f t="shared" si="20"/>
        <v>0.29291904109391653</v>
      </c>
      <c r="H37" s="16">
        <v>1.0678000000000001</v>
      </c>
      <c r="I37" s="37">
        <f t="shared" si="21"/>
        <v>2.9661111111111115E-4</v>
      </c>
      <c r="J37" s="35">
        <v>5.4954526656136029E-3</v>
      </c>
      <c r="K37" s="39">
        <f t="shared" si="22"/>
        <v>1.5265146293371118E-6</v>
      </c>
      <c r="L37" s="16">
        <f t="shared" si="23"/>
        <v>0.14634237866362684</v>
      </c>
      <c r="M37" s="36">
        <f t="shared" si="24"/>
        <v>2.8816814896068913E-2</v>
      </c>
      <c r="N37" s="36">
        <f t="shared" si="25"/>
        <v>1.0587712464617315E-3</v>
      </c>
      <c r="O37" s="39">
        <f t="shared" si="26"/>
        <v>5.1730193904311319E-3</v>
      </c>
      <c r="P37" s="16">
        <f t="shared" si="27"/>
        <v>0.80308632974795779</v>
      </c>
      <c r="Q37" s="16">
        <v>3.1078000000000001</v>
      </c>
      <c r="R37" s="36">
        <v>8.5648701099316119E-2</v>
      </c>
      <c r="S37" s="36">
        <f t="shared" si="28"/>
        <v>8.5654538700526514E-2</v>
      </c>
      <c r="T37" s="34">
        <f t="shared" si="13"/>
        <v>8780.1174653465368</v>
      </c>
      <c r="U37" s="34">
        <f t="shared" si="14"/>
        <v>915.40107993414188</v>
      </c>
      <c r="V37" s="39">
        <f t="shared" si="15"/>
        <v>3.3347125872810438E-4</v>
      </c>
      <c r="W37" s="1" t="s">
        <v>40</v>
      </c>
    </row>
    <row r="38" spans="1:23">
      <c r="A38" s="34">
        <v>2.8</v>
      </c>
      <c r="B38" s="34">
        <v>2</v>
      </c>
      <c r="C38" s="37">
        <f t="shared" si="16"/>
        <v>2.9900508424446635</v>
      </c>
      <c r="D38" s="37">
        <f t="shared" si="17"/>
        <v>1.4113039976338811E-3</v>
      </c>
      <c r="E38" s="16">
        <f t="shared" si="18"/>
        <v>0.69631101565126408</v>
      </c>
      <c r="F38" s="16">
        <f t="shared" si="19"/>
        <v>0.5750843989982789</v>
      </c>
      <c r="G38" s="36">
        <f t="shared" si="20"/>
        <v>0.42167063411329481</v>
      </c>
      <c r="H38" s="16">
        <v>1.071</v>
      </c>
      <c r="I38" s="37">
        <f t="shared" si="21"/>
        <v>2.9749999999999997E-4</v>
      </c>
      <c r="J38" s="35">
        <v>3.7416573867739447E-3</v>
      </c>
      <c r="K38" s="39">
        <f t="shared" si="22"/>
        <v>1.0393492741038735E-6</v>
      </c>
      <c r="L38" s="16">
        <f t="shared" si="23"/>
        <v>0.14678093982838014</v>
      </c>
      <c r="M38" s="36">
        <f t="shared" si="24"/>
        <v>2.5554323175394984E-2</v>
      </c>
      <c r="N38" s="36">
        <f t="shared" si="25"/>
        <v>8.3260487701447463E-4</v>
      </c>
      <c r="O38" s="39">
        <f t="shared" si="26"/>
        <v>6.012081952884313E-3</v>
      </c>
      <c r="P38" s="16">
        <f t="shared" si="27"/>
        <v>0.82590162452104665</v>
      </c>
      <c r="Q38" s="16">
        <v>3.2444000000000002</v>
      </c>
      <c r="R38" s="16">
        <v>0.11331725376128733</v>
      </c>
      <c r="S38" s="16">
        <f t="shared" si="28"/>
        <v>0.11332166606611459</v>
      </c>
      <c r="T38" s="34">
        <f t="shared" si="13"/>
        <v>9072.0898217821796</v>
      </c>
      <c r="U38" s="34">
        <f t="shared" si="14"/>
        <v>1211.083231205585</v>
      </c>
      <c r="V38" s="39">
        <f t="shared" si="15"/>
        <v>2.6223775653999202E-4</v>
      </c>
      <c r="W38" s="1" t="s">
        <v>40</v>
      </c>
    </row>
    <row r="39" spans="1:23">
      <c r="A39" s="34">
        <v>3.2</v>
      </c>
      <c r="B39" s="34">
        <v>2</v>
      </c>
      <c r="C39" s="37">
        <f t="shared" si="16"/>
        <v>3.4172009627939013</v>
      </c>
      <c r="D39" s="37">
        <f t="shared" si="17"/>
        <v>1.6129188544387215E-3</v>
      </c>
      <c r="E39" s="16">
        <f t="shared" si="18"/>
        <v>0.79578401788715902</v>
      </c>
      <c r="F39" s="16">
        <f t="shared" si="19"/>
        <v>0.67147001074712609</v>
      </c>
      <c r="G39" s="36">
        <f t="shared" si="20"/>
        <v>0.57486176854925064</v>
      </c>
      <c r="H39" s="16">
        <v>1.075</v>
      </c>
      <c r="I39" s="37">
        <f t="shared" si="21"/>
        <v>2.9861111111111109E-4</v>
      </c>
      <c r="J39" s="35">
        <v>6.2048368229954522E-3</v>
      </c>
      <c r="K39" s="39">
        <f t="shared" si="22"/>
        <v>1.7235657841654034E-6</v>
      </c>
      <c r="L39" s="16">
        <f t="shared" si="23"/>
        <v>0.14732914128432181</v>
      </c>
      <c r="M39" s="36">
        <f t="shared" si="24"/>
        <v>2.3015134144288827E-2</v>
      </c>
      <c r="N39" s="36">
        <f t="shared" si="25"/>
        <v>6.7536290959150193E-4</v>
      </c>
      <c r="O39" s="39">
        <f t="shared" si="26"/>
        <v>6.8396849480101742E-3</v>
      </c>
      <c r="P39" s="16">
        <f t="shared" si="27"/>
        <v>0.8437842374994009</v>
      </c>
      <c r="Q39" s="16">
        <v>3.286</v>
      </c>
      <c r="R39" s="36">
        <v>7.603617560082844E-2</v>
      </c>
      <c r="S39" s="36">
        <f t="shared" si="28"/>
        <v>7.6042751133819572E-2</v>
      </c>
      <c r="T39" s="34">
        <f t="shared" si="13"/>
        <v>9161.0067326732697</v>
      </c>
      <c r="U39" s="34">
        <f t="shared" si="14"/>
        <v>812.67866904796881</v>
      </c>
      <c r="V39" s="39">
        <f t="shared" si="15"/>
        <v>2.1271272743039431E-4</v>
      </c>
      <c r="W39" s="1" t="s">
        <v>40</v>
      </c>
    </row>
    <row r="40" spans="1:23">
      <c r="A40" s="34">
        <v>4</v>
      </c>
      <c r="B40" s="34">
        <v>2</v>
      </c>
      <c r="C40" s="37">
        <f t="shared" si="16"/>
        <v>4.2715012034923765</v>
      </c>
      <c r="D40" s="37">
        <f t="shared" si="17"/>
        <v>2.0161485680484019E-3</v>
      </c>
      <c r="E40" s="16">
        <f t="shared" si="18"/>
        <v>0.99473002235894881</v>
      </c>
      <c r="F40" s="16">
        <f t="shared" si="19"/>
        <v>0.86574188738794011</v>
      </c>
      <c r="G40" s="36">
        <f t="shared" si="20"/>
        <v>0.95562399486199168</v>
      </c>
      <c r="H40" s="16">
        <v>1.0813999999999999</v>
      </c>
      <c r="I40" s="37">
        <f t="shared" si="21"/>
        <v>3.0038888888888888E-4</v>
      </c>
      <c r="J40" s="35">
        <v>4.8785243670602281E-3</v>
      </c>
      <c r="K40" s="39">
        <f t="shared" si="22"/>
        <v>1.35514565751673E-6</v>
      </c>
      <c r="L40" s="16">
        <f t="shared" si="23"/>
        <v>0.14820626361382847</v>
      </c>
      <c r="M40" s="36">
        <f t="shared" si="24"/>
        <v>1.9218128642819899E-2</v>
      </c>
      <c r="N40" s="36">
        <f t="shared" si="25"/>
        <v>4.709039973782676E-4</v>
      </c>
      <c r="O40" s="39">
        <f t="shared" si="26"/>
        <v>8.484928210777589E-3</v>
      </c>
      <c r="P40" s="16">
        <f t="shared" si="27"/>
        <v>0.87032849911866517</v>
      </c>
      <c r="Q40" s="16">
        <v>3.4371999999999998</v>
      </c>
      <c r="R40" s="16">
        <v>0.1379101156550889</v>
      </c>
      <c r="S40" s="16">
        <f t="shared" si="28"/>
        <v>0.13791374115729005</v>
      </c>
      <c r="T40" s="34">
        <f t="shared" si="13"/>
        <v>9484.1855049504957</v>
      </c>
      <c r="U40" s="34">
        <f t="shared" si="14"/>
        <v>1473.9019030215729</v>
      </c>
      <c r="V40" s="39">
        <f t="shared" si="15"/>
        <v>1.4831621964669846E-4</v>
      </c>
      <c r="W40" s="1" t="s">
        <v>40</v>
      </c>
    </row>
    <row r="41" spans="1:23">
      <c r="A41" s="34">
        <v>5</v>
      </c>
      <c r="B41" s="34">
        <v>2.5</v>
      </c>
      <c r="C41" s="37">
        <f t="shared" si="16"/>
        <v>5.3393765043654708</v>
      </c>
      <c r="D41" s="37">
        <f t="shared" si="17"/>
        <v>2.5201857100605025E-3</v>
      </c>
      <c r="E41" s="16">
        <f t="shared" si="18"/>
        <v>1.2434125279486861</v>
      </c>
      <c r="F41" s="16">
        <f t="shared" si="19"/>
        <v>1.1110338772895187</v>
      </c>
      <c r="G41" s="36">
        <f t="shared" si="20"/>
        <v>1.5738552525183511</v>
      </c>
      <c r="H41" s="16">
        <v>1.081</v>
      </c>
      <c r="I41" s="37">
        <f t="shared" si="21"/>
        <v>3.0027777777777778E-4</v>
      </c>
      <c r="J41" s="35">
        <v>3.0822070014845091E-3</v>
      </c>
      <c r="K41" s="39">
        <f t="shared" si="22"/>
        <v>8.5616861152347474E-7</v>
      </c>
      <c r="L41" s="16">
        <f t="shared" si="23"/>
        <v>0.14815144346823431</v>
      </c>
      <c r="M41" s="36">
        <f t="shared" si="24"/>
        <v>1.5772792809066932E-2</v>
      </c>
      <c r="N41" s="36">
        <f t="shared" si="25"/>
        <v>3.1719576607213573E-4</v>
      </c>
      <c r="O41" s="39">
        <f t="shared" si="26"/>
        <v>1.0587584561624477E-2</v>
      </c>
      <c r="P41" s="16">
        <f t="shared" si="27"/>
        <v>0.89353601666089177</v>
      </c>
      <c r="Q41" s="16">
        <v>3.4658000000000002</v>
      </c>
      <c r="R41" s="36">
        <v>4.2481760792132818E-2</v>
      </c>
      <c r="S41" s="36">
        <f t="shared" si="28"/>
        <v>4.2493528919118888E-2</v>
      </c>
      <c r="T41" s="34">
        <f t="shared" si="13"/>
        <v>9545.3158811881185</v>
      </c>
      <c r="U41" s="34">
        <f t="shared" si="14"/>
        <v>454.13381302274189</v>
      </c>
      <c r="V41" s="39">
        <f t="shared" si="15"/>
        <v>9.9904178290436448E-5</v>
      </c>
      <c r="W41" s="1" t="s">
        <v>40</v>
      </c>
    </row>
    <row r="42" spans="1:23">
      <c r="A42" s="34">
        <v>2.4</v>
      </c>
      <c r="B42" s="34">
        <v>2.5</v>
      </c>
      <c r="C42" s="37">
        <f t="shared" si="16"/>
        <v>2.5629007220954256</v>
      </c>
      <c r="D42" s="37">
        <f t="shared" si="17"/>
        <v>1.2096891408290408E-3</v>
      </c>
      <c r="E42" s="16">
        <f t="shared" si="18"/>
        <v>0.59683801341536913</v>
      </c>
      <c r="F42" s="16">
        <f t="shared" si="19"/>
        <v>0.40889896583016616</v>
      </c>
      <c r="G42" s="36">
        <f t="shared" si="20"/>
        <v>0.21317791442764872</v>
      </c>
      <c r="H42" s="16">
        <v>2.0016000000000007</v>
      </c>
      <c r="I42" s="37">
        <f t="shared" si="21"/>
        <v>5.5600000000000018E-4</v>
      </c>
      <c r="J42" s="35">
        <v>7.0569115057508942E-3</v>
      </c>
      <c r="K42" s="39">
        <f t="shared" si="22"/>
        <v>1.9602531960419152E-6</v>
      </c>
      <c r="L42" s="16">
        <f t="shared" si="23"/>
        <v>0.27432000855320804</v>
      </c>
      <c r="M42" s="36">
        <f t="shared" si="24"/>
        <v>8.6380960968005002E-2</v>
      </c>
      <c r="N42" s="36">
        <f t="shared" si="25"/>
        <v>9.5136297826389042E-3</v>
      </c>
      <c r="O42" s="39">
        <f t="shared" si="26"/>
        <v>2.7663434794635176E-3</v>
      </c>
      <c r="P42" s="16">
        <f t="shared" si="27"/>
        <v>0.68510878435886946</v>
      </c>
      <c r="Q42" s="16">
        <v>2.8334000000000001</v>
      </c>
      <c r="R42" s="36">
        <v>8.2260561631926576E-2</v>
      </c>
      <c r="S42" s="36">
        <f t="shared" si="28"/>
        <v>8.2266639654236459E-2</v>
      </c>
      <c r="T42" s="34">
        <f t="shared" si="13"/>
        <v>8193.6078415841603</v>
      </c>
      <c r="U42" s="34">
        <f t="shared" si="14"/>
        <v>879.19416676022615</v>
      </c>
      <c r="V42" s="39">
        <f t="shared" si="15"/>
        <v>2.9964188291776075E-3</v>
      </c>
      <c r="W42" s="1" t="s">
        <v>40</v>
      </c>
    </row>
    <row r="43" spans="1:23">
      <c r="A43" s="34">
        <v>4</v>
      </c>
      <c r="B43" s="34">
        <v>2</v>
      </c>
      <c r="C43" s="37">
        <f t="shared" si="16"/>
        <v>4.2715012034923765</v>
      </c>
      <c r="D43" s="37">
        <f t="shared" si="17"/>
        <v>2.0161485680484019E-3</v>
      </c>
      <c r="E43" s="16">
        <f t="shared" si="18"/>
        <v>0.99473002235894881</v>
      </c>
      <c r="F43" s="16">
        <f t="shared" si="19"/>
        <v>0.77710587559508715</v>
      </c>
      <c r="G43" s="36">
        <f t="shared" si="20"/>
        <v>0.76996426590261891</v>
      </c>
      <c r="H43" s="16">
        <v>2.0326</v>
      </c>
      <c r="I43" s="37">
        <f t="shared" si="21"/>
        <v>5.6461111111111111E-4</v>
      </c>
      <c r="J43" s="35">
        <v>9.4233751915117209E-3</v>
      </c>
      <c r="K43" s="39">
        <f t="shared" si="22"/>
        <v>2.6176042198643669E-6</v>
      </c>
      <c r="L43" s="16">
        <f t="shared" si="23"/>
        <v>0.27856856983675582</v>
      </c>
      <c r="M43" s="36">
        <f t="shared" si="24"/>
        <v>6.0944423072894119E-2</v>
      </c>
      <c r="N43" s="36">
        <f t="shared" si="25"/>
        <v>4.7356339472020836E-3</v>
      </c>
      <c r="O43" s="39">
        <f t="shared" si="26"/>
        <v>4.5322150235723186E-3</v>
      </c>
      <c r="P43" s="16">
        <f t="shared" si="27"/>
        <v>0.78122290282565543</v>
      </c>
      <c r="Q43" s="16">
        <v>3.1962000000000002</v>
      </c>
      <c r="R43" s="36">
        <v>7.4754264092424819E-2</v>
      </c>
      <c r="S43" s="36">
        <f t="shared" si="28"/>
        <v>7.4760952374886142E-2</v>
      </c>
      <c r="T43" s="34">
        <f t="shared" si="13"/>
        <v>8969.0659009900992</v>
      </c>
      <c r="U43" s="34">
        <f t="shared" si="14"/>
        <v>798.97992072724855</v>
      </c>
      <c r="V43" s="39">
        <f t="shared" si="15"/>
        <v>1.4915382510872705E-3</v>
      </c>
      <c r="W43" s="1" t="s">
        <v>40</v>
      </c>
    </row>
    <row r="44" spans="1:23">
      <c r="A44" s="34">
        <v>5</v>
      </c>
      <c r="B44" s="34">
        <v>2.5</v>
      </c>
      <c r="C44" s="37">
        <f t="shared" si="16"/>
        <v>5.3393765043654708</v>
      </c>
      <c r="D44" s="37">
        <f t="shared" si="17"/>
        <v>2.5201857100605025E-3</v>
      </c>
      <c r="E44" s="16">
        <f t="shared" si="18"/>
        <v>1.2434125279486861</v>
      </c>
      <c r="F44" s="16">
        <f t="shared" si="19"/>
        <v>1.0149165256485668</v>
      </c>
      <c r="G44" s="36">
        <f t="shared" si="20"/>
        <v>1.3133208313940612</v>
      </c>
      <c r="H44" s="16">
        <v>2.0426000000000002</v>
      </c>
      <c r="I44" s="37">
        <f t="shared" si="21"/>
        <v>5.6738888888888898E-4</v>
      </c>
      <c r="J44" s="35">
        <v>5.8991524815010556E-3</v>
      </c>
      <c r="K44" s="39">
        <f t="shared" si="22"/>
        <v>1.6386534670836265E-6</v>
      </c>
      <c r="L44" s="16">
        <f t="shared" si="23"/>
        <v>0.27993907347661001</v>
      </c>
      <c r="M44" s="36">
        <f t="shared" si="24"/>
        <v>5.1443071176490877E-2</v>
      </c>
      <c r="N44" s="36">
        <f t="shared" si="25"/>
        <v>3.3741467043886205E-3</v>
      </c>
      <c r="O44" s="39">
        <f t="shared" si="26"/>
        <v>5.6313088153300836E-3</v>
      </c>
      <c r="P44" s="16">
        <f t="shared" si="27"/>
        <v>0.8162347594510091</v>
      </c>
      <c r="Q44" s="16">
        <v>3.2758000000000003</v>
      </c>
      <c r="R44" s="36">
        <v>9.7842730951256757E-2</v>
      </c>
      <c r="S44" s="36">
        <f t="shared" si="28"/>
        <v>9.7847841059473639E-2</v>
      </c>
      <c r="T44" s="34">
        <f t="shared" si="13"/>
        <v>9139.2049900990114</v>
      </c>
      <c r="U44" s="34">
        <f t="shared" si="14"/>
        <v>1045.7124716791668</v>
      </c>
      <c r="V44" s="39">
        <f t="shared" si="15"/>
        <v>1.0627233714609829E-3</v>
      </c>
      <c r="W44" s="1" t="s">
        <v>40</v>
      </c>
    </row>
    <row r="45" spans="1:23">
      <c r="A45" s="34">
        <v>2.4</v>
      </c>
      <c r="B45" s="34">
        <v>3</v>
      </c>
      <c r="C45" s="37">
        <f t="shared" si="16"/>
        <v>2.5629007220954256</v>
      </c>
      <c r="D45" s="37">
        <f t="shared" si="17"/>
        <v>1.2096891408290408E-3</v>
      </c>
      <c r="E45" s="16">
        <f t="shared" si="18"/>
        <v>0.59683801341536913</v>
      </c>
      <c r="F45" s="16">
        <f t="shared" si="19"/>
        <v>0.36087990773375639</v>
      </c>
      <c r="G45" s="36">
        <f t="shared" si="20"/>
        <v>0.16604874245255374</v>
      </c>
      <c r="H45" s="16">
        <v>2.8473999999999995</v>
      </c>
      <c r="I45" s="37">
        <f t="shared" si="21"/>
        <v>7.9094444444444427E-4</v>
      </c>
      <c r="J45" s="35">
        <v>9.889388252060944E-3</v>
      </c>
      <c r="K45" s="39">
        <f t="shared" si="22"/>
        <v>2.7470522922391509E-6</v>
      </c>
      <c r="L45" s="16">
        <f t="shared" si="23"/>
        <v>0.39023720641207238</v>
      </c>
      <c r="M45" s="16">
        <f t="shared" si="24"/>
        <v>0.15427910073045956</v>
      </c>
      <c r="N45" s="36">
        <f t="shared" si="25"/>
        <v>3.0347602175804088E-2</v>
      </c>
      <c r="O45" s="39">
        <f t="shared" si="26"/>
        <v>1.94621999793156E-3</v>
      </c>
      <c r="P45" s="16">
        <f t="shared" si="27"/>
        <v>0.60465302078975014</v>
      </c>
      <c r="Q45" s="16">
        <v>2.8283999999999998</v>
      </c>
      <c r="R45" s="36">
        <v>6.0529331732640121E-2</v>
      </c>
      <c r="S45" s="36">
        <f t="shared" si="28"/>
        <v>6.0537591627021263E-2</v>
      </c>
      <c r="T45" s="34">
        <f t="shared" si="13"/>
        <v>8182.9207128712869</v>
      </c>
      <c r="U45" s="34">
        <f t="shared" si="14"/>
        <v>646.97303368521534</v>
      </c>
      <c r="V45" s="39">
        <f t="shared" si="15"/>
        <v>9.5582998978910507E-3</v>
      </c>
      <c r="W45" s="1" t="s">
        <v>40</v>
      </c>
    </row>
    <row r="46" spans="1:23">
      <c r="A46" s="34">
        <v>2.8</v>
      </c>
      <c r="B46" s="34">
        <v>2.5</v>
      </c>
      <c r="C46" s="37">
        <f t="shared" si="16"/>
        <v>2.9900508424446635</v>
      </c>
      <c r="D46" s="37">
        <f t="shared" si="17"/>
        <v>1.4113039976338811E-3</v>
      </c>
      <c r="E46" s="16">
        <f t="shared" si="18"/>
        <v>0.69631101565126408</v>
      </c>
      <c r="F46" s="16">
        <f t="shared" si="19"/>
        <v>0.44577890552103944</v>
      </c>
      <c r="G46" s="36">
        <f t="shared" si="20"/>
        <v>0.25336651157460816</v>
      </c>
      <c r="H46" s="16">
        <v>2.8553999999999999</v>
      </c>
      <c r="I46" s="37">
        <f t="shared" si="21"/>
        <v>7.9316666666666663E-4</v>
      </c>
      <c r="J46" s="35">
        <v>9.3968079686668118E-3</v>
      </c>
      <c r="K46" s="39">
        <f t="shared" si="22"/>
        <v>2.610224435740781E-6</v>
      </c>
      <c r="L46" s="16">
        <f t="shared" si="23"/>
        <v>0.39133360932395578</v>
      </c>
      <c r="M46" s="16">
        <f t="shared" si="24"/>
        <v>0.14080149919373117</v>
      </c>
      <c r="N46" s="36">
        <f t="shared" si="25"/>
        <v>2.52769542733829E-2</v>
      </c>
      <c r="O46" s="39">
        <f t="shared" si="26"/>
        <v>2.2635086501425739E-3</v>
      </c>
      <c r="P46" s="16">
        <f t="shared" si="27"/>
        <v>0.64020085206335509</v>
      </c>
      <c r="Q46" s="16">
        <v>2.8971999999999998</v>
      </c>
      <c r="R46" s="36">
        <v>5.9570966082480088E-2</v>
      </c>
      <c r="S46" s="36">
        <f t="shared" si="28"/>
        <v>5.9579358841800177E-2</v>
      </c>
      <c r="T46" s="34">
        <f t="shared" si="13"/>
        <v>8329.9756039603963</v>
      </c>
      <c r="U46" s="34">
        <f t="shared" si="14"/>
        <v>636.73227657266455</v>
      </c>
      <c r="V46" s="39">
        <f t="shared" si="15"/>
        <v>7.9612454404355583E-3</v>
      </c>
      <c r="W46" s="1" t="s">
        <v>40</v>
      </c>
    </row>
    <row r="47" spans="1:23">
      <c r="A47" s="34">
        <v>3.2</v>
      </c>
      <c r="B47" s="34">
        <v>3</v>
      </c>
      <c r="C47" s="37">
        <f t="shared" si="16"/>
        <v>3.4172009627939013</v>
      </c>
      <c r="D47" s="37">
        <f t="shared" si="17"/>
        <v>1.6129188544387215E-3</v>
      </c>
      <c r="E47" s="16">
        <f t="shared" si="18"/>
        <v>0.79578401788715902</v>
      </c>
      <c r="F47" s="16">
        <f t="shared" si="19"/>
        <v>0.53157572398744535</v>
      </c>
      <c r="G47" s="36">
        <f t="shared" si="20"/>
        <v>0.36028025667429026</v>
      </c>
      <c r="H47" s="16">
        <v>2.8860000000000001</v>
      </c>
      <c r="I47" s="37">
        <f t="shared" si="21"/>
        <v>8.0166666666666667E-4</v>
      </c>
      <c r="J47" s="35">
        <v>8.5732140997411901E-3</v>
      </c>
      <c r="K47" s="39">
        <f t="shared" si="22"/>
        <v>2.3814483610392195E-6</v>
      </c>
      <c r="L47" s="16">
        <f t="shared" si="23"/>
        <v>0.39552735046190951</v>
      </c>
      <c r="M47" s="16">
        <f t="shared" si="24"/>
        <v>0.13131905656219578</v>
      </c>
      <c r="N47" s="36">
        <f t="shared" si="25"/>
        <v>2.1986985635891094E-2</v>
      </c>
      <c r="O47" s="39">
        <f t="shared" si="26"/>
        <v>2.5586815181151187E-3</v>
      </c>
      <c r="P47" s="16">
        <f t="shared" si="27"/>
        <v>0.66798994706981152</v>
      </c>
      <c r="Q47" s="16">
        <v>3.0036</v>
      </c>
      <c r="R47" s="36">
        <v>6.0347328027013744E-2</v>
      </c>
      <c r="S47" s="36">
        <f t="shared" si="28"/>
        <v>6.0355612829296981E-2</v>
      </c>
      <c r="T47" s="34">
        <f t="shared" si="13"/>
        <v>8557.3977029702983</v>
      </c>
      <c r="U47" s="34">
        <f t="shared" si="14"/>
        <v>645.02820285092241</v>
      </c>
      <c r="V47" s="39">
        <f t="shared" si="15"/>
        <v>6.9250348459499508E-3</v>
      </c>
      <c r="W47" s="1" t="s">
        <v>40</v>
      </c>
    </row>
    <row r="48" spans="1:23">
      <c r="A48" s="34">
        <v>4</v>
      </c>
      <c r="B48" s="34">
        <v>3</v>
      </c>
      <c r="C48" s="37">
        <f t="shared" si="16"/>
        <v>4.2715012034923765</v>
      </c>
      <c r="D48" s="37">
        <f t="shared" si="17"/>
        <v>2.0161485680484019E-3</v>
      </c>
      <c r="E48" s="16">
        <f t="shared" si="18"/>
        <v>0.99473002235894881</v>
      </c>
      <c r="F48" s="16">
        <f t="shared" si="19"/>
        <v>0.71094501036551561</v>
      </c>
      <c r="G48" s="36">
        <f t="shared" si="20"/>
        <v>0.64443957989861933</v>
      </c>
      <c r="H48" s="16">
        <v>2.8972000000000002</v>
      </c>
      <c r="I48" s="37">
        <f t="shared" si="21"/>
        <v>8.0477777777777785E-4</v>
      </c>
      <c r="J48" s="36">
        <v>1.2070625501605144E-2</v>
      </c>
      <c r="K48" s="39">
        <f t="shared" si="22"/>
        <v>3.3529515282236513E-6</v>
      </c>
      <c r="L48" s="16">
        <f t="shared" si="23"/>
        <v>0.39706231453854623</v>
      </c>
      <c r="M48" s="16">
        <f t="shared" si="24"/>
        <v>0.11327730254511302</v>
      </c>
      <c r="N48" s="36">
        <f t="shared" si="25"/>
        <v>1.6360477771668762E-2</v>
      </c>
      <c r="O48" s="39">
        <f t="shared" si="26"/>
        <v>3.1839903673433955E-3</v>
      </c>
      <c r="P48" s="16">
        <f t="shared" si="27"/>
        <v>0.71471152411741601</v>
      </c>
      <c r="Q48" s="16">
        <v>3.07</v>
      </c>
      <c r="R48" s="36">
        <v>3.9943710393502474E-2</v>
      </c>
      <c r="S48" s="36">
        <f t="shared" si="28"/>
        <v>3.9956226048014062E-2</v>
      </c>
      <c r="T48" s="34">
        <f t="shared" si="13"/>
        <v>8699.3227722772281</v>
      </c>
      <c r="U48" s="34">
        <f t="shared" si="14"/>
        <v>427.01733065570681</v>
      </c>
      <c r="V48" s="39">
        <f t="shared" si="15"/>
        <v>5.1529063847775627E-3</v>
      </c>
      <c r="W48" s="1" t="s">
        <v>40</v>
      </c>
    </row>
    <row r="49" spans="1:23">
      <c r="A49" s="34">
        <v>5</v>
      </c>
      <c r="B49" s="34">
        <v>3</v>
      </c>
      <c r="C49" s="37">
        <f t="shared" si="16"/>
        <v>5.3393765043654708</v>
      </c>
      <c r="D49" s="37">
        <f t="shared" si="17"/>
        <v>2.5201857100605025E-3</v>
      </c>
      <c r="E49" s="16">
        <f t="shared" si="18"/>
        <v>1.2434125279486861</v>
      </c>
      <c r="F49" s="16">
        <f t="shared" si="19"/>
        <v>0.94056973293066981</v>
      </c>
      <c r="G49" s="36">
        <f t="shared" si="20"/>
        <v>1.1279560636942212</v>
      </c>
      <c r="H49" s="16">
        <v>2.9211999999999998</v>
      </c>
      <c r="I49" s="37">
        <f t="shared" si="21"/>
        <v>8.1144444444444439E-4</v>
      </c>
      <c r="J49" s="35">
        <v>9.0388052307813528E-3</v>
      </c>
      <c r="K49" s="39">
        <f t="shared" si="22"/>
        <v>2.5107792307725978E-6</v>
      </c>
      <c r="L49" s="16">
        <f t="shared" si="23"/>
        <v>0.40035152327419615</v>
      </c>
      <c r="M49" s="36">
        <f t="shared" si="24"/>
        <v>9.7508728256179775E-2</v>
      </c>
      <c r="N49" s="36">
        <f t="shared" si="25"/>
        <v>1.2122638909825328E-2</v>
      </c>
      <c r="O49" s="39">
        <f t="shared" si="26"/>
        <v>3.9442785041887782E-3</v>
      </c>
      <c r="P49" s="16">
        <f t="shared" si="27"/>
        <v>0.75644221993031568</v>
      </c>
      <c r="Q49" s="16">
        <v>3.2138</v>
      </c>
      <c r="R49" s="36">
        <v>6.1401954366290264E-2</v>
      </c>
      <c r="S49" s="36">
        <f t="shared" si="28"/>
        <v>6.1410096889680868E-2</v>
      </c>
      <c r="T49" s="34">
        <f t="shared" si="13"/>
        <v>9006.6845940594067</v>
      </c>
      <c r="U49" s="34">
        <f t="shared" si="14"/>
        <v>656.29760972991619</v>
      </c>
      <c r="V49" s="39">
        <f t="shared" si="15"/>
        <v>3.8181539873465599E-3</v>
      </c>
      <c r="W49" s="1" t="s">
        <v>40</v>
      </c>
    </row>
    <row r="50" spans="1:23">
      <c r="A50" s="34">
        <v>1.6</v>
      </c>
      <c r="B50" s="34">
        <v>3</v>
      </c>
      <c r="C50" s="37">
        <f t="shared" si="16"/>
        <v>1.7086004813969506</v>
      </c>
      <c r="D50" s="37">
        <f t="shared" si="17"/>
        <v>8.0645942721936073E-4</v>
      </c>
      <c r="E50" s="16">
        <f t="shared" si="18"/>
        <v>0.39789200894357951</v>
      </c>
      <c r="F50" s="16">
        <f t="shared" si="19"/>
        <v>0.18916767735496792</v>
      </c>
      <c r="G50" s="36">
        <f t="shared" si="20"/>
        <v>4.5625122948738377E-2</v>
      </c>
      <c r="H50" s="16">
        <v>3.2033999999999998</v>
      </c>
      <c r="I50" s="37">
        <f t="shared" si="21"/>
        <v>8.898333333333333E-4</v>
      </c>
      <c r="J50" s="35">
        <v>6.5421708935185239E-3</v>
      </c>
      <c r="K50" s="39">
        <f t="shared" si="22"/>
        <v>1.8172696926440344E-6</v>
      </c>
      <c r="L50" s="16">
        <f t="shared" si="23"/>
        <v>0.43902713599088045</v>
      </c>
      <c r="M50" s="16">
        <f t="shared" si="24"/>
        <v>0.23030280440226886</v>
      </c>
      <c r="N50" s="36">
        <f t="shared" si="25"/>
        <v>6.7625211687325867E-2</v>
      </c>
      <c r="O50" s="39">
        <f t="shared" si="26"/>
        <v>1.1542037566397234E-3</v>
      </c>
      <c r="P50" s="16">
        <f t="shared" si="27"/>
        <v>0.47542467077239448</v>
      </c>
      <c r="Q50" s="16">
        <v>2.5238</v>
      </c>
      <c r="R50" s="36">
        <v>9.7891266208993327E-2</v>
      </c>
      <c r="S50" s="36">
        <f t="shared" si="28"/>
        <v>9.7896373783710702E-2</v>
      </c>
      <c r="T50" s="34">
        <f t="shared" si="13"/>
        <v>7531.8608316831687</v>
      </c>
      <c r="U50" s="34">
        <f t="shared" si="14"/>
        <v>1046.2311471498747</v>
      </c>
      <c r="V50" s="39">
        <f t="shared" si="15"/>
        <v>2.1299279271598699E-2</v>
      </c>
      <c r="W50" s="1" t="s">
        <v>40</v>
      </c>
    </row>
    <row r="51" spans="1:23">
      <c r="A51" s="34">
        <v>2</v>
      </c>
      <c r="B51" s="34">
        <v>3</v>
      </c>
      <c r="C51" s="37">
        <f t="shared" si="16"/>
        <v>2.1357506017461882</v>
      </c>
      <c r="D51" s="37">
        <f t="shared" si="17"/>
        <v>1.0080742840242009E-3</v>
      </c>
      <c r="E51" s="16">
        <f t="shared" si="18"/>
        <v>0.4973650111794744</v>
      </c>
      <c r="F51" s="16">
        <f t="shared" si="19"/>
        <v>0.26334307031100196</v>
      </c>
      <c r="G51" s="36">
        <f t="shared" si="20"/>
        <v>8.8420705168052283E-2</v>
      </c>
      <c r="H51" s="16">
        <v>3.2250000000000001</v>
      </c>
      <c r="I51" s="37">
        <f t="shared" si="21"/>
        <v>8.9583333333333333E-4</v>
      </c>
      <c r="J51" s="36">
        <v>1.4832396974191361E-2</v>
      </c>
      <c r="K51" s="39">
        <f t="shared" si="22"/>
        <v>4.1201102706087117E-6</v>
      </c>
      <c r="L51" s="16">
        <f t="shared" si="23"/>
        <v>0.44198742385296541</v>
      </c>
      <c r="M51" s="16">
        <f t="shared" si="24"/>
        <v>0.20796548298449297</v>
      </c>
      <c r="N51" s="36">
        <f t="shared" si="25"/>
        <v>5.5143293694041126E-2</v>
      </c>
      <c r="O51" s="39">
        <f t="shared" si="26"/>
        <v>1.4326920341974215E-3</v>
      </c>
      <c r="P51" s="16">
        <f t="shared" si="27"/>
        <v>0.52947646977920304</v>
      </c>
      <c r="Q51" s="16">
        <v>2.5647999999999995</v>
      </c>
      <c r="R51" s="36">
        <v>4.9701106627518934E-2</v>
      </c>
      <c r="S51" s="36">
        <f t="shared" si="28"/>
        <v>4.9711165747747324E-2</v>
      </c>
      <c r="T51" s="34">
        <f t="shared" si="13"/>
        <v>7619.4952871287123</v>
      </c>
      <c r="U51" s="34">
        <f t="shared" si="14"/>
        <v>531.26962681305406</v>
      </c>
      <c r="V51" s="39">
        <f t="shared" si="15"/>
        <v>1.7367966517808229E-2</v>
      </c>
      <c r="W51" s="1" t="s">
        <v>40</v>
      </c>
    </row>
    <row r="52" spans="1:23">
      <c r="A52" s="34">
        <v>2.4</v>
      </c>
      <c r="B52" s="34">
        <v>3</v>
      </c>
      <c r="C52" s="37">
        <f t="shared" si="16"/>
        <v>2.5629007220954256</v>
      </c>
      <c r="D52" s="37">
        <f t="shared" si="17"/>
        <v>1.2096891408290408E-3</v>
      </c>
      <c r="E52" s="16">
        <f t="shared" si="18"/>
        <v>0.59683801341536913</v>
      </c>
      <c r="F52" s="16">
        <f t="shared" si="19"/>
        <v>0.3411917961072492</v>
      </c>
      <c r="G52" s="36">
        <f t="shared" si="20"/>
        <v>0.14842509820688565</v>
      </c>
      <c r="H52" s="16">
        <v>3.2630000000000003</v>
      </c>
      <c r="I52" s="37">
        <f t="shared" si="21"/>
        <v>9.0638888888888898E-4</v>
      </c>
      <c r="J52" s="36">
        <v>1.065363787633122E-2</v>
      </c>
      <c r="K52" s="39">
        <f t="shared" si="22"/>
        <v>2.9593438545364499E-6</v>
      </c>
      <c r="L52" s="16">
        <f t="shared" si="23"/>
        <v>0.44719533768441128</v>
      </c>
      <c r="M52" s="16">
        <f t="shared" si="24"/>
        <v>0.19154912037629127</v>
      </c>
      <c r="N52" s="36">
        <f t="shared" si="25"/>
        <v>4.6781108534086922E-2</v>
      </c>
      <c r="O52" s="39">
        <f t="shared" si="26"/>
        <v>1.6987560095810038E-3</v>
      </c>
      <c r="P52" s="16">
        <f t="shared" si="27"/>
        <v>0.57166565875186126</v>
      </c>
      <c r="Q52" s="16">
        <v>2.7598000000000003</v>
      </c>
      <c r="R52" s="36">
        <v>3.7184674262389354E-2</v>
      </c>
      <c r="S52" s="36">
        <f t="shared" si="28"/>
        <v>3.7198118231975136E-2</v>
      </c>
      <c r="T52" s="34">
        <f t="shared" si="13"/>
        <v>8036.2933069306946</v>
      </c>
      <c r="U52" s="34">
        <f t="shared" si="14"/>
        <v>397.54107742172243</v>
      </c>
      <c r="V52" s="39">
        <f t="shared" si="15"/>
        <v>1.4734207412310841E-2</v>
      </c>
      <c r="W52" s="1" t="s">
        <v>40</v>
      </c>
    </row>
    <row r="53" spans="1:23">
      <c r="A53" s="34">
        <v>4</v>
      </c>
      <c r="B53" s="34">
        <v>3</v>
      </c>
      <c r="C53" s="37">
        <f t="shared" si="16"/>
        <v>4.2715012034923765</v>
      </c>
      <c r="D53" s="37">
        <f t="shared" si="17"/>
        <v>2.0161485680484019E-3</v>
      </c>
      <c r="E53" s="16">
        <f t="shared" si="18"/>
        <v>0.99473002235894881</v>
      </c>
      <c r="F53" s="16">
        <f t="shared" si="19"/>
        <v>0.68200040357244729</v>
      </c>
      <c r="G53" s="36">
        <f t="shared" si="20"/>
        <v>0.59303380185305066</v>
      </c>
      <c r="H53" s="16">
        <v>3.3282000000000003</v>
      </c>
      <c r="I53" s="37">
        <f t="shared" si="21"/>
        <v>9.2450000000000008E-4</v>
      </c>
      <c r="J53" s="35">
        <v>8.584870412534024E-3</v>
      </c>
      <c r="K53" s="39">
        <f t="shared" si="22"/>
        <v>2.3846862257038955E-6</v>
      </c>
      <c r="L53" s="16">
        <f t="shared" si="23"/>
        <v>0.45613102141626038</v>
      </c>
      <c r="M53" s="16">
        <f t="shared" si="24"/>
        <v>0.1434014026297589</v>
      </c>
      <c r="N53" s="36">
        <f t="shared" si="25"/>
        <v>2.6219051902132331E-2</v>
      </c>
      <c r="O53" s="39">
        <f t="shared" si="26"/>
        <v>2.7728087306254901E-3</v>
      </c>
      <c r="P53" s="16">
        <f t="shared" si="27"/>
        <v>0.68561357176605564</v>
      </c>
      <c r="Q53" s="16">
        <v>3.0577999999999994</v>
      </c>
      <c r="R53" s="36">
        <v>2.8234730386529298E-2</v>
      </c>
      <c r="S53" s="36">
        <f t="shared" si="28"/>
        <v>2.8252433523503793E-2</v>
      </c>
      <c r="T53" s="34">
        <f t="shared" si="13"/>
        <v>8673.2461782178216</v>
      </c>
      <c r="U53" s="34">
        <f t="shared" si="14"/>
        <v>301.9373935175247</v>
      </c>
      <c r="V53" s="39">
        <f t="shared" si="15"/>
        <v>8.2579691030338041E-3</v>
      </c>
      <c r="W53" s="1" t="s">
        <v>40</v>
      </c>
    </row>
    <row r="54" spans="1:23">
      <c r="A54" s="34">
        <v>5</v>
      </c>
      <c r="B54" s="34">
        <v>2</v>
      </c>
      <c r="C54" s="37">
        <f t="shared" si="16"/>
        <v>5.3393765043654708</v>
      </c>
      <c r="D54" s="37">
        <f t="shared" si="17"/>
        <v>2.5201857100605025E-3</v>
      </c>
      <c r="E54" s="16">
        <f t="shared" si="18"/>
        <v>1.2434125279486861</v>
      </c>
      <c r="F54" s="16">
        <f t="shared" si="19"/>
        <v>0.90775282944353997</v>
      </c>
      <c r="G54" s="36">
        <f t="shared" si="20"/>
        <v>1.0506193791875094</v>
      </c>
      <c r="H54" s="16">
        <v>3.3548</v>
      </c>
      <c r="I54" s="37">
        <f t="shared" si="21"/>
        <v>9.3188888888888889E-4</v>
      </c>
      <c r="J54" s="36">
        <v>1.5023315213360807E-2</v>
      </c>
      <c r="K54" s="39">
        <f t="shared" si="22"/>
        <v>4.1731431148224464E-6</v>
      </c>
      <c r="L54" s="16">
        <f t="shared" si="23"/>
        <v>0.45977656109827236</v>
      </c>
      <c r="M54" s="16">
        <f t="shared" si="24"/>
        <v>0.12411686259312638</v>
      </c>
      <c r="N54" s="36">
        <f t="shared" si="25"/>
        <v>1.9641369364450288E-2</v>
      </c>
      <c r="O54" s="39">
        <f t="shared" si="26"/>
        <v>3.4362415527903465E-3</v>
      </c>
      <c r="P54" s="16">
        <f t="shared" si="27"/>
        <v>0.73004960866937774</v>
      </c>
      <c r="Q54" s="16">
        <v>3.1084000000000001</v>
      </c>
      <c r="R54" s="36">
        <v>8.3921391790174646E-2</v>
      </c>
      <c r="S54" s="36">
        <f t="shared" si="28"/>
        <v>8.3927349535178289E-2</v>
      </c>
      <c r="T54" s="34">
        <f t="shared" si="13"/>
        <v>8781.3999207920788</v>
      </c>
      <c r="U54" s="34">
        <f t="shared" si="14"/>
        <v>896.9423870125886</v>
      </c>
      <c r="V54" s="39">
        <f t="shared" si="15"/>
        <v>6.186258067543398E-3</v>
      </c>
      <c r="W54" s="1" t="s">
        <v>40</v>
      </c>
    </row>
    <row r="55" spans="1:23">
      <c r="A55" s="34">
        <v>2</v>
      </c>
      <c r="B55" s="34">
        <v>3</v>
      </c>
      <c r="C55" s="37">
        <f t="shared" si="16"/>
        <v>2.1357506017461882</v>
      </c>
      <c r="D55" s="37">
        <f t="shared" si="17"/>
        <v>1.0080742840242009E-3</v>
      </c>
      <c r="E55" s="16">
        <f t="shared" si="18"/>
        <v>0.4973650111794744</v>
      </c>
      <c r="F55" s="16">
        <f t="shared" si="19"/>
        <v>0.21097282825391894</v>
      </c>
      <c r="G55" s="36">
        <f t="shared" si="20"/>
        <v>5.6749656183358414E-2</v>
      </c>
      <c r="H55" s="16">
        <v>4.9264000000000001</v>
      </c>
      <c r="I55" s="37">
        <f t="shared" si="21"/>
        <v>1.3684444444444445E-3</v>
      </c>
      <c r="J55" s="35">
        <v>9.9398189118315525E-3</v>
      </c>
      <c r="K55" s="39">
        <f t="shared" si="22"/>
        <v>2.761060808842098E-6</v>
      </c>
      <c r="L55" s="16">
        <f t="shared" si="23"/>
        <v>0.67516491313775162</v>
      </c>
      <c r="M55" s="16">
        <f t="shared" si="24"/>
        <v>0.38877273021219616</v>
      </c>
      <c r="N55" s="36">
        <f t="shared" si="25"/>
        <v>0.19270890058972245</v>
      </c>
      <c r="O55" s="39">
        <f t="shared" si="26"/>
        <v>9.3835643294296078E-4</v>
      </c>
      <c r="P55" s="16">
        <f t="shared" si="27"/>
        <v>0.42418108132216259</v>
      </c>
      <c r="Q55" s="16">
        <v>2.4420000000000002</v>
      </c>
      <c r="R55" s="36">
        <v>3.0520484924063718E-2</v>
      </c>
      <c r="S55" s="36">
        <f t="shared" si="28"/>
        <v>3.0536862969204954E-2</v>
      </c>
      <c r="T55" s="34">
        <f t="shared" si="13"/>
        <v>7357.0194059405949</v>
      </c>
      <c r="U55" s="34">
        <f t="shared" si="14"/>
        <v>326.35138503920621</v>
      </c>
      <c r="V55" s="39">
        <f t="shared" si="15"/>
        <v>6.0695716721172424E-2</v>
      </c>
      <c r="W55" s="1" t="s">
        <v>40</v>
      </c>
    </row>
    <row r="56" spans="1:23">
      <c r="A56" s="34">
        <v>2.4</v>
      </c>
      <c r="B56" s="34">
        <v>3</v>
      </c>
      <c r="C56" s="37">
        <f t="shared" si="16"/>
        <v>2.5629007220954256</v>
      </c>
      <c r="D56" s="37">
        <f t="shared" si="17"/>
        <v>1.2096891408290408E-3</v>
      </c>
      <c r="E56" s="16">
        <f t="shared" si="18"/>
        <v>0.59683801341536913</v>
      </c>
      <c r="F56" s="16">
        <f t="shared" si="19"/>
        <v>0.2782324182409025</v>
      </c>
      <c r="G56" s="36">
        <f t="shared" si="20"/>
        <v>9.8701930164230137E-2</v>
      </c>
      <c r="H56" s="16">
        <v>4.9868000000000006</v>
      </c>
      <c r="I56" s="37">
        <f t="shared" si="21"/>
        <v>1.3852222222222224E-3</v>
      </c>
      <c r="J56" s="36">
        <v>1.4411800720243171E-2</v>
      </c>
      <c r="K56" s="39">
        <f t="shared" si="22"/>
        <v>4.0032779778453257E-6</v>
      </c>
      <c r="L56" s="16">
        <f t="shared" si="23"/>
        <v>0.68344275512247077</v>
      </c>
      <c r="M56" s="16">
        <f t="shared" si="24"/>
        <v>0.3648371599480042</v>
      </c>
      <c r="N56" s="36">
        <f t="shared" si="25"/>
        <v>0.16971034543063013</v>
      </c>
      <c r="O56" s="39">
        <f t="shared" si="26"/>
        <v>1.1121957406374304E-3</v>
      </c>
      <c r="P56" s="16">
        <f t="shared" si="27"/>
        <v>0.4661774417630245</v>
      </c>
      <c r="Q56" s="16">
        <v>2.5569999999999999</v>
      </c>
      <c r="R56" s="36">
        <v>4.7015954738790444E-2</v>
      </c>
      <c r="S56" s="36">
        <f t="shared" si="28"/>
        <v>4.7026588224109898E-2</v>
      </c>
      <c r="T56" s="34">
        <f t="shared" si="13"/>
        <v>7602.8233663366336</v>
      </c>
      <c r="U56" s="34">
        <f t="shared" si="14"/>
        <v>502.57920127825969</v>
      </c>
      <c r="V56" s="39">
        <f t="shared" si="15"/>
        <v>5.3452077300985869E-2</v>
      </c>
      <c r="W56" s="1" t="s">
        <v>40</v>
      </c>
    </row>
    <row r="57" spans="1:23">
      <c r="A57" s="34">
        <v>2.8</v>
      </c>
      <c r="B57" s="34">
        <v>3</v>
      </c>
      <c r="C57" s="37">
        <f t="shared" si="16"/>
        <v>2.9900508424446635</v>
      </c>
      <c r="D57" s="37">
        <f t="shared" si="17"/>
        <v>1.4113039976338811E-3</v>
      </c>
      <c r="E57" s="16">
        <f t="shared" si="18"/>
        <v>0.69631101565126408</v>
      </c>
      <c r="F57" s="16">
        <f t="shared" si="19"/>
        <v>0.35001884133581418</v>
      </c>
      <c r="G57" s="36">
        <f t="shared" si="20"/>
        <v>0.15620431634483395</v>
      </c>
      <c r="H57" s="16">
        <v>5.0266000000000002</v>
      </c>
      <c r="I57" s="37">
        <f t="shared" si="21"/>
        <v>1.3962777777777778E-3</v>
      </c>
      <c r="J57" s="35">
        <v>1.6682325976913361E-2</v>
      </c>
      <c r="K57" s="39">
        <f t="shared" si="22"/>
        <v>4.6339794380314886E-6</v>
      </c>
      <c r="L57" s="16">
        <f t="shared" si="23"/>
        <v>0.68889735960909027</v>
      </c>
      <c r="M57" s="16">
        <f t="shared" si="24"/>
        <v>0.34260518529364037</v>
      </c>
      <c r="N57" s="36">
        <f t="shared" si="25"/>
        <v>0.1496573490623643</v>
      </c>
      <c r="O57" s="39">
        <f t="shared" si="26"/>
        <v>1.2870624092657271E-3</v>
      </c>
      <c r="P57" s="16">
        <f t="shared" si="27"/>
        <v>0.50267600751431363</v>
      </c>
      <c r="Q57" s="16">
        <v>2.7134</v>
      </c>
      <c r="R57" s="36">
        <v>6.4115520741860874E-2</v>
      </c>
      <c r="S57" s="36">
        <f t="shared" si="28"/>
        <v>6.4123318691408915E-2</v>
      </c>
      <c r="T57" s="34">
        <f t="shared" si="13"/>
        <v>7937.1167524752473</v>
      </c>
      <c r="U57" s="34">
        <f t="shared" si="14"/>
        <v>685.29416035155236</v>
      </c>
      <c r="V57" s="39">
        <f t="shared" si="15"/>
        <v>4.7136172933028124E-2</v>
      </c>
      <c r="W57" s="1" t="s">
        <v>40</v>
      </c>
    </row>
    <row r="58" spans="1:23">
      <c r="A58" s="34">
        <v>2</v>
      </c>
      <c r="B58" s="34">
        <v>3</v>
      </c>
      <c r="C58" s="37">
        <f t="shared" si="16"/>
        <v>2.1357506017461882</v>
      </c>
      <c r="D58" s="37">
        <f t="shared" si="17"/>
        <v>1.0080742840242009E-3</v>
      </c>
      <c r="E58" s="16">
        <f t="shared" si="18"/>
        <v>0.4973650111794744</v>
      </c>
      <c r="F58" s="16">
        <f t="shared" si="19"/>
        <v>0.18402173157227955</v>
      </c>
      <c r="G58" s="36">
        <f t="shared" si="20"/>
        <v>4.317659705584663E-2</v>
      </c>
      <c r="H58" s="16">
        <v>6.1794000000000002</v>
      </c>
      <c r="I58" s="37">
        <f t="shared" si="21"/>
        <v>1.7165000000000001E-3</v>
      </c>
      <c r="J58" s="36">
        <v>2.7790286072654807E-2</v>
      </c>
      <c r="K58" s="39">
        <f t="shared" si="22"/>
        <v>7.7195239090707795E-6</v>
      </c>
      <c r="L58" s="16">
        <f t="shared" si="23"/>
        <v>0.84688901921147741</v>
      </c>
      <c r="M58" s="16">
        <f t="shared" si="24"/>
        <v>0.53354573960428264</v>
      </c>
      <c r="N58" s="36">
        <f t="shared" si="25"/>
        <v>0.36295559671859823</v>
      </c>
      <c r="O58" s="39">
        <f t="shared" si="26"/>
        <v>7.4822780011412759E-4</v>
      </c>
      <c r="P58" s="16">
        <f t="shared" si="27"/>
        <v>0.36999331966654009</v>
      </c>
      <c r="Q58" s="16">
        <v>2.3269999999999995</v>
      </c>
      <c r="R58" s="36">
        <v>9.082951062292427E-3</v>
      </c>
      <c r="S58" s="36">
        <f t="shared" si="28"/>
        <v>9.1378334412484854E-3</v>
      </c>
      <c r="T58" s="34">
        <f t="shared" si="13"/>
        <v>7111.2154455445543</v>
      </c>
      <c r="U58" s="34">
        <f t="shared" si="14"/>
        <v>97.657202143402145</v>
      </c>
      <c r="V58" s="39">
        <f t="shared" si="15"/>
        <v>0.11431672337593644</v>
      </c>
      <c r="W58" s="1" t="s">
        <v>40</v>
      </c>
    </row>
    <row r="59" spans="1:23">
      <c r="A59" s="34">
        <v>2.4</v>
      </c>
      <c r="B59" s="34">
        <v>3</v>
      </c>
      <c r="C59" s="37">
        <f t="shared" si="16"/>
        <v>2.5629007220954256</v>
      </c>
      <c r="D59" s="37">
        <f t="shared" si="17"/>
        <v>1.2096891408290408E-3</v>
      </c>
      <c r="E59" s="16">
        <f t="shared" si="18"/>
        <v>0.59683801341536913</v>
      </c>
      <c r="F59" s="16">
        <f t="shared" si="19"/>
        <v>0.24612588358952653</v>
      </c>
      <c r="G59" s="36">
        <f t="shared" si="20"/>
        <v>7.7236886980224573E-2</v>
      </c>
      <c r="H59" s="16">
        <v>6.2053999999999991</v>
      </c>
      <c r="I59" s="37">
        <f t="shared" si="21"/>
        <v>1.723722222222222E-3</v>
      </c>
      <c r="J59" s="36">
        <v>1.9138965489283979E-2</v>
      </c>
      <c r="K59" s="39">
        <f t="shared" si="22"/>
        <v>5.3163793025788828E-6</v>
      </c>
      <c r="L59" s="16">
        <f t="shared" si="23"/>
        <v>0.85045232867509812</v>
      </c>
      <c r="M59" s="16">
        <f t="shared" si="24"/>
        <v>0.49974019884925547</v>
      </c>
      <c r="N59" s="36">
        <f t="shared" si="25"/>
        <v>0.31841883959101402</v>
      </c>
      <c r="O59" s="39">
        <f t="shared" si="26"/>
        <v>8.9398094421152944E-4</v>
      </c>
      <c r="P59" s="16">
        <f t="shared" si="27"/>
        <v>0.41238305546439002</v>
      </c>
      <c r="Q59" s="16">
        <v>2.42</v>
      </c>
      <c r="R59" s="36">
        <v>1.5198684153570678E-2</v>
      </c>
      <c r="S59" s="36">
        <f t="shared" si="28"/>
        <v>1.523154621172783E-2</v>
      </c>
      <c r="T59" s="34">
        <f t="shared" si="13"/>
        <v>7309.9960396039614</v>
      </c>
      <c r="U59" s="34">
        <f t="shared" si="14"/>
        <v>162.78149486078237</v>
      </c>
      <c r="V59" s="39">
        <f t="shared" si="15"/>
        <v>0.10028939829638236</v>
      </c>
      <c r="W59" s="1" t="s">
        <v>40</v>
      </c>
    </row>
    <row r="60" spans="1:23">
      <c r="A60" s="34">
        <v>2.8</v>
      </c>
      <c r="B60" s="34">
        <v>3</v>
      </c>
      <c r="C60" s="37">
        <f t="shared" si="16"/>
        <v>2.9900508424446635</v>
      </c>
      <c r="D60" s="37">
        <f t="shared" si="17"/>
        <v>1.4113039976338811E-3</v>
      </c>
      <c r="E60" s="16">
        <f t="shared" si="18"/>
        <v>0.69631101565126408</v>
      </c>
      <c r="F60" s="16">
        <f t="shared" si="19"/>
        <v>0.31109535053336512</v>
      </c>
      <c r="G60" s="36">
        <f t="shared" si="20"/>
        <v>0.12339490433243357</v>
      </c>
      <c r="H60" s="16">
        <v>6.2912000000000008</v>
      </c>
      <c r="I60" s="37">
        <f t="shared" si="21"/>
        <v>1.7475555555555558E-3</v>
      </c>
      <c r="J60" s="36">
        <v>1.3590437814875745E-2</v>
      </c>
      <c r="K60" s="39">
        <f t="shared" si="22"/>
        <v>3.7751216152432626E-6</v>
      </c>
      <c r="L60" s="16">
        <f t="shared" si="23"/>
        <v>0.86221124990504694</v>
      </c>
      <c r="M60" s="16">
        <f t="shared" si="24"/>
        <v>0.47699558478714793</v>
      </c>
      <c r="N60" s="36">
        <f t="shared" si="25"/>
        <v>0.29009410458070234</v>
      </c>
      <c r="O60" s="39">
        <f t="shared" si="26"/>
        <v>1.0286149064895184E-3</v>
      </c>
      <c r="P60" s="16">
        <f t="shared" si="27"/>
        <v>0.44677643113601428</v>
      </c>
      <c r="Q60" s="16">
        <v>2.5036</v>
      </c>
      <c r="R60" s="36">
        <v>6.5002307651344224E-2</v>
      </c>
      <c r="S60" s="36">
        <f t="shared" si="28"/>
        <v>6.5009999230887586E-2</v>
      </c>
      <c r="T60" s="34">
        <f t="shared" si="13"/>
        <v>7488.6848316831702</v>
      </c>
      <c r="U60" s="34">
        <f t="shared" si="14"/>
        <v>694.77022940415907</v>
      </c>
      <c r="V60" s="39">
        <f t="shared" si="15"/>
        <v>9.1368221915181833E-2</v>
      </c>
      <c r="W60" s="1" t="s">
        <v>40</v>
      </c>
    </row>
    <row r="61" spans="1:23">
      <c r="A61" s="34">
        <v>3.2</v>
      </c>
      <c r="B61" s="34">
        <v>3</v>
      </c>
      <c r="C61" s="37">
        <f t="shared" si="16"/>
        <v>3.4172009627939013</v>
      </c>
      <c r="D61" s="37">
        <f t="shared" si="17"/>
        <v>1.6129188544387215E-3</v>
      </c>
      <c r="E61" s="16">
        <f t="shared" si="18"/>
        <v>0.79578401788715902</v>
      </c>
      <c r="F61" s="16">
        <f t="shared" si="19"/>
        <v>0.38072319237291025</v>
      </c>
      <c r="G61" s="36">
        <f t="shared" si="20"/>
        <v>0.18481144024354051</v>
      </c>
      <c r="H61" s="16">
        <v>6.3302000000000005</v>
      </c>
      <c r="I61" s="37">
        <f t="shared" si="21"/>
        <v>1.758388888888889E-3</v>
      </c>
      <c r="J61" s="36">
        <v>3.6217399133565475E-2</v>
      </c>
      <c r="K61" s="39">
        <f t="shared" si="22"/>
        <v>1.0060388648212632E-5</v>
      </c>
      <c r="L61" s="16">
        <f t="shared" si="23"/>
        <v>0.86755621410047812</v>
      </c>
      <c r="M61" s="16">
        <f t="shared" si="24"/>
        <v>0.45249538858622929</v>
      </c>
      <c r="N61" s="36">
        <f t="shared" si="25"/>
        <v>0.26105889778204838</v>
      </c>
      <c r="O61" s="39">
        <f t="shared" si="26"/>
        <v>1.1681541419206851E-3</v>
      </c>
      <c r="P61" s="16">
        <f t="shared" si="27"/>
        <v>0.47842528099992104</v>
      </c>
      <c r="Q61" s="16">
        <v>2.6125999999999996</v>
      </c>
      <c r="R61" s="36">
        <v>4.2128375235700732E-2</v>
      </c>
      <c r="S61" s="36">
        <f t="shared" si="28"/>
        <v>4.214024204961337E-2</v>
      </c>
      <c r="T61" s="34">
        <f t="shared" si="13"/>
        <v>7721.6642376237623</v>
      </c>
      <c r="U61" s="34">
        <f t="shared" si="14"/>
        <v>450.35819077576906</v>
      </c>
      <c r="V61" s="39">
        <f t="shared" si="15"/>
        <v>8.2223274891983736E-2</v>
      </c>
      <c r="W61" s="1" t="s">
        <v>40</v>
      </c>
    </row>
    <row r="63" spans="1:23">
      <c r="F63" s="36">
        <f>MIN(F2:F61)</f>
        <v>1.1376322476090984E-2</v>
      </c>
      <c r="M63" s="36">
        <f>MIN(M2:M61)</f>
        <v>1.5772792809066932E-2</v>
      </c>
      <c r="T63" s="36">
        <f>MIN(T2:T61)</f>
        <v>5162.3106534653471</v>
      </c>
      <c r="V63" s="37">
        <f>MIN(V2:V61)</f>
        <v>9.9904178290436448E-5</v>
      </c>
    </row>
    <row r="64" spans="1:23">
      <c r="F64" s="36">
        <f>MAX(F2:F61)</f>
        <v>1.1110338772895187</v>
      </c>
      <c r="M64" s="36">
        <f>MAX(M2:M61)</f>
        <v>0.68220859605662343</v>
      </c>
      <c r="T64" s="36">
        <f>MAX(T2:T61)</f>
        <v>9545.3158811881185</v>
      </c>
      <c r="V64" s="36">
        <f>MAX(V2:V61)</f>
        <v>0.18689635429300006</v>
      </c>
    </row>
  </sheetData>
  <sortState ref="A2:W61">
    <sortCondition ref="W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Equipment</vt:lpstr>
      <vt:lpstr>Data</vt:lpstr>
      <vt:lpstr>Sheet1</vt:lpstr>
      <vt:lpstr>Chart1</vt:lpstr>
      <vt:lpstr>Chart2</vt:lpstr>
      <vt:lpstr>Chart3</vt:lpstr>
    </vt:vector>
  </TitlesOfParts>
  <Company>Purdue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Roos</dc:creator>
  <cp:lastModifiedBy>Alex</cp:lastModifiedBy>
  <cp:lastPrinted>2011-03-22T17:44:31Z</cp:lastPrinted>
  <dcterms:created xsi:type="dcterms:W3CDTF">2011-03-22T16:55:36Z</dcterms:created>
  <dcterms:modified xsi:type="dcterms:W3CDTF">2011-03-29T04:17:15Z</dcterms:modified>
</cp:coreProperties>
</file>