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0730" windowHeight="9780"/>
  </bookViews>
  <sheets>
    <sheet name="Chart1" sheetId="5" r:id="rId1"/>
    <sheet name="4 Tubes" sheetId="1" r:id="rId2"/>
    <sheet name="Weird Pressure Tube Thing" sheetId="2" r:id="rId3"/>
    <sheet name="Sheet1" sheetId="4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"/>
  <c r="O24"/>
  <c r="O25"/>
  <c r="O26"/>
  <c r="O27"/>
  <c r="O28"/>
  <c r="O29"/>
  <c r="O30"/>
  <c r="O31"/>
  <c r="O32"/>
  <c r="O33"/>
  <c r="O34"/>
  <c r="O35"/>
  <c r="O36"/>
  <c r="O37"/>
  <c r="O38"/>
  <c r="O39"/>
  <c r="AD24"/>
  <c r="AD25"/>
  <c r="AD26"/>
  <c r="AD27"/>
  <c r="AD28"/>
  <c r="AD29"/>
  <c r="AD30"/>
  <c r="AD31"/>
  <c r="AD32"/>
  <c r="AD33"/>
  <c r="AD23"/>
  <c r="O23"/>
  <c r="AD3"/>
  <c r="AD4"/>
  <c r="AD5"/>
  <c r="AD6"/>
  <c r="AD7"/>
  <c r="AD8"/>
  <c r="AD9"/>
  <c r="AD10"/>
  <c r="AD11"/>
  <c r="AD12"/>
  <c r="AD13"/>
  <c r="AD14"/>
  <c r="AD2"/>
  <c r="AB25"/>
  <c r="AC25" s="1"/>
  <c r="AB29"/>
  <c r="AC29" s="1"/>
  <c r="AB33"/>
  <c r="AC33" s="1"/>
  <c r="AA24"/>
  <c r="AA25"/>
  <c r="AA27"/>
  <c r="AA28"/>
  <c r="AA29"/>
  <c r="AA31"/>
  <c r="AA32"/>
  <c r="AA33"/>
  <c r="M19"/>
  <c r="N19" s="1"/>
  <c r="L15"/>
  <c r="M15" s="1"/>
  <c r="N15" s="1"/>
  <c r="L19"/>
  <c r="L15" i="4"/>
  <c r="M3"/>
  <c r="O3" s="1"/>
  <c r="M4"/>
  <c r="M5"/>
  <c r="M6"/>
  <c r="M7"/>
  <c r="O7" s="1"/>
  <c r="M8"/>
  <c r="M9"/>
  <c r="M10"/>
  <c r="O10" s="1"/>
  <c r="M11"/>
  <c r="O11" s="1"/>
  <c r="M12"/>
  <c r="M2"/>
  <c r="O4"/>
  <c r="O5"/>
  <c r="O6"/>
  <c r="O8"/>
  <c r="O9"/>
  <c r="O12"/>
  <c r="O2"/>
  <c r="L16"/>
  <c r="L17"/>
  <c r="L18"/>
  <c r="K2"/>
  <c r="K3"/>
  <c r="K4"/>
  <c r="K5"/>
  <c r="K6"/>
  <c r="K7"/>
  <c r="K8"/>
  <c r="K10"/>
  <c r="K11"/>
  <c r="K12"/>
  <c r="K13"/>
  <c r="K14"/>
  <c r="K15"/>
  <c r="K16"/>
  <c r="K17"/>
  <c r="K18"/>
  <c r="K9"/>
  <c r="P2"/>
  <c r="I18"/>
  <c r="I15"/>
  <c r="I12"/>
  <c r="I9"/>
  <c r="I6"/>
  <c r="I2"/>
  <c r="G18"/>
  <c r="G15"/>
  <c r="X5" i="1" s="1"/>
  <c r="Z5" s="1"/>
  <c r="G12" i="4"/>
  <c r="G9"/>
  <c r="G6"/>
  <c r="G2"/>
  <c r="I27" i="1" s="1"/>
  <c r="K27" s="1"/>
  <c r="E18" i="4"/>
  <c r="E15"/>
  <c r="E12"/>
  <c r="E9"/>
  <c r="E6"/>
  <c r="E2"/>
  <c r="C18"/>
  <c r="C15"/>
  <c r="C12"/>
  <c r="C9"/>
  <c r="C6"/>
  <c r="C2"/>
  <c r="T24" i="1"/>
  <c r="Y24" s="1"/>
  <c r="T25"/>
  <c r="Y25" s="1"/>
  <c r="T26"/>
  <c r="T27"/>
  <c r="T28"/>
  <c r="Y28" s="1"/>
  <c r="T29"/>
  <c r="Y29" s="1"/>
  <c r="T30"/>
  <c r="T31"/>
  <c r="T32"/>
  <c r="Y32" s="1"/>
  <c r="T33"/>
  <c r="Y33" s="1"/>
  <c r="T23"/>
  <c r="Y23" s="1"/>
  <c r="T3"/>
  <c r="T4"/>
  <c r="Y4" s="1"/>
  <c r="T5"/>
  <c r="T6"/>
  <c r="T7"/>
  <c r="T8"/>
  <c r="Y8" s="1"/>
  <c r="T9"/>
  <c r="T10"/>
  <c r="T11"/>
  <c r="T12"/>
  <c r="Y12" s="1"/>
  <c r="T13"/>
  <c r="T14"/>
  <c r="T2"/>
  <c r="E24"/>
  <c r="J24" s="1"/>
  <c r="E25"/>
  <c r="J25" s="1"/>
  <c r="E26"/>
  <c r="E27"/>
  <c r="E28"/>
  <c r="J28" s="1"/>
  <c r="E29"/>
  <c r="J29" s="1"/>
  <c r="E30"/>
  <c r="E31"/>
  <c r="E32"/>
  <c r="J32" s="1"/>
  <c r="E33"/>
  <c r="J33" s="1"/>
  <c r="E34"/>
  <c r="E35"/>
  <c r="E36"/>
  <c r="J36" s="1"/>
  <c r="E37"/>
  <c r="J37" s="1"/>
  <c r="E38"/>
  <c r="E39"/>
  <c r="E23"/>
  <c r="J23" s="1"/>
  <c r="E3"/>
  <c r="J3" s="1"/>
  <c r="E4"/>
  <c r="J4" s="1"/>
  <c r="E5"/>
  <c r="E6"/>
  <c r="E7"/>
  <c r="J7" s="1"/>
  <c r="E8"/>
  <c r="J8" s="1"/>
  <c r="E9"/>
  <c r="E10"/>
  <c r="E11"/>
  <c r="J11" s="1"/>
  <c r="E12"/>
  <c r="J12" s="1"/>
  <c r="E13"/>
  <c r="E14"/>
  <c r="E15"/>
  <c r="J15" s="1"/>
  <c r="E16"/>
  <c r="J16" s="1"/>
  <c r="E17"/>
  <c r="E18"/>
  <c r="E19"/>
  <c r="J19" s="1"/>
  <c r="E20"/>
  <c r="J20" s="1"/>
  <c r="J5"/>
  <c r="J6"/>
  <c r="J9"/>
  <c r="J10"/>
  <c r="J13"/>
  <c r="J14"/>
  <c r="J17"/>
  <c r="J18"/>
  <c r="E2"/>
  <c r="J2" s="1"/>
  <c r="X24"/>
  <c r="Z24" s="1"/>
  <c r="AB24" s="1"/>
  <c r="AC24" s="1"/>
  <c r="X25"/>
  <c r="Z25" s="1"/>
  <c r="X26"/>
  <c r="Z26" s="1"/>
  <c r="X27"/>
  <c r="Z27" s="1"/>
  <c r="AB27" s="1"/>
  <c r="AC27" s="1"/>
  <c r="X28"/>
  <c r="Z28" s="1"/>
  <c r="AB28" s="1"/>
  <c r="AC28" s="1"/>
  <c r="X29"/>
  <c r="Z29" s="1"/>
  <c r="X30"/>
  <c r="Z30" s="1"/>
  <c r="X31"/>
  <c r="Z31" s="1"/>
  <c r="AB31" s="1"/>
  <c r="AC31" s="1"/>
  <c r="X32"/>
  <c r="Z32" s="1"/>
  <c r="AB32" s="1"/>
  <c r="AC32" s="1"/>
  <c r="X33"/>
  <c r="Z33" s="1"/>
  <c r="X23"/>
  <c r="Z23" s="1"/>
  <c r="I2"/>
  <c r="K2" s="1"/>
  <c r="I3"/>
  <c r="K3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Y3"/>
  <c r="Y5"/>
  <c r="Y6"/>
  <c r="Y7"/>
  <c r="Y9"/>
  <c r="Y10"/>
  <c r="Y11"/>
  <c r="Y13"/>
  <c r="Y14"/>
  <c r="Y2"/>
  <c r="Y26"/>
  <c r="Y27"/>
  <c r="Y30"/>
  <c r="Y31"/>
  <c r="J26"/>
  <c r="J27"/>
  <c r="J30"/>
  <c r="J31"/>
  <c r="J34"/>
  <c r="J35"/>
  <c r="J38"/>
  <c r="J39"/>
  <c r="W24"/>
  <c r="W25"/>
  <c r="W26"/>
  <c r="W27"/>
  <c r="W28"/>
  <c r="W29"/>
  <c r="W30"/>
  <c r="W31"/>
  <c r="W32"/>
  <c r="W33"/>
  <c r="W23"/>
  <c r="H24"/>
  <c r="H25"/>
  <c r="H26"/>
  <c r="H27"/>
  <c r="H28"/>
  <c r="H29"/>
  <c r="H30"/>
  <c r="H31"/>
  <c r="H32"/>
  <c r="H33"/>
  <c r="H34"/>
  <c r="H35"/>
  <c r="H36"/>
  <c r="H37"/>
  <c r="H38"/>
  <c r="H39"/>
  <c r="H23"/>
  <c r="W3"/>
  <c r="W4"/>
  <c r="W5"/>
  <c r="W6"/>
  <c r="W7"/>
  <c r="W8"/>
  <c r="W9"/>
  <c r="W10"/>
  <c r="W11"/>
  <c r="W12"/>
  <c r="W13"/>
  <c r="W14"/>
  <c r="W2"/>
  <c r="H3"/>
  <c r="H4"/>
  <c r="H5"/>
  <c r="H6"/>
  <c r="H7"/>
  <c r="H8"/>
  <c r="H9"/>
  <c r="H10"/>
  <c r="H11"/>
  <c r="H12"/>
  <c r="H13"/>
  <c r="H14"/>
  <c r="H15"/>
  <c r="H16"/>
  <c r="H17"/>
  <c r="H18"/>
  <c r="H19"/>
  <c r="H20"/>
  <c r="H2"/>
  <c r="C17" i="2"/>
  <c r="C16"/>
  <c r="C15"/>
  <c r="C14"/>
  <c r="C13"/>
  <c r="C12"/>
  <c r="C11"/>
  <c r="C10"/>
  <c r="C9"/>
  <c r="C5"/>
  <c r="C4"/>
  <c r="C3"/>
  <c r="S33" i="1"/>
  <c r="S32"/>
  <c r="S31"/>
  <c r="S30"/>
  <c r="S29"/>
  <c r="S28"/>
  <c r="S23"/>
  <c r="V24"/>
  <c r="S14"/>
  <c r="S13"/>
  <c r="S12"/>
  <c r="S11"/>
  <c r="S10"/>
  <c r="S9"/>
  <c r="C37"/>
  <c r="C38"/>
  <c r="C39"/>
  <c r="C36"/>
  <c r="C32"/>
  <c r="C33"/>
  <c r="C34"/>
  <c r="C35"/>
  <c r="C31"/>
  <c r="D37"/>
  <c r="D38"/>
  <c r="D39"/>
  <c r="D36"/>
  <c r="C27"/>
  <c r="C28"/>
  <c r="C29"/>
  <c r="C30"/>
  <c r="C26"/>
  <c r="D25"/>
  <c r="D24"/>
  <c r="D23"/>
  <c r="D18"/>
  <c r="D19"/>
  <c r="D20"/>
  <c r="D17"/>
  <c r="D16"/>
  <c r="D12"/>
  <c r="D13"/>
  <c r="D14"/>
  <c r="D15"/>
  <c r="D11"/>
  <c r="D4"/>
  <c r="D5"/>
  <c r="D3"/>
  <c r="D2"/>
  <c r="M10" l="1"/>
  <c r="N10" s="1"/>
  <c r="M6"/>
  <c r="N6" s="1"/>
  <c r="M17"/>
  <c r="N17" s="1"/>
  <c r="M18"/>
  <c r="N18" s="1"/>
  <c r="L27"/>
  <c r="M27" s="1"/>
  <c r="N27" s="1"/>
  <c r="L3"/>
  <c r="M3" s="1"/>
  <c r="N3" s="1"/>
  <c r="AA5"/>
  <c r="AB5" s="1"/>
  <c r="AC5" s="1"/>
  <c r="AA23"/>
  <c r="AB23" s="1"/>
  <c r="AC23" s="1"/>
  <c r="AA30"/>
  <c r="AB30" s="1"/>
  <c r="AC30" s="1"/>
  <c r="AA26"/>
  <c r="AB26" s="1"/>
  <c r="AC26" s="1"/>
  <c r="L7"/>
  <c r="M7" s="1"/>
  <c r="N7" s="1"/>
  <c r="L11"/>
  <c r="M11" s="1"/>
  <c r="N11" s="1"/>
  <c r="L20"/>
  <c r="M20" s="1"/>
  <c r="N20" s="1"/>
  <c r="L16"/>
  <c r="M16" s="1"/>
  <c r="N16" s="1"/>
  <c r="L12"/>
  <c r="M12" s="1"/>
  <c r="N12" s="1"/>
  <c r="L8"/>
  <c r="M8" s="1"/>
  <c r="N8" s="1"/>
  <c r="L4"/>
  <c r="M4" s="1"/>
  <c r="N4" s="1"/>
  <c r="L2"/>
  <c r="M2" s="1"/>
  <c r="N2" s="1"/>
  <c r="L17"/>
  <c r="L13"/>
  <c r="M13" s="1"/>
  <c r="N13" s="1"/>
  <c r="L9"/>
  <c r="M9" s="1"/>
  <c r="N9" s="1"/>
  <c r="L5"/>
  <c r="M5" s="1"/>
  <c r="N5" s="1"/>
  <c r="L18"/>
  <c r="L14"/>
  <c r="M14" s="1"/>
  <c r="N14" s="1"/>
  <c r="L10"/>
  <c r="L6"/>
  <c r="X11"/>
  <c r="X3"/>
  <c r="X12"/>
  <c r="X8"/>
  <c r="X4"/>
  <c r="X14"/>
  <c r="X10"/>
  <c r="X6"/>
  <c r="X2"/>
  <c r="X7"/>
  <c r="X13"/>
  <c r="X9"/>
  <c r="I23"/>
  <c r="I36"/>
  <c r="I32"/>
  <c r="I28"/>
  <c r="I24"/>
  <c r="I33"/>
  <c r="I25"/>
  <c r="I38"/>
  <c r="I34"/>
  <c r="I30"/>
  <c r="I26"/>
  <c r="I37"/>
  <c r="I29"/>
  <c r="I39"/>
  <c r="I35"/>
  <c r="I31"/>
  <c r="K39" l="1"/>
  <c r="L39"/>
  <c r="K33"/>
  <c r="L33"/>
  <c r="Z7"/>
  <c r="AA7"/>
  <c r="Z3"/>
  <c r="AA3"/>
  <c r="K35"/>
  <c r="M35" s="1"/>
  <c r="N35" s="1"/>
  <c r="L35"/>
  <c r="K25"/>
  <c r="L25"/>
  <c r="Z13"/>
  <c r="AB13" s="1"/>
  <c r="AC13" s="1"/>
  <c r="AA13"/>
  <c r="Z10"/>
  <c r="AB10" s="1"/>
  <c r="AC10" s="1"/>
  <c r="AA10"/>
  <c r="K37"/>
  <c r="L37"/>
  <c r="M37" s="1"/>
  <c r="N37" s="1"/>
  <c r="K38"/>
  <c r="M38" s="1"/>
  <c r="N38" s="1"/>
  <c r="L38"/>
  <c r="K28"/>
  <c r="L28"/>
  <c r="M28" s="1"/>
  <c r="N28" s="1"/>
  <c r="Z9"/>
  <c r="AB9" s="1"/>
  <c r="AC9" s="1"/>
  <c r="AA9"/>
  <c r="Z8"/>
  <c r="AB8" s="1"/>
  <c r="AC8" s="1"/>
  <c r="AA8"/>
  <c r="K29"/>
  <c r="L29"/>
  <c r="K34"/>
  <c r="M34" s="1"/>
  <c r="N34" s="1"/>
  <c r="L34"/>
  <c r="K24"/>
  <c r="L24"/>
  <c r="M24" s="1"/>
  <c r="N24" s="1"/>
  <c r="K23"/>
  <c r="L23"/>
  <c r="Z2"/>
  <c r="AA2"/>
  <c r="AB2" s="1"/>
  <c r="AC2" s="1"/>
  <c r="Z4"/>
  <c r="AA4"/>
  <c r="Z11"/>
  <c r="AB11" s="1"/>
  <c r="AC11" s="1"/>
  <c r="AA11"/>
  <c r="K30"/>
  <c r="M30" s="1"/>
  <c r="N30" s="1"/>
  <c r="L30"/>
  <c r="K36"/>
  <c r="L36"/>
  <c r="Z14"/>
  <c r="AB14" s="1"/>
  <c r="AC14" s="1"/>
  <c r="AA14"/>
  <c r="K26"/>
  <c r="L26"/>
  <c r="K32"/>
  <c r="M32" s="1"/>
  <c r="N32" s="1"/>
  <c r="L32"/>
  <c r="Z12"/>
  <c r="AA12"/>
  <c r="K31"/>
  <c r="M31" s="1"/>
  <c r="N31" s="1"/>
  <c r="L31"/>
  <c r="Z6"/>
  <c r="AB6" s="1"/>
  <c r="AC6" s="1"/>
  <c r="AA6"/>
  <c r="AB4" l="1"/>
  <c r="AC4" s="1"/>
  <c r="AB3"/>
  <c r="AC3" s="1"/>
  <c r="AB12"/>
  <c r="AC12" s="1"/>
  <c r="M26"/>
  <c r="N26" s="1"/>
  <c r="M36"/>
  <c r="N36" s="1"/>
  <c r="M29"/>
  <c r="N29" s="1"/>
  <c r="M25"/>
  <c r="N25" s="1"/>
  <c r="AB7"/>
  <c r="AC7" s="1"/>
  <c r="M39"/>
  <c r="N39" s="1"/>
  <c r="M23"/>
  <c r="N23" s="1"/>
  <c r="M33"/>
  <c r="N33" s="1"/>
</calcChain>
</file>

<file path=xl/sharedStrings.xml><?xml version="1.0" encoding="utf-8"?>
<sst xmlns="http://schemas.openxmlformats.org/spreadsheetml/2006/main" count="201" uniqueCount="49">
  <si>
    <t>Flow</t>
  </si>
  <si>
    <t>Laminar</t>
  </si>
  <si>
    <t>N/A</t>
  </si>
  <si>
    <t xml:space="preserve">Entrance Length (cm) </t>
  </si>
  <si>
    <t>Tank Level (inches)</t>
  </si>
  <si>
    <t>Collected Water (L)</t>
  </si>
  <si>
    <t>Time (sec)</t>
  </si>
  <si>
    <t>Transitional</t>
  </si>
  <si>
    <t>Turbulent</t>
  </si>
  <si>
    <t>Tube 4</t>
  </si>
  <si>
    <t>Tube Rough</t>
  </si>
  <si>
    <t>Tube 5</t>
  </si>
  <si>
    <t>Tube 2</t>
  </si>
  <si>
    <t xml:space="preserve">Pressure 1 (4.3cm) </t>
  </si>
  <si>
    <t>Pressure 2 (10.6cm)</t>
  </si>
  <si>
    <t>Pressure 3(16.9cm)</t>
  </si>
  <si>
    <t>Pressure 4 (29.6cm)</t>
  </si>
  <si>
    <t>Pressure 5 (42.3cm)</t>
  </si>
  <si>
    <t>Pressure 6 (67.8cm)</t>
  </si>
  <si>
    <t>Pressure 7 (93.0cm)</t>
  </si>
  <si>
    <t>height (cm)</t>
  </si>
  <si>
    <t>Volumetric Flow Rate (L/s)</t>
  </si>
  <si>
    <t>Tube</t>
  </si>
  <si>
    <t>Entrance diameter (in)</t>
  </si>
  <si>
    <t>Entrance depth (in)</t>
  </si>
  <si>
    <t>Pipe diameter (in)</t>
  </si>
  <si>
    <t>Length (in)</t>
  </si>
  <si>
    <t>Grain size (in)</t>
  </si>
  <si>
    <t>1 (Rough)</t>
  </si>
  <si>
    <t>Entrance Diameter (cm)</t>
  </si>
  <si>
    <t>Entrance Depth (cm)</t>
  </si>
  <si>
    <t>Pipe Diameter (cm)</t>
  </si>
  <si>
    <t>Grain Size (cm)</t>
  </si>
  <si>
    <t>Length (cm)</t>
  </si>
  <si>
    <t>Flow Velocity (m/s)</t>
  </si>
  <si>
    <t>Static Head (Pa)</t>
  </si>
  <si>
    <t>Tank Level (m)</t>
  </si>
  <si>
    <t>Dynamic Head (Pa)</t>
  </si>
  <si>
    <t>Theta (deg)</t>
  </si>
  <si>
    <t>5 (curved)</t>
  </si>
  <si>
    <t>r/D</t>
  </si>
  <si>
    <t>with pressure things attached (curved)</t>
  </si>
  <si>
    <t>K_L (From Munson Graph)</t>
  </si>
  <si>
    <t>(1-A_2/A_1)^2</t>
  </si>
  <si>
    <t>K_L/(1-A_2/A_1)^2</t>
  </si>
  <si>
    <t>Minor Loss (Pa)</t>
  </si>
  <si>
    <t>Major Loss (Pa)</t>
  </si>
  <si>
    <t>Friction Factor</t>
  </si>
  <si>
    <t>Reynold's Number</t>
  </si>
</sst>
</file>

<file path=xl/styles.xml><?xml version="1.0" encoding="utf-8"?>
<styleSheet xmlns="http://schemas.openxmlformats.org/spreadsheetml/2006/main">
  <numFmts count="4">
    <numFmt numFmtId="164" formatCode="0.0"/>
    <numFmt numFmtId="165" formatCode="_(* #,##0.000_);_(* \(#,##0.000\);_(* &quot;-&quot;???_);_(@_)"/>
    <numFmt numFmtId="166" formatCode="0.0000"/>
    <numFmt numFmtId="167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1"/>
    <xf numFmtId="0" fontId="2" fillId="0" borderId="0" xfId="1" applyAlignment="1">
      <alignment horizontal="center"/>
    </xf>
    <xf numFmtId="165" fontId="2" fillId="0" borderId="0" xfId="1" applyNumberFormat="1" applyAlignment="1">
      <alignment horizontal="center"/>
    </xf>
    <xf numFmtId="166" fontId="2" fillId="0" borderId="0" xfId="1" applyNumberFormat="1" applyAlignment="1">
      <alignment horizontal="center"/>
    </xf>
    <xf numFmtId="167" fontId="2" fillId="0" borderId="0" xfId="1" applyNumberFormat="1" applyAlignment="1">
      <alignment horizontal="center"/>
    </xf>
    <xf numFmtId="0" fontId="2" fillId="0" borderId="0" xfId="1" applyFont="1" applyAlignment="1">
      <alignment horizontal="center"/>
    </xf>
    <xf numFmtId="165" fontId="2" fillId="0" borderId="0" xfId="1" applyNumberFormat="1"/>
    <xf numFmtId="0" fontId="3" fillId="0" borderId="0" xfId="1" applyFont="1" applyAlignment="1">
      <alignment horizontal="center" wrapText="1"/>
    </xf>
    <xf numFmtId="167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Moody Chart for 4 Different Tested Tubes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Tube 2</c:v>
          </c:tx>
          <c:spPr>
            <a:ln w="28575">
              <a:noFill/>
            </a:ln>
          </c:spPr>
          <c:errBars>
            <c:errDir val="x"/>
            <c:errBarType val="both"/>
            <c:errValType val="percentage"/>
            <c:val val="5"/>
          </c:errBars>
          <c:errBars>
            <c:errDir val="y"/>
            <c:errBarType val="both"/>
            <c:errValType val="percentage"/>
            <c:val val="5"/>
          </c:errBars>
          <c:xVal>
            <c:numRef>
              <c:f>'4 Tubes'!$AD$23:$AD$33</c:f>
              <c:numCache>
                <c:formatCode>0.00</c:formatCode>
                <c:ptCount val="11"/>
                <c:pt idx="0">
                  <c:v>864.16305902362217</c:v>
                </c:pt>
                <c:pt idx="1">
                  <c:v>841.19766935543657</c:v>
                </c:pt>
                <c:pt idx="2">
                  <c:v>3528.1357558735203</c:v>
                </c:pt>
                <c:pt idx="3">
                  <c:v>3769.9518020626042</c:v>
                </c:pt>
                <c:pt idx="4">
                  <c:v>3618.1780415194653</c:v>
                </c:pt>
                <c:pt idx="5">
                  <c:v>5227.6142879808631</c:v>
                </c:pt>
                <c:pt idx="6">
                  <c:v>5242.5892247433085</c:v>
                </c:pt>
                <c:pt idx="7">
                  <c:v>5114.7211948715212</c:v>
                </c:pt>
                <c:pt idx="8">
                  <c:v>5461.6230664715968</c:v>
                </c:pt>
                <c:pt idx="9">
                  <c:v>5796.5858401999158</c:v>
                </c:pt>
                <c:pt idx="10">
                  <c:v>5732.2160088309529</c:v>
                </c:pt>
              </c:numCache>
            </c:numRef>
          </c:xVal>
          <c:yVal>
            <c:numRef>
              <c:f>'4 Tubes'!$AC$23:$AC$33</c:f>
              <c:numCache>
                <c:formatCode>0.000</c:formatCode>
                <c:ptCount val="11"/>
                <c:pt idx="0">
                  <c:v>3.7655539761951157E-2</c:v>
                </c:pt>
                <c:pt idx="1">
                  <c:v>4.025332607440555E-2</c:v>
                </c:pt>
                <c:pt idx="2">
                  <c:v>1.5123249686053742E-2</c:v>
                </c:pt>
                <c:pt idx="3">
                  <c:v>1.2092954251482419E-2</c:v>
                </c:pt>
                <c:pt idx="4">
                  <c:v>1.3923719703694361E-2</c:v>
                </c:pt>
                <c:pt idx="5">
                  <c:v>1.2523501261458507E-2</c:v>
                </c:pt>
                <c:pt idx="6">
                  <c:v>1.239911535601349E-2</c:v>
                </c:pt>
                <c:pt idx="7">
                  <c:v>1.3496662440221534E-2</c:v>
                </c:pt>
                <c:pt idx="8">
                  <c:v>1.9312126660656733E-2</c:v>
                </c:pt>
                <c:pt idx="9">
                  <c:v>1.610304827612211E-2</c:v>
                </c:pt>
                <c:pt idx="10">
                  <c:v>1.6676344890268133E-2</c:v>
                </c:pt>
              </c:numCache>
            </c:numRef>
          </c:yVal>
        </c:ser>
        <c:ser>
          <c:idx val="1"/>
          <c:order val="1"/>
          <c:tx>
            <c:v>Tube 4</c:v>
          </c:tx>
          <c:spPr>
            <a:ln w="28575">
              <a:noFill/>
            </a:ln>
          </c:spPr>
          <c:errBars>
            <c:errDir val="x"/>
            <c:errBarType val="both"/>
            <c:errValType val="percentage"/>
            <c:val val="5"/>
          </c:errBars>
          <c:errBars>
            <c:errDir val="y"/>
            <c:errBarType val="both"/>
            <c:errValType val="percentage"/>
            <c:val val="5"/>
          </c:errBars>
          <c:xVal>
            <c:numRef>
              <c:f>'4 Tubes'!$O$2:$O$20</c:f>
              <c:numCache>
                <c:formatCode>0.00</c:formatCode>
                <c:ptCount val="19"/>
                <c:pt idx="0">
                  <c:v>2090.0374220233789</c:v>
                </c:pt>
                <c:pt idx="1">
                  <c:v>2154.329153259649</c:v>
                </c:pt>
                <c:pt idx="2">
                  <c:v>2338.2535114226439</c:v>
                </c:pt>
                <c:pt idx="3">
                  <c:v>2288.5484390405254</c:v>
                </c:pt>
                <c:pt idx="4">
                  <c:v>9449.0767483073778</c:v>
                </c:pt>
                <c:pt idx="5">
                  <c:v>10368.812702292216</c:v>
                </c:pt>
                <c:pt idx="6">
                  <c:v>10585.733470122595</c:v>
                </c:pt>
                <c:pt idx="7">
                  <c:v>10294.97578579573</c:v>
                </c:pt>
                <c:pt idx="8">
                  <c:v>9712.0548919742832</c:v>
                </c:pt>
                <c:pt idx="9">
                  <c:v>12371.590705913452</c:v>
                </c:pt>
                <c:pt idx="10">
                  <c:v>12681.65563588622</c:v>
                </c:pt>
                <c:pt idx="11">
                  <c:v>13246.022509734559</c:v>
                </c:pt>
                <c:pt idx="12">
                  <c:v>13083.337036117908</c:v>
                </c:pt>
                <c:pt idx="13">
                  <c:v>13142.806749918444</c:v>
                </c:pt>
                <c:pt idx="14">
                  <c:v>14273.570095115945</c:v>
                </c:pt>
                <c:pt idx="15">
                  <c:v>14283.64318622047</c:v>
                </c:pt>
                <c:pt idx="16">
                  <c:v>15310.077454519218</c:v>
                </c:pt>
                <c:pt idx="17">
                  <c:v>15059.466067614887</c:v>
                </c:pt>
                <c:pt idx="18">
                  <c:v>14959.29223567953</c:v>
                </c:pt>
              </c:numCache>
            </c:numRef>
          </c:xVal>
          <c:yVal>
            <c:numRef>
              <c:f>'4 Tubes'!$N$2:$N$20</c:f>
              <c:numCache>
                <c:formatCode>0.000</c:formatCode>
                <c:ptCount val="19"/>
                <c:pt idx="0">
                  <c:v>5.4793385334422996E-2</c:v>
                </c:pt>
                <c:pt idx="1">
                  <c:v>5.0576568455397652E-2</c:v>
                </c:pt>
                <c:pt idx="2">
                  <c:v>4.0374763986572151E-2</c:v>
                </c:pt>
                <c:pt idx="3">
                  <c:v>4.2890859879245201E-2</c:v>
                </c:pt>
                <c:pt idx="4">
                  <c:v>1.3483703874125045E-2</c:v>
                </c:pt>
                <c:pt idx="5">
                  <c:v>8.3280372958128759E-3</c:v>
                </c:pt>
                <c:pt idx="6">
                  <c:v>7.3036115298088034E-3</c:v>
                </c:pt>
                <c:pt idx="7">
                  <c:v>8.6915970921175763E-3</c:v>
                </c:pt>
                <c:pt idx="8">
                  <c:v>1.1859124742048645E-2</c:v>
                </c:pt>
                <c:pt idx="9">
                  <c:v>1.9235296165593184E-2</c:v>
                </c:pt>
                <c:pt idx="10">
                  <c:v>1.7488600473470308E-2</c:v>
                </c:pt>
                <c:pt idx="11">
                  <c:v>1.4618442217985694E-2</c:v>
                </c:pt>
                <c:pt idx="12">
                  <c:v>1.540781950613763E-2</c:v>
                </c:pt>
                <c:pt idx="13">
                  <c:v>1.5115861374863775E-2</c:v>
                </c:pt>
                <c:pt idx="14">
                  <c:v>2.023541292732841E-2</c:v>
                </c:pt>
                <c:pt idx="15">
                  <c:v>2.0183016568712384E-2</c:v>
                </c:pt>
                <c:pt idx="16">
                  <c:v>1.5373917981874308E-2</c:v>
                </c:pt>
                <c:pt idx="17">
                  <c:v>1.6457921941503164E-2</c:v>
                </c:pt>
                <c:pt idx="18">
                  <c:v>1.6906534573844285E-2</c:v>
                </c:pt>
              </c:numCache>
            </c:numRef>
          </c:yVal>
        </c:ser>
        <c:ser>
          <c:idx val="2"/>
          <c:order val="2"/>
          <c:tx>
            <c:v>Tube 5</c:v>
          </c:tx>
          <c:spPr>
            <a:ln w="28575">
              <a:noFill/>
            </a:ln>
          </c:spPr>
          <c:errBars>
            <c:errDir val="x"/>
            <c:errBarType val="both"/>
            <c:errValType val="percentage"/>
            <c:val val="5"/>
          </c:errBars>
          <c:errBars>
            <c:errDir val="y"/>
            <c:errBarType val="both"/>
            <c:errValType val="percentage"/>
            <c:val val="5"/>
          </c:errBars>
          <c:xVal>
            <c:numRef>
              <c:f>'4 Tubes'!$AD$2:$AD$14</c:f>
              <c:numCache>
                <c:formatCode>0.00</c:formatCode>
                <c:ptCount val="13"/>
                <c:pt idx="0" formatCode="General">
                  <c:v>1591.1703478433324</c:v>
                </c:pt>
                <c:pt idx="1">
                  <c:v>1591.9232675662863</c:v>
                </c:pt>
                <c:pt idx="2">
                  <c:v>7669.2959850837806</c:v>
                </c:pt>
                <c:pt idx="3">
                  <c:v>7881.9160612028554</c:v>
                </c:pt>
                <c:pt idx="4">
                  <c:v>8006.9762129077781</c:v>
                </c:pt>
                <c:pt idx="5">
                  <c:v>7956.4789250061149</c:v>
                </c:pt>
                <c:pt idx="6">
                  <c:v>7748.7858091134403</c:v>
                </c:pt>
                <c:pt idx="7" formatCode="General">
                  <c:v>11146.099962860582</c:v>
                </c:pt>
                <c:pt idx="8" formatCode="General">
                  <c:v>11245.452385927863</c:v>
                </c:pt>
                <c:pt idx="9" formatCode="General">
                  <c:v>11423.648575404928</c:v>
                </c:pt>
                <c:pt idx="10" formatCode="General">
                  <c:v>14235.251786135766</c:v>
                </c:pt>
                <c:pt idx="11" formatCode="General">
                  <c:v>13806.831075745906</c:v>
                </c:pt>
                <c:pt idx="12" formatCode="General">
                  <c:v>14086.243567858002</c:v>
                </c:pt>
              </c:numCache>
            </c:numRef>
          </c:xVal>
          <c:yVal>
            <c:numRef>
              <c:f>'4 Tubes'!$AC$2:$AC$14</c:f>
              <c:numCache>
                <c:formatCode>0.000</c:formatCode>
                <c:ptCount val="13"/>
                <c:pt idx="0">
                  <c:v>6.6911859889153269E-2</c:v>
                </c:pt>
                <c:pt idx="1">
                  <c:v>6.6838567292136414E-2</c:v>
                </c:pt>
                <c:pt idx="2">
                  <c:v>3.2779301556864926E-2</c:v>
                </c:pt>
                <c:pt idx="3">
                  <c:v>3.0471083172854053E-2</c:v>
                </c:pt>
                <c:pt idx="4">
                  <c:v>2.9198474506524456E-2</c:v>
                </c:pt>
                <c:pt idx="5">
                  <c:v>2.9705113989743275E-2</c:v>
                </c:pt>
                <c:pt idx="6">
                  <c:v>3.1894091045204451E-2</c:v>
                </c:pt>
                <c:pt idx="7">
                  <c:v>3.0080745411786982E-2</c:v>
                </c:pt>
                <c:pt idx="8">
                  <c:v>2.936529455108584E-2</c:v>
                </c:pt>
                <c:pt idx="9">
                  <c:v>2.8128532781762368E-2</c:v>
                </c:pt>
                <c:pt idx="10">
                  <c:v>2.4511868586150939E-2</c:v>
                </c:pt>
                <c:pt idx="11">
                  <c:v>2.6723995538612006E-2</c:v>
                </c:pt>
                <c:pt idx="12">
                  <c:v>2.5258409062176801E-2</c:v>
                </c:pt>
              </c:numCache>
            </c:numRef>
          </c:yVal>
        </c:ser>
        <c:ser>
          <c:idx val="3"/>
          <c:order val="3"/>
          <c:tx>
            <c:v>Tube Rough</c:v>
          </c:tx>
          <c:spPr>
            <a:ln w="28575">
              <a:noFill/>
            </a:ln>
          </c:spPr>
          <c:errBars>
            <c:errDir val="x"/>
            <c:errBarType val="both"/>
            <c:errValType val="percentage"/>
            <c:val val="5"/>
          </c:errBars>
          <c:errBars>
            <c:errDir val="y"/>
            <c:errBarType val="both"/>
            <c:errValType val="percentage"/>
            <c:val val="5"/>
          </c:errBars>
          <c:xVal>
            <c:numRef>
              <c:f>'4 Tubes'!$O$23:$O$39</c:f>
              <c:numCache>
                <c:formatCode>0.00</c:formatCode>
                <c:ptCount val="17"/>
                <c:pt idx="0">
                  <c:v>1613.8958688712294</c:v>
                </c:pt>
                <c:pt idx="1">
                  <c:v>1543.0144813242573</c:v>
                </c:pt>
                <c:pt idx="2">
                  <c:v>1559.5476228660752</c:v>
                </c:pt>
                <c:pt idx="3">
                  <c:v>4754.3278675613956</c:v>
                </c:pt>
                <c:pt idx="4">
                  <c:v>5238.3160000946373</c:v>
                </c:pt>
                <c:pt idx="5">
                  <c:v>4893.6237368799566</c:v>
                </c:pt>
                <c:pt idx="6">
                  <c:v>5079.0252343888687</c:v>
                </c:pt>
                <c:pt idx="7">
                  <c:v>4921.9925701372322</c:v>
                </c:pt>
                <c:pt idx="8">
                  <c:v>6073.636137218522</c:v>
                </c:pt>
                <c:pt idx="9">
                  <c:v>6139.5146852570479</c:v>
                </c:pt>
                <c:pt idx="10">
                  <c:v>6110.059742239323</c:v>
                </c:pt>
                <c:pt idx="11">
                  <c:v>5966.9251069892061</c:v>
                </c:pt>
                <c:pt idx="12">
                  <c:v>5996.7772926333555</c:v>
                </c:pt>
                <c:pt idx="13">
                  <c:v>7321.9724183859653</c:v>
                </c:pt>
                <c:pt idx="14">
                  <c:v>7215.6689944646405</c:v>
                </c:pt>
                <c:pt idx="15">
                  <c:v>7372.3043561389804</c:v>
                </c:pt>
                <c:pt idx="16">
                  <c:v>7192.7459372990261</c:v>
                </c:pt>
              </c:numCache>
            </c:numRef>
          </c:xVal>
          <c:yVal>
            <c:numRef>
              <c:f>'4 Tubes'!$N$23:$N$39</c:f>
              <c:numCache>
                <c:formatCode>0.000</c:formatCode>
                <c:ptCount val="17"/>
                <c:pt idx="0">
                  <c:v>0.10064099817858031</c:v>
                </c:pt>
                <c:pt idx="1">
                  <c:v>0.11163072376208963</c:v>
                </c:pt>
                <c:pt idx="2">
                  <c:v>0.10893284770658285</c:v>
                </c:pt>
                <c:pt idx="3">
                  <c:v>0.10048624605359803</c:v>
                </c:pt>
                <c:pt idx="4">
                  <c:v>7.9904179200904618E-2</c:v>
                </c:pt>
                <c:pt idx="5">
                  <c:v>9.3932804125003849E-2</c:v>
                </c:pt>
                <c:pt idx="6">
                  <c:v>8.6032616848212409E-2</c:v>
                </c:pt>
                <c:pt idx="7">
                  <c:v>9.2665877398259197E-2</c:v>
                </c:pt>
                <c:pt idx="8">
                  <c:v>0.12681859743829774</c:v>
                </c:pt>
                <c:pt idx="9">
                  <c:v>0.12376387598804699</c:v>
                </c:pt>
                <c:pt idx="10">
                  <c:v>0.12511746147933783</c:v>
                </c:pt>
                <c:pt idx="11">
                  <c:v>0.13198303261415373</c:v>
                </c:pt>
                <c:pt idx="12">
                  <c:v>0.13051048203192128</c:v>
                </c:pt>
                <c:pt idx="13">
                  <c:v>0.12194770870502539</c:v>
                </c:pt>
                <c:pt idx="14">
                  <c:v>0.12605085347914458</c:v>
                </c:pt>
                <c:pt idx="15">
                  <c:v>0.12006659869367745</c:v>
                </c:pt>
                <c:pt idx="16">
                  <c:v>0.12695957563344093</c:v>
                </c:pt>
              </c:numCache>
            </c:numRef>
          </c:yVal>
        </c:ser>
        <c:axId val="80223232"/>
        <c:axId val="80225024"/>
      </c:scatterChart>
      <c:valAx>
        <c:axId val="80223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Reynold's Number</a:t>
                </a:r>
              </a:p>
            </c:rich>
          </c:tx>
          <c:layout/>
        </c:title>
        <c:numFmt formatCode="0.00" sourceLinked="1"/>
        <c:tickLblPos val="nextTo"/>
        <c:crossAx val="80225024"/>
        <c:crosses val="autoZero"/>
        <c:crossBetween val="midCat"/>
      </c:valAx>
      <c:valAx>
        <c:axId val="80225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Friction Factor</a:t>
                </a:r>
              </a:p>
            </c:rich>
          </c:tx>
          <c:layout/>
        </c:title>
        <c:numFmt formatCode="0.000" sourceLinked="1"/>
        <c:tickLblPos val="nextTo"/>
        <c:crossAx val="8022323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238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1"/>
  <sheetViews>
    <sheetView topLeftCell="A4" workbookViewId="0">
      <selection activeCell="AG16" sqref="AG16"/>
    </sheetView>
  </sheetViews>
  <sheetFormatPr defaultRowHeight="15"/>
  <cols>
    <col min="1" max="1" width="11.42578125" bestFit="1" customWidth="1"/>
    <col min="2" max="2" width="11.42578125" hidden="1" customWidth="1"/>
    <col min="3" max="3" width="7.85546875" hidden="1" customWidth="1"/>
    <col min="4" max="5" width="10.28515625" hidden="1" customWidth="1"/>
    <col min="6" max="6" width="5.85546875" hidden="1" customWidth="1"/>
    <col min="7" max="9" width="10.140625" hidden="1" customWidth="1"/>
    <col min="10" max="10" width="10.5703125" hidden="1" customWidth="1"/>
    <col min="11" max="12" width="9.5703125" hidden="1" customWidth="1"/>
    <col min="13" max="13" width="10.5703125" hidden="1" customWidth="1"/>
    <col min="14" max="14" width="9.5703125" bestFit="1" customWidth="1"/>
    <col min="15" max="15" width="9.5703125" customWidth="1"/>
    <col min="16" max="16" width="11.42578125" bestFit="1" customWidth="1"/>
    <col min="17" max="17" width="11.42578125" hidden="1" customWidth="1"/>
    <col min="18" max="18" width="9.7109375" hidden="1" customWidth="1"/>
    <col min="19" max="20" width="18.140625" hidden="1" customWidth="1"/>
    <col min="21" max="21" width="5.7109375" hidden="1" customWidth="1"/>
    <col min="22" max="22" width="10.140625" hidden="1" customWidth="1"/>
    <col min="23" max="28" width="0" hidden="1" customWidth="1"/>
  </cols>
  <sheetData>
    <row r="1" spans="1:30">
      <c r="A1" s="18" t="s">
        <v>9</v>
      </c>
      <c r="B1" s="18" t="s">
        <v>0</v>
      </c>
      <c r="C1" s="18" t="s">
        <v>3</v>
      </c>
      <c r="D1" s="18" t="s">
        <v>4</v>
      </c>
      <c r="E1" s="18" t="s">
        <v>36</v>
      </c>
      <c r="F1" s="18" t="s">
        <v>5</v>
      </c>
      <c r="G1" s="18" t="s">
        <v>6</v>
      </c>
      <c r="H1" s="18" t="s">
        <v>21</v>
      </c>
      <c r="I1" s="18" t="s">
        <v>34</v>
      </c>
      <c r="J1" s="18" t="s">
        <v>35</v>
      </c>
      <c r="K1" s="18" t="s">
        <v>37</v>
      </c>
      <c r="L1" s="18" t="s">
        <v>45</v>
      </c>
      <c r="M1" s="18" t="s">
        <v>46</v>
      </c>
      <c r="N1" s="18" t="s">
        <v>47</v>
      </c>
      <c r="O1" s="1" t="s">
        <v>48</v>
      </c>
      <c r="P1" s="18" t="s">
        <v>11</v>
      </c>
      <c r="Q1" s="18" t="s">
        <v>0</v>
      </c>
      <c r="R1" s="18" t="s">
        <v>3</v>
      </c>
      <c r="S1" s="18" t="s">
        <v>4</v>
      </c>
      <c r="T1" s="18" t="s">
        <v>36</v>
      </c>
      <c r="U1" s="18" t="s">
        <v>5</v>
      </c>
      <c r="V1" s="18" t="s">
        <v>6</v>
      </c>
      <c r="W1" s="18" t="s">
        <v>21</v>
      </c>
      <c r="X1" s="18" t="s">
        <v>34</v>
      </c>
      <c r="Y1" s="18" t="s">
        <v>35</v>
      </c>
      <c r="Z1" s="18" t="s">
        <v>37</v>
      </c>
      <c r="AA1" s="18" t="s">
        <v>45</v>
      </c>
      <c r="AB1" s="18" t="s">
        <v>46</v>
      </c>
      <c r="AC1" s="18" t="s">
        <v>47</v>
      </c>
      <c r="AD1" s="1" t="s">
        <v>48</v>
      </c>
    </row>
    <row r="2" spans="1:30">
      <c r="A2" s="6"/>
      <c r="B2" s="6" t="s">
        <v>1</v>
      </c>
      <c r="C2" s="6" t="s">
        <v>2</v>
      </c>
      <c r="D2" s="6">
        <f>3/8</f>
        <v>0.375</v>
      </c>
      <c r="E2" s="6">
        <f>D2*0.0254</f>
        <v>9.5249999999999987E-3</v>
      </c>
      <c r="F2" s="6">
        <v>2</v>
      </c>
      <c r="G2" s="19">
        <v>96.84</v>
      </c>
      <c r="H2" s="19">
        <f>F2/G2</f>
        <v>2.0652622883106153E-2</v>
      </c>
      <c r="I2" s="20">
        <f>(4*0.001*H2)/(PI()*(Sheet1!$G$12/100)^2)</f>
        <v>0.16612033218358582</v>
      </c>
      <c r="J2" s="19">
        <f>1000*9.81*E2</f>
        <v>93.440249999999992</v>
      </c>
      <c r="K2" s="19">
        <f>1000*I2*I2/2</f>
        <v>13.797982382392449</v>
      </c>
      <c r="L2" s="19">
        <f>(Sheet1!$O$12)*1000*'4 Tubes'!I2*'4 Tubes'!I2/2</f>
        <v>8.25491559946148</v>
      </c>
      <c r="M2" s="19">
        <f>J2-K2-L2</f>
        <v>71.387352018146061</v>
      </c>
      <c r="N2" s="20">
        <f>2*M2*(Sheet1!$G$12/100)/((Sheet1!$I$12/100)*1000*('4 Tubes'!I2*'4 Tubes'!I2))</f>
        <v>5.4793385334422996E-2</v>
      </c>
      <c r="O2" s="3">
        <f>1000*I2*(Sheet1!$G$12/100)/(0.001)</f>
        <v>2090.0374220233789</v>
      </c>
      <c r="P2" s="6"/>
      <c r="Q2" s="6" t="s">
        <v>1</v>
      </c>
      <c r="R2" s="6" t="s">
        <v>2</v>
      </c>
      <c r="S2" s="6">
        <v>0.25</v>
      </c>
      <c r="T2" s="6">
        <f>S2*0.0254</f>
        <v>6.3499999999999997E-3</v>
      </c>
      <c r="U2" s="6">
        <v>1</v>
      </c>
      <c r="V2" s="19">
        <v>63.43</v>
      </c>
      <c r="W2" s="6">
        <f>U2/V2</f>
        <v>1.5765410688948447E-2</v>
      </c>
      <c r="X2" s="6">
        <f>(4*0.001*W2)/(PI()*(Sheet1!$G$15/100)^2)</f>
        <v>0.12612986956428676</v>
      </c>
      <c r="Y2" s="6">
        <f>1000*9.81*T2</f>
        <v>62.293499999999995</v>
      </c>
      <c r="Z2" s="6">
        <f>1000*X2*X2/2</f>
        <v>7.9543719981519958</v>
      </c>
      <c r="AA2" s="19">
        <f>(Sheet1!$O$15)*1000*'4 Tubes'!X2*'4 Tubes'!X2/2</f>
        <v>0.5568060398706397</v>
      </c>
      <c r="AB2" s="19">
        <f>Y2-Z2-AA2</f>
        <v>53.78232196197736</v>
      </c>
      <c r="AC2" s="20">
        <f>2*AB2*(Sheet1!$G$15/100)/((Sheet1!$I$15/100)*1000*('4 Tubes'!X2*'4 Tubes'!X2))</f>
        <v>6.6911859889153269E-2</v>
      </c>
      <c r="AD2">
        <f>1000*X2*(Sheet1!$G$15/100)/(0.001)</f>
        <v>1591.1703478433324</v>
      </c>
    </row>
    <row r="3" spans="1:30">
      <c r="A3" s="6"/>
      <c r="B3" s="6" t="s">
        <v>1</v>
      </c>
      <c r="C3" s="6" t="s">
        <v>2</v>
      </c>
      <c r="D3" s="6">
        <f>3/8</f>
        <v>0.375</v>
      </c>
      <c r="E3" s="6">
        <f t="shared" ref="E3:E20" si="0">D3*0.0254</f>
        <v>9.5249999999999987E-3</v>
      </c>
      <c r="F3" s="6">
        <v>2</v>
      </c>
      <c r="G3" s="19">
        <v>93.95</v>
      </c>
      <c r="H3" s="19">
        <f t="shared" ref="H3:H20" si="1">F3/G3</f>
        <v>2.1287919105907396E-2</v>
      </c>
      <c r="I3" s="19">
        <f>(4*0.001*H3)/(PI()*(Sheet1!$G$12/100)^2)</f>
        <v>0.17123036688300641</v>
      </c>
      <c r="J3" s="19">
        <f t="shared" ref="J3:J20" si="2">1000*9.81*E3</f>
        <v>93.440249999999992</v>
      </c>
      <c r="K3" s="19">
        <f t="shared" ref="K3:K20" si="3">1000*I3*I3/2</f>
        <v>14.65991927144449</v>
      </c>
      <c r="L3" s="19">
        <f>(Sheet1!$O$12)*1000*'4 Tubes'!I3*'4 Tubes'!I3/2</f>
        <v>8.7705863746515309</v>
      </c>
      <c r="M3" s="19">
        <f t="shared" ref="M3:M20" si="4">J3-K3-L3</f>
        <v>70.009744353903969</v>
      </c>
      <c r="N3" s="20">
        <f>2*M3*(Sheet1!$G$12/100)/((Sheet1!$I$12/100)*1000*('4 Tubes'!I3*'4 Tubes'!I3))</f>
        <v>5.0576568455397652E-2</v>
      </c>
      <c r="O3" s="3">
        <f>1000*I3*(Sheet1!$G$12/100)/(0.001)</f>
        <v>2154.329153259649</v>
      </c>
      <c r="P3" s="6"/>
      <c r="Q3" s="6" t="s">
        <v>1</v>
      </c>
      <c r="R3" s="6" t="s">
        <v>2</v>
      </c>
      <c r="S3" s="6">
        <v>0.25</v>
      </c>
      <c r="T3" s="6">
        <f t="shared" ref="T3:T14" si="5">S3*0.0254</f>
        <v>6.3499999999999997E-3</v>
      </c>
      <c r="U3" s="6">
        <v>1</v>
      </c>
      <c r="V3" s="19">
        <v>63.4</v>
      </c>
      <c r="W3" s="6">
        <f t="shared" ref="W3:W14" si="6">U3/V3</f>
        <v>1.5772870662460567E-2</v>
      </c>
      <c r="X3" s="6">
        <f>(4*0.001*W3)/(PI()*(Sheet1!$G$15/100)^2)</f>
        <v>0.12618955246786606</v>
      </c>
      <c r="Y3" s="6">
        <f t="shared" ref="Y3:Y14" si="7">1000*9.81*T3</f>
        <v>62.293499999999995</v>
      </c>
      <c r="Z3" s="6">
        <f t="shared" ref="Z3:Z14" si="8">1000*X3*X3/2</f>
        <v>7.9619015760201615</v>
      </c>
      <c r="AA3" s="19">
        <f>(Sheet1!$O$15)*1000*'4 Tubes'!X3*'4 Tubes'!X3/2</f>
        <v>0.5573331103214112</v>
      </c>
      <c r="AB3" s="19">
        <f t="shared" ref="AB3:AB14" si="9">Y3-Z3-AA3</f>
        <v>53.774265313658425</v>
      </c>
      <c r="AC3" s="20">
        <f>2*AB3*(Sheet1!$G$15/100)/((Sheet1!$I$15/100)*1000*('4 Tubes'!X3*'4 Tubes'!X3))</f>
        <v>6.6838567292136414E-2</v>
      </c>
      <c r="AD3" s="3">
        <f>1000*X3*(Sheet1!$G$15/100)/(0.001)</f>
        <v>1591.9232675662863</v>
      </c>
    </row>
    <row r="4" spans="1:30">
      <c r="A4" s="6"/>
      <c r="B4" s="6" t="s">
        <v>1</v>
      </c>
      <c r="C4" s="6" t="s">
        <v>2</v>
      </c>
      <c r="D4" s="6">
        <f>3/8</f>
        <v>0.375</v>
      </c>
      <c r="E4" s="6">
        <f t="shared" si="0"/>
        <v>9.5249999999999987E-3</v>
      </c>
      <c r="F4" s="6">
        <v>1</v>
      </c>
      <c r="G4" s="19">
        <v>43.28</v>
      </c>
      <c r="H4" s="19">
        <f t="shared" si="1"/>
        <v>2.3105360443622922E-2</v>
      </c>
      <c r="I4" s="19">
        <f>(4*0.001*H4)/(PI()*(Sheet1!$G$12/100)^2)</f>
        <v>0.18584904076546274</v>
      </c>
      <c r="J4" s="19">
        <f t="shared" si="2"/>
        <v>93.440249999999992</v>
      </c>
      <c r="K4" s="19">
        <f t="shared" si="3"/>
        <v>17.269932976721318</v>
      </c>
      <c r="L4" s="19">
        <f>(Sheet1!$O$12)*1000*'4 Tubes'!I4*'4 Tubes'!I4/2</f>
        <v>10.332078646013755</v>
      </c>
      <c r="M4" s="19">
        <f t="shared" si="4"/>
        <v>65.838238377264915</v>
      </c>
      <c r="N4" s="20">
        <f>2*M4*(Sheet1!$G$12/100)/((Sheet1!$I$12/100)*1000*('4 Tubes'!I4*'4 Tubes'!I4))</f>
        <v>4.0374763986572151E-2</v>
      </c>
      <c r="O4" s="3">
        <f>1000*I4*(Sheet1!$G$12/100)/(0.001)</f>
        <v>2338.2535114226439</v>
      </c>
      <c r="P4" s="6"/>
      <c r="Q4" s="6" t="s">
        <v>7</v>
      </c>
      <c r="R4" s="6">
        <v>37</v>
      </c>
      <c r="S4" s="6">
        <v>3.25</v>
      </c>
      <c r="T4" s="6">
        <f t="shared" si="5"/>
        <v>8.2549999999999998E-2</v>
      </c>
      <c r="U4" s="6">
        <v>2</v>
      </c>
      <c r="V4" s="19">
        <v>26.32</v>
      </c>
      <c r="W4" s="6">
        <f t="shared" si="6"/>
        <v>7.598784194528875E-2</v>
      </c>
      <c r="X4" s="6">
        <f>(4*0.001*W4)/(PI()*(Sheet1!$G$15/100)^2)</f>
        <v>0.60793447009595047</v>
      </c>
      <c r="Y4" s="6">
        <f t="shared" si="7"/>
        <v>809.81549999999993</v>
      </c>
      <c r="Z4" s="6">
        <f t="shared" si="8"/>
        <v>184.79215996542206</v>
      </c>
      <c r="AA4" s="19">
        <f>(Sheet1!$O$15)*1000*'4 Tubes'!X4*'4 Tubes'!X4/2</f>
        <v>12.935451197579544</v>
      </c>
      <c r="AB4" s="19">
        <f t="shared" si="9"/>
        <v>612.08788883699822</v>
      </c>
      <c r="AC4" s="20">
        <f>2*AB4*(Sheet1!$G$15/100)/((Sheet1!$I$15/100)*1000*('4 Tubes'!X4*'4 Tubes'!X4))</f>
        <v>3.2779301556864926E-2</v>
      </c>
      <c r="AD4" s="3">
        <f>1000*X4*(Sheet1!$G$15/100)/(0.001)</f>
        <v>7669.2959850837806</v>
      </c>
    </row>
    <row r="5" spans="1:30">
      <c r="A5" s="6"/>
      <c r="B5" s="6" t="s">
        <v>1</v>
      </c>
      <c r="C5" s="6" t="s">
        <v>2</v>
      </c>
      <c r="D5" s="6">
        <f>3/8</f>
        <v>0.375</v>
      </c>
      <c r="E5" s="6">
        <f t="shared" si="0"/>
        <v>9.5249999999999987E-3</v>
      </c>
      <c r="F5" s="6">
        <v>1</v>
      </c>
      <c r="G5" s="19">
        <v>44.22</v>
      </c>
      <c r="H5" s="19">
        <f t="shared" si="1"/>
        <v>2.2614201718679332E-2</v>
      </c>
      <c r="I5" s="19">
        <f>(4*0.001*H5)/(PI()*(Sheet1!$G$12/100)^2)</f>
        <v>0.1818983827301951</v>
      </c>
      <c r="J5" s="19">
        <f t="shared" si="2"/>
        <v>93.440249999999992</v>
      </c>
      <c r="K5" s="19">
        <f t="shared" si="3"/>
        <v>16.543510819930269</v>
      </c>
      <c r="L5" s="19">
        <f>(Sheet1!$O$12)*1000*'4 Tubes'!I5*'4 Tubes'!I5/2</f>
        <v>9.8974822370821816</v>
      </c>
      <c r="M5" s="19">
        <f t="shared" si="4"/>
        <v>66.999256942987529</v>
      </c>
      <c r="N5" s="20">
        <f>2*M5*(Sheet1!$G$12/100)/((Sheet1!$I$12/100)*1000*('4 Tubes'!I5*'4 Tubes'!I5))</f>
        <v>4.2890859879245201E-2</v>
      </c>
      <c r="O5" s="3">
        <f>1000*I5*(Sheet1!$G$12/100)/(0.001)</f>
        <v>2288.5484390405254</v>
      </c>
      <c r="P5" s="6"/>
      <c r="Q5" s="6" t="s">
        <v>7</v>
      </c>
      <c r="R5" s="6">
        <v>37</v>
      </c>
      <c r="S5" s="6">
        <v>3.25</v>
      </c>
      <c r="T5" s="6">
        <f t="shared" si="5"/>
        <v>8.2549999999999998E-2</v>
      </c>
      <c r="U5" s="6">
        <v>2</v>
      </c>
      <c r="V5" s="19">
        <v>25.61</v>
      </c>
      <c r="W5" s="6">
        <f t="shared" si="6"/>
        <v>7.8094494338149162E-2</v>
      </c>
      <c r="X5" s="6">
        <f>(4*0.001*W5)/(PI()*(Sheet1!$G$15/100)^2)</f>
        <v>0.62478856903262081</v>
      </c>
      <c r="Y5" s="6">
        <f t="shared" si="7"/>
        <v>809.81549999999993</v>
      </c>
      <c r="Z5" s="6">
        <f t="shared" si="8"/>
        <v>195.18037799691498</v>
      </c>
      <c r="AA5" s="19">
        <f>(Sheet1!$O$15)*1000*'4 Tubes'!X5*'4 Tubes'!X5/2</f>
        <v>13.662626459784049</v>
      </c>
      <c r="AB5" s="19">
        <f t="shared" si="9"/>
        <v>600.97249554330085</v>
      </c>
      <c r="AC5" s="20">
        <f>2*AB5*(Sheet1!$G$15/100)/((Sheet1!$I$15/100)*1000*('4 Tubes'!X5*'4 Tubes'!X5))</f>
        <v>3.0471083172854053E-2</v>
      </c>
      <c r="AD5" s="3">
        <f>1000*X5*(Sheet1!$G$15/100)/(0.001)</f>
        <v>7881.9160612028554</v>
      </c>
    </row>
    <row r="6" spans="1:30">
      <c r="A6" s="6"/>
      <c r="B6" s="6" t="s">
        <v>7</v>
      </c>
      <c r="C6" s="6" t="s">
        <v>2</v>
      </c>
      <c r="D6" s="6">
        <v>3.25</v>
      </c>
      <c r="E6" s="6">
        <f t="shared" si="0"/>
        <v>8.2549999999999998E-2</v>
      </c>
      <c r="F6" s="6">
        <v>1</v>
      </c>
      <c r="G6" s="19">
        <v>10.71</v>
      </c>
      <c r="H6" s="19">
        <f t="shared" si="1"/>
        <v>9.3370681605975711E-2</v>
      </c>
      <c r="I6" s="19">
        <f>(4*0.001*H6)/(PI()*(Sheet1!$G$12/100)^2)</f>
        <v>0.75103141777116955</v>
      </c>
      <c r="J6" s="19">
        <f t="shared" si="2"/>
        <v>809.81549999999993</v>
      </c>
      <c r="K6" s="19">
        <f t="shared" si="3"/>
        <v>282.02409523968652</v>
      </c>
      <c r="L6" s="19">
        <f>(Sheet1!$O$12)*1000*'4 Tubes'!I6*'4 Tubes'!I6/2</f>
        <v>168.72648759060297</v>
      </c>
      <c r="M6" s="19">
        <f t="shared" si="4"/>
        <v>359.06491716971044</v>
      </c>
      <c r="N6" s="20">
        <f>2*M6*(Sheet1!$G$12/100)/((Sheet1!$I$12/100)*1000*('4 Tubes'!I6*'4 Tubes'!I6))</f>
        <v>1.3483703874125045E-2</v>
      </c>
      <c r="O6" s="3">
        <f>1000*I6*(Sheet1!$G$12/100)/(0.001)</f>
        <v>9449.0767483073778</v>
      </c>
      <c r="P6" s="6"/>
      <c r="Q6" s="6" t="s">
        <v>7</v>
      </c>
      <c r="R6" s="6">
        <v>37</v>
      </c>
      <c r="S6" s="6">
        <v>3.25</v>
      </c>
      <c r="T6" s="6">
        <f t="shared" si="5"/>
        <v>8.2549999999999998E-2</v>
      </c>
      <c r="U6" s="6">
        <v>2</v>
      </c>
      <c r="V6" s="19">
        <v>25.21</v>
      </c>
      <c r="W6" s="6">
        <f t="shared" si="6"/>
        <v>7.9333597778659254E-2</v>
      </c>
      <c r="X6" s="6">
        <f>(4*0.001*W6)/(PI()*(Sheet1!$G$15/100)^2)</f>
        <v>0.63470191403908827</v>
      </c>
      <c r="Y6" s="6">
        <f t="shared" si="7"/>
        <v>809.81549999999993</v>
      </c>
      <c r="Z6" s="6">
        <f t="shared" si="8"/>
        <v>201.4232598424411</v>
      </c>
      <c r="AA6" s="19">
        <f>(Sheet1!$O$15)*1000*'4 Tubes'!X6*'4 Tubes'!X6/2</f>
        <v>14.099628188970875</v>
      </c>
      <c r="AB6" s="19">
        <f t="shared" si="9"/>
        <v>594.29261196858795</v>
      </c>
      <c r="AC6" s="20">
        <f>2*AB6*(Sheet1!$G$15/100)/((Sheet1!$I$15/100)*1000*('4 Tubes'!X6*'4 Tubes'!X6))</f>
        <v>2.9198474506524456E-2</v>
      </c>
      <c r="AD6" s="3">
        <f>1000*X6*(Sheet1!$G$15/100)/(0.001)</f>
        <v>8006.9762129077781</v>
      </c>
    </row>
    <row r="7" spans="1:30">
      <c r="A7" s="6"/>
      <c r="B7" s="6" t="s">
        <v>7</v>
      </c>
      <c r="C7" s="6" t="s">
        <v>2</v>
      </c>
      <c r="D7" s="6">
        <v>3.25</v>
      </c>
      <c r="E7" s="6">
        <f t="shared" si="0"/>
        <v>8.2549999999999998E-2</v>
      </c>
      <c r="F7" s="6">
        <v>1</v>
      </c>
      <c r="G7" s="19">
        <v>9.76</v>
      </c>
      <c r="H7" s="19">
        <f t="shared" si="1"/>
        <v>0.10245901639344263</v>
      </c>
      <c r="I7" s="19">
        <f>(4*0.001*H7)/(PI()*(Sheet1!$G$12/100)^2)</f>
        <v>0.82413386109930598</v>
      </c>
      <c r="J7" s="19">
        <f t="shared" si="2"/>
        <v>809.81549999999993</v>
      </c>
      <c r="K7" s="19">
        <f t="shared" si="3"/>
        <v>339.59831050522507</v>
      </c>
      <c r="L7" s="19">
        <f>(Sheet1!$O$12)*1000*'4 Tubes'!I7*'4 Tubes'!I7/2</f>
        <v>203.1713995024154</v>
      </c>
      <c r="M7" s="19">
        <f t="shared" si="4"/>
        <v>267.04578999235946</v>
      </c>
      <c r="N7" s="20">
        <f>2*M7*(Sheet1!$G$12/100)/((Sheet1!$I$12/100)*1000*('4 Tubes'!I7*'4 Tubes'!I7))</f>
        <v>8.3280372958128759E-3</v>
      </c>
      <c r="O7" s="3">
        <f>1000*I7*(Sheet1!$G$12/100)/(0.001)</f>
        <v>10368.812702292216</v>
      </c>
      <c r="P7" s="6"/>
      <c r="Q7" s="6" t="s">
        <v>7</v>
      </c>
      <c r="R7" s="6">
        <v>37</v>
      </c>
      <c r="S7" s="6">
        <v>3.25</v>
      </c>
      <c r="T7" s="6">
        <f t="shared" si="5"/>
        <v>8.2549999999999998E-2</v>
      </c>
      <c r="U7" s="6">
        <v>2</v>
      </c>
      <c r="V7" s="19">
        <v>25.37</v>
      </c>
      <c r="W7" s="6">
        <f t="shared" si="6"/>
        <v>7.8833267638943633E-2</v>
      </c>
      <c r="X7" s="6">
        <f>(4*0.001*W7)/(PI()*(Sheet1!$G$15/100)^2)</f>
        <v>0.63069906397025688</v>
      </c>
      <c r="Y7" s="6">
        <f t="shared" si="7"/>
        <v>809.81549999999993</v>
      </c>
      <c r="Z7" s="6">
        <f t="shared" si="8"/>
        <v>198.89065464647911</v>
      </c>
      <c r="AA7" s="19">
        <f>(Sheet1!$O$15)*1000*'4 Tubes'!X7*'4 Tubes'!X7/2</f>
        <v>13.922345825253537</v>
      </c>
      <c r="AB7" s="19">
        <f t="shared" si="9"/>
        <v>597.00249952826732</v>
      </c>
      <c r="AC7" s="20">
        <f>2*AB7*(Sheet1!$G$15/100)/((Sheet1!$I$15/100)*1000*('4 Tubes'!X7*'4 Tubes'!X7))</f>
        <v>2.9705113989743275E-2</v>
      </c>
      <c r="AD7" s="3">
        <f>1000*X7*(Sheet1!$G$15/100)/(0.001)</f>
        <v>7956.4789250061149</v>
      </c>
    </row>
    <row r="8" spans="1:30">
      <c r="A8" s="6"/>
      <c r="B8" s="6" t="s">
        <v>7</v>
      </c>
      <c r="C8" s="6" t="s">
        <v>2</v>
      </c>
      <c r="D8" s="6">
        <v>3.25</v>
      </c>
      <c r="E8" s="6">
        <f t="shared" si="0"/>
        <v>8.2549999999999998E-2</v>
      </c>
      <c r="F8" s="6">
        <v>1</v>
      </c>
      <c r="G8" s="19">
        <v>9.56</v>
      </c>
      <c r="H8" s="19">
        <f t="shared" si="1"/>
        <v>0.10460251046025104</v>
      </c>
      <c r="I8" s="19">
        <f>(4*0.001*H8)/(PI()*(Sheet1!$G$12/100)^2)</f>
        <v>0.84137515526456341</v>
      </c>
      <c r="J8" s="19">
        <f t="shared" si="2"/>
        <v>809.81549999999993</v>
      </c>
      <c r="K8" s="19">
        <f t="shared" si="3"/>
        <v>353.95607594823412</v>
      </c>
      <c r="L8" s="19">
        <f>(Sheet1!$O$12)*1000*'4 Tubes'!I8*'4 Tubes'!I8/2</f>
        <v>211.76121637884145</v>
      </c>
      <c r="M8" s="19">
        <f t="shared" si="4"/>
        <v>244.09820767292436</v>
      </c>
      <c r="N8" s="20">
        <f>2*M8*(Sheet1!$G$12/100)/((Sheet1!$I$12/100)*1000*('4 Tubes'!I8*'4 Tubes'!I8))</f>
        <v>7.3036115298088034E-3</v>
      </c>
      <c r="O8" s="3">
        <f>1000*I8*(Sheet1!$G$12/100)/(0.001)</f>
        <v>10585.733470122595</v>
      </c>
      <c r="P8" s="6"/>
      <c r="Q8" s="6" t="s">
        <v>7</v>
      </c>
      <c r="R8" s="6">
        <v>37</v>
      </c>
      <c r="S8" s="6">
        <v>3.25</v>
      </c>
      <c r="T8" s="6">
        <f t="shared" si="5"/>
        <v>8.2549999999999998E-2</v>
      </c>
      <c r="U8" s="6">
        <v>2</v>
      </c>
      <c r="V8" s="19">
        <v>26.05</v>
      </c>
      <c r="W8" s="6">
        <f t="shared" si="6"/>
        <v>7.6775431861804216E-2</v>
      </c>
      <c r="X8" s="6">
        <f>(4*0.001*W8)/(PI()*(Sheet1!$G$15/100)^2)</f>
        <v>0.61423551834646517</v>
      </c>
      <c r="Y8" s="6">
        <f t="shared" si="7"/>
        <v>809.81549999999993</v>
      </c>
      <c r="Z8" s="6">
        <f t="shared" si="8"/>
        <v>188.64263599917535</v>
      </c>
      <c r="AA8" s="19">
        <f>(Sheet1!$O$15)*1000*'4 Tubes'!X8*'4 Tubes'!X8/2</f>
        <v>13.204984519942276</v>
      </c>
      <c r="AB8" s="19">
        <f t="shared" si="9"/>
        <v>607.96787948088229</v>
      </c>
      <c r="AC8" s="20">
        <f>2*AB8*(Sheet1!$G$15/100)/((Sheet1!$I$15/100)*1000*('4 Tubes'!X8*'4 Tubes'!X8))</f>
        <v>3.1894091045204451E-2</v>
      </c>
      <c r="AD8" s="3">
        <f>1000*X8*(Sheet1!$G$15/100)/(0.001)</f>
        <v>7748.7858091134403</v>
      </c>
    </row>
    <row r="9" spans="1:30">
      <c r="A9" s="6"/>
      <c r="B9" s="6" t="s">
        <v>7</v>
      </c>
      <c r="C9" s="6" t="s">
        <v>2</v>
      </c>
      <c r="D9" s="6">
        <v>3.25</v>
      </c>
      <c r="E9" s="6">
        <f t="shared" si="0"/>
        <v>8.2549999999999998E-2</v>
      </c>
      <c r="F9" s="6">
        <v>1</v>
      </c>
      <c r="G9" s="19">
        <v>9.83</v>
      </c>
      <c r="H9" s="19">
        <f t="shared" si="1"/>
        <v>0.10172939979654121</v>
      </c>
      <c r="I9" s="19">
        <f>(4*0.001*H9)/(PI()*(Sheet1!$G$12/100)^2)</f>
        <v>0.81826515608639139</v>
      </c>
      <c r="J9" s="19">
        <f t="shared" si="2"/>
        <v>809.81549999999993</v>
      </c>
      <c r="K9" s="19">
        <f t="shared" si="3"/>
        <v>334.77893283254321</v>
      </c>
      <c r="L9" s="19">
        <f>(Sheet1!$O$12)*1000*'4 Tubes'!I9*'4 Tubes'!I9/2</f>
        <v>200.28811158195208</v>
      </c>
      <c r="M9" s="19">
        <f t="shared" si="4"/>
        <v>274.74845558550464</v>
      </c>
      <c r="N9" s="20">
        <f>2*M9*(Sheet1!$G$12/100)/((Sheet1!$I$12/100)*1000*('4 Tubes'!I9*'4 Tubes'!I9))</f>
        <v>8.6915970921175763E-3</v>
      </c>
      <c r="O9" s="3">
        <f>1000*I9*(Sheet1!$G$12/100)/(0.001)</f>
        <v>10294.97578579573</v>
      </c>
      <c r="P9" s="6"/>
      <c r="Q9" s="6" t="s">
        <v>8</v>
      </c>
      <c r="R9" s="6">
        <v>16</v>
      </c>
      <c r="S9" s="6">
        <f>6+7/16</f>
        <v>6.4375</v>
      </c>
      <c r="T9" s="6">
        <f t="shared" si="5"/>
        <v>0.16351250000000001</v>
      </c>
      <c r="U9" s="6">
        <v>2</v>
      </c>
      <c r="V9" s="19">
        <v>18.11</v>
      </c>
      <c r="W9" s="6">
        <f t="shared" si="6"/>
        <v>0.11043622308117063</v>
      </c>
      <c r="X9" s="6">
        <f>(4*0.001*W9)/(PI()*(Sheet1!$G$15/100)^2)</f>
        <v>0.88353590573856533</v>
      </c>
      <c r="Y9" s="6">
        <f t="shared" si="7"/>
        <v>1604.0576250000001</v>
      </c>
      <c r="Z9" s="6">
        <f t="shared" si="8"/>
        <v>390.31784836463351</v>
      </c>
      <c r="AA9" s="19">
        <f>(Sheet1!$O$15)*1000*'4 Tubes'!X9*'4 Tubes'!X9/2</f>
        <v>27.322249385524344</v>
      </c>
      <c r="AB9" s="19">
        <f t="shared" si="9"/>
        <v>1186.4175272498421</v>
      </c>
      <c r="AC9" s="20">
        <f>2*AB9*(Sheet1!$G$15/100)/((Sheet1!$I$15/100)*1000*('4 Tubes'!X9*'4 Tubes'!X9))</f>
        <v>3.0080745411786982E-2</v>
      </c>
      <c r="AD9">
        <f>1000*X9*(Sheet1!$G$15/100)/(0.001)</f>
        <v>11146.099962860582</v>
      </c>
    </row>
    <row r="10" spans="1:30">
      <c r="A10" s="6"/>
      <c r="B10" s="6" t="s">
        <v>7</v>
      </c>
      <c r="C10" s="6" t="s">
        <v>2</v>
      </c>
      <c r="D10" s="6">
        <v>3.25</v>
      </c>
      <c r="E10" s="6">
        <f t="shared" si="0"/>
        <v>8.2549999999999998E-2</v>
      </c>
      <c r="F10" s="6">
        <v>1</v>
      </c>
      <c r="G10" s="19">
        <v>10.42</v>
      </c>
      <c r="H10" s="19">
        <f t="shared" si="1"/>
        <v>9.5969289827255277E-2</v>
      </c>
      <c r="I10" s="19">
        <f>(4*0.001*H10)/(PI()*(Sheet1!$G$12/100)^2)</f>
        <v>0.77193344379359186</v>
      </c>
      <c r="J10" s="19">
        <f t="shared" si="2"/>
        <v>809.81549999999993</v>
      </c>
      <c r="K10" s="19">
        <f t="shared" si="3"/>
        <v>297.94062082351724</v>
      </c>
      <c r="L10" s="19">
        <f>(Sheet1!$O$12)*1000*'4 Tubes'!I10*'4 Tubes'!I10/2</f>
        <v>178.24886352136642</v>
      </c>
      <c r="M10" s="19">
        <f t="shared" si="4"/>
        <v>333.62601565511625</v>
      </c>
      <c r="N10" s="20">
        <f>2*M10*(Sheet1!$G$12/100)/((Sheet1!$I$12/100)*1000*('4 Tubes'!I10*'4 Tubes'!I10))</f>
        <v>1.1859124742048645E-2</v>
      </c>
      <c r="O10" s="3">
        <f>1000*I10*(Sheet1!$G$12/100)/(0.001)</f>
        <v>9712.0548919742832</v>
      </c>
      <c r="P10" s="6"/>
      <c r="Q10" s="6" t="s">
        <v>8</v>
      </c>
      <c r="R10" s="6">
        <v>16</v>
      </c>
      <c r="S10" s="6">
        <f>6+7/16</f>
        <v>6.4375</v>
      </c>
      <c r="T10" s="6">
        <f t="shared" si="5"/>
        <v>0.16351250000000001</v>
      </c>
      <c r="U10" s="6">
        <v>2</v>
      </c>
      <c r="V10" s="19">
        <v>17.95</v>
      </c>
      <c r="W10" s="6">
        <f t="shared" si="6"/>
        <v>0.11142061281337048</v>
      </c>
      <c r="X10" s="6">
        <f>(4*0.001*W10)/(PI()*(Sheet1!$G$15/100)^2)</f>
        <v>0.89141143470336603</v>
      </c>
      <c r="Y10" s="6">
        <f t="shared" si="7"/>
        <v>1604.0576250000001</v>
      </c>
      <c r="Z10" s="6">
        <f t="shared" si="8"/>
        <v>397.30717295995669</v>
      </c>
      <c r="AA10" s="19">
        <f>(Sheet1!$O$15)*1000*'4 Tubes'!X10*'4 Tubes'!X10/2</f>
        <v>27.811502107196969</v>
      </c>
      <c r="AB10" s="19">
        <f t="shared" si="9"/>
        <v>1178.9389499328465</v>
      </c>
      <c r="AC10" s="20">
        <f>2*AB10*(Sheet1!$G$15/100)/((Sheet1!$I$15/100)*1000*('4 Tubes'!X10*'4 Tubes'!X10))</f>
        <v>2.936529455108584E-2</v>
      </c>
      <c r="AD10">
        <f>1000*X10*(Sheet1!$G$15/100)/(0.001)</f>
        <v>11245.452385927863</v>
      </c>
    </row>
    <row r="11" spans="1:30">
      <c r="A11" s="6"/>
      <c r="B11" s="6" t="s">
        <v>8</v>
      </c>
      <c r="C11" s="6">
        <v>3.25</v>
      </c>
      <c r="D11" s="6">
        <f>6+5/8</f>
        <v>6.625</v>
      </c>
      <c r="E11" s="6">
        <f t="shared" si="0"/>
        <v>0.16827499999999998</v>
      </c>
      <c r="F11" s="6">
        <v>2</v>
      </c>
      <c r="G11" s="19">
        <v>16.36</v>
      </c>
      <c r="H11" s="19">
        <f t="shared" si="1"/>
        <v>0.12224938875305624</v>
      </c>
      <c r="I11" s="19">
        <f>(4*0.001*H11)/(PI()*(Sheet1!$G$12/100)^2)</f>
        <v>0.9833186411160425</v>
      </c>
      <c r="J11" s="19">
        <f t="shared" si="2"/>
        <v>1650.7777499999997</v>
      </c>
      <c r="K11" s="19">
        <f t="shared" si="3"/>
        <v>483.45777498315022</v>
      </c>
      <c r="L11" s="19">
        <f>(Sheet1!$O$12)*1000*'4 Tubes'!I11*'4 Tubes'!I11/2</f>
        <v>289.23816669617725</v>
      </c>
      <c r="M11" s="19">
        <f t="shared" si="4"/>
        <v>878.08180832067239</v>
      </c>
      <c r="N11" s="20">
        <f>2*M11*(Sheet1!$G$12/100)/((Sheet1!$I$12/100)*1000*('4 Tubes'!I11*'4 Tubes'!I11))</f>
        <v>1.9235296165593184E-2</v>
      </c>
      <c r="O11" s="3">
        <f>1000*I11*(Sheet1!$G$12/100)/(0.001)</f>
        <v>12371.590705913452</v>
      </c>
      <c r="P11" s="6"/>
      <c r="Q11" s="6" t="s">
        <v>8</v>
      </c>
      <c r="R11" s="6">
        <v>16</v>
      </c>
      <c r="S11" s="6">
        <f t="shared" ref="S11" si="10">6+7/16</f>
        <v>6.4375</v>
      </c>
      <c r="T11" s="6">
        <f t="shared" si="5"/>
        <v>0.16351250000000001</v>
      </c>
      <c r="U11" s="6">
        <v>2</v>
      </c>
      <c r="V11" s="19">
        <v>17.670000000000002</v>
      </c>
      <c r="W11" s="6">
        <f t="shared" si="6"/>
        <v>0.11318619128466326</v>
      </c>
      <c r="X11" s="6">
        <f>(4*0.001*W11)/(PI()*(Sheet1!$G$15/100)^2)</f>
        <v>0.90553679982599977</v>
      </c>
      <c r="Y11" s="6">
        <f t="shared" si="7"/>
        <v>1604.0576250000001</v>
      </c>
      <c r="Z11" s="6">
        <f t="shared" si="8"/>
        <v>409.99844791955638</v>
      </c>
      <c r="AA11" s="19">
        <f>(Sheet1!$O$15)*1000*'4 Tubes'!X11*'4 Tubes'!X11/2</f>
        <v>28.699891354368948</v>
      </c>
      <c r="AB11" s="19">
        <f t="shared" si="9"/>
        <v>1165.3592857260749</v>
      </c>
      <c r="AC11" s="20">
        <f>2*AB11*(Sheet1!$G$15/100)/((Sheet1!$I$15/100)*1000*('4 Tubes'!X11*'4 Tubes'!X11))</f>
        <v>2.8128532781762368E-2</v>
      </c>
      <c r="AD11">
        <f>1000*X11*(Sheet1!$G$15/100)/(0.001)</f>
        <v>11423.648575404928</v>
      </c>
    </row>
    <row r="12" spans="1:30">
      <c r="A12" s="6"/>
      <c r="B12" s="6" t="s">
        <v>8</v>
      </c>
      <c r="C12" s="6">
        <v>3.25</v>
      </c>
      <c r="D12" s="6">
        <f t="shared" ref="D12:D15" si="11">6+5/8</f>
        <v>6.625</v>
      </c>
      <c r="E12" s="6">
        <f t="shared" si="0"/>
        <v>0.16827499999999998</v>
      </c>
      <c r="F12" s="6">
        <v>2</v>
      </c>
      <c r="G12" s="19">
        <v>15.96</v>
      </c>
      <c r="H12" s="19">
        <f t="shared" si="1"/>
        <v>0.12531328320802004</v>
      </c>
      <c r="I12" s="19">
        <f>(4*0.001*H12)/(PI()*(Sheet1!$G$12/100)^2)</f>
        <v>1.0079632185876224</v>
      </c>
      <c r="J12" s="19">
        <f t="shared" si="2"/>
        <v>1650.7777499999997</v>
      </c>
      <c r="K12" s="19">
        <f t="shared" si="3"/>
        <v>507.9949250127595</v>
      </c>
      <c r="L12" s="19">
        <f>(Sheet1!$O$12)*1000*'4 Tubes'!I12*'4 Tubes'!I12/2</f>
        <v>303.91800153958337</v>
      </c>
      <c r="M12" s="19">
        <f t="shared" si="4"/>
        <v>838.86482344765682</v>
      </c>
      <c r="N12" s="20">
        <f>2*M12*(Sheet1!$G$12/100)/((Sheet1!$I$12/100)*1000*('4 Tubes'!I12*'4 Tubes'!I12))</f>
        <v>1.7488600473470308E-2</v>
      </c>
      <c r="O12" s="3">
        <f>1000*I12*(Sheet1!$G$12/100)/(0.001)</f>
        <v>12681.65563588622</v>
      </c>
      <c r="P12" s="6"/>
      <c r="Q12" s="6" t="s">
        <v>8</v>
      </c>
      <c r="R12" s="6">
        <v>9</v>
      </c>
      <c r="S12" s="6">
        <f>9+1/16</f>
        <v>9.0625</v>
      </c>
      <c r="T12" s="6">
        <f t="shared" si="5"/>
        <v>0.23018749999999999</v>
      </c>
      <c r="U12" s="6">
        <v>2</v>
      </c>
      <c r="V12" s="19">
        <v>14.18</v>
      </c>
      <c r="W12" s="6">
        <f t="shared" si="6"/>
        <v>0.14104372355430184</v>
      </c>
      <c r="X12" s="6">
        <f>(4*0.001*W12)/(PI()*(Sheet1!$G$15/100)^2)</f>
        <v>1.1284086920257701</v>
      </c>
      <c r="Y12" s="6">
        <f t="shared" si="7"/>
        <v>2258.1393749999997</v>
      </c>
      <c r="Z12" s="6">
        <f t="shared" si="8"/>
        <v>636.65308811965463</v>
      </c>
      <c r="AA12" s="19">
        <f>(Sheet1!$O$15)*1000*'4 Tubes'!X12*'4 Tubes'!X12/2</f>
        <v>44.565716168375822</v>
      </c>
      <c r="AB12" s="19">
        <f t="shared" si="9"/>
        <v>1576.9205707119695</v>
      </c>
      <c r="AC12" s="20">
        <f>2*AB12*(Sheet1!$G$15/100)/((Sheet1!$I$15/100)*1000*('4 Tubes'!X12*'4 Tubes'!X12))</f>
        <v>2.4511868586150939E-2</v>
      </c>
      <c r="AD12">
        <f>1000*X12*(Sheet1!$G$15/100)/(0.001)</f>
        <v>14235.251786135766</v>
      </c>
    </row>
    <row r="13" spans="1:30">
      <c r="A13" s="6"/>
      <c r="B13" s="6" t="s">
        <v>8</v>
      </c>
      <c r="C13" s="6">
        <v>3.25</v>
      </c>
      <c r="D13" s="6">
        <f t="shared" si="11"/>
        <v>6.625</v>
      </c>
      <c r="E13" s="6">
        <f t="shared" si="0"/>
        <v>0.16827499999999998</v>
      </c>
      <c r="F13" s="6">
        <v>2</v>
      </c>
      <c r="G13" s="19">
        <v>15.28</v>
      </c>
      <c r="H13" s="19">
        <f t="shared" si="1"/>
        <v>0.13089005235602094</v>
      </c>
      <c r="I13" s="19">
        <f>(4*0.001*H13)/(PI()*(Sheet1!$G$12/100)^2)</f>
        <v>1.0528202204619408</v>
      </c>
      <c r="J13" s="19">
        <f t="shared" si="2"/>
        <v>1650.7777499999997</v>
      </c>
      <c r="K13" s="19">
        <f t="shared" si="3"/>
        <v>554.21520830676479</v>
      </c>
      <c r="L13" s="19">
        <f>(Sheet1!$O$12)*1000*'4 Tubes'!I13*'4 Tubes'!I13/2</f>
        <v>331.570199303084</v>
      </c>
      <c r="M13" s="19">
        <f t="shared" si="4"/>
        <v>764.99234239015084</v>
      </c>
      <c r="N13" s="20">
        <f>2*M13*(Sheet1!$G$12/100)/((Sheet1!$I$12/100)*1000*('4 Tubes'!I13*'4 Tubes'!I13))</f>
        <v>1.4618442217985694E-2</v>
      </c>
      <c r="O13" s="3">
        <f>1000*I13*(Sheet1!$G$12/100)/(0.001)</f>
        <v>13246.022509734559</v>
      </c>
      <c r="P13" s="6"/>
      <c r="Q13" s="6" t="s">
        <v>8</v>
      </c>
      <c r="R13" s="6">
        <v>9</v>
      </c>
      <c r="S13" s="6">
        <f>9+1/16</f>
        <v>9.0625</v>
      </c>
      <c r="T13" s="6">
        <f t="shared" si="5"/>
        <v>0.23018749999999999</v>
      </c>
      <c r="U13" s="6">
        <v>2</v>
      </c>
      <c r="V13" s="19">
        <v>14.62</v>
      </c>
      <c r="W13" s="6">
        <f t="shared" si="6"/>
        <v>0.13679890560875513</v>
      </c>
      <c r="X13" s="6">
        <f>(4*0.001*W13)/(PI()*(Sheet1!$G$15/100)^2)</f>
        <v>1.0944483757130929</v>
      </c>
      <c r="Y13" s="6">
        <f t="shared" si="7"/>
        <v>2258.1393749999997</v>
      </c>
      <c r="Z13" s="6">
        <f t="shared" si="8"/>
        <v>598.90862355051365</v>
      </c>
      <c r="AA13" s="19">
        <f>(Sheet1!$O$15)*1000*'4 Tubes'!X13*'4 Tubes'!X13/2</f>
        <v>41.923603648535959</v>
      </c>
      <c r="AB13" s="19">
        <f t="shared" si="9"/>
        <v>1617.3071478009501</v>
      </c>
      <c r="AC13" s="20">
        <f>2*AB13*(Sheet1!$G$15/100)/((Sheet1!$I$15/100)*1000*('4 Tubes'!X13*'4 Tubes'!X13))</f>
        <v>2.6723995538612006E-2</v>
      </c>
      <c r="AD13">
        <f>1000*X13*(Sheet1!$G$15/100)/(0.001)</f>
        <v>13806.831075745906</v>
      </c>
    </row>
    <row r="14" spans="1:30">
      <c r="A14" s="6"/>
      <c r="B14" s="6" t="s">
        <v>8</v>
      </c>
      <c r="C14" s="6">
        <v>3.25</v>
      </c>
      <c r="D14" s="6">
        <f t="shared" si="11"/>
        <v>6.625</v>
      </c>
      <c r="E14" s="6">
        <f t="shared" si="0"/>
        <v>0.16827499999999998</v>
      </c>
      <c r="F14" s="6">
        <v>2</v>
      </c>
      <c r="G14" s="19">
        <v>15.47</v>
      </c>
      <c r="H14" s="19">
        <f t="shared" si="1"/>
        <v>0.12928248222365868</v>
      </c>
      <c r="I14" s="19">
        <f>(4*0.001*H14)/(PI()*(Sheet1!$G$12/100)^2)</f>
        <v>1.0398896553754655</v>
      </c>
      <c r="J14" s="19">
        <f t="shared" si="2"/>
        <v>1650.7777499999997</v>
      </c>
      <c r="K14" s="19">
        <f t="shared" si="3"/>
        <v>540.68524767845224</v>
      </c>
      <c r="L14" s="19">
        <f>(Sheet1!$O$12)*1000*'4 Tubes'!I14*'4 Tubes'!I14/2</f>
        <v>323.47563301393706</v>
      </c>
      <c r="M14" s="19">
        <f t="shared" si="4"/>
        <v>786.61686930761039</v>
      </c>
      <c r="N14" s="20">
        <f>2*M14*(Sheet1!$G$12/100)/((Sheet1!$I$12/100)*1000*('4 Tubes'!I14*'4 Tubes'!I14))</f>
        <v>1.540781950613763E-2</v>
      </c>
      <c r="O14" s="3">
        <f>1000*I14*(Sheet1!$G$12/100)/(0.001)</f>
        <v>13083.337036117908</v>
      </c>
      <c r="P14" s="6"/>
      <c r="Q14" s="6" t="s">
        <v>8</v>
      </c>
      <c r="R14" s="6">
        <v>9</v>
      </c>
      <c r="S14" s="6">
        <f>9+1/16</f>
        <v>9.0625</v>
      </c>
      <c r="T14" s="6">
        <f t="shared" si="5"/>
        <v>0.23018749999999999</v>
      </c>
      <c r="U14" s="6">
        <v>2</v>
      </c>
      <c r="V14" s="19">
        <v>14.33</v>
      </c>
      <c r="W14" s="6">
        <f t="shared" si="6"/>
        <v>0.13956734124214934</v>
      </c>
      <c r="X14" s="6">
        <f>(4*0.001*W14)/(PI()*(Sheet1!$G$15/100)^2)</f>
        <v>1.1165970169522275</v>
      </c>
      <c r="Y14" s="6">
        <f t="shared" si="7"/>
        <v>2258.1393749999997</v>
      </c>
      <c r="Z14" s="6">
        <f t="shared" si="8"/>
        <v>623.39444913330647</v>
      </c>
      <c r="AA14" s="19">
        <f>(Sheet1!$O$15)*1000*'4 Tubes'!X14*'4 Tubes'!X14/2</f>
        <v>43.637611439331451</v>
      </c>
      <c r="AB14" s="19">
        <f t="shared" si="9"/>
        <v>1591.1073144273619</v>
      </c>
      <c r="AC14" s="20">
        <f>2*AB14*(Sheet1!$G$15/100)/((Sheet1!$I$15/100)*1000*('4 Tubes'!X14*'4 Tubes'!X14))</f>
        <v>2.5258409062176801E-2</v>
      </c>
      <c r="AD14">
        <f>1000*X14*(Sheet1!$G$15/100)/(0.001)</f>
        <v>14086.243567858002</v>
      </c>
    </row>
    <row r="15" spans="1:30">
      <c r="A15" s="6"/>
      <c r="B15" s="6" t="s">
        <v>8</v>
      </c>
      <c r="C15" s="6">
        <v>3.25</v>
      </c>
      <c r="D15" s="6">
        <f t="shared" si="11"/>
        <v>6.625</v>
      </c>
      <c r="E15" s="6">
        <f t="shared" si="0"/>
        <v>0.16827499999999998</v>
      </c>
      <c r="F15" s="6">
        <v>2</v>
      </c>
      <c r="G15" s="19">
        <v>15.4</v>
      </c>
      <c r="H15" s="19">
        <f t="shared" si="1"/>
        <v>0.12987012987012986</v>
      </c>
      <c r="I15" s="19">
        <f>(4*0.001*H15)/(PI()*(Sheet1!$G$12/100)^2)</f>
        <v>1.0446164265362632</v>
      </c>
      <c r="J15" s="19">
        <f t="shared" si="2"/>
        <v>1650.7777499999997</v>
      </c>
      <c r="K15" s="19">
        <f t="shared" si="3"/>
        <v>545.61173929469601</v>
      </c>
      <c r="L15" s="19">
        <f>(Sheet1!$O$12)*1000*'4 Tubes'!I15*'4 Tubes'!I15/2</f>
        <v>326.42300396763846</v>
      </c>
      <c r="M15" s="19">
        <f t="shared" si="4"/>
        <v>778.74300673766527</v>
      </c>
      <c r="N15" s="20">
        <f>2*M15*(Sheet1!$G$12/100)/((Sheet1!$I$12/100)*1000*('4 Tubes'!I15*'4 Tubes'!I15))</f>
        <v>1.5115861374863775E-2</v>
      </c>
      <c r="O15" s="3">
        <f>1000*I15*(Sheet1!$G$12/100)/(0.001)</f>
        <v>13142.806749918444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30">
      <c r="A16" s="6"/>
      <c r="B16" s="6" t="s">
        <v>8</v>
      </c>
      <c r="C16" s="6">
        <v>2.5</v>
      </c>
      <c r="D16" s="6">
        <f>9+1/16</f>
        <v>9.0625</v>
      </c>
      <c r="E16" s="6">
        <f t="shared" si="0"/>
        <v>0.23018749999999999</v>
      </c>
      <c r="F16" s="6">
        <v>2</v>
      </c>
      <c r="G16" s="19">
        <v>14.18</v>
      </c>
      <c r="H16" s="19">
        <f t="shared" si="1"/>
        <v>0.14104372355430184</v>
      </c>
      <c r="I16" s="19">
        <f>(4*0.001*H16)/(PI()*(Sheet1!$G$12/100)^2)</f>
        <v>1.134491746731908</v>
      </c>
      <c r="J16" s="19">
        <f t="shared" si="2"/>
        <v>2258.1393749999997</v>
      </c>
      <c r="K16" s="19">
        <f t="shared" si="3"/>
        <v>643.53576170140786</v>
      </c>
      <c r="L16" s="19">
        <f>(Sheet1!$O$12)*1000*'4 Tubes'!I16*'4 Tubes'!I16/2</f>
        <v>385.0079852877131</v>
      </c>
      <c r="M16" s="19">
        <f t="shared" si="4"/>
        <v>1229.5956280108787</v>
      </c>
      <c r="N16" s="20">
        <f>2*M16*(Sheet1!$G$12/100)/((Sheet1!$I$12/100)*1000*('4 Tubes'!I16*'4 Tubes'!I16))</f>
        <v>2.023541292732841E-2</v>
      </c>
      <c r="O16" s="3">
        <f>1000*I16*(Sheet1!$G$12/100)/(0.001)</f>
        <v>14273.570095115945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30">
      <c r="A17" s="6"/>
      <c r="B17" s="6" t="s">
        <v>8</v>
      </c>
      <c r="C17" s="6">
        <v>2.5</v>
      </c>
      <c r="D17" s="6">
        <f>9+1/16</f>
        <v>9.0625</v>
      </c>
      <c r="E17" s="6">
        <f t="shared" si="0"/>
        <v>0.23018749999999999</v>
      </c>
      <c r="F17" s="6">
        <v>2</v>
      </c>
      <c r="G17" s="19">
        <v>14.17</v>
      </c>
      <c r="H17" s="19">
        <f t="shared" si="1"/>
        <v>0.14114326040931546</v>
      </c>
      <c r="I17" s="19">
        <f>(4*0.001*H17)/(PI()*(Sheet1!$G$12/100)^2)</f>
        <v>1.1352923760521139</v>
      </c>
      <c r="J17" s="19">
        <f t="shared" si="2"/>
        <v>2258.1393749999997</v>
      </c>
      <c r="K17" s="19">
        <f t="shared" si="3"/>
        <v>644.44438956102715</v>
      </c>
      <c r="L17" s="19">
        <f>(Sheet1!$O$12)*1000*'4 Tubes'!I17*'4 Tubes'!I17/2</f>
        <v>385.55158985862835</v>
      </c>
      <c r="M17" s="19">
        <f t="shared" si="4"/>
        <v>1228.1433955803443</v>
      </c>
      <c r="N17" s="20">
        <f>2*M17*(Sheet1!$G$12/100)/((Sheet1!$I$12/100)*1000*('4 Tubes'!I17*'4 Tubes'!I17))</f>
        <v>2.0183016568712384E-2</v>
      </c>
      <c r="O17" s="3">
        <f>1000*I17*(Sheet1!$G$12/100)/(0.001)</f>
        <v>14283.64318622047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30">
      <c r="A18" s="6"/>
      <c r="B18" s="6" t="s">
        <v>8</v>
      </c>
      <c r="C18" s="6">
        <v>2.5</v>
      </c>
      <c r="D18" s="6">
        <f t="shared" ref="D18:D20" si="12">9+1/16</f>
        <v>9.0625</v>
      </c>
      <c r="E18" s="6">
        <f t="shared" si="0"/>
        <v>0.23018749999999999</v>
      </c>
      <c r="F18" s="6">
        <v>2</v>
      </c>
      <c r="G18" s="19">
        <v>13.22</v>
      </c>
      <c r="H18" s="19">
        <f t="shared" si="1"/>
        <v>0.15128593040847199</v>
      </c>
      <c r="I18" s="19">
        <f>(4*0.001*H18)/(PI()*(Sheet1!$G$12/100)^2)</f>
        <v>1.2168754136655411</v>
      </c>
      <c r="J18" s="19">
        <f t="shared" si="2"/>
        <v>2258.1393749999997</v>
      </c>
      <c r="K18" s="19">
        <f t="shared" si="3"/>
        <v>740.39288619184094</v>
      </c>
      <c r="L18" s="19">
        <f>(Sheet1!$O$12)*1000*'4 Tubes'!I18*'4 Tubes'!I18/2</f>
        <v>442.95467384816214</v>
      </c>
      <c r="M18" s="19">
        <f t="shared" si="4"/>
        <v>1074.7918149599966</v>
      </c>
      <c r="N18" s="20">
        <f>2*M18*(Sheet1!$G$12/100)/((Sheet1!$I$12/100)*1000*('4 Tubes'!I18*'4 Tubes'!I18))</f>
        <v>1.5373917981874308E-2</v>
      </c>
      <c r="O18" s="3">
        <f>1000*I18*(Sheet1!$G$12/100)/(0.001)</f>
        <v>15310.077454519218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30">
      <c r="A19" s="6"/>
      <c r="B19" s="6" t="s">
        <v>8</v>
      </c>
      <c r="C19" s="6">
        <v>2.5</v>
      </c>
      <c r="D19" s="6">
        <f t="shared" si="12"/>
        <v>9.0625</v>
      </c>
      <c r="E19" s="6">
        <f t="shared" si="0"/>
        <v>0.23018749999999999</v>
      </c>
      <c r="F19" s="6">
        <v>2</v>
      </c>
      <c r="G19" s="19">
        <v>13.44</v>
      </c>
      <c r="H19" s="19">
        <f t="shared" si="1"/>
        <v>0.14880952380952381</v>
      </c>
      <c r="I19" s="19">
        <f>(4*0.001*H19)/(PI()*(Sheet1!$G$12/100)^2)</f>
        <v>1.1969563220728017</v>
      </c>
      <c r="J19" s="19">
        <f t="shared" si="2"/>
        <v>2258.1393749999997</v>
      </c>
      <c r="K19" s="19">
        <f t="shared" si="3"/>
        <v>716.35221847502419</v>
      </c>
      <c r="L19" s="19">
        <f>(Sheet1!$O$12)*1000*'4 Tubes'!I19*'4 Tubes'!I19/2</f>
        <v>428.57186935855322</v>
      </c>
      <c r="M19" s="19">
        <f t="shared" si="4"/>
        <v>1113.2152871664225</v>
      </c>
      <c r="N19" s="20">
        <f>2*M19*(Sheet1!$G$12/100)/((Sheet1!$I$12/100)*1000*('4 Tubes'!I19*'4 Tubes'!I19))</f>
        <v>1.6457921941503164E-2</v>
      </c>
      <c r="O19" s="3">
        <f>1000*I19*(Sheet1!$G$12/100)/(0.001)</f>
        <v>15059.466067614887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30">
      <c r="A20" s="6"/>
      <c r="B20" s="6" t="s">
        <v>8</v>
      </c>
      <c r="C20" s="6">
        <v>2.5</v>
      </c>
      <c r="D20" s="6">
        <f t="shared" si="12"/>
        <v>9.0625</v>
      </c>
      <c r="E20" s="6">
        <f t="shared" si="0"/>
        <v>0.23018749999999999</v>
      </c>
      <c r="F20" s="6">
        <v>2</v>
      </c>
      <c r="G20" s="19">
        <v>13.53</v>
      </c>
      <c r="H20" s="19">
        <f t="shared" si="1"/>
        <v>0.14781966001478197</v>
      </c>
      <c r="I20" s="19">
        <f>(4*0.001*H20)/(PI()*(Sheet1!$G$12/100)^2)</f>
        <v>1.1889943066266411</v>
      </c>
      <c r="J20" s="19">
        <f t="shared" si="2"/>
        <v>2258.1393749999997</v>
      </c>
      <c r="K20" s="19">
        <f t="shared" si="3"/>
        <v>706.85373059528342</v>
      </c>
      <c r="L20" s="19">
        <f>(Sheet1!$O$12)*1000*'4 Tubes'!I20*'4 Tubes'!I20/2</f>
        <v>422.88921130052972</v>
      </c>
      <c r="M20" s="19">
        <f t="shared" si="4"/>
        <v>1128.3964331041866</v>
      </c>
      <c r="N20" s="20">
        <f>2*M20*(Sheet1!$G$12/100)/((Sheet1!$I$12/100)*1000*('4 Tubes'!I20*'4 Tubes'!I20))</f>
        <v>1.6906534573844285E-2</v>
      </c>
      <c r="O20" s="3">
        <f>1000*I20*(Sheet1!$G$12/100)/(0.001)</f>
        <v>14959.29223567953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30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30">
      <c r="A22" s="18" t="s">
        <v>10</v>
      </c>
      <c r="B22" s="18" t="s">
        <v>0</v>
      </c>
      <c r="C22" s="18" t="s">
        <v>3</v>
      </c>
      <c r="D22" s="18" t="s">
        <v>4</v>
      </c>
      <c r="E22" s="18" t="s">
        <v>36</v>
      </c>
      <c r="F22" s="18" t="s">
        <v>5</v>
      </c>
      <c r="G22" s="18" t="s">
        <v>6</v>
      </c>
      <c r="H22" s="18" t="s">
        <v>21</v>
      </c>
      <c r="I22" s="18" t="s">
        <v>34</v>
      </c>
      <c r="J22" s="18" t="s">
        <v>35</v>
      </c>
      <c r="K22" s="18" t="s">
        <v>37</v>
      </c>
      <c r="L22" s="18" t="s">
        <v>45</v>
      </c>
      <c r="M22" s="18" t="s">
        <v>46</v>
      </c>
      <c r="N22" s="18" t="s">
        <v>47</v>
      </c>
      <c r="O22" s="1" t="s">
        <v>48</v>
      </c>
      <c r="P22" s="18" t="s">
        <v>12</v>
      </c>
      <c r="Q22" s="18" t="s">
        <v>0</v>
      </c>
      <c r="R22" s="18" t="s">
        <v>3</v>
      </c>
      <c r="S22" s="18" t="s">
        <v>4</v>
      </c>
      <c r="T22" s="18" t="s">
        <v>36</v>
      </c>
      <c r="U22" s="18" t="s">
        <v>5</v>
      </c>
      <c r="V22" s="18" t="s">
        <v>6</v>
      </c>
      <c r="W22" s="18" t="s">
        <v>21</v>
      </c>
      <c r="X22" s="18" t="s">
        <v>34</v>
      </c>
      <c r="Y22" s="18" t="s">
        <v>35</v>
      </c>
      <c r="Z22" s="18" t="s">
        <v>37</v>
      </c>
      <c r="AA22" s="18" t="s">
        <v>45</v>
      </c>
      <c r="AB22" s="18" t="s">
        <v>46</v>
      </c>
      <c r="AC22" s="18" t="s">
        <v>47</v>
      </c>
      <c r="AD22" s="1" t="s">
        <v>48</v>
      </c>
    </row>
    <row r="23" spans="1:30">
      <c r="A23" s="6"/>
      <c r="B23" s="6" t="s">
        <v>1</v>
      </c>
      <c r="C23" s="6" t="s">
        <v>2</v>
      </c>
      <c r="D23" s="6">
        <f>3/8</f>
        <v>0.375</v>
      </c>
      <c r="E23" s="6">
        <f>D23*0.0254</f>
        <v>9.5249999999999987E-3</v>
      </c>
      <c r="F23" s="6">
        <v>1</v>
      </c>
      <c r="G23" s="19">
        <v>63.13</v>
      </c>
      <c r="H23" s="19">
        <f>F23/G23</f>
        <v>1.5840329478853159E-2</v>
      </c>
      <c r="I23" s="19">
        <f>(4*0.001*H23)/(PI()*(Sheet1!$G$2/100)^2)</f>
        <v>0.1291447305607219</v>
      </c>
      <c r="J23" s="6">
        <f>1000*9.81*E23</f>
        <v>93.440249999999992</v>
      </c>
      <c r="K23" s="6">
        <f>1000*I23*I23/2</f>
        <v>8.3391807158007296</v>
      </c>
      <c r="L23" s="19">
        <f>(Sheet1!$O$2)*1000*'4 Tubes'!I23*'4 Tubes'!I23/2</f>
        <v>4.6787608749457332</v>
      </c>
      <c r="M23" s="19">
        <f>J23-K23-L23</f>
        <v>80.422308409253532</v>
      </c>
      <c r="N23" s="20">
        <f>2*M23*(Sheet1!$G$2/100)/((Sheet1!$I$2/100)*1000*('4 Tubes'!I23*'4 Tubes'!I23))</f>
        <v>0.10064099817858031</v>
      </c>
      <c r="O23" s="3">
        <f>1000*I23*(Sheet1!$G$2/100)/(0.001)</f>
        <v>1613.8958688712294</v>
      </c>
      <c r="P23" s="6"/>
      <c r="Q23" s="6" t="s">
        <v>1</v>
      </c>
      <c r="R23" s="6" t="s">
        <v>2</v>
      </c>
      <c r="S23" s="6">
        <f>3/8</f>
        <v>0.375</v>
      </c>
      <c r="T23" s="6">
        <f>S23*0.0254</f>
        <v>9.5249999999999987E-3</v>
      </c>
      <c r="U23" s="6">
        <v>0.25</v>
      </c>
      <c r="V23" s="19">
        <v>58.24</v>
      </c>
      <c r="W23" s="6">
        <f>U23/V23</f>
        <v>4.2925824175824171E-3</v>
      </c>
      <c r="X23" s="6">
        <f>(4*0.001*W23)/(PI()*(Sheet1!$G$6/100)^2)</f>
        <v>0.13663521155861591</v>
      </c>
      <c r="Y23" s="6">
        <f>1000*9.81*T23</f>
        <v>93.440249999999992</v>
      </c>
      <c r="Z23" s="6">
        <f>1000*X23*X23/2</f>
        <v>9.3345905188338634</v>
      </c>
      <c r="AA23" s="19">
        <f>(Sheet1!$O$6)*1000*'4 Tubes'!X23*'4 Tubes'!X23/2</f>
        <v>9.1415476767457307</v>
      </c>
      <c r="AB23" s="19">
        <f>Y23-Z23-AA23</f>
        <v>74.964111804420398</v>
      </c>
      <c r="AC23" s="20">
        <f>2*AB23*(Sheet1!$G$6/100)/((Sheet1!$I$6/100)*1000*('4 Tubes'!X23*'4 Tubes'!X23))</f>
        <v>3.7655539761951157E-2</v>
      </c>
      <c r="AD23" s="3">
        <f>1000*X23*(Sheet1!$G$6/100)/(0.001)</f>
        <v>864.16305902362217</v>
      </c>
    </row>
    <row r="24" spans="1:30">
      <c r="A24" s="6"/>
      <c r="B24" s="6" t="s">
        <v>1</v>
      </c>
      <c r="C24" s="6" t="s">
        <v>2</v>
      </c>
      <c r="D24" s="6">
        <f>3/8</f>
        <v>0.375</v>
      </c>
      <c r="E24" s="6">
        <f t="shared" ref="E24:E39" si="13">D24*0.0254</f>
        <v>9.5249999999999987E-3</v>
      </c>
      <c r="F24" s="6">
        <v>1</v>
      </c>
      <c r="G24" s="19">
        <v>66.03</v>
      </c>
      <c r="H24" s="19">
        <f t="shared" ref="H24:H39" si="14">F24/G24</f>
        <v>1.5144631228229592E-2</v>
      </c>
      <c r="I24" s="19">
        <f>(4*0.001*H24)/(PI()*(Sheet1!$G$2/100)^2)</f>
        <v>0.1234727675344294</v>
      </c>
      <c r="J24" s="6">
        <f t="shared" ref="J24:J39" si="15">1000*9.81*E24</f>
        <v>93.440249999999992</v>
      </c>
      <c r="K24" s="6">
        <f t="shared" ref="K24:K39" si="16">1000*I24*I24/2</f>
        <v>7.6227621613056211</v>
      </c>
      <c r="L24" s="19">
        <f>(Sheet1!$O$2)*1000*'4 Tubes'!I24*'4 Tubes'!I24/2</f>
        <v>4.2768087867141222</v>
      </c>
      <c r="M24" s="19">
        <f t="shared" ref="M24:M39" si="17">J24-K24-L24</f>
        <v>81.540679051980248</v>
      </c>
      <c r="N24" s="20">
        <f>2*M24*(Sheet1!$G$2/100)/((Sheet1!$I$2/100)*1000*('4 Tubes'!I24*'4 Tubes'!I24))</f>
        <v>0.11163072376208963</v>
      </c>
      <c r="O24" s="3">
        <f>1000*I24*(Sheet1!$G$2/100)/(0.001)</f>
        <v>1543.0144813242573</v>
      </c>
      <c r="P24" s="6"/>
      <c r="Q24" s="6" t="s">
        <v>1</v>
      </c>
      <c r="R24" s="6" t="s">
        <v>2</v>
      </c>
      <c r="S24" s="6">
        <v>0.375</v>
      </c>
      <c r="T24" s="6">
        <f t="shared" ref="T24:T33" si="18">S24*0.0254</f>
        <v>9.5249999999999987E-3</v>
      </c>
      <c r="U24" s="6">
        <v>0.25</v>
      </c>
      <c r="V24" s="19">
        <f>118.07-58.24</f>
        <v>59.829999999999991</v>
      </c>
      <c r="W24" s="6">
        <f t="shared" ref="W24:W33" si="19">U24/V24</f>
        <v>4.1785057663379583E-3</v>
      </c>
      <c r="X24" s="6">
        <f>(4*0.001*W24)/(PI()*(Sheet1!$G$6/100)^2)</f>
        <v>0.13300409027534335</v>
      </c>
      <c r="Y24" s="6">
        <f t="shared" ref="Y24:Y33" si="20">1000*9.81*T24</f>
        <v>93.440249999999992</v>
      </c>
      <c r="Z24" s="6">
        <f t="shared" ref="Z24:Z33" si="21">1000*X24*X24/2</f>
        <v>8.8450440149858416</v>
      </c>
      <c r="AA24" s="19">
        <f>(Sheet1!$O$6)*1000*'4 Tubes'!X24*'4 Tubes'!X24/2</f>
        <v>8.6621251786852653</v>
      </c>
      <c r="AB24" s="19">
        <f t="shared" ref="AB24:AB33" si="22">Y24-Z24-AA24</f>
        <v>75.933080806328888</v>
      </c>
      <c r="AC24" s="20">
        <f>2*AB24*(Sheet1!$G$6/100)/((Sheet1!$I$6/100)*1000*('4 Tubes'!X24*'4 Tubes'!X24))</f>
        <v>4.025332607440555E-2</v>
      </c>
      <c r="AD24" s="3">
        <f>1000*X24*(Sheet1!$G$6/100)/(0.001)</f>
        <v>841.19766935543657</v>
      </c>
    </row>
    <row r="25" spans="1:30">
      <c r="A25" s="6"/>
      <c r="B25" s="6" t="s">
        <v>1</v>
      </c>
      <c r="C25" s="6" t="s">
        <v>2</v>
      </c>
      <c r="D25" s="6">
        <f>3/8</f>
        <v>0.375</v>
      </c>
      <c r="E25" s="6">
        <f t="shared" si="13"/>
        <v>9.5249999999999987E-3</v>
      </c>
      <c r="F25" s="6">
        <v>1</v>
      </c>
      <c r="G25" s="19">
        <v>65.33</v>
      </c>
      <c r="H25" s="19">
        <f t="shared" si="14"/>
        <v>1.5306903413439462E-2</v>
      </c>
      <c r="I25" s="19">
        <f>(4*0.001*H25)/(PI()*(Sheet1!$G$2/100)^2)</f>
        <v>0.12479575754321709</v>
      </c>
      <c r="J25" s="6">
        <f t="shared" si="15"/>
        <v>93.440249999999992</v>
      </c>
      <c r="K25" s="6">
        <f t="shared" si="16"/>
        <v>7.786990550392713</v>
      </c>
      <c r="L25" s="19">
        <f>(Sheet1!$O$2)*1000*'4 Tubes'!I25*'4 Tubes'!I25/2</f>
        <v>4.3689503756306616</v>
      </c>
      <c r="M25" s="19">
        <f t="shared" si="17"/>
        <v>81.284309073976615</v>
      </c>
      <c r="N25" s="20">
        <f>2*M25*(Sheet1!$G$2/100)/((Sheet1!$I$2/100)*1000*('4 Tubes'!I25*'4 Tubes'!I25))</f>
        <v>0.10893284770658285</v>
      </c>
      <c r="O25" s="3">
        <f>1000*I25*(Sheet1!$G$2/100)/(0.001)</f>
        <v>1559.5476228660752</v>
      </c>
      <c r="P25" s="6"/>
      <c r="Q25" s="6" t="s">
        <v>1</v>
      </c>
      <c r="R25" s="6" t="s">
        <v>2</v>
      </c>
      <c r="S25" s="6">
        <v>3.25</v>
      </c>
      <c r="T25" s="6">
        <f t="shared" si="18"/>
        <v>8.2549999999999998E-2</v>
      </c>
      <c r="U25" s="6">
        <v>0.5</v>
      </c>
      <c r="V25" s="19">
        <v>28.53</v>
      </c>
      <c r="W25" s="6">
        <f t="shared" si="19"/>
        <v>1.7525411847178408E-2</v>
      </c>
      <c r="X25" s="6">
        <f>(4*0.001*W25)/(PI()*(Sheet1!$G$6/100)^2)</f>
        <v>0.55784330327190967</v>
      </c>
      <c r="Y25" s="6">
        <f t="shared" si="20"/>
        <v>809.81549999999993</v>
      </c>
      <c r="Z25" s="6">
        <f t="shared" si="21"/>
        <v>155.5945755026579</v>
      </c>
      <c r="AA25" s="19">
        <f>(Sheet1!$O$6)*1000*'4 Tubes'!X25*'4 Tubes'!X25/2</f>
        <v>152.37682117182499</v>
      </c>
      <c r="AB25" s="19">
        <f t="shared" si="22"/>
        <v>501.84410332551704</v>
      </c>
      <c r="AC25" s="20">
        <f>2*AB25*(Sheet1!$G$6/100)/((Sheet1!$I$6/100)*1000*('4 Tubes'!X25*'4 Tubes'!X25))</f>
        <v>1.5123249686053742E-2</v>
      </c>
      <c r="AD25" s="3">
        <f>1000*X25*(Sheet1!$G$6/100)/(0.001)</f>
        <v>3528.1357558735203</v>
      </c>
    </row>
    <row r="26" spans="1:30">
      <c r="A26" s="6"/>
      <c r="B26" s="6" t="s">
        <v>8</v>
      </c>
      <c r="C26" s="19">
        <f>AVERAGE(19,21,22)</f>
        <v>20.666666666666668</v>
      </c>
      <c r="D26" s="6">
        <v>3.25</v>
      </c>
      <c r="E26" s="6">
        <f t="shared" si="13"/>
        <v>8.2549999999999998E-2</v>
      </c>
      <c r="F26" s="6">
        <v>1</v>
      </c>
      <c r="G26" s="19">
        <v>21.43</v>
      </c>
      <c r="H26" s="19">
        <f t="shared" si="14"/>
        <v>4.6663555762949137E-2</v>
      </c>
      <c r="I26" s="19">
        <f>(4*0.001*H26)/(PI()*(Sheet1!$G$2/100)^2)</f>
        <v>0.38044362297239265</v>
      </c>
      <c r="J26" s="6">
        <f t="shared" si="15"/>
        <v>809.81549999999993</v>
      </c>
      <c r="K26" s="6">
        <f t="shared" si="16"/>
        <v>72.368675130180023</v>
      </c>
      <c r="L26" s="19">
        <f>(Sheet1!$O$2)*1000*'4 Tubes'!I26*'4 Tubes'!I26/2</f>
        <v>40.60299654247661</v>
      </c>
      <c r="M26" s="19">
        <f t="shared" si="17"/>
        <v>696.84382832734332</v>
      </c>
      <c r="N26" s="20">
        <f>2*M26*(Sheet1!$G$2/100)/((Sheet1!$I$2/100)*1000*('4 Tubes'!I26*'4 Tubes'!I26))</f>
        <v>0.10048624605359803</v>
      </c>
      <c r="O26" s="3">
        <f>1000*I26*(Sheet1!$G$2/100)/(0.001)</f>
        <v>4754.3278675613956</v>
      </c>
      <c r="P26" s="6"/>
      <c r="Q26" s="6" t="s">
        <v>1</v>
      </c>
      <c r="R26" s="6" t="s">
        <v>2</v>
      </c>
      <c r="S26" s="6">
        <v>3.25</v>
      </c>
      <c r="T26" s="6">
        <f t="shared" si="18"/>
        <v>8.2549999999999998E-2</v>
      </c>
      <c r="U26" s="6">
        <v>0.5</v>
      </c>
      <c r="V26" s="19">
        <v>26.7</v>
      </c>
      <c r="W26" s="6">
        <f t="shared" si="19"/>
        <v>1.8726591760299626E-2</v>
      </c>
      <c r="X26" s="6">
        <f>(4*0.001*W26)/(PI()*(Sheet1!$G$6/100)^2)</f>
        <v>0.5960775072040293</v>
      </c>
      <c r="Y26" s="6">
        <f t="shared" si="20"/>
        <v>809.81549999999993</v>
      </c>
      <c r="Z26" s="6">
        <f t="shared" si="21"/>
        <v>177.65419729728481</v>
      </c>
      <c r="AA26" s="19">
        <f>(Sheet1!$O$6)*1000*'4 Tubes'!X26*'4 Tubes'!X26/2</f>
        <v>173.98024169248791</v>
      </c>
      <c r="AB26" s="19">
        <f t="shared" si="22"/>
        <v>458.18106101022727</v>
      </c>
      <c r="AC26" s="20">
        <f>2*AB26*(Sheet1!$G$6/100)/((Sheet1!$I$6/100)*1000*('4 Tubes'!X26*'4 Tubes'!X26))</f>
        <v>1.2092954251482419E-2</v>
      </c>
      <c r="AD26" s="3">
        <f>1000*X26*(Sheet1!$G$6/100)/(0.001)</f>
        <v>3769.9518020626042</v>
      </c>
    </row>
    <row r="27" spans="1:30">
      <c r="A27" s="6"/>
      <c r="B27" s="6" t="s">
        <v>8</v>
      </c>
      <c r="C27" s="19">
        <f t="shared" ref="C27:C30" si="23">AVERAGE(19,21,22)</f>
        <v>20.666666666666668</v>
      </c>
      <c r="D27" s="6">
        <v>3.25</v>
      </c>
      <c r="E27" s="6">
        <f t="shared" si="13"/>
        <v>8.2549999999999998E-2</v>
      </c>
      <c r="F27" s="6">
        <v>1</v>
      </c>
      <c r="G27" s="19">
        <v>19.45</v>
      </c>
      <c r="H27" s="19">
        <f t="shared" si="14"/>
        <v>5.1413881748071981E-2</v>
      </c>
      <c r="I27" s="19">
        <f>(4*0.001*H27)/(PI()*(Sheet1!$G$2/100)^2)</f>
        <v>0.41917258819014774</v>
      </c>
      <c r="J27" s="6">
        <f t="shared" si="15"/>
        <v>809.81549999999993</v>
      </c>
      <c r="K27" s="6">
        <f t="shared" si="16"/>
        <v>87.852829345013589</v>
      </c>
      <c r="L27" s="19">
        <f>(Sheet1!$O$2)*1000*'4 Tubes'!I27*'4 Tubes'!I27/2</f>
        <v>49.290499235003765</v>
      </c>
      <c r="M27" s="19">
        <f t="shared" si="17"/>
        <v>672.67217141998265</v>
      </c>
      <c r="N27" s="20">
        <f>2*M27*(Sheet1!$G$2/100)/((Sheet1!$I$2/100)*1000*('4 Tubes'!I27*'4 Tubes'!I27))</f>
        <v>7.9904179200904618E-2</v>
      </c>
      <c r="O27" s="3">
        <f>1000*I27*(Sheet1!$G$2/100)/(0.001)</f>
        <v>5238.3160000946373</v>
      </c>
      <c r="P27" s="6"/>
      <c r="Q27" s="6" t="s">
        <v>1</v>
      </c>
      <c r="R27" s="6" t="s">
        <v>2</v>
      </c>
      <c r="S27" s="6">
        <v>3.25</v>
      </c>
      <c r="T27" s="6">
        <f t="shared" si="18"/>
        <v>8.2549999999999998E-2</v>
      </c>
      <c r="U27" s="6">
        <v>0.5</v>
      </c>
      <c r="V27" s="19">
        <v>27.82</v>
      </c>
      <c r="W27" s="6">
        <f t="shared" si="19"/>
        <v>1.7972681524083392E-2</v>
      </c>
      <c r="X27" s="6">
        <f>(4*0.001*W27)/(PI()*(Sheet1!$G$6/100)^2)</f>
        <v>0.57208013811457881</v>
      </c>
      <c r="Y27" s="6">
        <f t="shared" si="20"/>
        <v>809.81549999999993</v>
      </c>
      <c r="Z27" s="6">
        <f t="shared" si="21"/>
        <v>163.6378422125978</v>
      </c>
      <c r="AA27" s="19">
        <f>(Sheet1!$O$6)*1000*'4 Tubes'!X27*'4 Tubes'!X27/2</f>
        <v>160.2537501016312</v>
      </c>
      <c r="AB27" s="19">
        <f t="shared" si="22"/>
        <v>485.92390768577093</v>
      </c>
      <c r="AC27" s="20">
        <f>2*AB27*(Sheet1!$G$6/100)/((Sheet1!$I$6/100)*1000*('4 Tubes'!X27*'4 Tubes'!X27))</f>
        <v>1.3923719703694361E-2</v>
      </c>
      <c r="AD27" s="3">
        <f>1000*X27*(Sheet1!$G$6/100)/(0.001)</f>
        <v>3618.1780415194653</v>
      </c>
    </row>
    <row r="28" spans="1:30">
      <c r="A28" s="6"/>
      <c r="B28" s="6" t="s">
        <v>8</v>
      </c>
      <c r="C28" s="19">
        <f t="shared" si="23"/>
        <v>20.666666666666668</v>
      </c>
      <c r="D28" s="6">
        <v>3.25</v>
      </c>
      <c r="E28" s="6">
        <f t="shared" si="13"/>
        <v>8.2549999999999998E-2</v>
      </c>
      <c r="F28" s="6">
        <v>1</v>
      </c>
      <c r="G28" s="19">
        <v>20.82</v>
      </c>
      <c r="H28" s="19">
        <f t="shared" si="14"/>
        <v>4.8030739673390971E-2</v>
      </c>
      <c r="I28" s="19">
        <f>(4*0.001*H28)/(PI()*(Sheet1!$G$2/100)^2)</f>
        <v>0.3915901460277797</v>
      </c>
      <c r="J28" s="6">
        <f t="shared" si="15"/>
        <v>809.81549999999993</v>
      </c>
      <c r="K28" s="6">
        <f t="shared" si="16"/>
        <v>76.671421233028909</v>
      </c>
      <c r="L28" s="19">
        <f>(Sheet1!$O$2)*1000*'4 Tubes'!I28*'4 Tubes'!I28/2</f>
        <v>43.017085025136574</v>
      </c>
      <c r="M28" s="19">
        <f t="shared" si="17"/>
        <v>690.12699374183444</v>
      </c>
      <c r="N28" s="20">
        <f>2*M28*(Sheet1!$G$2/100)/((Sheet1!$I$2/100)*1000*('4 Tubes'!I28*'4 Tubes'!I28))</f>
        <v>9.3932804125003849E-2</v>
      </c>
      <c r="O28" s="3">
        <f>1000*I28*(Sheet1!$G$2/100)/(0.001)</f>
        <v>4893.6237368799566</v>
      </c>
      <c r="P28" s="6"/>
      <c r="Q28" s="6" t="s">
        <v>1</v>
      </c>
      <c r="R28" s="6" t="s">
        <v>2</v>
      </c>
      <c r="S28" s="6">
        <f>6+3/8</f>
        <v>6.375</v>
      </c>
      <c r="T28" s="6">
        <f t="shared" si="18"/>
        <v>0.16192499999999999</v>
      </c>
      <c r="U28" s="6">
        <v>1</v>
      </c>
      <c r="V28" s="19">
        <v>38.51</v>
      </c>
      <c r="W28" s="6">
        <f t="shared" si="19"/>
        <v>2.5967281225655676E-2</v>
      </c>
      <c r="X28" s="6">
        <f>(4*0.001*W28)/(PI()*(Sheet1!$G$6/100)^2)</f>
        <v>0.82655255478304768</v>
      </c>
      <c r="Y28" s="6">
        <f t="shared" si="20"/>
        <v>1588.4842499999997</v>
      </c>
      <c r="Z28" s="6">
        <f t="shared" si="21"/>
        <v>341.5945629091915</v>
      </c>
      <c r="AA28" s="19">
        <f>(Sheet1!$O$6)*1000*'4 Tubes'!X28*'4 Tubes'!X28/2</f>
        <v>334.53025889577009</v>
      </c>
      <c r="AB28" s="19">
        <f t="shared" si="22"/>
        <v>912.35942819503828</v>
      </c>
      <c r="AC28" s="20">
        <f>2*AB28*(Sheet1!$G$6/100)/((Sheet1!$I$6/100)*1000*('4 Tubes'!X28*'4 Tubes'!X28))</f>
        <v>1.2523501261458507E-2</v>
      </c>
      <c r="AD28" s="3">
        <f>1000*X28*(Sheet1!$G$6/100)/(0.001)</f>
        <v>5227.6142879808631</v>
      </c>
    </row>
    <row r="29" spans="1:30">
      <c r="A29" s="6"/>
      <c r="B29" s="6" t="s">
        <v>8</v>
      </c>
      <c r="C29" s="19">
        <f t="shared" si="23"/>
        <v>20.666666666666668</v>
      </c>
      <c r="D29" s="6">
        <v>3.25</v>
      </c>
      <c r="E29" s="6">
        <f t="shared" si="13"/>
        <v>8.2549999999999998E-2</v>
      </c>
      <c r="F29" s="6">
        <v>1</v>
      </c>
      <c r="G29" s="19">
        <v>20.059999999999999</v>
      </c>
      <c r="H29" s="19">
        <f t="shared" si="14"/>
        <v>4.9850448654037892E-2</v>
      </c>
      <c r="I29" s="19">
        <f>(4*0.001*H29)/(PI()*(Sheet1!$G$2/100)^2)</f>
        <v>0.40642606382344837</v>
      </c>
      <c r="J29" s="6">
        <f t="shared" si="15"/>
        <v>809.81549999999993</v>
      </c>
      <c r="K29" s="6">
        <f t="shared" si="16"/>
        <v>82.591072677510866</v>
      </c>
      <c r="L29" s="19">
        <f>(Sheet1!$O$2)*1000*'4 Tubes'!I29*'4 Tubes'!I29/2</f>
        <v>46.338350568558575</v>
      </c>
      <c r="M29" s="19">
        <f t="shared" si="17"/>
        <v>680.88607675393052</v>
      </c>
      <c r="N29" s="20">
        <f>2*M29*(Sheet1!$G$2/100)/((Sheet1!$I$2/100)*1000*('4 Tubes'!I29*'4 Tubes'!I29))</f>
        <v>8.6032616848212409E-2</v>
      </c>
      <c r="O29" s="3">
        <f>1000*I29*(Sheet1!$G$2/100)/(0.001)</f>
        <v>5079.0252343888687</v>
      </c>
      <c r="P29" s="6"/>
      <c r="Q29" s="6" t="s">
        <v>1</v>
      </c>
      <c r="R29" s="6" t="s">
        <v>2</v>
      </c>
      <c r="S29" s="6">
        <f>6+3/8</f>
        <v>6.375</v>
      </c>
      <c r="T29" s="6">
        <f t="shared" si="18"/>
        <v>0.16192499999999999</v>
      </c>
      <c r="U29" s="6">
        <v>1</v>
      </c>
      <c r="V29" s="19">
        <v>38.4</v>
      </c>
      <c r="W29" s="6">
        <f t="shared" si="19"/>
        <v>2.6041666666666668E-2</v>
      </c>
      <c r="X29" s="6">
        <f>(4*0.001*W29)/(PI()*(Sheet1!$G$6/100)^2)</f>
        <v>0.8289202834556032</v>
      </c>
      <c r="Y29" s="6">
        <f t="shared" si="20"/>
        <v>1588.4842499999997</v>
      </c>
      <c r="Z29" s="6">
        <f t="shared" si="21"/>
        <v>343.55441816205877</v>
      </c>
      <c r="AA29" s="19">
        <f>(Sheet1!$O$6)*1000*'4 Tubes'!X29*'4 Tubes'!X29/2</f>
        <v>336.44958360502847</v>
      </c>
      <c r="AB29" s="19">
        <f t="shared" si="22"/>
        <v>908.48024823291257</v>
      </c>
      <c r="AC29" s="20">
        <f>2*AB29*(Sheet1!$G$6/100)/((Sheet1!$I$6/100)*1000*('4 Tubes'!X29*'4 Tubes'!X29))</f>
        <v>1.239911535601349E-2</v>
      </c>
      <c r="AD29" s="3">
        <f>1000*X29*(Sheet1!$G$6/100)/(0.001)</f>
        <v>5242.5892247433085</v>
      </c>
    </row>
    <row r="30" spans="1:30">
      <c r="A30" s="6"/>
      <c r="B30" s="6" t="s">
        <v>8</v>
      </c>
      <c r="C30" s="19">
        <f t="shared" si="23"/>
        <v>20.666666666666668</v>
      </c>
      <c r="D30" s="6">
        <v>3.25</v>
      </c>
      <c r="E30" s="6">
        <f t="shared" si="13"/>
        <v>8.2549999999999998E-2</v>
      </c>
      <c r="F30" s="6">
        <v>1</v>
      </c>
      <c r="G30" s="19">
        <v>20.7</v>
      </c>
      <c r="H30" s="19">
        <f t="shared" si="14"/>
        <v>4.8309178743961352E-2</v>
      </c>
      <c r="I30" s="19">
        <f>(4*0.001*H30)/(PI()*(Sheet1!$G$2/100)^2)</f>
        <v>0.39386023383083929</v>
      </c>
      <c r="J30" s="6">
        <f t="shared" si="15"/>
        <v>809.81549999999993</v>
      </c>
      <c r="K30" s="6">
        <f t="shared" si="16"/>
        <v>77.562941896641689</v>
      </c>
      <c r="L30" s="19">
        <f>(Sheet1!$O$2)*1000*'4 Tubes'!I30*'4 Tubes'!I30/2</f>
        <v>43.517279485752319</v>
      </c>
      <c r="M30" s="19">
        <f t="shared" si="17"/>
        <v>688.73527861760601</v>
      </c>
      <c r="N30" s="20">
        <f>2*M30*(Sheet1!$G$2/100)/((Sheet1!$I$2/100)*1000*('4 Tubes'!I30*'4 Tubes'!I30))</f>
        <v>9.2665877398259197E-2</v>
      </c>
      <c r="O30" s="3">
        <f>1000*I30*(Sheet1!$G$2/100)/(0.001)</f>
        <v>4921.9925701372322</v>
      </c>
      <c r="P30" s="6"/>
      <c r="Q30" s="6" t="s">
        <v>1</v>
      </c>
      <c r="R30" s="6" t="s">
        <v>2</v>
      </c>
      <c r="S30" s="6">
        <f>6+3/8</f>
        <v>6.375</v>
      </c>
      <c r="T30" s="6">
        <f t="shared" si="18"/>
        <v>0.16192499999999999</v>
      </c>
      <c r="U30" s="6">
        <v>1</v>
      </c>
      <c r="V30" s="19">
        <v>39.36</v>
      </c>
      <c r="W30" s="6">
        <f t="shared" si="19"/>
        <v>2.540650406504065E-2</v>
      </c>
      <c r="X30" s="6">
        <f>(4*0.001*W30)/(PI()*(Sheet1!$G$6/100)^2)</f>
        <v>0.80870271556644213</v>
      </c>
      <c r="Y30" s="6">
        <f t="shared" si="20"/>
        <v>1588.4842499999997</v>
      </c>
      <c r="Z30" s="6">
        <f t="shared" si="21"/>
        <v>327.00004108226892</v>
      </c>
      <c r="AA30" s="19">
        <f>(Sheet1!$O$6)*1000*'4 Tubes'!X30*'4 Tubes'!X30/2</f>
        <v>320.23755726831979</v>
      </c>
      <c r="AB30" s="19">
        <f t="shared" si="22"/>
        <v>941.24665164941121</v>
      </c>
      <c r="AC30" s="20">
        <f>2*AB30*(Sheet1!$G$6/100)/((Sheet1!$I$6/100)*1000*('4 Tubes'!X30*'4 Tubes'!X30))</f>
        <v>1.3496662440221534E-2</v>
      </c>
      <c r="AD30" s="3">
        <f>1000*X30*(Sheet1!$G$6/100)/(0.001)</f>
        <v>5114.7211948715212</v>
      </c>
    </row>
    <row r="31" spans="1:30">
      <c r="A31" s="6"/>
      <c r="B31" s="6" t="s">
        <v>8</v>
      </c>
      <c r="C31" s="19">
        <f>AVERAGE(3.5,4)</f>
        <v>3.75</v>
      </c>
      <c r="D31" s="6">
        <v>6.5</v>
      </c>
      <c r="E31" s="6">
        <f t="shared" si="13"/>
        <v>0.1651</v>
      </c>
      <c r="F31" s="6">
        <v>2</v>
      </c>
      <c r="G31" s="19">
        <v>33.549999999999997</v>
      </c>
      <c r="H31" s="19">
        <f t="shared" si="14"/>
        <v>5.9612518628912078E-2</v>
      </c>
      <c r="I31" s="19">
        <f>(4*0.001*H31)/(PI()*(Sheet1!$G$2/100)^2)</f>
        <v>0.48601531089707151</v>
      </c>
      <c r="J31" s="6">
        <f t="shared" si="15"/>
        <v>1619.6309999999999</v>
      </c>
      <c r="K31" s="6">
        <f t="shared" si="16"/>
        <v>118.10544121318854</v>
      </c>
      <c r="L31" s="19">
        <f>(Sheet1!$O$2)*1000*'4 Tubes'!I31*'4 Tubes'!I31/2</f>
        <v>66.263957611501468</v>
      </c>
      <c r="M31" s="19">
        <f t="shared" si="17"/>
        <v>1435.26160117531</v>
      </c>
      <c r="N31" s="20">
        <f>2*M31*(Sheet1!$G$2/100)/((Sheet1!$I$2/100)*1000*('4 Tubes'!I31*'4 Tubes'!I31))</f>
        <v>0.12681859743829774</v>
      </c>
      <c r="O31" s="3">
        <f>1000*I31*(Sheet1!$G$2/100)/(0.001)</f>
        <v>6073.636137218522</v>
      </c>
      <c r="P31" s="6"/>
      <c r="Q31" s="6" t="s">
        <v>1</v>
      </c>
      <c r="R31" s="6" t="s">
        <v>2</v>
      </c>
      <c r="S31" s="6">
        <f>9+1/8</f>
        <v>9.125</v>
      </c>
      <c r="T31" s="6">
        <f t="shared" si="18"/>
        <v>0.23177499999999998</v>
      </c>
      <c r="U31" s="6">
        <v>1</v>
      </c>
      <c r="V31" s="19">
        <v>36.86</v>
      </c>
      <c r="W31" s="6">
        <f t="shared" si="19"/>
        <v>2.7129679869777538E-2</v>
      </c>
      <c r="X31" s="6">
        <f>(4*0.001*W31)/(PI()*(Sheet1!$G$6/100)^2)</f>
        <v>0.86355233002428555</v>
      </c>
      <c r="Y31" s="6">
        <f t="shared" si="20"/>
        <v>2273.7127499999997</v>
      </c>
      <c r="Z31" s="6">
        <f t="shared" si="21"/>
        <v>372.86131334518632</v>
      </c>
      <c r="AA31" s="19">
        <f>(Sheet1!$O$6)*1000*'4 Tubes'!X31*'4 Tubes'!X31/2</f>
        <v>365.15040117526922</v>
      </c>
      <c r="AB31" s="19">
        <f t="shared" si="22"/>
        <v>1535.7010354795441</v>
      </c>
      <c r="AC31" s="20">
        <f>2*AB31*(Sheet1!$G$6/100)/((Sheet1!$I$6/100)*1000*('4 Tubes'!X31*'4 Tubes'!X31))</f>
        <v>1.9312126660656733E-2</v>
      </c>
      <c r="AD31" s="3">
        <f>1000*X31*(Sheet1!$G$6/100)/(0.001)</f>
        <v>5461.6230664715968</v>
      </c>
    </row>
    <row r="32" spans="1:30">
      <c r="A32" s="6"/>
      <c r="B32" s="6" t="s">
        <v>8</v>
      </c>
      <c r="C32" s="19">
        <f t="shared" ref="C32:C35" si="24">AVERAGE(3.5,4)</f>
        <v>3.75</v>
      </c>
      <c r="D32" s="6">
        <v>6.5</v>
      </c>
      <c r="E32" s="6">
        <f t="shared" si="13"/>
        <v>0.1651</v>
      </c>
      <c r="F32" s="6">
        <v>2</v>
      </c>
      <c r="G32" s="19">
        <v>33.19</v>
      </c>
      <c r="H32" s="19">
        <f t="shared" si="14"/>
        <v>6.0259114191021396E-2</v>
      </c>
      <c r="I32" s="19">
        <f>(4*0.001*H32)/(PI()*(Sheet1!$G$2/100)^2)</f>
        <v>0.49128694427829911</v>
      </c>
      <c r="J32" s="6">
        <f t="shared" si="15"/>
        <v>1619.6309999999999</v>
      </c>
      <c r="K32" s="6">
        <f t="shared" si="16"/>
        <v>120.68143080915429</v>
      </c>
      <c r="L32" s="19">
        <f>(Sheet1!$O$2)*1000*'4 Tubes'!I32*'4 Tubes'!I32/2</f>
        <v>67.709236200204472</v>
      </c>
      <c r="M32" s="19">
        <f t="shared" si="17"/>
        <v>1431.240332990641</v>
      </c>
      <c r="N32" s="20">
        <f>2*M32*(Sheet1!$G$2/100)/((Sheet1!$I$2/100)*1000*('4 Tubes'!I32*'4 Tubes'!I32))</f>
        <v>0.12376387598804699</v>
      </c>
      <c r="O32" s="3">
        <f>1000*I32*(Sheet1!$G$2/100)/(0.001)</f>
        <v>6139.5146852570479</v>
      </c>
      <c r="P32" s="6"/>
      <c r="Q32" s="6" t="s">
        <v>1</v>
      </c>
      <c r="R32" s="6" t="s">
        <v>2</v>
      </c>
      <c r="S32" s="6">
        <f>9+1/8</f>
        <v>9.125</v>
      </c>
      <c r="T32" s="6">
        <f t="shared" si="18"/>
        <v>0.23177499999999998</v>
      </c>
      <c r="U32" s="6">
        <v>1</v>
      </c>
      <c r="V32" s="19">
        <v>34.729999999999997</v>
      </c>
      <c r="W32" s="6">
        <f t="shared" si="19"/>
        <v>2.879355024474518E-2</v>
      </c>
      <c r="X32" s="6">
        <f>(4*0.001*W32)/(PI()*(Sheet1!$G$6/100)^2)</f>
        <v>0.91651422069378541</v>
      </c>
      <c r="Y32" s="6">
        <f t="shared" si="20"/>
        <v>2273.7127499999997</v>
      </c>
      <c r="Z32" s="6">
        <f t="shared" si="21"/>
        <v>419.9991583669684</v>
      </c>
      <c r="AA32" s="19">
        <f>(Sheet1!$O$6)*1000*'4 Tubes'!X32*'4 Tubes'!X32/2</f>
        <v>411.31341783639056</v>
      </c>
      <c r="AB32" s="19">
        <f t="shared" si="22"/>
        <v>1442.4001737966407</v>
      </c>
      <c r="AC32" s="20">
        <f>2*AB32*(Sheet1!$G$6/100)/((Sheet1!$I$6/100)*1000*('4 Tubes'!X32*'4 Tubes'!X32))</f>
        <v>1.610304827612211E-2</v>
      </c>
      <c r="AD32" s="3">
        <f>1000*X32*(Sheet1!$G$6/100)/(0.001)</f>
        <v>5796.5858401999158</v>
      </c>
    </row>
    <row r="33" spans="1:30">
      <c r="A33" s="6"/>
      <c r="B33" s="6" t="s">
        <v>8</v>
      </c>
      <c r="C33" s="19">
        <f t="shared" si="24"/>
        <v>3.75</v>
      </c>
      <c r="D33" s="6">
        <v>6.5</v>
      </c>
      <c r="E33" s="6">
        <f t="shared" si="13"/>
        <v>0.1651</v>
      </c>
      <c r="F33" s="6">
        <v>2</v>
      </c>
      <c r="G33" s="19">
        <v>33.35</v>
      </c>
      <c r="H33" s="19">
        <f t="shared" si="14"/>
        <v>5.9970014992503748E-2</v>
      </c>
      <c r="I33" s="19">
        <f>(4*0.001*H33)/(PI()*(Sheet1!$G$2/100)^2)</f>
        <v>0.48892994544517981</v>
      </c>
      <c r="J33" s="6">
        <f t="shared" si="15"/>
        <v>1619.6309999999999</v>
      </c>
      <c r="K33" s="6">
        <f t="shared" si="16"/>
        <v>119.52624577651326</v>
      </c>
      <c r="L33" s="19">
        <f>(Sheet1!$O$2)*1000*'4 Tubes'!I33*'4 Tubes'!I33/2</f>
        <v>67.061110836545794</v>
      </c>
      <c r="M33" s="19">
        <f t="shared" si="17"/>
        <v>1433.0436433869409</v>
      </c>
      <c r="N33" s="20">
        <f>2*M33*(Sheet1!$G$2/100)/((Sheet1!$I$2/100)*1000*('4 Tubes'!I33*'4 Tubes'!I33))</f>
        <v>0.12511746147933783</v>
      </c>
      <c r="O33" s="3">
        <f>1000*I33*(Sheet1!$G$2/100)/(0.001)</f>
        <v>6110.059742239323</v>
      </c>
      <c r="P33" s="6"/>
      <c r="Q33" s="6" t="s">
        <v>1</v>
      </c>
      <c r="R33" s="6" t="s">
        <v>2</v>
      </c>
      <c r="S33" s="6">
        <f>9+1/8</f>
        <v>9.125</v>
      </c>
      <c r="T33" s="6">
        <f t="shared" si="18"/>
        <v>0.23177499999999998</v>
      </c>
      <c r="U33" s="6">
        <v>1</v>
      </c>
      <c r="V33" s="19">
        <v>35.119999999999997</v>
      </c>
      <c r="W33" s="6">
        <f t="shared" si="19"/>
        <v>2.8473804100227793E-2</v>
      </c>
      <c r="X33" s="6">
        <f>(4*0.001*W33)/(PI()*(Sheet1!$G$6/100)^2)</f>
        <v>0.90633652860749336</v>
      </c>
      <c r="Y33" s="6">
        <f t="shared" si="20"/>
        <v>2273.7127499999997</v>
      </c>
      <c r="Z33" s="6">
        <f t="shared" si="21"/>
        <v>410.72295154414081</v>
      </c>
      <c r="AA33" s="19">
        <f>(Sheet1!$O$6)*1000*'4 Tubes'!X33*'4 Tubes'!X33/2</f>
        <v>402.22904645886319</v>
      </c>
      <c r="AB33" s="19">
        <f t="shared" si="22"/>
        <v>1460.7607519969956</v>
      </c>
      <c r="AC33" s="20">
        <f>2*AB33*(Sheet1!$G$6/100)/((Sheet1!$I$6/100)*1000*('4 Tubes'!X33*'4 Tubes'!X33))</f>
        <v>1.6676344890268133E-2</v>
      </c>
      <c r="AD33" s="3">
        <f>1000*X33*(Sheet1!$G$6/100)/(0.001)</f>
        <v>5732.2160088309529</v>
      </c>
    </row>
    <row r="34" spans="1:30">
      <c r="A34" s="6"/>
      <c r="B34" s="6" t="s">
        <v>8</v>
      </c>
      <c r="C34" s="19">
        <f t="shared" si="24"/>
        <v>3.75</v>
      </c>
      <c r="D34" s="6">
        <v>6.5</v>
      </c>
      <c r="E34" s="6">
        <f t="shared" si="13"/>
        <v>0.1651</v>
      </c>
      <c r="F34" s="6">
        <v>2</v>
      </c>
      <c r="G34" s="19">
        <v>34.15</v>
      </c>
      <c r="H34" s="19">
        <f t="shared" si="14"/>
        <v>5.8565153733528552E-2</v>
      </c>
      <c r="I34" s="19">
        <f>(4*0.001*H34)/(PI()*(Sheet1!$G$2/100)^2)</f>
        <v>0.47747624247721077</v>
      </c>
      <c r="J34" s="6">
        <f t="shared" si="15"/>
        <v>1619.6309999999999</v>
      </c>
      <c r="K34" s="6">
        <f t="shared" si="16"/>
        <v>113.99178106507809</v>
      </c>
      <c r="L34" s="19">
        <f>(Sheet1!$O$2)*1000*'4 Tubes'!I34*'4 Tubes'!I34/2</f>
        <v>63.955957244350941</v>
      </c>
      <c r="M34" s="19">
        <f t="shared" si="17"/>
        <v>1441.6832616905708</v>
      </c>
      <c r="N34" s="20">
        <f>2*M34*(Sheet1!$G$2/100)/((Sheet1!$I$2/100)*1000*('4 Tubes'!I34*'4 Tubes'!I34))</f>
        <v>0.13198303261415373</v>
      </c>
      <c r="O34" s="3">
        <f>1000*I34*(Sheet1!$G$2/100)/(0.001)</f>
        <v>5966.9251069892061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30">
      <c r="A35" s="6"/>
      <c r="B35" s="6" t="s">
        <v>8</v>
      </c>
      <c r="C35" s="19">
        <f t="shared" si="24"/>
        <v>3.75</v>
      </c>
      <c r="D35" s="6">
        <v>6.5</v>
      </c>
      <c r="E35" s="6">
        <f t="shared" si="13"/>
        <v>0.1651</v>
      </c>
      <c r="F35" s="6">
        <v>2</v>
      </c>
      <c r="G35" s="19">
        <v>33.979999999999997</v>
      </c>
      <c r="H35" s="19">
        <f t="shared" si="14"/>
        <v>5.8858151854031787E-2</v>
      </c>
      <c r="I35" s="19">
        <f>(4*0.001*H35)/(PI()*(Sheet1!$G$2/100)^2)</f>
        <v>0.47986502885805615</v>
      </c>
      <c r="J35" s="6">
        <f t="shared" si="15"/>
        <v>1619.6309999999999</v>
      </c>
      <c r="K35" s="6">
        <f t="shared" si="16"/>
        <v>115.13522296047154</v>
      </c>
      <c r="L35" s="19">
        <f>(Sheet1!$O$2)*1000*'4 Tubes'!I35*'4 Tubes'!I35/2</f>
        <v>64.597494031388536</v>
      </c>
      <c r="M35" s="19">
        <f t="shared" si="17"/>
        <v>1439.8982830081397</v>
      </c>
      <c r="N35" s="20">
        <f>2*M35*(Sheet1!$G$2/100)/((Sheet1!$I$2/100)*1000*('4 Tubes'!I35*'4 Tubes'!I35))</f>
        <v>0.13051048203192128</v>
      </c>
      <c r="O35" s="3">
        <f>1000*I35*(Sheet1!$G$2/100)/(0.001)</f>
        <v>5996.7772926333555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30">
      <c r="A36" s="6"/>
      <c r="B36" s="6" t="s">
        <v>8</v>
      </c>
      <c r="C36" s="19">
        <f>AVERAGE(2.8,3,2.5)</f>
        <v>2.7666666666666671</v>
      </c>
      <c r="D36" s="6">
        <f>9+1/8</f>
        <v>9.125</v>
      </c>
      <c r="E36" s="6">
        <f t="shared" si="13"/>
        <v>0.23177499999999998</v>
      </c>
      <c r="F36" s="6">
        <v>2</v>
      </c>
      <c r="G36" s="19">
        <v>27.83</v>
      </c>
      <c r="H36" s="19">
        <f t="shared" si="14"/>
        <v>7.1864893999281351E-2</v>
      </c>
      <c r="I36" s="19">
        <f>(4*0.001*H36)/(PI()*(Sheet1!$G$2/100)^2)</f>
        <v>0.58590778586405845</v>
      </c>
      <c r="J36" s="6">
        <f t="shared" si="15"/>
        <v>2273.7127499999997</v>
      </c>
      <c r="K36" s="6">
        <f t="shared" si="16"/>
        <v>171.64396676806169</v>
      </c>
      <c r="L36" s="19">
        <f>(Sheet1!$O$2)*1000*'4 Tubes'!I36*'4 Tubes'!I36/2</f>
        <v>96.302155272069896</v>
      </c>
      <c r="M36" s="19">
        <f t="shared" si="17"/>
        <v>2005.7666279598682</v>
      </c>
      <c r="N36" s="20">
        <f>2*M36*(Sheet1!$G$2/100)/((Sheet1!$I$2/100)*1000*('4 Tubes'!I36*'4 Tubes'!I36))</f>
        <v>0.12194770870502539</v>
      </c>
      <c r="O36" s="3">
        <f>1000*I36*(Sheet1!$G$2/100)/(0.001)</f>
        <v>7321.9724183859653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30">
      <c r="A37" s="6"/>
      <c r="B37" s="6" t="s">
        <v>8</v>
      </c>
      <c r="C37" s="19">
        <f t="shared" ref="C37:C39" si="25">AVERAGE(2.8,3,2.5)</f>
        <v>2.7666666666666671</v>
      </c>
      <c r="D37" s="6">
        <f t="shared" ref="D37:D39" si="26">9+1/8</f>
        <v>9.125</v>
      </c>
      <c r="E37" s="6">
        <f t="shared" si="13"/>
        <v>0.23177499999999998</v>
      </c>
      <c r="F37" s="6">
        <v>2</v>
      </c>
      <c r="G37" s="19">
        <v>28.24</v>
      </c>
      <c r="H37" s="19">
        <f t="shared" si="14"/>
        <v>7.0821529745042494E-2</v>
      </c>
      <c r="I37" s="19">
        <f>(4*0.001*H37)/(PI()*(Sheet1!$G$2/100)^2)</f>
        <v>0.57740133429875173</v>
      </c>
      <c r="J37" s="6">
        <f t="shared" si="15"/>
        <v>2273.7127499999997</v>
      </c>
      <c r="K37" s="6">
        <f t="shared" si="16"/>
        <v>166.69615042498944</v>
      </c>
      <c r="L37" s="19">
        <f>(Sheet1!$O$2)*1000*'4 Tubes'!I37*'4 Tubes'!I37/2</f>
        <v>93.526145216487265</v>
      </c>
      <c r="M37" s="19">
        <f t="shared" si="17"/>
        <v>2013.490454358523</v>
      </c>
      <c r="N37" s="20">
        <f>2*M37*(Sheet1!$G$2/100)/((Sheet1!$I$2/100)*1000*('4 Tubes'!I37*'4 Tubes'!I37))</f>
        <v>0.12605085347914458</v>
      </c>
      <c r="O37" s="3">
        <f>1000*I37*(Sheet1!$G$2/100)/(0.001)</f>
        <v>7215.6689944646405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30">
      <c r="A38" s="6"/>
      <c r="B38" s="6" t="s">
        <v>8</v>
      </c>
      <c r="C38" s="19">
        <f t="shared" si="25"/>
        <v>2.7666666666666671</v>
      </c>
      <c r="D38" s="6">
        <f t="shared" si="26"/>
        <v>9.125</v>
      </c>
      <c r="E38" s="6">
        <f t="shared" si="13"/>
        <v>0.23177499999999998</v>
      </c>
      <c r="F38" s="6">
        <v>2</v>
      </c>
      <c r="G38" s="19">
        <v>27.64</v>
      </c>
      <c r="H38" s="19">
        <f t="shared" si="14"/>
        <v>7.2358900144717797E-2</v>
      </c>
      <c r="I38" s="19">
        <f>(4*0.001*H38)/(PI()*(Sheet1!$G$2/100)^2)</f>
        <v>0.58993537194633672</v>
      </c>
      <c r="J38" s="6">
        <f t="shared" si="15"/>
        <v>2273.7127499999997</v>
      </c>
      <c r="K38" s="6">
        <f t="shared" si="16"/>
        <v>174.01187153673135</v>
      </c>
      <c r="L38" s="19">
        <f>(Sheet1!$O$2)*1000*'4 Tubes'!I38*'4 Tubes'!I38/2</f>
        <v>97.630686283066836</v>
      </c>
      <c r="M38" s="19">
        <f t="shared" si="17"/>
        <v>2002.0701921802017</v>
      </c>
      <c r="N38" s="20">
        <f>2*M38*(Sheet1!$G$2/100)/((Sheet1!$I$2/100)*1000*('4 Tubes'!I38*'4 Tubes'!I38))</f>
        <v>0.12006659869367745</v>
      </c>
      <c r="O38" s="3">
        <f>1000*I38*(Sheet1!$G$2/100)/(0.001)</f>
        <v>7372.3043561389804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30">
      <c r="A39" s="6"/>
      <c r="B39" s="6" t="s">
        <v>8</v>
      </c>
      <c r="C39" s="19">
        <f t="shared" si="25"/>
        <v>2.7666666666666671</v>
      </c>
      <c r="D39" s="6">
        <f t="shared" si="26"/>
        <v>9.125</v>
      </c>
      <c r="E39" s="6">
        <f t="shared" si="13"/>
        <v>0.23177499999999998</v>
      </c>
      <c r="F39" s="6">
        <v>2</v>
      </c>
      <c r="G39" s="19">
        <v>28.33</v>
      </c>
      <c r="H39" s="19">
        <f t="shared" si="14"/>
        <v>7.0596540769502295E-2</v>
      </c>
      <c r="I39" s="19">
        <f>(4*0.001*H39)/(PI()*(Sheet1!$G$2/100)^2)</f>
        <v>0.5755670201410783</v>
      </c>
      <c r="J39" s="6">
        <f t="shared" si="15"/>
        <v>2273.7127499999997</v>
      </c>
      <c r="K39" s="6">
        <f t="shared" si="16"/>
        <v>165.63869733704021</v>
      </c>
      <c r="L39" s="19">
        <f>(Sheet1!$O$2)*1000*'4 Tubes'!I39*'4 Tubes'!I39/2</f>
        <v>92.932853104995672</v>
      </c>
      <c r="M39" s="19">
        <f t="shared" si="17"/>
        <v>2015.1411995579635</v>
      </c>
      <c r="N39" s="20">
        <f>2*M39*(Sheet1!$G$2/100)/((Sheet1!$I$2/100)*1000*('4 Tubes'!I39*'4 Tubes'!I39))</f>
        <v>0.12695957563344093</v>
      </c>
      <c r="O39" s="3">
        <f>1000*I39*(Sheet1!$G$2/100)/(0.001)</f>
        <v>7192.7459372990261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30">
      <c r="L40" s="3"/>
      <c r="M40" s="3"/>
      <c r="N40" s="17"/>
      <c r="O40" s="17"/>
    </row>
    <row r="41" spans="1:30">
      <c r="L41" s="3"/>
      <c r="M41" s="3"/>
      <c r="N41" s="17"/>
      <c r="O41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topLeftCell="C1" workbookViewId="0">
      <selection activeCell="P8" sqref="P8"/>
    </sheetView>
  </sheetViews>
  <sheetFormatPr defaultRowHeight="15"/>
  <cols>
    <col min="1" max="1" width="9.7109375" bestFit="1" customWidth="1"/>
    <col min="2" max="2" width="20.28515625" bestFit="1" customWidth="1"/>
    <col min="3" max="3" width="9.85546875" customWidth="1"/>
    <col min="4" max="4" width="9.28515625" customWidth="1"/>
    <col min="5" max="5" width="8.28515625" customWidth="1"/>
    <col min="6" max="6" width="9.5703125" customWidth="1"/>
    <col min="7" max="7" width="9.7109375" customWidth="1"/>
    <col min="8" max="8" width="9.5703125" customWidth="1"/>
    <col min="9" max="9" width="10" customWidth="1"/>
    <col min="10" max="11" width="10.140625" customWidth="1"/>
    <col min="12" max="12" width="9.42578125" customWidth="1"/>
  </cols>
  <sheetData>
    <row r="1" spans="1:12" ht="45">
      <c r="C1" s="5"/>
      <c r="D1" s="5"/>
      <c r="E1" s="5"/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</row>
    <row r="2" spans="1:12" ht="47.25" customHeight="1">
      <c r="A2" s="1" t="s">
        <v>0</v>
      </c>
      <c r="B2" s="1" t="s">
        <v>3</v>
      </c>
      <c r="C2" s="4" t="s">
        <v>4</v>
      </c>
      <c r="D2" s="4" t="s">
        <v>5</v>
      </c>
      <c r="E2" s="4" t="s">
        <v>6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</row>
    <row r="3" spans="1:12">
      <c r="A3" t="s">
        <v>1</v>
      </c>
      <c r="B3" s="2" t="s">
        <v>2</v>
      </c>
      <c r="C3" s="6">
        <f>3/8</f>
        <v>0.375</v>
      </c>
      <c r="D3" s="6">
        <v>1</v>
      </c>
      <c r="E3" s="7">
        <v>34.369999999999997</v>
      </c>
      <c r="F3" s="8">
        <v>1</v>
      </c>
      <c r="G3" s="8">
        <v>0.9</v>
      </c>
      <c r="H3" s="8">
        <v>0.9</v>
      </c>
      <c r="I3" s="8">
        <v>0.8</v>
      </c>
      <c r="J3" s="8">
        <v>0.6</v>
      </c>
      <c r="K3" s="8">
        <v>0</v>
      </c>
      <c r="L3" s="8">
        <v>0</v>
      </c>
    </row>
    <row r="4" spans="1:12">
      <c r="A4" t="s">
        <v>1</v>
      </c>
      <c r="B4" s="2" t="s">
        <v>2</v>
      </c>
      <c r="C4" s="6">
        <f>3/8</f>
        <v>0.375</v>
      </c>
      <c r="D4" s="6">
        <v>1</v>
      </c>
      <c r="E4" s="7">
        <v>32.979999999999997</v>
      </c>
      <c r="F4" s="8"/>
      <c r="G4" s="8"/>
      <c r="H4" s="8"/>
      <c r="I4" s="8"/>
      <c r="J4" s="8"/>
      <c r="K4" s="8"/>
      <c r="L4" s="8"/>
    </row>
    <row r="5" spans="1:12">
      <c r="A5" t="s">
        <v>1</v>
      </c>
      <c r="B5" s="2" t="s">
        <v>2</v>
      </c>
      <c r="C5" s="6">
        <f>3/8</f>
        <v>0.375</v>
      </c>
      <c r="D5" s="6">
        <v>1</v>
      </c>
      <c r="E5" s="7">
        <v>33.99</v>
      </c>
      <c r="F5" s="8"/>
      <c r="G5" s="8"/>
      <c r="H5" s="8"/>
      <c r="I5" s="8"/>
      <c r="J5" s="8"/>
      <c r="K5" s="8"/>
      <c r="L5" s="8"/>
    </row>
    <row r="6" spans="1:12">
      <c r="A6" t="s">
        <v>8</v>
      </c>
      <c r="B6">
        <v>50</v>
      </c>
      <c r="C6" s="6">
        <v>3.25</v>
      </c>
      <c r="D6" s="6">
        <v>2</v>
      </c>
      <c r="E6" s="7">
        <v>24.65</v>
      </c>
      <c r="F6" s="8">
        <v>5.5</v>
      </c>
      <c r="G6" s="8">
        <v>5.2</v>
      </c>
      <c r="H6" s="8">
        <v>4.9000000000000004</v>
      </c>
      <c r="I6" s="8">
        <v>4.3</v>
      </c>
      <c r="J6" s="8">
        <v>3.7</v>
      </c>
      <c r="K6" s="8">
        <v>2.4</v>
      </c>
      <c r="L6" s="8">
        <v>1</v>
      </c>
    </row>
    <row r="7" spans="1:12">
      <c r="A7" t="s">
        <v>8</v>
      </c>
      <c r="B7">
        <v>50</v>
      </c>
      <c r="C7" s="6">
        <v>3.25</v>
      </c>
      <c r="D7" s="6">
        <v>2</v>
      </c>
      <c r="E7" s="7">
        <v>23.8</v>
      </c>
      <c r="F7" s="8"/>
      <c r="G7" s="8"/>
      <c r="H7" s="8"/>
      <c r="I7" s="8"/>
      <c r="J7" s="8"/>
      <c r="K7" s="8"/>
      <c r="L7" s="8"/>
    </row>
    <row r="8" spans="1:12">
      <c r="A8" t="s">
        <v>8</v>
      </c>
      <c r="B8">
        <v>50</v>
      </c>
      <c r="C8" s="6">
        <v>3.25</v>
      </c>
      <c r="D8" s="6">
        <v>2</v>
      </c>
      <c r="E8" s="7">
        <v>23.71</v>
      </c>
      <c r="F8" s="8"/>
      <c r="G8" s="8"/>
      <c r="H8" s="8"/>
      <c r="I8" s="8"/>
      <c r="J8" s="8"/>
      <c r="K8" s="8"/>
      <c r="L8" s="8"/>
    </row>
    <row r="9" spans="1:12">
      <c r="A9" t="s">
        <v>8</v>
      </c>
      <c r="B9">
        <v>16</v>
      </c>
      <c r="C9" s="6">
        <f>6+7/16</f>
        <v>6.4375</v>
      </c>
      <c r="D9" s="6">
        <v>2</v>
      </c>
      <c r="E9" s="7">
        <v>17.829999999999998</v>
      </c>
      <c r="F9" s="8">
        <v>11</v>
      </c>
      <c r="G9" s="8">
        <v>10.5</v>
      </c>
      <c r="H9" s="8">
        <v>9.9</v>
      </c>
      <c r="I9" s="8">
        <v>8.6999999999999993</v>
      </c>
      <c r="J9" s="8">
        <v>7.5</v>
      </c>
      <c r="K9" s="8">
        <v>4.5999999999999996</v>
      </c>
      <c r="L9" s="8">
        <v>2.1</v>
      </c>
    </row>
    <row r="10" spans="1:12">
      <c r="A10" t="s">
        <v>8</v>
      </c>
      <c r="B10">
        <v>16</v>
      </c>
      <c r="C10" s="6">
        <f>6+7/16</f>
        <v>6.4375</v>
      </c>
      <c r="D10" s="6">
        <v>2</v>
      </c>
      <c r="E10" s="7">
        <v>17.100000000000001</v>
      </c>
      <c r="F10" s="8"/>
      <c r="G10" s="8"/>
      <c r="H10" s="8"/>
      <c r="I10" s="8"/>
      <c r="J10" s="8"/>
      <c r="K10" s="8"/>
      <c r="L10" s="8"/>
    </row>
    <row r="11" spans="1:12">
      <c r="A11" t="s">
        <v>8</v>
      </c>
      <c r="B11">
        <v>16</v>
      </c>
      <c r="C11" s="6">
        <f>6+7/16</f>
        <v>6.4375</v>
      </c>
      <c r="D11" s="6">
        <v>2</v>
      </c>
      <c r="E11" s="7">
        <v>16.97</v>
      </c>
      <c r="F11" s="8"/>
      <c r="G11" s="8"/>
      <c r="H11" s="8"/>
      <c r="I11" s="8"/>
      <c r="J11" s="8"/>
      <c r="K11" s="8"/>
      <c r="L11" s="8"/>
    </row>
    <row r="12" spans="1:12">
      <c r="A12" t="s">
        <v>8</v>
      </c>
      <c r="B12">
        <v>16</v>
      </c>
      <c r="C12" s="6">
        <f>6+7/16</f>
        <v>6.4375</v>
      </c>
      <c r="D12" s="6">
        <v>2</v>
      </c>
      <c r="E12" s="7">
        <v>16.88</v>
      </c>
      <c r="F12" s="8"/>
      <c r="G12" s="8"/>
      <c r="H12" s="8"/>
      <c r="I12" s="8"/>
      <c r="J12" s="8"/>
      <c r="K12" s="8"/>
      <c r="L12" s="8"/>
    </row>
    <row r="13" spans="1:12">
      <c r="A13" t="s">
        <v>8</v>
      </c>
      <c r="B13">
        <v>11</v>
      </c>
      <c r="C13" s="6">
        <f>9+1/16</f>
        <v>9.0625</v>
      </c>
      <c r="D13" s="6">
        <v>2</v>
      </c>
      <c r="E13" s="7">
        <v>14.25</v>
      </c>
      <c r="F13" s="8">
        <v>15.2</v>
      </c>
      <c r="G13" s="8">
        <v>14.5</v>
      </c>
      <c r="H13" s="8">
        <v>14</v>
      </c>
      <c r="I13" s="8">
        <v>12.1</v>
      </c>
      <c r="J13" s="8">
        <v>10.5</v>
      </c>
      <c r="K13" s="8">
        <v>6.4</v>
      </c>
      <c r="L13" s="8">
        <v>3</v>
      </c>
    </row>
    <row r="14" spans="1:12">
      <c r="A14" t="s">
        <v>8</v>
      </c>
      <c r="B14">
        <v>11</v>
      </c>
      <c r="C14" s="6">
        <f>9+1/16</f>
        <v>9.0625</v>
      </c>
      <c r="D14" s="6">
        <v>2</v>
      </c>
      <c r="E14" s="7">
        <v>13.93</v>
      </c>
      <c r="F14" s="6"/>
      <c r="G14" s="6"/>
      <c r="H14" s="6"/>
      <c r="I14" s="6"/>
      <c r="J14" s="6"/>
      <c r="K14" s="6"/>
      <c r="L14" s="6"/>
    </row>
    <row r="15" spans="1:12">
      <c r="A15" t="s">
        <v>8</v>
      </c>
      <c r="B15">
        <v>11</v>
      </c>
      <c r="C15" s="6">
        <f>9+1/16</f>
        <v>9.0625</v>
      </c>
      <c r="D15" s="6">
        <v>2</v>
      </c>
      <c r="E15" s="7">
        <v>14.14</v>
      </c>
      <c r="F15" s="6"/>
      <c r="G15" s="6"/>
      <c r="H15" s="6"/>
      <c r="I15" s="6"/>
      <c r="J15" s="6"/>
      <c r="K15" s="6"/>
      <c r="L15" s="6"/>
    </row>
    <row r="16" spans="1:12">
      <c r="A16" t="s">
        <v>8</v>
      </c>
      <c r="B16">
        <v>11</v>
      </c>
      <c r="C16" s="6">
        <f>9+1/16</f>
        <v>9.0625</v>
      </c>
      <c r="D16" s="6">
        <v>2</v>
      </c>
      <c r="E16" s="7">
        <v>14.15</v>
      </c>
      <c r="F16" s="6"/>
      <c r="G16" s="6"/>
      <c r="H16" s="6"/>
      <c r="I16" s="6"/>
      <c r="J16" s="6"/>
      <c r="K16" s="6"/>
      <c r="L16" s="6"/>
    </row>
    <row r="17" spans="1:12">
      <c r="A17" t="s">
        <v>8</v>
      </c>
      <c r="B17">
        <v>11</v>
      </c>
      <c r="C17" s="6">
        <f>9+1/16</f>
        <v>9.0625</v>
      </c>
      <c r="D17" s="6">
        <v>2</v>
      </c>
      <c r="E17" s="7">
        <v>14.27</v>
      </c>
      <c r="F17" s="6"/>
      <c r="G17" s="6"/>
      <c r="H17" s="6"/>
      <c r="I17" s="6"/>
      <c r="J17" s="6"/>
      <c r="K17" s="6"/>
      <c r="L1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6"/>
  <sheetViews>
    <sheetView workbookViewId="0">
      <selection activeCell="M21" sqref="M21"/>
    </sheetView>
  </sheetViews>
  <sheetFormatPr defaultRowHeight="12.75"/>
  <cols>
    <col min="1" max="1" width="26.42578125" style="9" bestFit="1" customWidth="1"/>
    <col min="2" max="2" width="21.5703125" style="9" hidden="1" customWidth="1"/>
    <col min="3" max="3" width="13" style="9" customWidth="1"/>
    <col min="4" max="4" width="18.42578125" style="9" hidden="1" customWidth="1"/>
    <col min="5" max="5" width="14.140625" style="9" customWidth="1"/>
    <col min="6" max="6" width="17.5703125" style="9" hidden="1" customWidth="1"/>
    <col min="7" max="7" width="13" style="9" customWidth="1"/>
    <col min="8" max="8" width="10.7109375" style="9" hidden="1" customWidth="1"/>
    <col min="9" max="9" width="10.7109375" style="9" customWidth="1"/>
    <col min="10" max="10" width="13.7109375" style="9" hidden="1" customWidth="1"/>
    <col min="11" max="15" width="13.7109375" style="9" customWidth="1"/>
    <col min="16" max="265" width="9.140625" style="9"/>
    <col min="266" max="266" width="26.42578125" style="9" bestFit="1" customWidth="1"/>
    <col min="267" max="267" width="21.5703125" style="9" bestFit="1" customWidth="1"/>
    <col min="268" max="268" width="18.42578125" style="9" bestFit="1" customWidth="1"/>
    <col min="269" max="269" width="17.5703125" style="9" bestFit="1" customWidth="1"/>
    <col min="270" max="270" width="10.7109375" style="9" bestFit="1" customWidth="1"/>
    <col min="271" max="271" width="13.7109375" style="9" bestFit="1" customWidth="1"/>
    <col min="272" max="521" width="9.140625" style="9"/>
    <col min="522" max="522" width="26.42578125" style="9" bestFit="1" customWidth="1"/>
    <col min="523" max="523" width="21.5703125" style="9" bestFit="1" customWidth="1"/>
    <col min="524" max="524" width="18.42578125" style="9" bestFit="1" customWidth="1"/>
    <col min="525" max="525" width="17.5703125" style="9" bestFit="1" customWidth="1"/>
    <col min="526" max="526" width="10.7109375" style="9" bestFit="1" customWidth="1"/>
    <col min="527" max="527" width="13.7109375" style="9" bestFit="1" customWidth="1"/>
    <col min="528" max="777" width="9.140625" style="9"/>
    <col min="778" max="778" width="26.42578125" style="9" bestFit="1" customWidth="1"/>
    <col min="779" max="779" width="21.5703125" style="9" bestFit="1" customWidth="1"/>
    <col min="780" max="780" width="18.42578125" style="9" bestFit="1" customWidth="1"/>
    <col min="781" max="781" width="17.5703125" style="9" bestFit="1" customWidth="1"/>
    <col min="782" max="782" width="10.7109375" style="9" bestFit="1" customWidth="1"/>
    <col min="783" max="783" width="13.7109375" style="9" bestFit="1" customWidth="1"/>
    <col min="784" max="1033" width="9.140625" style="9"/>
    <col min="1034" max="1034" width="26.42578125" style="9" bestFit="1" customWidth="1"/>
    <col min="1035" max="1035" width="21.5703125" style="9" bestFit="1" customWidth="1"/>
    <col min="1036" max="1036" width="18.42578125" style="9" bestFit="1" customWidth="1"/>
    <col min="1037" max="1037" width="17.5703125" style="9" bestFit="1" customWidth="1"/>
    <col min="1038" max="1038" width="10.7109375" style="9" bestFit="1" customWidth="1"/>
    <col min="1039" max="1039" width="13.7109375" style="9" bestFit="1" customWidth="1"/>
    <col min="1040" max="1289" width="9.140625" style="9"/>
    <col min="1290" max="1290" width="26.42578125" style="9" bestFit="1" customWidth="1"/>
    <col min="1291" max="1291" width="21.5703125" style="9" bestFit="1" customWidth="1"/>
    <col min="1292" max="1292" width="18.42578125" style="9" bestFit="1" customWidth="1"/>
    <col min="1293" max="1293" width="17.5703125" style="9" bestFit="1" customWidth="1"/>
    <col min="1294" max="1294" width="10.7109375" style="9" bestFit="1" customWidth="1"/>
    <col min="1295" max="1295" width="13.7109375" style="9" bestFit="1" customWidth="1"/>
    <col min="1296" max="1545" width="9.140625" style="9"/>
    <col min="1546" max="1546" width="26.42578125" style="9" bestFit="1" customWidth="1"/>
    <col min="1547" max="1547" width="21.5703125" style="9" bestFit="1" customWidth="1"/>
    <col min="1548" max="1548" width="18.42578125" style="9" bestFit="1" customWidth="1"/>
    <col min="1549" max="1549" width="17.5703125" style="9" bestFit="1" customWidth="1"/>
    <col min="1550" max="1550" width="10.7109375" style="9" bestFit="1" customWidth="1"/>
    <col min="1551" max="1551" width="13.7109375" style="9" bestFit="1" customWidth="1"/>
    <col min="1552" max="1801" width="9.140625" style="9"/>
    <col min="1802" max="1802" width="26.42578125" style="9" bestFit="1" customWidth="1"/>
    <col min="1803" max="1803" width="21.5703125" style="9" bestFit="1" customWidth="1"/>
    <col min="1804" max="1804" width="18.42578125" style="9" bestFit="1" customWidth="1"/>
    <col min="1805" max="1805" width="17.5703125" style="9" bestFit="1" customWidth="1"/>
    <col min="1806" max="1806" width="10.7109375" style="9" bestFit="1" customWidth="1"/>
    <col min="1807" max="1807" width="13.7109375" style="9" bestFit="1" customWidth="1"/>
    <col min="1808" max="2057" width="9.140625" style="9"/>
    <col min="2058" max="2058" width="26.42578125" style="9" bestFit="1" customWidth="1"/>
    <col min="2059" max="2059" width="21.5703125" style="9" bestFit="1" customWidth="1"/>
    <col min="2060" max="2060" width="18.42578125" style="9" bestFit="1" customWidth="1"/>
    <col min="2061" max="2061" width="17.5703125" style="9" bestFit="1" customWidth="1"/>
    <col min="2062" max="2062" width="10.7109375" style="9" bestFit="1" customWidth="1"/>
    <col min="2063" max="2063" width="13.7109375" style="9" bestFit="1" customWidth="1"/>
    <col min="2064" max="2313" width="9.140625" style="9"/>
    <col min="2314" max="2314" width="26.42578125" style="9" bestFit="1" customWidth="1"/>
    <col min="2315" max="2315" width="21.5703125" style="9" bestFit="1" customWidth="1"/>
    <col min="2316" max="2316" width="18.42578125" style="9" bestFit="1" customWidth="1"/>
    <col min="2317" max="2317" width="17.5703125" style="9" bestFit="1" customWidth="1"/>
    <col min="2318" max="2318" width="10.7109375" style="9" bestFit="1" customWidth="1"/>
    <col min="2319" max="2319" width="13.7109375" style="9" bestFit="1" customWidth="1"/>
    <col min="2320" max="2569" width="9.140625" style="9"/>
    <col min="2570" max="2570" width="26.42578125" style="9" bestFit="1" customWidth="1"/>
    <col min="2571" max="2571" width="21.5703125" style="9" bestFit="1" customWidth="1"/>
    <col min="2572" max="2572" width="18.42578125" style="9" bestFit="1" customWidth="1"/>
    <col min="2573" max="2573" width="17.5703125" style="9" bestFit="1" customWidth="1"/>
    <col min="2574" max="2574" width="10.7109375" style="9" bestFit="1" customWidth="1"/>
    <col min="2575" max="2575" width="13.7109375" style="9" bestFit="1" customWidth="1"/>
    <col min="2576" max="2825" width="9.140625" style="9"/>
    <col min="2826" max="2826" width="26.42578125" style="9" bestFit="1" customWidth="1"/>
    <col min="2827" max="2827" width="21.5703125" style="9" bestFit="1" customWidth="1"/>
    <col min="2828" max="2828" width="18.42578125" style="9" bestFit="1" customWidth="1"/>
    <col min="2829" max="2829" width="17.5703125" style="9" bestFit="1" customWidth="1"/>
    <col min="2830" max="2830" width="10.7109375" style="9" bestFit="1" customWidth="1"/>
    <col min="2831" max="2831" width="13.7109375" style="9" bestFit="1" customWidth="1"/>
    <col min="2832" max="3081" width="9.140625" style="9"/>
    <col min="3082" max="3082" width="26.42578125" style="9" bestFit="1" customWidth="1"/>
    <col min="3083" max="3083" width="21.5703125" style="9" bestFit="1" customWidth="1"/>
    <col min="3084" max="3084" width="18.42578125" style="9" bestFit="1" customWidth="1"/>
    <col min="3085" max="3085" width="17.5703125" style="9" bestFit="1" customWidth="1"/>
    <col min="3086" max="3086" width="10.7109375" style="9" bestFit="1" customWidth="1"/>
    <col min="3087" max="3087" width="13.7109375" style="9" bestFit="1" customWidth="1"/>
    <col min="3088" max="3337" width="9.140625" style="9"/>
    <col min="3338" max="3338" width="26.42578125" style="9" bestFit="1" customWidth="1"/>
    <col min="3339" max="3339" width="21.5703125" style="9" bestFit="1" customWidth="1"/>
    <col min="3340" max="3340" width="18.42578125" style="9" bestFit="1" customWidth="1"/>
    <col min="3341" max="3341" width="17.5703125" style="9" bestFit="1" customWidth="1"/>
    <col min="3342" max="3342" width="10.7109375" style="9" bestFit="1" customWidth="1"/>
    <col min="3343" max="3343" width="13.7109375" style="9" bestFit="1" customWidth="1"/>
    <col min="3344" max="3593" width="9.140625" style="9"/>
    <col min="3594" max="3594" width="26.42578125" style="9" bestFit="1" customWidth="1"/>
    <col min="3595" max="3595" width="21.5703125" style="9" bestFit="1" customWidth="1"/>
    <col min="3596" max="3596" width="18.42578125" style="9" bestFit="1" customWidth="1"/>
    <col min="3597" max="3597" width="17.5703125" style="9" bestFit="1" customWidth="1"/>
    <col min="3598" max="3598" width="10.7109375" style="9" bestFit="1" customWidth="1"/>
    <col min="3599" max="3599" width="13.7109375" style="9" bestFit="1" customWidth="1"/>
    <col min="3600" max="3849" width="9.140625" style="9"/>
    <col min="3850" max="3850" width="26.42578125" style="9" bestFit="1" customWidth="1"/>
    <col min="3851" max="3851" width="21.5703125" style="9" bestFit="1" customWidth="1"/>
    <col min="3852" max="3852" width="18.42578125" style="9" bestFit="1" customWidth="1"/>
    <col min="3853" max="3853" width="17.5703125" style="9" bestFit="1" customWidth="1"/>
    <col min="3854" max="3854" width="10.7109375" style="9" bestFit="1" customWidth="1"/>
    <col min="3855" max="3855" width="13.7109375" style="9" bestFit="1" customWidth="1"/>
    <col min="3856" max="4105" width="9.140625" style="9"/>
    <col min="4106" max="4106" width="26.42578125" style="9" bestFit="1" customWidth="1"/>
    <col min="4107" max="4107" width="21.5703125" style="9" bestFit="1" customWidth="1"/>
    <col min="4108" max="4108" width="18.42578125" style="9" bestFit="1" customWidth="1"/>
    <col min="4109" max="4109" width="17.5703125" style="9" bestFit="1" customWidth="1"/>
    <col min="4110" max="4110" width="10.7109375" style="9" bestFit="1" customWidth="1"/>
    <col min="4111" max="4111" width="13.7109375" style="9" bestFit="1" customWidth="1"/>
    <col min="4112" max="4361" width="9.140625" style="9"/>
    <col min="4362" max="4362" width="26.42578125" style="9" bestFit="1" customWidth="1"/>
    <col min="4363" max="4363" width="21.5703125" style="9" bestFit="1" customWidth="1"/>
    <col min="4364" max="4364" width="18.42578125" style="9" bestFit="1" customWidth="1"/>
    <col min="4365" max="4365" width="17.5703125" style="9" bestFit="1" customWidth="1"/>
    <col min="4366" max="4366" width="10.7109375" style="9" bestFit="1" customWidth="1"/>
    <col min="4367" max="4367" width="13.7109375" style="9" bestFit="1" customWidth="1"/>
    <col min="4368" max="4617" width="9.140625" style="9"/>
    <col min="4618" max="4618" width="26.42578125" style="9" bestFit="1" customWidth="1"/>
    <col min="4619" max="4619" width="21.5703125" style="9" bestFit="1" customWidth="1"/>
    <col min="4620" max="4620" width="18.42578125" style="9" bestFit="1" customWidth="1"/>
    <col min="4621" max="4621" width="17.5703125" style="9" bestFit="1" customWidth="1"/>
    <col min="4622" max="4622" width="10.7109375" style="9" bestFit="1" customWidth="1"/>
    <col min="4623" max="4623" width="13.7109375" style="9" bestFit="1" customWidth="1"/>
    <col min="4624" max="4873" width="9.140625" style="9"/>
    <col min="4874" max="4874" width="26.42578125" style="9" bestFit="1" customWidth="1"/>
    <col min="4875" max="4875" width="21.5703125" style="9" bestFit="1" customWidth="1"/>
    <col min="4876" max="4876" width="18.42578125" style="9" bestFit="1" customWidth="1"/>
    <col min="4877" max="4877" width="17.5703125" style="9" bestFit="1" customWidth="1"/>
    <col min="4878" max="4878" width="10.7109375" style="9" bestFit="1" customWidth="1"/>
    <col min="4879" max="4879" width="13.7109375" style="9" bestFit="1" customWidth="1"/>
    <col min="4880" max="5129" width="9.140625" style="9"/>
    <col min="5130" max="5130" width="26.42578125" style="9" bestFit="1" customWidth="1"/>
    <col min="5131" max="5131" width="21.5703125" style="9" bestFit="1" customWidth="1"/>
    <col min="5132" max="5132" width="18.42578125" style="9" bestFit="1" customWidth="1"/>
    <col min="5133" max="5133" width="17.5703125" style="9" bestFit="1" customWidth="1"/>
    <col min="5134" max="5134" width="10.7109375" style="9" bestFit="1" customWidth="1"/>
    <col min="5135" max="5135" width="13.7109375" style="9" bestFit="1" customWidth="1"/>
    <col min="5136" max="5385" width="9.140625" style="9"/>
    <col min="5386" max="5386" width="26.42578125" style="9" bestFit="1" customWidth="1"/>
    <col min="5387" max="5387" width="21.5703125" style="9" bestFit="1" customWidth="1"/>
    <col min="5388" max="5388" width="18.42578125" style="9" bestFit="1" customWidth="1"/>
    <col min="5389" max="5389" width="17.5703125" style="9" bestFit="1" customWidth="1"/>
    <col min="5390" max="5390" width="10.7109375" style="9" bestFit="1" customWidth="1"/>
    <col min="5391" max="5391" width="13.7109375" style="9" bestFit="1" customWidth="1"/>
    <col min="5392" max="5641" width="9.140625" style="9"/>
    <col min="5642" max="5642" width="26.42578125" style="9" bestFit="1" customWidth="1"/>
    <col min="5643" max="5643" width="21.5703125" style="9" bestFit="1" customWidth="1"/>
    <col min="5644" max="5644" width="18.42578125" style="9" bestFit="1" customWidth="1"/>
    <col min="5645" max="5645" width="17.5703125" style="9" bestFit="1" customWidth="1"/>
    <col min="5646" max="5646" width="10.7109375" style="9" bestFit="1" customWidth="1"/>
    <col min="5647" max="5647" width="13.7109375" style="9" bestFit="1" customWidth="1"/>
    <col min="5648" max="5897" width="9.140625" style="9"/>
    <col min="5898" max="5898" width="26.42578125" style="9" bestFit="1" customWidth="1"/>
    <col min="5899" max="5899" width="21.5703125" style="9" bestFit="1" customWidth="1"/>
    <col min="5900" max="5900" width="18.42578125" style="9" bestFit="1" customWidth="1"/>
    <col min="5901" max="5901" width="17.5703125" style="9" bestFit="1" customWidth="1"/>
    <col min="5902" max="5902" width="10.7109375" style="9" bestFit="1" customWidth="1"/>
    <col min="5903" max="5903" width="13.7109375" style="9" bestFit="1" customWidth="1"/>
    <col min="5904" max="6153" width="9.140625" style="9"/>
    <col min="6154" max="6154" width="26.42578125" style="9" bestFit="1" customWidth="1"/>
    <col min="6155" max="6155" width="21.5703125" style="9" bestFit="1" customWidth="1"/>
    <col min="6156" max="6156" width="18.42578125" style="9" bestFit="1" customWidth="1"/>
    <col min="6157" max="6157" width="17.5703125" style="9" bestFit="1" customWidth="1"/>
    <col min="6158" max="6158" width="10.7109375" style="9" bestFit="1" customWidth="1"/>
    <col min="6159" max="6159" width="13.7109375" style="9" bestFit="1" customWidth="1"/>
    <col min="6160" max="6409" width="9.140625" style="9"/>
    <col min="6410" max="6410" width="26.42578125" style="9" bestFit="1" customWidth="1"/>
    <col min="6411" max="6411" width="21.5703125" style="9" bestFit="1" customWidth="1"/>
    <col min="6412" max="6412" width="18.42578125" style="9" bestFit="1" customWidth="1"/>
    <col min="6413" max="6413" width="17.5703125" style="9" bestFit="1" customWidth="1"/>
    <col min="6414" max="6414" width="10.7109375" style="9" bestFit="1" customWidth="1"/>
    <col min="6415" max="6415" width="13.7109375" style="9" bestFit="1" customWidth="1"/>
    <col min="6416" max="6665" width="9.140625" style="9"/>
    <col min="6666" max="6666" width="26.42578125" style="9" bestFit="1" customWidth="1"/>
    <col min="6667" max="6667" width="21.5703125" style="9" bestFit="1" customWidth="1"/>
    <col min="6668" max="6668" width="18.42578125" style="9" bestFit="1" customWidth="1"/>
    <col min="6669" max="6669" width="17.5703125" style="9" bestFit="1" customWidth="1"/>
    <col min="6670" max="6670" width="10.7109375" style="9" bestFit="1" customWidth="1"/>
    <col min="6671" max="6671" width="13.7109375" style="9" bestFit="1" customWidth="1"/>
    <col min="6672" max="6921" width="9.140625" style="9"/>
    <col min="6922" max="6922" width="26.42578125" style="9" bestFit="1" customWidth="1"/>
    <col min="6923" max="6923" width="21.5703125" style="9" bestFit="1" customWidth="1"/>
    <col min="6924" max="6924" width="18.42578125" style="9" bestFit="1" customWidth="1"/>
    <col min="6925" max="6925" width="17.5703125" style="9" bestFit="1" customWidth="1"/>
    <col min="6926" max="6926" width="10.7109375" style="9" bestFit="1" customWidth="1"/>
    <col min="6927" max="6927" width="13.7109375" style="9" bestFit="1" customWidth="1"/>
    <col min="6928" max="7177" width="9.140625" style="9"/>
    <col min="7178" max="7178" width="26.42578125" style="9" bestFit="1" customWidth="1"/>
    <col min="7179" max="7179" width="21.5703125" style="9" bestFit="1" customWidth="1"/>
    <col min="7180" max="7180" width="18.42578125" style="9" bestFit="1" customWidth="1"/>
    <col min="7181" max="7181" width="17.5703125" style="9" bestFit="1" customWidth="1"/>
    <col min="7182" max="7182" width="10.7109375" style="9" bestFit="1" customWidth="1"/>
    <col min="7183" max="7183" width="13.7109375" style="9" bestFit="1" customWidth="1"/>
    <col min="7184" max="7433" width="9.140625" style="9"/>
    <col min="7434" max="7434" width="26.42578125" style="9" bestFit="1" customWidth="1"/>
    <col min="7435" max="7435" width="21.5703125" style="9" bestFit="1" customWidth="1"/>
    <col min="7436" max="7436" width="18.42578125" style="9" bestFit="1" customWidth="1"/>
    <col min="7437" max="7437" width="17.5703125" style="9" bestFit="1" customWidth="1"/>
    <col min="7438" max="7438" width="10.7109375" style="9" bestFit="1" customWidth="1"/>
    <col min="7439" max="7439" width="13.7109375" style="9" bestFit="1" customWidth="1"/>
    <col min="7440" max="7689" width="9.140625" style="9"/>
    <col min="7690" max="7690" width="26.42578125" style="9" bestFit="1" customWidth="1"/>
    <col min="7691" max="7691" width="21.5703125" style="9" bestFit="1" customWidth="1"/>
    <col min="7692" max="7692" width="18.42578125" style="9" bestFit="1" customWidth="1"/>
    <col min="7693" max="7693" width="17.5703125" style="9" bestFit="1" customWidth="1"/>
    <col min="7694" max="7694" width="10.7109375" style="9" bestFit="1" customWidth="1"/>
    <col min="7695" max="7695" width="13.7109375" style="9" bestFit="1" customWidth="1"/>
    <col min="7696" max="7945" width="9.140625" style="9"/>
    <col min="7946" max="7946" width="26.42578125" style="9" bestFit="1" customWidth="1"/>
    <col min="7947" max="7947" width="21.5703125" style="9" bestFit="1" customWidth="1"/>
    <col min="7948" max="7948" width="18.42578125" style="9" bestFit="1" customWidth="1"/>
    <col min="7949" max="7949" width="17.5703125" style="9" bestFit="1" customWidth="1"/>
    <col min="7950" max="7950" width="10.7109375" style="9" bestFit="1" customWidth="1"/>
    <col min="7951" max="7951" width="13.7109375" style="9" bestFit="1" customWidth="1"/>
    <col min="7952" max="8201" width="9.140625" style="9"/>
    <col min="8202" max="8202" width="26.42578125" style="9" bestFit="1" customWidth="1"/>
    <col min="8203" max="8203" width="21.5703125" style="9" bestFit="1" customWidth="1"/>
    <col min="8204" max="8204" width="18.42578125" style="9" bestFit="1" customWidth="1"/>
    <col min="8205" max="8205" width="17.5703125" style="9" bestFit="1" customWidth="1"/>
    <col min="8206" max="8206" width="10.7109375" style="9" bestFit="1" customWidth="1"/>
    <col min="8207" max="8207" width="13.7109375" style="9" bestFit="1" customWidth="1"/>
    <col min="8208" max="8457" width="9.140625" style="9"/>
    <col min="8458" max="8458" width="26.42578125" style="9" bestFit="1" customWidth="1"/>
    <col min="8459" max="8459" width="21.5703125" style="9" bestFit="1" customWidth="1"/>
    <col min="8460" max="8460" width="18.42578125" style="9" bestFit="1" customWidth="1"/>
    <col min="8461" max="8461" width="17.5703125" style="9" bestFit="1" customWidth="1"/>
    <col min="8462" max="8462" width="10.7109375" style="9" bestFit="1" customWidth="1"/>
    <col min="8463" max="8463" width="13.7109375" style="9" bestFit="1" customWidth="1"/>
    <col min="8464" max="8713" width="9.140625" style="9"/>
    <col min="8714" max="8714" width="26.42578125" style="9" bestFit="1" customWidth="1"/>
    <col min="8715" max="8715" width="21.5703125" style="9" bestFit="1" customWidth="1"/>
    <col min="8716" max="8716" width="18.42578125" style="9" bestFit="1" customWidth="1"/>
    <col min="8717" max="8717" width="17.5703125" style="9" bestFit="1" customWidth="1"/>
    <col min="8718" max="8718" width="10.7109375" style="9" bestFit="1" customWidth="1"/>
    <col min="8719" max="8719" width="13.7109375" style="9" bestFit="1" customWidth="1"/>
    <col min="8720" max="8969" width="9.140625" style="9"/>
    <col min="8970" max="8970" width="26.42578125" style="9" bestFit="1" customWidth="1"/>
    <col min="8971" max="8971" width="21.5703125" style="9" bestFit="1" customWidth="1"/>
    <col min="8972" max="8972" width="18.42578125" style="9" bestFit="1" customWidth="1"/>
    <col min="8973" max="8973" width="17.5703125" style="9" bestFit="1" customWidth="1"/>
    <col min="8974" max="8974" width="10.7109375" style="9" bestFit="1" customWidth="1"/>
    <col min="8975" max="8975" width="13.7109375" style="9" bestFit="1" customWidth="1"/>
    <col min="8976" max="9225" width="9.140625" style="9"/>
    <col min="9226" max="9226" width="26.42578125" style="9" bestFit="1" customWidth="1"/>
    <col min="9227" max="9227" width="21.5703125" style="9" bestFit="1" customWidth="1"/>
    <col min="9228" max="9228" width="18.42578125" style="9" bestFit="1" customWidth="1"/>
    <col min="9229" max="9229" width="17.5703125" style="9" bestFit="1" customWidth="1"/>
    <col min="9230" max="9230" width="10.7109375" style="9" bestFit="1" customWidth="1"/>
    <col min="9231" max="9231" width="13.7109375" style="9" bestFit="1" customWidth="1"/>
    <col min="9232" max="9481" width="9.140625" style="9"/>
    <col min="9482" max="9482" width="26.42578125" style="9" bestFit="1" customWidth="1"/>
    <col min="9483" max="9483" width="21.5703125" style="9" bestFit="1" customWidth="1"/>
    <col min="9484" max="9484" width="18.42578125" style="9" bestFit="1" customWidth="1"/>
    <col min="9485" max="9485" width="17.5703125" style="9" bestFit="1" customWidth="1"/>
    <col min="9486" max="9486" width="10.7109375" style="9" bestFit="1" customWidth="1"/>
    <col min="9487" max="9487" width="13.7109375" style="9" bestFit="1" customWidth="1"/>
    <col min="9488" max="9737" width="9.140625" style="9"/>
    <col min="9738" max="9738" width="26.42578125" style="9" bestFit="1" customWidth="1"/>
    <col min="9739" max="9739" width="21.5703125" style="9" bestFit="1" customWidth="1"/>
    <col min="9740" max="9740" width="18.42578125" style="9" bestFit="1" customWidth="1"/>
    <col min="9741" max="9741" width="17.5703125" style="9" bestFit="1" customWidth="1"/>
    <col min="9742" max="9742" width="10.7109375" style="9" bestFit="1" customWidth="1"/>
    <col min="9743" max="9743" width="13.7109375" style="9" bestFit="1" customWidth="1"/>
    <col min="9744" max="9993" width="9.140625" style="9"/>
    <col min="9994" max="9994" width="26.42578125" style="9" bestFit="1" customWidth="1"/>
    <col min="9995" max="9995" width="21.5703125" style="9" bestFit="1" customWidth="1"/>
    <col min="9996" max="9996" width="18.42578125" style="9" bestFit="1" customWidth="1"/>
    <col min="9997" max="9997" width="17.5703125" style="9" bestFit="1" customWidth="1"/>
    <col min="9998" max="9998" width="10.7109375" style="9" bestFit="1" customWidth="1"/>
    <col min="9999" max="9999" width="13.7109375" style="9" bestFit="1" customWidth="1"/>
    <col min="10000" max="10249" width="9.140625" style="9"/>
    <col min="10250" max="10250" width="26.42578125" style="9" bestFit="1" customWidth="1"/>
    <col min="10251" max="10251" width="21.5703125" style="9" bestFit="1" customWidth="1"/>
    <col min="10252" max="10252" width="18.42578125" style="9" bestFit="1" customWidth="1"/>
    <col min="10253" max="10253" width="17.5703125" style="9" bestFit="1" customWidth="1"/>
    <col min="10254" max="10254" width="10.7109375" style="9" bestFit="1" customWidth="1"/>
    <col min="10255" max="10255" width="13.7109375" style="9" bestFit="1" customWidth="1"/>
    <col min="10256" max="10505" width="9.140625" style="9"/>
    <col min="10506" max="10506" width="26.42578125" style="9" bestFit="1" customWidth="1"/>
    <col min="10507" max="10507" width="21.5703125" style="9" bestFit="1" customWidth="1"/>
    <col min="10508" max="10508" width="18.42578125" style="9" bestFit="1" customWidth="1"/>
    <col min="10509" max="10509" width="17.5703125" style="9" bestFit="1" customWidth="1"/>
    <col min="10510" max="10510" width="10.7109375" style="9" bestFit="1" customWidth="1"/>
    <col min="10511" max="10511" width="13.7109375" style="9" bestFit="1" customWidth="1"/>
    <col min="10512" max="10761" width="9.140625" style="9"/>
    <col min="10762" max="10762" width="26.42578125" style="9" bestFit="1" customWidth="1"/>
    <col min="10763" max="10763" width="21.5703125" style="9" bestFit="1" customWidth="1"/>
    <col min="10764" max="10764" width="18.42578125" style="9" bestFit="1" customWidth="1"/>
    <col min="10765" max="10765" width="17.5703125" style="9" bestFit="1" customWidth="1"/>
    <col min="10766" max="10766" width="10.7109375" style="9" bestFit="1" customWidth="1"/>
    <col min="10767" max="10767" width="13.7109375" style="9" bestFit="1" customWidth="1"/>
    <col min="10768" max="11017" width="9.140625" style="9"/>
    <col min="11018" max="11018" width="26.42578125" style="9" bestFit="1" customWidth="1"/>
    <col min="11019" max="11019" width="21.5703125" style="9" bestFit="1" customWidth="1"/>
    <col min="11020" max="11020" width="18.42578125" style="9" bestFit="1" customWidth="1"/>
    <col min="11021" max="11021" width="17.5703125" style="9" bestFit="1" customWidth="1"/>
    <col min="11022" max="11022" width="10.7109375" style="9" bestFit="1" customWidth="1"/>
    <col min="11023" max="11023" width="13.7109375" style="9" bestFit="1" customWidth="1"/>
    <col min="11024" max="11273" width="9.140625" style="9"/>
    <col min="11274" max="11274" width="26.42578125" style="9" bestFit="1" customWidth="1"/>
    <col min="11275" max="11275" width="21.5703125" style="9" bestFit="1" customWidth="1"/>
    <col min="11276" max="11276" width="18.42578125" style="9" bestFit="1" customWidth="1"/>
    <col min="11277" max="11277" width="17.5703125" style="9" bestFit="1" customWidth="1"/>
    <col min="11278" max="11278" width="10.7109375" style="9" bestFit="1" customWidth="1"/>
    <col min="11279" max="11279" width="13.7109375" style="9" bestFit="1" customWidth="1"/>
    <col min="11280" max="11529" width="9.140625" style="9"/>
    <col min="11530" max="11530" width="26.42578125" style="9" bestFit="1" customWidth="1"/>
    <col min="11531" max="11531" width="21.5703125" style="9" bestFit="1" customWidth="1"/>
    <col min="11532" max="11532" width="18.42578125" style="9" bestFit="1" customWidth="1"/>
    <col min="11533" max="11533" width="17.5703125" style="9" bestFit="1" customWidth="1"/>
    <col min="11534" max="11534" width="10.7109375" style="9" bestFit="1" customWidth="1"/>
    <col min="11535" max="11535" width="13.7109375" style="9" bestFit="1" customWidth="1"/>
    <col min="11536" max="11785" width="9.140625" style="9"/>
    <col min="11786" max="11786" width="26.42578125" style="9" bestFit="1" customWidth="1"/>
    <col min="11787" max="11787" width="21.5703125" style="9" bestFit="1" customWidth="1"/>
    <col min="11788" max="11788" width="18.42578125" style="9" bestFit="1" customWidth="1"/>
    <col min="11789" max="11789" width="17.5703125" style="9" bestFit="1" customWidth="1"/>
    <col min="11790" max="11790" width="10.7109375" style="9" bestFit="1" customWidth="1"/>
    <col min="11791" max="11791" width="13.7109375" style="9" bestFit="1" customWidth="1"/>
    <col min="11792" max="12041" width="9.140625" style="9"/>
    <col min="12042" max="12042" width="26.42578125" style="9" bestFit="1" customWidth="1"/>
    <col min="12043" max="12043" width="21.5703125" style="9" bestFit="1" customWidth="1"/>
    <col min="12044" max="12044" width="18.42578125" style="9" bestFit="1" customWidth="1"/>
    <col min="12045" max="12045" width="17.5703125" style="9" bestFit="1" customWidth="1"/>
    <col min="12046" max="12046" width="10.7109375" style="9" bestFit="1" customWidth="1"/>
    <col min="12047" max="12047" width="13.7109375" style="9" bestFit="1" customWidth="1"/>
    <col min="12048" max="12297" width="9.140625" style="9"/>
    <col min="12298" max="12298" width="26.42578125" style="9" bestFit="1" customWidth="1"/>
    <col min="12299" max="12299" width="21.5703125" style="9" bestFit="1" customWidth="1"/>
    <col min="12300" max="12300" width="18.42578125" style="9" bestFit="1" customWidth="1"/>
    <col min="12301" max="12301" width="17.5703125" style="9" bestFit="1" customWidth="1"/>
    <col min="12302" max="12302" width="10.7109375" style="9" bestFit="1" customWidth="1"/>
    <col min="12303" max="12303" width="13.7109375" style="9" bestFit="1" customWidth="1"/>
    <col min="12304" max="12553" width="9.140625" style="9"/>
    <col min="12554" max="12554" width="26.42578125" style="9" bestFit="1" customWidth="1"/>
    <col min="12555" max="12555" width="21.5703125" style="9" bestFit="1" customWidth="1"/>
    <col min="12556" max="12556" width="18.42578125" style="9" bestFit="1" customWidth="1"/>
    <col min="12557" max="12557" width="17.5703125" style="9" bestFit="1" customWidth="1"/>
    <col min="12558" max="12558" width="10.7109375" style="9" bestFit="1" customWidth="1"/>
    <col min="12559" max="12559" width="13.7109375" style="9" bestFit="1" customWidth="1"/>
    <col min="12560" max="12809" width="9.140625" style="9"/>
    <col min="12810" max="12810" width="26.42578125" style="9" bestFit="1" customWidth="1"/>
    <col min="12811" max="12811" width="21.5703125" style="9" bestFit="1" customWidth="1"/>
    <col min="12812" max="12812" width="18.42578125" style="9" bestFit="1" customWidth="1"/>
    <col min="12813" max="12813" width="17.5703125" style="9" bestFit="1" customWidth="1"/>
    <col min="12814" max="12814" width="10.7109375" style="9" bestFit="1" customWidth="1"/>
    <col min="12815" max="12815" width="13.7109375" style="9" bestFit="1" customWidth="1"/>
    <col min="12816" max="13065" width="9.140625" style="9"/>
    <col min="13066" max="13066" width="26.42578125" style="9" bestFit="1" customWidth="1"/>
    <col min="13067" max="13067" width="21.5703125" style="9" bestFit="1" customWidth="1"/>
    <col min="13068" max="13068" width="18.42578125" style="9" bestFit="1" customWidth="1"/>
    <col min="13069" max="13069" width="17.5703125" style="9" bestFit="1" customWidth="1"/>
    <col min="13070" max="13070" width="10.7109375" style="9" bestFit="1" customWidth="1"/>
    <col min="13071" max="13071" width="13.7109375" style="9" bestFit="1" customWidth="1"/>
    <col min="13072" max="13321" width="9.140625" style="9"/>
    <col min="13322" max="13322" width="26.42578125" style="9" bestFit="1" customWidth="1"/>
    <col min="13323" max="13323" width="21.5703125" style="9" bestFit="1" customWidth="1"/>
    <col min="13324" max="13324" width="18.42578125" style="9" bestFit="1" customWidth="1"/>
    <col min="13325" max="13325" width="17.5703125" style="9" bestFit="1" customWidth="1"/>
    <col min="13326" max="13326" width="10.7109375" style="9" bestFit="1" customWidth="1"/>
    <col min="13327" max="13327" width="13.7109375" style="9" bestFit="1" customWidth="1"/>
    <col min="13328" max="13577" width="9.140625" style="9"/>
    <col min="13578" max="13578" width="26.42578125" style="9" bestFit="1" customWidth="1"/>
    <col min="13579" max="13579" width="21.5703125" style="9" bestFit="1" customWidth="1"/>
    <col min="13580" max="13580" width="18.42578125" style="9" bestFit="1" customWidth="1"/>
    <col min="13581" max="13581" width="17.5703125" style="9" bestFit="1" customWidth="1"/>
    <col min="13582" max="13582" width="10.7109375" style="9" bestFit="1" customWidth="1"/>
    <col min="13583" max="13583" width="13.7109375" style="9" bestFit="1" customWidth="1"/>
    <col min="13584" max="13833" width="9.140625" style="9"/>
    <col min="13834" max="13834" width="26.42578125" style="9" bestFit="1" customWidth="1"/>
    <col min="13835" max="13835" width="21.5703125" style="9" bestFit="1" customWidth="1"/>
    <col min="13836" max="13836" width="18.42578125" style="9" bestFit="1" customWidth="1"/>
    <col min="13837" max="13837" width="17.5703125" style="9" bestFit="1" customWidth="1"/>
    <col min="13838" max="13838" width="10.7109375" style="9" bestFit="1" customWidth="1"/>
    <col min="13839" max="13839" width="13.7109375" style="9" bestFit="1" customWidth="1"/>
    <col min="13840" max="14089" width="9.140625" style="9"/>
    <col min="14090" max="14090" width="26.42578125" style="9" bestFit="1" customWidth="1"/>
    <col min="14091" max="14091" width="21.5703125" style="9" bestFit="1" customWidth="1"/>
    <col min="14092" max="14092" width="18.42578125" style="9" bestFit="1" customWidth="1"/>
    <col min="14093" max="14093" width="17.5703125" style="9" bestFit="1" customWidth="1"/>
    <col min="14094" max="14094" width="10.7109375" style="9" bestFit="1" customWidth="1"/>
    <col min="14095" max="14095" width="13.7109375" style="9" bestFit="1" customWidth="1"/>
    <col min="14096" max="14345" width="9.140625" style="9"/>
    <col min="14346" max="14346" width="26.42578125" style="9" bestFit="1" customWidth="1"/>
    <col min="14347" max="14347" width="21.5703125" style="9" bestFit="1" customWidth="1"/>
    <col min="14348" max="14348" width="18.42578125" style="9" bestFit="1" customWidth="1"/>
    <col min="14349" max="14349" width="17.5703125" style="9" bestFit="1" customWidth="1"/>
    <col min="14350" max="14350" width="10.7109375" style="9" bestFit="1" customWidth="1"/>
    <col min="14351" max="14351" width="13.7109375" style="9" bestFit="1" customWidth="1"/>
    <col min="14352" max="14601" width="9.140625" style="9"/>
    <col min="14602" max="14602" width="26.42578125" style="9" bestFit="1" customWidth="1"/>
    <col min="14603" max="14603" width="21.5703125" style="9" bestFit="1" customWidth="1"/>
    <col min="14604" max="14604" width="18.42578125" style="9" bestFit="1" customWidth="1"/>
    <col min="14605" max="14605" width="17.5703125" style="9" bestFit="1" customWidth="1"/>
    <col min="14606" max="14606" width="10.7109375" style="9" bestFit="1" customWidth="1"/>
    <col min="14607" max="14607" width="13.7109375" style="9" bestFit="1" customWidth="1"/>
    <col min="14608" max="14857" width="9.140625" style="9"/>
    <col min="14858" max="14858" width="26.42578125" style="9" bestFit="1" customWidth="1"/>
    <col min="14859" max="14859" width="21.5703125" style="9" bestFit="1" customWidth="1"/>
    <col min="14860" max="14860" width="18.42578125" style="9" bestFit="1" customWidth="1"/>
    <col min="14861" max="14861" width="17.5703125" style="9" bestFit="1" customWidth="1"/>
    <col min="14862" max="14862" width="10.7109375" style="9" bestFit="1" customWidth="1"/>
    <col min="14863" max="14863" width="13.7109375" style="9" bestFit="1" customWidth="1"/>
    <col min="14864" max="15113" width="9.140625" style="9"/>
    <col min="15114" max="15114" width="26.42578125" style="9" bestFit="1" customWidth="1"/>
    <col min="15115" max="15115" width="21.5703125" style="9" bestFit="1" customWidth="1"/>
    <col min="15116" max="15116" width="18.42578125" style="9" bestFit="1" customWidth="1"/>
    <col min="15117" max="15117" width="17.5703125" style="9" bestFit="1" customWidth="1"/>
    <col min="15118" max="15118" width="10.7109375" style="9" bestFit="1" customWidth="1"/>
    <col min="15119" max="15119" width="13.7109375" style="9" bestFit="1" customWidth="1"/>
    <col min="15120" max="15369" width="9.140625" style="9"/>
    <col min="15370" max="15370" width="26.42578125" style="9" bestFit="1" customWidth="1"/>
    <col min="15371" max="15371" width="21.5703125" style="9" bestFit="1" customWidth="1"/>
    <col min="15372" max="15372" width="18.42578125" style="9" bestFit="1" customWidth="1"/>
    <col min="15373" max="15373" width="17.5703125" style="9" bestFit="1" customWidth="1"/>
    <col min="15374" max="15374" width="10.7109375" style="9" bestFit="1" customWidth="1"/>
    <col min="15375" max="15375" width="13.7109375" style="9" bestFit="1" customWidth="1"/>
    <col min="15376" max="15625" width="9.140625" style="9"/>
    <col min="15626" max="15626" width="26.42578125" style="9" bestFit="1" customWidth="1"/>
    <col min="15627" max="15627" width="21.5703125" style="9" bestFit="1" customWidth="1"/>
    <col min="15628" max="15628" width="18.42578125" style="9" bestFit="1" customWidth="1"/>
    <col min="15629" max="15629" width="17.5703125" style="9" bestFit="1" customWidth="1"/>
    <col min="15630" max="15630" width="10.7109375" style="9" bestFit="1" customWidth="1"/>
    <col min="15631" max="15631" width="13.7109375" style="9" bestFit="1" customWidth="1"/>
    <col min="15632" max="15881" width="9.140625" style="9"/>
    <col min="15882" max="15882" width="26.42578125" style="9" bestFit="1" customWidth="1"/>
    <col min="15883" max="15883" width="21.5703125" style="9" bestFit="1" customWidth="1"/>
    <col min="15884" max="15884" width="18.42578125" style="9" bestFit="1" customWidth="1"/>
    <col min="15885" max="15885" width="17.5703125" style="9" bestFit="1" customWidth="1"/>
    <col min="15886" max="15886" width="10.7109375" style="9" bestFit="1" customWidth="1"/>
    <col min="15887" max="15887" width="13.7109375" style="9" bestFit="1" customWidth="1"/>
    <col min="15888" max="16137" width="9.140625" style="9"/>
    <col min="16138" max="16138" width="26.42578125" style="9" bestFit="1" customWidth="1"/>
    <col min="16139" max="16139" width="21.5703125" style="9" bestFit="1" customWidth="1"/>
    <col min="16140" max="16140" width="18.42578125" style="9" bestFit="1" customWidth="1"/>
    <col min="16141" max="16141" width="17.5703125" style="9" bestFit="1" customWidth="1"/>
    <col min="16142" max="16142" width="10.7109375" style="9" bestFit="1" customWidth="1"/>
    <col min="16143" max="16143" width="13.7109375" style="9" bestFit="1" customWidth="1"/>
    <col min="16144" max="16384" width="9.140625" style="9"/>
  </cols>
  <sheetData>
    <row r="1" spans="1:16" ht="38.25">
      <c r="A1" s="16" t="s">
        <v>22</v>
      </c>
      <c r="B1" s="16" t="s">
        <v>23</v>
      </c>
      <c r="C1" s="16" t="s">
        <v>29</v>
      </c>
      <c r="D1" s="16" t="s">
        <v>24</v>
      </c>
      <c r="E1" s="16" t="s">
        <v>30</v>
      </c>
      <c r="F1" s="16" t="s">
        <v>25</v>
      </c>
      <c r="G1" s="16" t="s">
        <v>31</v>
      </c>
      <c r="H1" s="16" t="s">
        <v>26</v>
      </c>
      <c r="I1" s="16" t="s">
        <v>33</v>
      </c>
      <c r="J1" s="16" t="s">
        <v>27</v>
      </c>
      <c r="K1" s="16" t="s">
        <v>38</v>
      </c>
      <c r="L1" s="16" t="s">
        <v>40</v>
      </c>
      <c r="M1" s="16" t="s">
        <v>43</v>
      </c>
      <c r="N1" s="16" t="s">
        <v>44</v>
      </c>
      <c r="O1" s="16" t="s">
        <v>42</v>
      </c>
      <c r="P1" s="16" t="s">
        <v>32</v>
      </c>
    </row>
    <row r="2" spans="1:16">
      <c r="A2" s="10" t="s">
        <v>28</v>
      </c>
      <c r="B2" s="11">
        <v>0.88900000000000001</v>
      </c>
      <c r="C2" s="11">
        <f>AVERAGE(B2:B4)*2.54</f>
        <v>2.2758400000000001</v>
      </c>
      <c r="D2" s="11">
        <v>0.28999999999999998</v>
      </c>
      <c r="E2" s="11">
        <f>AVERAGE(D2:D5)*2.54</f>
        <v>0.80771999999999999</v>
      </c>
      <c r="F2" s="11">
        <v>0.48899999999999999</v>
      </c>
      <c r="G2" s="11">
        <f>AVERAGE(F2:F5)*2.54</f>
        <v>1.2496799999999999</v>
      </c>
      <c r="H2" s="12">
        <v>47.125</v>
      </c>
      <c r="I2" s="12">
        <f>AVERAGE(H2:H4)*2.54</f>
        <v>119.75041666666668</v>
      </c>
      <c r="J2" s="13">
        <v>2.7E-2</v>
      </c>
      <c r="K2" s="13">
        <f>360/PI()*ATAN((C2-G2)/E2)</f>
        <v>103.58540128901316</v>
      </c>
      <c r="L2" s="13"/>
      <c r="M2" s="13">
        <f>(1-((G2^2)/(C2^2)))^2</f>
        <v>0.48787619023956597</v>
      </c>
      <c r="N2" s="13">
        <v>1.1499999999999999</v>
      </c>
      <c r="O2" s="13">
        <f>N2*M2</f>
        <v>0.56105761877550087</v>
      </c>
      <c r="P2" s="10">
        <f>AVERAGE(J2:J4)*2.54</f>
        <v>7.0273333333333327E-2</v>
      </c>
    </row>
    <row r="3" spans="1:16" hidden="1">
      <c r="A3" s="10"/>
      <c r="B3" s="11">
        <v>0.90100000000000002</v>
      </c>
      <c r="C3" s="11"/>
      <c r="D3" s="11">
        <v>0.33600000000000002</v>
      </c>
      <c r="E3" s="11"/>
      <c r="F3" s="11">
        <v>0.496</v>
      </c>
      <c r="G3" s="11"/>
      <c r="H3" s="12">
        <v>47.1875</v>
      </c>
      <c r="I3" s="12"/>
      <c r="J3" s="13">
        <v>0.03</v>
      </c>
      <c r="K3" s="13" t="e">
        <f t="shared" ref="K3:K8" si="0">360/PI()*ATAN((C3-G3)/E3)</f>
        <v>#DIV/0!</v>
      </c>
      <c r="L3" s="13"/>
      <c r="M3" s="13" t="e">
        <f t="shared" ref="M3:M12" si="1">(1-((G3^2)/(C3^2)))^2</f>
        <v>#DIV/0!</v>
      </c>
      <c r="N3" s="13"/>
      <c r="O3" s="13" t="e">
        <f t="shared" ref="O3:O12" si="2">N3*M3</f>
        <v>#DIV/0!</v>
      </c>
      <c r="P3" s="10"/>
    </row>
    <row r="4" spans="1:16" hidden="1">
      <c r="A4" s="10"/>
      <c r="B4" s="11">
        <v>0.89800000000000002</v>
      </c>
      <c r="C4" s="11"/>
      <c r="D4" s="11">
        <v>0.33100000000000002</v>
      </c>
      <c r="E4" s="11"/>
      <c r="F4" s="11">
        <v>0.495</v>
      </c>
      <c r="G4" s="11"/>
      <c r="H4" s="12">
        <v>47.125</v>
      </c>
      <c r="I4" s="12"/>
      <c r="J4" s="13">
        <v>2.5999999999999999E-2</v>
      </c>
      <c r="K4" s="13" t="e">
        <f t="shared" si="0"/>
        <v>#DIV/0!</v>
      </c>
      <c r="L4" s="13"/>
      <c r="M4" s="13" t="e">
        <f t="shared" si="1"/>
        <v>#DIV/0!</v>
      </c>
      <c r="N4" s="13"/>
      <c r="O4" s="13" t="e">
        <f t="shared" si="2"/>
        <v>#DIV/0!</v>
      </c>
      <c r="P4" s="10"/>
    </row>
    <row r="5" spans="1:16" hidden="1">
      <c r="A5" s="10"/>
      <c r="B5" s="11"/>
      <c r="C5" s="11"/>
      <c r="D5" s="11">
        <v>0.315</v>
      </c>
      <c r="E5" s="11"/>
      <c r="F5" s="11">
        <v>0.48799999999999999</v>
      </c>
      <c r="G5" s="11"/>
      <c r="H5" s="12"/>
      <c r="I5" s="12"/>
      <c r="J5" s="10"/>
      <c r="K5" s="13" t="e">
        <f t="shared" si="0"/>
        <v>#DIV/0!</v>
      </c>
      <c r="L5" s="13"/>
      <c r="M5" s="13" t="e">
        <f t="shared" si="1"/>
        <v>#DIV/0!</v>
      </c>
      <c r="N5" s="13"/>
      <c r="O5" s="13" t="e">
        <f t="shared" si="2"/>
        <v>#DIV/0!</v>
      </c>
      <c r="P5" s="10"/>
    </row>
    <row r="6" spans="1:16">
      <c r="A6" s="10">
        <v>2</v>
      </c>
      <c r="B6" s="11">
        <v>0.78200000000000003</v>
      </c>
      <c r="C6" s="11">
        <f>AVERAGE(B6:B8)*2.54</f>
        <v>1.9964400000000002</v>
      </c>
      <c r="D6" s="11">
        <v>0.72699999999999998</v>
      </c>
      <c r="E6" s="11">
        <f>AVERAGE(D6:D8)*2.54</f>
        <v>1.8939933333333334</v>
      </c>
      <c r="F6" s="11">
        <v>0.248</v>
      </c>
      <c r="G6" s="11">
        <f>AVERAGE(F6:F8)*2.54</f>
        <v>0.63246000000000002</v>
      </c>
      <c r="H6" s="12">
        <v>53.0625</v>
      </c>
      <c r="I6" s="12">
        <f>AVERAGE(H6:H8)*2.54</f>
        <v>134.88458333333332</v>
      </c>
      <c r="J6" s="10"/>
      <c r="K6" s="13">
        <f t="shared" si="0"/>
        <v>71.519918733964175</v>
      </c>
      <c r="L6" s="13"/>
      <c r="M6" s="13">
        <f t="shared" si="1"/>
        <v>0.80935506112580591</v>
      </c>
      <c r="N6" s="13">
        <v>1.21</v>
      </c>
      <c r="O6" s="13">
        <f t="shared" si="2"/>
        <v>0.97931962396222516</v>
      </c>
      <c r="P6" s="10"/>
    </row>
    <row r="7" spans="1:16" hidden="1">
      <c r="A7" s="10"/>
      <c r="B7" s="11">
        <v>0.77900000000000003</v>
      </c>
      <c r="C7" s="11"/>
      <c r="D7" s="11">
        <v>0.78600000000000003</v>
      </c>
      <c r="E7" s="11"/>
      <c r="F7" s="11">
        <v>0.249</v>
      </c>
      <c r="G7" s="11"/>
      <c r="H7" s="12">
        <v>53.125</v>
      </c>
      <c r="I7" s="12"/>
      <c r="J7" s="10"/>
      <c r="K7" s="13" t="e">
        <f t="shared" si="0"/>
        <v>#DIV/0!</v>
      </c>
      <c r="L7" s="13"/>
      <c r="M7" s="13" t="e">
        <f t="shared" si="1"/>
        <v>#DIV/0!</v>
      </c>
      <c r="N7" s="13"/>
      <c r="O7" s="13" t="e">
        <f t="shared" si="2"/>
        <v>#DIV/0!</v>
      </c>
      <c r="P7" s="10"/>
    </row>
    <row r="8" spans="1:16" hidden="1">
      <c r="A8" s="10"/>
      <c r="B8" s="11">
        <v>0.79700000000000004</v>
      </c>
      <c r="C8" s="11"/>
      <c r="D8" s="11">
        <v>0.72399999999999998</v>
      </c>
      <c r="E8" s="11"/>
      <c r="F8" s="11">
        <v>0.25</v>
      </c>
      <c r="G8" s="11"/>
      <c r="H8" s="12">
        <v>53.125</v>
      </c>
      <c r="I8" s="12"/>
      <c r="J8" s="10"/>
      <c r="K8" s="13" t="e">
        <f t="shared" si="0"/>
        <v>#DIV/0!</v>
      </c>
      <c r="L8" s="13"/>
      <c r="M8" s="13" t="e">
        <f t="shared" si="1"/>
        <v>#DIV/0!</v>
      </c>
      <c r="N8" s="13"/>
      <c r="O8" s="13" t="e">
        <f t="shared" si="2"/>
        <v>#DIV/0!</v>
      </c>
      <c r="P8" s="10"/>
    </row>
    <row r="9" spans="1:16">
      <c r="A9" s="10">
        <v>3</v>
      </c>
      <c r="B9" s="11">
        <v>0.66200000000000003</v>
      </c>
      <c r="C9" s="11">
        <f>AVERAGE(B9:B11)*2.54</f>
        <v>1.6399933333333332</v>
      </c>
      <c r="D9" s="11">
        <v>0.72599999999999998</v>
      </c>
      <c r="E9" s="11">
        <f>AVERAGE(D9:D11)*2.54</f>
        <v>1.8254133333333331</v>
      </c>
      <c r="F9" s="11">
        <v>0.73499999999999999</v>
      </c>
      <c r="G9" s="11">
        <f>AVERAGE(F9:F11)*2.54</f>
        <v>1.8880666666666666</v>
      </c>
      <c r="H9" s="12">
        <v>48.125</v>
      </c>
      <c r="I9" s="12">
        <f>AVERAGE(H9:H11)*2.54</f>
        <v>122.2375</v>
      </c>
      <c r="J9" s="10"/>
      <c r="K9" s="13">
        <f>360/PI()*ATAN((C9-G9)/E9)</f>
        <v>-15.478149011777464</v>
      </c>
      <c r="L9" s="13"/>
      <c r="M9" s="13">
        <f t="shared" si="1"/>
        <v>0.10589214819007108</v>
      </c>
      <c r="N9" s="13">
        <v>0.25</v>
      </c>
      <c r="O9" s="13">
        <f t="shared" si="2"/>
        <v>2.6473037047517769E-2</v>
      </c>
      <c r="P9" s="10"/>
    </row>
    <row r="10" spans="1:16" hidden="1">
      <c r="A10" s="10"/>
      <c r="B10" s="11">
        <v>0.64500000000000002</v>
      </c>
      <c r="C10" s="11"/>
      <c r="D10" s="11">
        <v>0.71</v>
      </c>
      <c r="E10" s="11"/>
      <c r="F10" s="11">
        <v>0.745</v>
      </c>
      <c r="G10" s="11"/>
      <c r="H10" s="12">
        <v>48.0625</v>
      </c>
      <c r="I10" s="12"/>
      <c r="J10" s="10"/>
      <c r="K10" s="13" t="e">
        <f t="shared" ref="K10:K18" si="3">360/PI()*ATAN((C10-G10)/E10)</f>
        <v>#DIV/0!</v>
      </c>
      <c r="L10" s="13"/>
      <c r="M10" s="13" t="e">
        <f t="shared" si="1"/>
        <v>#DIV/0!</v>
      </c>
      <c r="N10" s="13"/>
      <c r="O10" s="13" t="e">
        <f t="shared" si="2"/>
        <v>#DIV/0!</v>
      </c>
      <c r="P10" s="10"/>
    </row>
    <row r="11" spans="1:16" hidden="1">
      <c r="A11" s="10"/>
      <c r="B11" s="11">
        <v>0.63</v>
      </c>
      <c r="C11" s="11"/>
      <c r="D11" s="11">
        <v>0.72</v>
      </c>
      <c r="E11" s="11"/>
      <c r="F11" s="11">
        <v>0.75</v>
      </c>
      <c r="G11" s="11"/>
      <c r="H11" s="12">
        <v>48.1875</v>
      </c>
      <c r="I11" s="12"/>
      <c r="J11" s="10"/>
      <c r="K11" s="13" t="e">
        <f t="shared" si="3"/>
        <v>#DIV/0!</v>
      </c>
      <c r="L11" s="13"/>
      <c r="M11" s="13" t="e">
        <f t="shared" si="1"/>
        <v>#DIV/0!</v>
      </c>
      <c r="N11" s="13"/>
      <c r="O11" s="13" t="e">
        <f t="shared" si="2"/>
        <v>#DIV/0!</v>
      </c>
      <c r="P11" s="10"/>
    </row>
    <row r="12" spans="1:16">
      <c r="A12" s="10">
        <v>4</v>
      </c>
      <c r="B12" s="11">
        <v>0.90700000000000003</v>
      </c>
      <c r="C12" s="11">
        <f>AVERAGE(B12:B14)*2.54</f>
        <v>2.3207133333333334</v>
      </c>
      <c r="D12" s="11">
        <v>0.39700000000000002</v>
      </c>
      <c r="E12" s="11">
        <f>AVERAGE(D12:D14)*2.54</f>
        <v>1.0303933333333333</v>
      </c>
      <c r="F12" s="11">
        <v>0.496</v>
      </c>
      <c r="G12" s="11">
        <f>AVERAGE(F12:F14)*2.54</f>
        <v>1.2581466666666667</v>
      </c>
      <c r="H12" s="12">
        <v>46.75</v>
      </c>
      <c r="I12" s="12">
        <f>AVERAGE(H12:H14)*2.54</f>
        <v>118.79791666666668</v>
      </c>
      <c r="J12" s="10"/>
      <c r="K12" s="13">
        <f t="shared" si="3"/>
        <v>91.761381997830597</v>
      </c>
      <c r="L12" s="13"/>
      <c r="M12" s="13">
        <f t="shared" si="1"/>
        <v>0.4985581327935999</v>
      </c>
      <c r="N12" s="13">
        <v>1.2</v>
      </c>
      <c r="O12" s="13">
        <f t="shared" si="2"/>
        <v>0.59826975935231985</v>
      </c>
      <c r="P12" s="10"/>
    </row>
    <row r="13" spans="1:16" hidden="1">
      <c r="A13" s="10"/>
      <c r="B13" s="11">
        <v>0.91400000000000003</v>
      </c>
      <c r="C13" s="11"/>
      <c r="D13" s="11">
        <v>0.41199999999999998</v>
      </c>
      <c r="E13" s="11"/>
      <c r="F13" s="11">
        <v>0.49199999999999999</v>
      </c>
      <c r="G13" s="11"/>
      <c r="H13" s="12">
        <v>46.8125</v>
      </c>
      <c r="I13" s="12"/>
      <c r="J13" s="10"/>
      <c r="K13" s="13" t="e">
        <f t="shared" si="3"/>
        <v>#DIV/0!</v>
      </c>
      <c r="L13" s="13"/>
      <c r="M13" s="13"/>
      <c r="N13" s="13"/>
      <c r="O13" s="13"/>
      <c r="P13" s="10"/>
    </row>
    <row r="14" spans="1:16" hidden="1">
      <c r="A14" s="10"/>
      <c r="B14" s="11">
        <v>0.92</v>
      </c>
      <c r="C14" s="11"/>
      <c r="D14" s="11">
        <v>0.40799999999999997</v>
      </c>
      <c r="E14" s="11"/>
      <c r="F14" s="11">
        <v>0.498</v>
      </c>
      <c r="G14" s="11"/>
      <c r="H14" s="12">
        <v>46.75</v>
      </c>
      <c r="I14" s="12"/>
      <c r="J14" s="10"/>
      <c r="K14" s="13" t="e">
        <f t="shared" si="3"/>
        <v>#DIV/0!</v>
      </c>
      <c r="L14" s="13"/>
      <c r="M14" s="13"/>
      <c r="N14" s="13"/>
      <c r="O14" s="13"/>
      <c r="P14" s="10"/>
    </row>
    <row r="15" spans="1:16">
      <c r="A15" s="10" t="s">
        <v>39</v>
      </c>
      <c r="B15" s="11">
        <v>0.98199999999999998</v>
      </c>
      <c r="C15" s="11">
        <f>AVERAGE(B15:B17)*2.54</f>
        <v>2.4578733333333336</v>
      </c>
      <c r="D15" s="11">
        <v>0.44</v>
      </c>
      <c r="E15" s="11">
        <f>AVERAGE(D15:D17)*2.54</f>
        <v>1.1353800000000001</v>
      </c>
      <c r="F15" s="11">
        <v>0.495</v>
      </c>
      <c r="G15" s="11">
        <f>AVERAGE(F15:F17)*2.54</f>
        <v>1.2615333333333334</v>
      </c>
      <c r="H15" s="12">
        <v>50.125</v>
      </c>
      <c r="I15" s="12">
        <f>AVERAGE(H15:H17)*2.54</f>
        <v>127.47625000000001</v>
      </c>
      <c r="J15" s="10"/>
      <c r="K15" s="13">
        <f t="shared" si="3"/>
        <v>92.995175478035037</v>
      </c>
      <c r="L15" s="13">
        <f>E15/(AVERAGE(G15,C15)*4)</f>
        <v>0.15262918279080354</v>
      </c>
      <c r="M15" s="13"/>
      <c r="N15" s="13"/>
      <c r="O15" s="13">
        <v>7.0000000000000007E-2</v>
      </c>
      <c r="P15" s="10"/>
    </row>
    <row r="16" spans="1:16" hidden="1">
      <c r="A16" s="10"/>
      <c r="B16" s="11">
        <v>0.96199999999999997</v>
      </c>
      <c r="C16" s="11"/>
      <c r="D16" s="11">
        <v>0.441</v>
      </c>
      <c r="E16" s="11"/>
      <c r="F16" s="11">
        <v>0.499</v>
      </c>
      <c r="G16" s="11"/>
      <c r="H16" s="12">
        <v>50.3125</v>
      </c>
      <c r="I16" s="12"/>
      <c r="J16" s="10"/>
      <c r="K16" s="13" t="e">
        <f t="shared" si="3"/>
        <v>#DIV/0!</v>
      </c>
      <c r="L16" s="13" t="e">
        <f t="shared" ref="L16:L18" si="4">E16/(AVERAGE(G16,C16)*4)</f>
        <v>#DIV/0!</v>
      </c>
      <c r="M16" s="13"/>
      <c r="N16" s="13"/>
      <c r="O16" s="13"/>
      <c r="P16" s="10"/>
    </row>
    <row r="17" spans="1:16" hidden="1">
      <c r="A17" s="10"/>
      <c r="B17" s="11">
        <v>0.95899999999999996</v>
      </c>
      <c r="C17" s="11"/>
      <c r="D17" s="11">
        <v>0.46</v>
      </c>
      <c r="E17" s="11"/>
      <c r="F17" s="11">
        <v>0.496</v>
      </c>
      <c r="G17" s="11"/>
      <c r="H17" s="12">
        <v>50.125</v>
      </c>
      <c r="I17" s="12"/>
      <c r="J17" s="10"/>
      <c r="K17" s="13" t="e">
        <f t="shared" si="3"/>
        <v>#DIV/0!</v>
      </c>
      <c r="L17" s="13" t="e">
        <f t="shared" si="4"/>
        <v>#DIV/0!</v>
      </c>
      <c r="M17" s="13"/>
      <c r="N17" s="13"/>
      <c r="O17" s="13"/>
      <c r="P17" s="10"/>
    </row>
    <row r="18" spans="1:16">
      <c r="A18" s="14" t="s">
        <v>41</v>
      </c>
      <c r="B18" s="11">
        <v>1.488</v>
      </c>
      <c r="C18" s="11">
        <f>AVERAGE(B18:B20)*2.54</f>
        <v>3.752426666666667</v>
      </c>
      <c r="D18" s="11">
        <v>0.379</v>
      </c>
      <c r="E18" s="11">
        <f>AVERAGE(D18:D20)*2.54</f>
        <v>1.0041466666666667</v>
      </c>
      <c r="F18" s="11">
        <v>0.49199999999999999</v>
      </c>
      <c r="G18" s="11">
        <f>AVERAGE(F18:F20)*2.54</f>
        <v>1.2547600000000001</v>
      </c>
      <c r="H18" s="12">
        <v>48.4251</v>
      </c>
      <c r="I18" s="12">
        <f>AVERAGE(H18:H20)*2.54</f>
        <v>122.99975400000001</v>
      </c>
      <c r="J18" s="10"/>
      <c r="K18" s="13">
        <f t="shared" si="3"/>
        <v>136.19640172272506</v>
      </c>
      <c r="L18" s="13">
        <f t="shared" si="4"/>
        <v>0.10027054447074737</v>
      </c>
      <c r="M18" s="13"/>
      <c r="N18" s="13"/>
      <c r="O18" s="13">
        <v>0.12</v>
      </c>
      <c r="P18" s="10"/>
    </row>
    <row r="19" spans="1:16">
      <c r="A19" s="10"/>
      <c r="B19" s="11">
        <v>1.4550000000000001</v>
      </c>
      <c r="C19" s="11"/>
      <c r="D19" s="11">
        <v>0.40100000000000002</v>
      </c>
      <c r="E19" s="11"/>
      <c r="F19" s="11">
        <v>0.49399999999999999</v>
      </c>
      <c r="G19" s="11"/>
      <c r="H19" s="10"/>
      <c r="I19" s="12"/>
      <c r="J19" s="10"/>
      <c r="K19" s="10"/>
      <c r="L19" s="10"/>
      <c r="M19" s="10"/>
      <c r="N19" s="10"/>
      <c r="O19" s="10"/>
    </row>
    <row r="20" spans="1:16">
      <c r="A20" s="10"/>
      <c r="B20" s="11">
        <v>1.4890000000000001</v>
      </c>
      <c r="C20" s="11"/>
      <c r="D20" s="11">
        <v>0.40600000000000003</v>
      </c>
      <c r="E20" s="11"/>
      <c r="F20" s="11">
        <v>0.496</v>
      </c>
      <c r="G20" s="11"/>
      <c r="H20" s="10"/>
      <c r="I20" s="12"/>
      <c r="J20" s="10"/>
      <c r="K20" s="10"/>
      <c r="L20" s="10"/>
      <c r="M20" s="10"/>
      <c r="N20" s="10"/>
      <c r="O20" s="10"/>
    </row>
    <row r="23" spans="1:16">
      <c r="F23" s="11"/>
      <c r="J23" s="11"/>
      <c r="K23" s="11"/>
      <c r="L23" s="11"/>
      <c r="M23" s="11"/>
      <c r="N23" s="11"/>
      <c r="O23" s="11"/>
    </row>
    <row r="24" spans="1:16">
      <c r="F24" s="11"/>
      <c r="J24" s="11"/>
      <c r="K24" s="11"/>
      <c r="L24" s="11"/>
      <c r="M24" s="11"/>
      <c r="N24" s="11"/>
      <c r="O24" s="11"/>
    </row>
    <row r="25" spans="1:16">
      <c r="F25" s="11"/>
      <c r="J25" s="11"/>
      <c r="K25" s="11"/>
      <c r="L25" s="11"/>
      <c r="M25" s="11"/>
      <c r="N25" s="11"/>
      <c r="O25" s="11"/>
    </row>
    <row r="26" spans="1:16">
      <c r="F26" s="15"/>
      <c r="J26" s="15"/>
      <c r="K26" s="15"/>
      <c r="L26" s="15"/>
      <c r="M26" s="15"/>
      <c r="N26" s="15"/>
      <c r="O26" s="15"/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4 Tubes</vt:lpstr>
      <vt:lpstr>Weird Pressure Tube Thing</vt:lpstr>
      <vt:lpstr>Sheet1</vt:lpstr>
      <vt:lpstr>Sheet3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</dc:creator>
  <cp:lastModifiedBy>Alex</cp:lastModifiedBy>
  <dcterms:created xsi:type="dcterms:W3CDTF">2011-01-26T02:38:54Z</dcterms:created>
  <dcterms:modified xsi:type="dcterms:W3CDTF">2011-02-01T03:16:19Z</dcterms:modified>
</cp:coreProperties>
</file>