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5605" windowHeight="14835" tabRatio="500" activeTab="4"/>
  </bookViews>
  <sheets>
    <sheet name="Sheet1" sheetId="1" r:id="rId1"/>
    <sheet name="Mdot vs Alpha" sheetId="3" r:id="rId2"/>
    <sheet name="Mdot vs SCFH" sheetId="4" r:id="rId3"/>
    <sheet name="P v P" sheetId="5" r:id="rId4"/>
    <sheet name="Sheet2" sheetId="2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/>
  <c r="F17"/>
  <c r="F18"/>
  <c r="F19"/>
  <c r="F20"/>
  <c r="F21"/>
  <c r="F15"/>
  <c r="E16"/>
  <c r="E17"/>
  <c r="E18"/>
  <c r="E19"/>
  <c r="E20"/>
  <c r="E21"/>
  <c r="E15"/>
  <c r="C19" i="1"/>
  <c r="D19"/>
  <c r="E19"/>
  <c r="F19"/>
  <c r="G19"/>
  <c r="B19"/>
  <c r="I19"/>
  <c r="I33"/>
  <c r="C33"/>
  <c r="D33"/>
  <c r="E33"/>
  <c r="F33"/>
  <c r="G33"/>
  <c r="B33"/>
  <c r="K3" i="2"/>
  <c r="M3"/>
  <c r="O3"/>
  <c r="K4"/>
  <c r="M4"/>
  <c r="O4"/>
  <c r="K5"/>
  <c r="M5"/>
  <c r="O5"/>
  <c r="K6"/>
  <c r="M6"/>
  <c r="O6"/>
  <c r="K7"/>
  <c r="M7"/>
  <c r="O7"/>
  <c r="K8"/>
  <c r="M8"/>
  <c r="O8"/>
  <c r="K2"/>
  <c r="M2"/>
  <c r="O2"/>
  <c r="L3"/>
  <c r="N3"/>
  <c r="L4"/>
  <c r="N4"/>
  <c r="L5"/>
  <c r="N5"/>
  <c r="L6"/>
  <c r="N6"/>
  <c r="L7"/>
  <c r="N7"/>
  <c r="L8"/>
  <c r="N8"/>
  <c r="L2"/>
  <c r="N2"/>
  <c r="D3"/>
  <c r="F3"/>
  <c r="E3"/>
  <c r="H3"/>
  <c r="D4"/>
  <c r="F4"/>
  <c r="E4"/>
  <c r="H4"/>
  <c r="D5"/>
  <c r="F5"/>
  <c r="E5"/>
  <c r="H5"/>
  <c r="D6"/>
  <c r="F6"/>
  <c r="E6"/>
  <c r="H6"/>
  <c r="D7"/>
  <c r="F7"/>
  <c r="E7"/>
  <c r="H7"/>
  <c r="D8"/>
  <c r="F8"/>
  <c r="E8"/>
  <c r="H8"/>
  <c r="D2"/>
  <c r="F2"/>
  <c r="E2"/>
  <c r="H2"/>
  <c r="G3"/>
  <c r="G4"/>
  <c r="G5"/>
  <c r="G6"/>
  <c r="G7"/>
  <c r="G8"/>
  <c r="G2"/>
  <c r="E49" i="1"/>
  <c r="E48"/>
  <c r="E47"/>
  <c r="E46"/>
  <c r="E45"/>
  <c r="E44"/>
  <c r="E43"/>
  <c r="D49"/>
  <c r="D48"/>
  <c r="D47"/>
  <c r="D46"/>
  <c r="D45"/>
  <c r="D44"/>
  <c r="D43"/>
  <c r="I32"/>
  <c r="C49"/>
  <c r="I18"/>
  <c r="B49"/>
  <c r="G32"/>
  <c r="C48"/>
  <c r="F32"/>
  <c r="C47"/>
  <c r="E32"/>
  <c r="C46"/>
  <c r="D32"/>
  <c r="C45"/>
  <c r="C32"/>
  <c r="C44"/>
  <c r="B32"/>
  <c r="C43"/>
  <c r="G18"/>
  <c r="B48"/>
  <c r="F18"/>
  <c r="B47"/>
  <c r="E18"/>
  <c r="B46"/>
  <c r="D18"/>
  <c r="B45"/>
  <c r="C18"/>
  <c r="B44"/>
  <c r="B18"/>
  <c r="B43"/>
</calcChain>
</file>

<file path=xl/sharedStrings.xml><?xml version="1.0" encoding="utf-8"?>
<sst xmlns="http://schemas.openxmlformats.org/spreadsheetml/2006/main" count="40" uniqueCount="29">
  <si>
    <t>DP Cell Information</t>
  </si>
  <si>
    <t>Flow Rate (SCFH)</t>
  </si>
  <si>
    <t>DP Cell 1 (V)</t>
  </si>
  <si>
    <t>DP Cell 2 (V)</t>
  </si>
  <si>
    <t>Flow Rate (SCFM)</t>
  </si>
  <si>
    <t>Average (V)</t>
  </si>
  <si>
    <t>Standard Deviation (V)</t>
  </si>
  <si>
    <t>DP Cell 1 (Orifice)</t>
  </si>
  <si>
    <t>DP Cell 2 (Riser)</t>
  </si>
  <si>
    <t>Voltage (Filled)</t>
  </si>
  <si>
    <t>Voltage (Empty)</t>
  </si>
  <si>
    <t>Difference Between Taps (in)</t>
  </si>
  <si>
    <t>DP Cell 1 [V]</t>
  </si>
  <si>
    <t>DP Cell 2 [V]</t>
  </si>
  <si>
    <t>Flow Rate [SCFH]</t>
  </si>
  <si>
    <t>DP Cell 1 Error (P) [V]</t>
  </si>
  <si>
    <t>DP Cell 1 Total Error [V]</t>
  </si>
  <si>
    <t>DP Cell 2 Error (P) [V]</t>
  </si>
  <si>
    <t>DP Cell 2 Total Error [V]</t>
  </si>
  <si>
    <t>Pressure (Orifice) [Pa]</t>
  </si>
  <si>
    <t>Pressure Error (Orifice) [Pa]</t>
  </si>
  <si>
    <t>Pressure (Riser) [Pa]</t>
  </si>
  <si>
    <t>Pressure Error (Riser) [Pa]</t>
  </si>
  <si>
    <t>Mass Flow Rate (kg/s)</t>
  </si>
  <si>
    <t>Mass Flow Rate Error (kg/s)</t>
  </si>
  <si>
    <t>Void Fraction [ ]</t>
  </si>
  <si>
    <t>Void Fraction Error [ ]</t>
  </si>
  <si>
    <t>Normalized Pressure (Orifice) [Pa]</t>
  </si>
  <si>
    <t>Normalized Pressure (Riser) [Pa]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</si>
</sst>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v>Mass Flow Rate Across Orifice vs. Void Fraction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Sheet2!$H$2:$H$8</c:f>
                <c:numCache>
                  <c:formatCode>General</c:formatCode>
                  <c:ptCount val="7"/>
                  <c:pt idx="0">
                    <c:v>0.18505855204177896</c:v>
                  </c:pt>
                  <c:pt idx="1">
                    <c:v>0.19897516368404905</c:v>
                  </c:pt>
                  <c:pt idx="2">
                    <c:v>0.10584560452292065</c:v>
                  </c:pt>
                  <c:pt idx="3">
                    <c:v>0.13627362774285437</c:v>
                  </c:pt>
                  <c:pt idx="4">
                    <c:v>0.12597420056787206</c:v>
                  </c:pt>
                  <c:pt idx="5">
                    <c:v>0.16109665628054795</c:v>
                  </c:pt>
                  <c:pt idx="6">
                    <c:v>0.44681209294526902</c:v>
                  </c:pt>
                </c:numCache>
              </c:numRef>
            </c:plus>
            <c:minus>
              <c:numRef>
                <c:f>Sheet2!$H$2:$H$8</c:f>
                <c:numCache>
                  <c:formatCode>General</c:formatCode>
                  <c:ptCount val="7"/>
                  <c:pt idx="0">
                    <c:v>0.18505855204177896</c:v>
                  </c:pt>
                  <c:pt idx="1">
                    <c:v>0.19897516368404905</c:v>
                  </c:pt>
                  <c:pt idx="2">
                    <c:v>0.10584560452292065</c:v>
                  </c:pt>
                  <c:pt idx="3">
                    <c:v>0.13627362774285437</c:v>
                  </c:pt>
                  <c:pt idx="4">
                    <c:v>0.12597420056787206</c:v>
                  </c:pt>
                  <c:pt idx="5">
                    <c:v>0.16109665628054795</c:v>
                  </c:pt>
                  <c:pt idx="6">
                    <c:v>0.44681209294526902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Sheet2!$O$2:$O$8</c:f>
                <c:numCache>
                  <c:formatCode>General</c:formatCode>
                  <c:ptCount val="7"/>
                  <c:pt idx="0">
                    <c:v>2.6744728199409964E-3</c:v>
                  </c:pt>
                  <c:pt idx="1">
                    <c:v>2.9689438559344673E-3</c:v>
                  </c:pt>
                  <c:pt idx="2">
                    <c:v>2.7596471651777652E-3</c:v>
                  </c:pt>
                  <c:pt idx="3">
                    <c:v>4.3952340027740974E-3</c:v>
                  </c:pt>
                  <c:pt idx="4">
                    <c:v>4.3283711409993321E-3</c:v>
                  </c:pt>
                  <c:pt idx="5">
                    <c:v>5.27574694729303E-3</c:v>
                  </c:pt>
                  <c:pt idx="6">
                    <c:v>1.1531056467088961E-2</c:v>
                  </c:pt>
                </c:numCache>
              </c:numRef>
            </c:plus>
            <c:minus>
              <c:numRef>
                <c:f>Sheet2!$O$2:$O$8</c:f>
                <c:numCache>
                  <c:formatCode>General</c:formatCode>
                  <c:ptCount val="7"/>
                  <c:pt idx="0">
                    <c:v>2.6744728199409964E-3</c:v>
                  </c:pt>
                  <c:pt idx="1">
                    <c:v>2.9689438559344673E-3</c:v>
                  </c:pt>
                  <c:pt idx="2">
                    <c:v>2.7596471651777652E-3</c:v>
                  </c:pt>
                  <c:pt idx="3">
                    <c:v>4.3952340027740974E-3</c:v>
                  </c:pt>
                  <c:pt idx="4">
                    <c:v>4.3283711409993321E-3</c:v>
                  </c:pt>
                  <c:pt idx="5">
                    <c:v>5.27574694729303E-3</c:v>
                  </c:pt>
                  <c:pt idx="6">
                    <c:v>1.1531056467088961E-2</c:v>
                  </c:pt>
                </c:numCache>
              </c:numRef>
            </c:minus>
          </c:errBars>
          <c:xVal>
            <c:numRef>
              <c:f>Sheet2!$O$2:$O$8</c:f>
              <c:numCache>
                <c:formatCode>0.0000</c:formatCode>
                <c:ptCount val="7"/>
                <c:pt idx="0">
                  <c:v>2.6744728199409964E-3</c:v>
                </c:pt>
                <c:pt idx="1">
                  <c:v>2.9689438559344673E-3</c:v>
                </c:pt>
                <c:pt idx="2">
                  <c:v>2.7596471651777652E-3</c:v>
                </c:pt>
                <c:pt idx="3">
                  <c:v>4.3952340027740974E-3</c:v>
                </c:pt>
                <c:pt idx="4">
                  <c:v>4.3283711409993321E-3</c:v>
                </c:pt>
                <c:pt idx="5">
                  <c:v>5.27574694729303E-3</c:v>
                </c:pt>
                <c:pt idx="6" formatCode="0.000">
                  <c:v>1.1531056467088961E-2</c:v>
                </c:pt>
              </c:numCache>
            </c:numRef>
          </c:xVal>
          <c:yVal>
            <c:numRef>
              <c:f>Sheet2!$G$2:$G$8</c:f>
              <c:numCache>
                <c:formatCode>0.000</c:formatCode>
                <c:ptCount val="7"/>
                <c:pt idx="0">
                  <c:v>11.277653644405023</c:v>
                </c:pt>
                <c:pt idx="1">
                  <c:v>14.358772358229007</c:v>
                </c:pt>
                <c:pt idx="2">
                  <c:v>17.813523077252373</c:v>
                </c:pt>
                <c:pt idx="3">
                  <c:v>19.272964251427897</c:v>
                </c:pt>
                <c:pt idx="4">
                  <c:v>20.11372222278062</c:v>
                </c:pt>
                <c:pt idx="5">
                  <c:v>20.915494581519965</c:v>
                </c:pt>
                <c:pt idx="6">
                  <c:v>21.203514580106585</c:v>
                </c:pt>
              </c:numCache>
            </c:numRef>
          </c:yVal>
        </c:ser>
        <c:axId val="94489984"/>
        <c:axId val="94504832"/>
      </c:scatterChart>
      <c:valAx>
        <c:axId val="9448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Void Fraction (alpha) [ ]</a:t>
                </a:r>
              </a:p>
            </c:rich>
          </c:tx>
        </c:title>
        <c:numFmt formatCode="0.0000" sourceLinked="1"/>
        <c:tickLblPos val="nextTo"/>
        <c:crossAx val="94504832"/>
        <c:crosses val="autoZero"/>
        <c:crossBetween val="midCat"/>
      </c:valAx>
      <c:valAx>
        <c:axId val="94504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Flow Rate Across Orifice (m_dot) [kg/s]</a:t>
                </a:r>
              </a:p>
            </c:rich>
          </c:tx>
        </c:title>
        <c:numFmt formatCode="0.000" sourceLinked="1"/>
        <c:tickLblPos val="nextTo"/>
        <c:crossAx val="94489984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v>Mass Flow Rate Across Orifice vs. Air Flow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Sheet2!$H$2:$H$8</c:f>
                <c:numCache>
                  <c:formatCode>General</c:formatCode>
                  <c:ptCount val="7"/>
                  <c:pt idx="0">
                    <c:v>0.18505855204177896</c:v>
                  </c:pt>
                  <c:pt idx="1">
                    <c:v>0.19897516368404905</c:v>
                  </c:pt>
                  <c:pt idx="2">
                    <c:v>0.10584560452292065</c:v>
                  </c:pt>
                  <c:pt idx="3">
                    <c:v>0.13627362774285437</c:v>
                  </c:pt>
                  <c:pt idx="4">
                    <c:v>0.12597420056787206</c:v>
                  </c:pt>
                  <c:pt idx="5">
                    <c:v>0.16109665628054795</c:v>
                  </c:pt>
                  <c:pt idx="6">
                    <c:v>0.44681209294526902</c:v>
                  </c:pt>
                </c:numCache>
              </c:numRef>
            </c:plus>
            <c:minus>
              <c:numRef>
                <c:f>Sheet2!$H$2:$H$8</c:f>
                <c:numCache>
                  <c:formatCode>General</c:formatCode>
                  <c:ptCount val="7"/>
                  <c:pt idx="0">
                    <c:v>0.18505855204177896</c:v>
                  </c:pt>
                  <c:pt idx="1">
                    <c:v>0.19897516368404905</c:v>
                  </c:pt>
                  <c:pt idx="2">
                    <c:v>0.10584560452292065</c:v>
                  </c:pt>
                  <c:pt idx="3">
                    <c:v>0.13627362774285437</c:v>
                  </c:pt>
                  <c:pt idx="4">
                    <c:v>0.12597420056787206</c:v>
                  </c:pt>
                  <c:pt idx="5">
                    <c:v>0.16109665628054795</c:v>
                  </c:pt>
                  <c:pt idx="6">
                    <c:v>0.44681209294526902</c:v>
                  </c:pt>
                </c:numCache>
              </c:numRef>
            </c:minus>
          </c:errBars>
          <c:xVal>
            <c:numRef>
              <c:f>Sheet2!$A$2:$A$8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60</c:v>
                </c:pt>
              </c:numCache>
            </c:numRef>
          </c:xVal>
          <c:yVal>
            <c:numRef>
              <c:f>Sheet2!$G$2:$G$8</c:f>
              <c:numCache>
                <c:formatCode>0.000</c:formatCode>
                <c:ptCount val="7"/>
                <c:pt idx="0">
                  <c:v>11.277653644405023</c:v>
                </c:pt>
                <c:pt idx="1">
                  <c:v>14.358772358229007</c:v>
                </c:pt>
                <c:pt idx="2">
                  <c:v>17.813523077252373</c:v>
                </c:pt>
                <c:pt idx="3">
                  <c:v>19.272964251427897</c:v>
                </c:pt>
                <c:pt idx="4">
                  <c:v>20.11372222278062</c:v>
                </c:pt>
                <c:pt idx="5">
                  <c:v>20.915494581519965</c:v>
                </c:pt>
                <c:pt idx="6">
                  <c:v>21.203514580106585</c:v>
                </c:pt>
              </c:numCache>
            </c:numRef>
          </c:yVal>
        </c:ser>
        <c:axId val="94537984"/>
        <c:axId val="94564736"/>
      </c:scatterChart>
      <c:valAx>
        <c:axId val="9453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Flow Rate (Q) [SCFH]</a:t>
                </a:r>
              </a:p>
            </c:rich>
          </c:tx>
        </c:title>
        <c:numFmt formatCode="General" sourceLinked="1"/>
        <c:tickLblPos val="nextTo"/>
        <c:crossAx val="94564736"/>
        <c:crosses val="autoZero"/>
        <c:crossBetween val="midCat"/>
      </c:valAx>
      <c:valAx>
        <c:axId val="94564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Flow Rate Across Orifice (m_dot) [kg/s]</a:t>
                </a:r>
              </a:p>
            </c:rich>
          </c:tx>
        </c:title>
        <c:numFmt formatCode="0.000" sourceLinked="1"/>
        <c:tickLblPos val="nextTo"/>
        <c:crossAx val="94537984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Normalized Pressure Drop vs. Flow Rate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Sheet2!$E$14</c:f>
              <c:strCache>
                <c:ptCount val="1"/>
                <c:pt idx="0">
                  <c:v>Normalized Pressure (Orifice) [Pa]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60</c:v>
                </c:pt>
              </c:numCache>
            </c:numRef>
          </c:xVal>
          <c:yVal>
            <c:numRef>
              <c:f>Sheet2!$E$15:$E$21</c:f>
              <c:numCache>
                <c:formatCode>General</c:formatCode>
                <c:ptCount val="7"/>
                <c:pt idx="0">
                  <c:v>1</c:v>
                </c:pt>
                <c:pt idx="1">
                  <c:v>1.6210526315789475</c:v>
                </c:pt>
                <c:pt idx="2">
                  <c:v>2.4949516648764773</c:v>
                </c:pt>
                <c:pt idx="3">
                  <c:v>2.9205155746509135</c:v>
                </c:pt>
                <c:pt idx="4">
                  <c:v>3.1808807733619764</c:v>
                </c:pt>
                <c:pt idx="5">
                  <c:v>3.439527389903331</c:v>
                </c:pt>
                <c:pt idx="6">
                  <c:v>3.534908700322235</c:v>
                </c:pt>
              </c:numCache>
            </c:numRef>
          </c:yVal>
        </c:ser>
        <c:ser>
          <c:idx val="1"/>
          <c:order val="1"/>
          <c:tx>
            <c:strRef>
              <c:f>Sheet2!$F$14</c:f>
              <c:strCache>
                <c:ptCount val="1"/>
                <c:pt idx="0">
                  <c:v>Normalized Pressure (Riser) [Pa]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60</c:v>
                </c:pt>
              </c:numCache>
            </c:numRef>
          </c:xVal>
          <c:yVal>
            <c:numRef>
              <c:f>Sheet2!$F$15:$F$21</c:f>
              <c:numCache>
                <c:formatCode>General</c:formatCode>
                <c:ptCount val="7"/>
                <c:pt idx="0">
                  <c:v>1</c:v>
                </c:pt>
                <c:pt idx="1">
                  <c:v>1.6710526315789485</c:v>
                </c:pt>
                <c:pt idx="2">
                  <c:v>2.6737379162191202</c:v>
                </c:pt>
                <c:pt idx="3">
                  <c:v>3.2032760472610118</c:v>
                </c:pt>
                <c:pt idx="4">
                  <c:v>3.4911385606874341</c:v>
                </c:pt>
                <c:pt idx="5">
                  <c:v>3.8582169709989276</c:v>
                </c:pt>
                <c:pt idx="6">
                  <c:v>4.384532760472613</c:v>
                </c:pt>
              </c:numCache>
            </c:numRef>
          </c:yVal>
        </c:ser>
        <c:axId val="52488832"/>
        <c:axId val="53023104"/>
      </c:scatterChart>
      <c:valAx>
        <c:axId val="5248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[SCFH]</a:t>
                </a:r>
              </a:p>
            </c:rich>
          </c:tx>
          <c:layout/>
        </c:title>
        <c:numFmt formatCode="General" sourceLinked="1"/>
        <c:tickLblPos val="nextTo"/>
        <c:crossAx val="53023104"/>
        <c:crosses val="autoZero"/>
        <c:crossBetween val="midCat"/>
      </c:valAx>
      <c:valAx>
        <c:axId val="53023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Pressure (P*) [ ]</a:t>
                </a:r>
              </a:p>
            </c:rich>
          </c:tx>
          <c:layout/>
        </c:title>
        <c:numFmt formatCode="General" sourceLinked="1"/>
        <c:tickLblPos val="nextTo"/>
        <c:crossAx val="5248883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selection activeCell="A22" sqref="A22:I33"/>
    </sheetView>
  </sheetViews>
  <sheetFormatPr defaultColWidth="6.875" defaultRowHeight="12.75"/>
  <cols>
    <col min="1" max="1" width="9.5" style="4" customWidth="1"/>
    <col min="2" max="3" width="6.875" style="4"/>
    <col min="4" max="4" width="12.875" style="4" customWidth="1"/>
    <col min="5" max="7" width="6.875" style="4"/>
    <col min="8" max="8" width="10.375" style="4" customWidth="1"/>
    <col min="9" max="16384" width="6.875" style="4"/>
  </cols>
  <sheetData>
    <row r="1" spans="1:9" ht="25.5">
      <c r="A1" s="7" t="s">
        <v>0</v>
      </c>
      <c r="B1" s="6"/>
      <c r="C1" s="6"/>
      <c r="D1" s="6"/>
      <c r="E1" s="6"/>
      <c r="F1" s="6"/>
      <c r="G1" s="6"/>
      <c r="H1" s="6"/>
      <c r="I1" s="6"/>
    </row>
    <row r="2" spans="1:9" ht="38.25">
      <c r="A2" s="6"/>
      <c r="B2" s="7" t="s">
        <v>9</v>
      </c>
      <c r="C2" s="7" t="s">
        <v>10</v>
      </c>
      <c r="D2" s="7" t="s">
        <v>11</v>
      </c>
      <c r="E2" s="7"/>
      <c r="F2" s="6"/>
      <c r="G2" s="6"/>
      <c r="H2" s="6"/>
      <c r="I2" s="6"/>
    </row>
    <row r="3" spans="1:9" ht="25.5">
      <c r="A3" s="7" t="s">
        <v>7</v>
      </c>
      <c r="B3" s="5">
        <v>0.97499999999999998</v>
      </c>
      <c r="C3" s="5">
        <v>1.143</v>
      </c>
      <c r="D3" s="6">
        <v>0.252</v>
      </c>
      <c r="E3" s="6"/>
      <c r="F3" s="6"/>
      <c r="G3" s="6"/>
      <c r="H3" s="6"/>
      <c r="I3" s="6"/>
    </row>
    <row r="4" spans="1:9" ht="25.5">
      <c r="A4" s="7" t="s">
        <v>8</v>
      </c>
      <c r="B4" s="5">
        <v>1.006</v>
      </c>
      <c r="C4" s="5">
        <v>4.54</v>
      </c>
      <c r="D4" s="6">
        <v>90</v>
      </c>
      <c r="E4" s="6"/>
      <c r="F4" s="6"/>
      <c r="G4" s="6"/>
      <c r="H4" s="6"/>
      <c r="I4" s="6"/>
    </row>
    <row r="5" spans="1:9">
      <c r="A5" s="6"/>
      <c r="B5" s="6"/>
      <c r="C5" s="6"/>
      <c r="D5" s="6"/>
      <c r="E5" s="6"/>
      <c r="F5" s="6"/>
      <c r="G5" s="6"/>
      <c r="H5" s="6"/>
      <c r="I5" s="6"/>
    </row>
    <row r="6" spans="1:9">
      <c r="A6" s="6"/>
      <c r="B6" s="6"/>
      <c r="C6" s="6"/>
      <c r="D6" s="6"/>
      <c r="E6" s="6"/>
      <c r="F6" s="6"/>
      <c r="G6" s="6"/>
      <c r="H6" s="6"/>
      <c r="I6" s="6"/>
    </row>
    <row r="7" spans="1:9" ht="25.5">
      <c r="A7" s="7" t="s">
        <v>1</v>
      </c>
      <c r="B7" s="7">
        <v>2</v>
      </c>
      <c r="C7" s="7">
        <v>5</v>
      </c>
      <c r="D7" s="7">
        <v>10</v>
      </c>
      <c r="E7" s="7">
        <v>15</v>
      </c>
      <c r="F7" s="7">
        <v>20</v>
      </c>
      <c r="G7" s="7">
        <v>30</v>
      </c>
      <c r="H7" s="7" t="s">
        <v>4</v>
      </c>
      <c r="I7" s="7">
        <v>1</v>
      </c>
    </row>
    <row r="8" spans="1:9">
      <c r="A8" s="7" t="s">
        <v>2</v>
      </c>
      <c r="B8" s="5">
        <v>1.456</v>
      </c>
      <c r="C8" s="5">
        <v>1.77</v>
      </c>
      <c r="D8" s="5">
        <v>2.1429999999999998</v>
      </c>
      <c r="E8" s="5">
        <v>2.3439999999999999</v>
      </c>
      <c r="F8" s="5">
        <v>2.4510000000000001</v>
      </c>
      <c r="G8" s="5">
        <v>2.5379999999999998</v>
      </c>
      <c r="H8" s="7" t="s">
        <v>2</v>
      </c>
      <c r="I8" s="5">
        <v>2.5550000000000002</v>
      </c>
    </row>
    <row r="9" spans="1:9">
      <c r="A9" s="6"/>
      <c r="B9" s="5">
        <v>1.45</v>
      </c>
      <c r="C9" s="5">
        <v>1.7190000000000001</v>
      </c>
      <c r="D9" s="5">
        <v>2.1179999999999999</v>
      </c>
      <c r="E9" s="5">
        <v>2.3460000000000001</v>
      </c>
      <c r="F9" s="5">
        <v>2.472</v>
      </c>
      <c r="G9" s="5">
        <v>2.6120000000000001</v>
      </c>
      <c r="H9" s="6"/>
      <c r="I9" s="5">
        <v>2.61</v>
      </c>
    </row>
    <row r="10" spans="1:9">
      <c r="A10" s="6"/>
      <c r="B10" s="5">
        <v>1.4510000000000001</v>
      </c>
      <c r="C10" s="5">
        <v>1.7290000000000001</v>
      </c>
      <c r="D10" s="5">
        <v>2.1419999999999999</v>
      </c>
      <c r="E10" s="5">
        <v>2.335</v>
      </c>
      <c r="F10" s="5">
        <v>2.4359999999999999</v>
      </c>
      <c r="G10" s="5">
        <v>2.5640000000000001</v>
      </c>
      <c r="H10" s="6"/>
      <c r="I10" s="5">
        <v>2.5830000000000002</v>
      </c>
    </row>
    <row r="11" spans="1:9">
      <c r="A11" s="6"/>
      <c r="B11" s="5">
        <v>1.4450000000000001</v>
      </c>
      <c r="C11" s="5">
        <v>1.7370000000000001</v>
      </c>
      <c r="D11" s="5">
        <v>2.1469999999999998</v>
      </c>
      <c r="E11" s="5">
        <v>2.347</v>
      </c>
      <c r="F11" s="5">
        <v>2.4609999999999999</v>
      </c>
      <c r="G11" s="5">
        <v>2.548</v>
      </c>
      <c r="H11" s="6"/>
      <c r="I11" s="5">
        <v>2.7040000000000002</v>
      </c>
    </row>
    <row r="12" spans="1:9">
      <c r="A12" s="6"/>
      <c r="B12" s="5">
        <v>1.444</v>
      </c>
      <c r="C12" s="5">
        <v>1.7410000000000001</v>
      </c>
      <c r="D12" s="5">
        <v>2.1309999999999998</v>
      </c>
      <c r="E12" s="5">
        <v>2.3159999999999998</v>
      </c>
      <c r="F12" s="5">
        <v>2.431</v>
      </c>
      <c r="G12" s="5">
        <v>2.5859999999999999</v>
      </c>
      <c r="H12" s="6"/>
      <c r="I12" s="5">
        <v>2.6309999999999998</v>
      </c>
    </row>
    <row r="13" spans="1:9">
      <c r="A13" s="6"/>
      <c r="B13" s="5">
        <v>1.444</v>
      </c>
      <c r="C13" s="5">
        <v>1.7190000000000001</v>
      </c>
      <c r="D13" s="5">
        <v>2.137</v>
      </c>
      <c r="E13" s="5">
        <v>2.3450000000000002</v>
      </c>
      <c r="F13" s="5">
        <v>2.4569999999999999</v>
      </c>
      <c r="G13" s="5">
        <v>2.5720000000000001</v>
      </c>
      <c r="H13" s="6"/>
      <c r="I13" s="5">
        <v>2.5150000000000001</v>
      </c>
    </row>
    <row r="14" spans="1:9">
      <c r="A14" s="7"/>
      <c r="B14" s="5">
        <v>1.4370000000000001</v>
      </c>
      <c r="C14" s="5">
        <v>1.7</v>
      </c>
      <c r="D14" s="5">
        <v>2.14</v>
      </c>
      <c r="E14" s="5">
        <v>2.3109999999999999</v>
      </c>
      <c r="F14" s="5">
        <v>2.472</v>
      </c>
      <c r="G14" s="5">
        <v>2.5819999999999999</v>
      </c>
      <c r="H14" s="7"/>
      <c r="I14" s="5">
        <v>2.5510000000000002</v>
      </c>
    </row>
    <row r="15" spans="1:9">
      <c r="A15" s="7"/>
      <c r="B15" s="5">
        <v>1.4319999999999999</v>
      </c>
      <c r="C15" s="5">
        <v>1.732</v>
      </c>
      <c r="D15" s="5">
        <v>2.1240000000000001</v>
      </c>
      <c r="E15" s="5">
        <v>2.3199999999999998</v>
      </c>
      <c r="F15" s="5">
        <v>2.4729999999999999</v>
      </c>
      <c r="G15" s="5">
        <v>2.581</v>
      </c>
      <c r="H15" s="7"/>
      <c r="I15" s="5">
        <v>2.68</v>
      </c>
    </row>
    <row r="16" spans="1:9">
      <c r="A16" s="6"/>
      <c r="B16" s="5">
        <v>1.4259999999999999</v>
      </c>
      <c r="C16" s="5">
        <v>1.73</v>
      </c>
      <c r="D16" s="5">
        <v>2.1360000000000001</v>
      </c>
      <c r="E16" s="5">
        <v>2.3210000000000002</v>
      </c>
      <c r="F16" s="5">
        <v>2.464</v>
      </c>
      <c r="G16" s="5">
        <v>2.5750000000000002</v>
      </c>
      <c r="H16" s="6"/>
      <c r="I16" s="5">
        <v>2.6669999999999998</v>
      </c>
    </row>
    <row r="17" spans="1:9">
      <c r="A17" s="6"/>
      <c r="B17" s="5">
        <v>1.42</v>
      </c>
      <c r="C17" s="5">
        <v>1.7190000000000001</v>
      </c>
      <c r="D17" s="5">
        <v>2.1459999999999999</v>
      </c>
      <c r="E17" s="5">
        <v>2.36</v>
      </c>
      <c r="F17" s="5">
        <v>2.44</v>
      </c>
      <c r="G17" s="5">
        <v>2.6030000000000002</v>
      </c>
      <c r="H17" s="6"/>
      <c r="I17" s="5">
        <v>2.7090000000000001</v>
      </c>
    </row>
    <row r="18" spans="1:9">
      <c r="A18" s="7" t="s">
        <v>5</v>
      </c>
      <c r="B18" s="5">
        <f>AVERAGE(B8:B17)</f>
        <v>1.4404999999999999</v>
      </c>
      <c r="C18" s="5">
        <f t="shared" ref="C18:G18" si="0">AVERAGE(C8:C17)</f>
        <v>1.7296</v>
      </c>
      <c r="D18" s="5">
        <f t="shared" si="0"/>
        <v>2.1364000000000001</v>
      </c>
      <c r="E18" s="5">
        <f t="shared" si="0"/>
        <v>2.3345000000000002</v>
      </c>
      <c r="F18" s="5">
        <f t="shared" si="0"/>
        <v>2.4557000000000002</v>
      </c>
      <c r="G18" s="5">
        <f t="shared" si="0"/>
        <v>2.5761000000000003</v>
      </c>
      <c r="H18" s="7" t="s">
        <v>5</v>
      </c>
      <c r="I18" s="5">
        <f t="shared" ref="I18" si="1">AVERAGE(I8:I17)</f>
        <v>2.6205000000000003</v>
      </c>
    </row>
    <row r="19" spans="1:9" ht="26.25" customHeight="1">
      <c r="A19" s="7" t="s">
        <v>6</v>
      </c>
      <c r="B19" s="5">
        <f>STDEVA(B8:B17)</f>
        <v>1.1549410759380298E-2</v>
      </c>
      <c r="C19" s="5">
        <f t="shared" ref="C19:G19" si="2">STDEVA(C8:C17)</f>
        <v>1.8367846302105698E-2</v>
      </c>
      <c r="D19" s="5">
        <f t="shared" si="2"/>
        <v>9.5125647902596869E-3</v>
      </c>
      <c r="E19" s="5">
        <f t="shared" si="2"/>
        <v>1.6419838949000433E-2</v>
      </c>
      <c r="F19" s="5">
        <f t="shared" si="2"/>
        <v>1.5620855005764257E-2</v>
      </c>
      <c r="G19" s="5">
        <f t="shared" si="2"/>
        <v>2.2546002355677709E-2</v>
      </c>
      <c r="H19" s="7" t="s">
        <v>6</v>
      </c>
      <c r="I19" s="5">
        <f>STDEVA(I8:I17)</f>
        <v>6.8624987350735245E-2</v>
      </c>
    </row>
    <row r="20" spans="1:9">
      <c r="A20" s="7"/>
      <c r="B20" s="5"/>
      <c r="C20" s="5"/>
      <c r="D20" s="5"/>
      <c r="E20" s="5"/>
      <c r="F20" s="5"/>
      <c r="G20" s="5"/>
      <c r="H20" s="7"/>
      <c r="I20" s="5"/>
    </row>
    <row r="21" spans="1:9">
      <c r="A21" s="6"/>
      <c r="B21" s="6"/>
      <c r="C21" s="6"/>
      <c r="D21" s="6"/>
      <c r="E21" s="6"/>
      <c r="F21" s="6"/>
      <c r="G21" s="6"/>
      <c r="H21" s="6"/>
      <c r="I21" s="6"/>
    </row>
    <row r="22" spans="1:9">
      <c r="A22" s="7" t="s">
        <v>3</v>
      </c>
      <c r="B22" s="5">
        <v>1.375</v>
      </c>
      <c r="C22" s="5">
        <v>1.62</v>
      </c>
      <c r="D22" s="5">
        <v>2</v>
      </c>
      <c r="E22" s="5">
        <v>2.194</v>
      </c>
      <c r="F22" s="5">
        <v>2.298</v>
      </c>
      <c r="G22" s="5">
        <v>2.4710000000000001</v>
      </c>
      <c r="H22" s="7" t="s">
        <v>3</v>
      </c>
      <c r="I22" s="5">
        <v>2.7029999999999998</v>
      </c>
    </row>
    <row r="23" spans="1:9">
      <c r="A23" s="6"/>
      <c r="B23" s="5">
        <v>1.383</v>
      </c>
      <c r="C23" s="5">
        <v>1.637</v>
      </c>
      <c r="D23" s="5">
        <v>2.004</v>
      </c>
      <c r="E23" s="5">
        <v>2.1779999999999999</v>
      </c>
      <c r="F23" s="5">
        <v>2.3010000000000002</v>
      </c>
      <c r="G23" s="5">
        <v>2.4649999999999999</v>
      </c>
      <c r="H23" s="6"/>
      <c r="I23" s="5">
        <v>2.6640000000000001</v>
      </c>
    </row>
    <row r="24" spans="1:9">
      <c r="A24" s="6"/>
      <c r="B24" s="5">
        <v>1.385</v>
      </c>
      <c r="C24" s="5">
        <v>1.6180000000000001</v>
      </c>
      <c r="D24" s="5">
        <v>2.0059999999999998</v>
      </c>
      <c r="E24" s="5">
        <v>2.2010000000000001</v>
      </c>
      <c r="F24" s="5">
        <v>2.294</v>
      </c>
      <c r="G24" s="5">
        <v>2.4329999999999998</v>
      </c>
      <c r="H24" s="6"/>
      <c r="I24" s="5">
        <v>2.5840000000000001</v>
      </c>
    </row>
    <row r="25" spans="1:9">
      <c r="A25" s="6"/>
      <c r="B25" s="5">
        <v>1.3759999999999999</v>
      </c>
      <c r="C25" s="5">
        <v>1.629</v>
      </c>
      <c r="D25" s="5">
        <v>1.9890000000000001</v>
      </c>
      <c r="E25" s="5">
        <v>2.1930000000000001</v>
      </c>
      <c r="F25" s="5">
        <v>2.3119999999999998</v>
      </c>
      <c r="G25" s="5">
        <v>2.4449999999999998</v>
      </c>
      <c r="H25" s="6"/>
      <c r="I25" s="5">
        <v>2.6150000000000002</v>
      </c>
    </row>
    <row r="26" spans="1:9">
      <c r="A26" s="6"/>
      <c r="B26" s="5">
        <v>1.39</v>
      </c>
      <c r="C26" s="5">
        <v>1.6240000000000001</v>
      </c>
      <c r="D26" s="5">
        <v>2.012</v>
      </c>
      <c r="E26" s="5">
        <v>2.2109999999999999</v>
      </c>
      <c r="F26" s="5">
        <v>2.2749999999999999</v>
      </c>
      <c r="G26" s="5">
        <v>2.4470000000000001</v>
      </c>
      <c r="H26" s="6"/>
      <c r="I26" s="5">
        <v>2.6629999999999998</v>
      </c>
    </row>
    <row r="27" spans="1:9">
      <c r="A27" s="6"/>
      <c r="B27" s="5">
        <v>1.3660000000000001</v>
      </c>
      <c r="C27" s="5">
        <v>1.6419999999999999</v>
      </c>
      <c r="D27" s="5">
        <v>1.996</v>
      </c>
      <c r="E27" s="5">
        <v>2.202</v>
      </c>
      <c r="F27" s="5">
        <v>2.3140000000000001</v>
      </c>
      <c r="G27" s="5">
        <v>2.4209999999999998</v>
      </c>
      <c r="H27" s="6"/>
      <c r="I27" s="5">
        <v>2.72</v>
      </c>
    </row>
    <row r="28" spans="1:9">
      <c r="A28" s="6"/>
      <c r="B28" s="5">
        <v>1.3740000000000001</v>
      </c>
      <c r="C28" s="5">
        <v>1.637</v>
      </c>
      <c r="D28" s="5">
        <v>2.0139999999999998</v>
      </c>
      <c r="E28" s="5">
        <v>2.181</v>
      </c>
      <c r="F28" s="5">
        <v>2.3340000000000001</v>
      </c>
      <c r="G28" s="5">
        <v>2.456</v>
      </c>
      <c r="H28" s="6"/>
      <c r="I28" s="5">
        <v>2.5590000000000002</v>
      </c>
    </row>
    <row r="29" spans="1:9">
      <c r="A29" s="6"/>
      <c r="B29" s="5">
        <v>1.383</v>
      </c>
      <c r="C29" s="5">
        <v>1.615</v>
      </c>
      <c r="D29" s="5">
        <v>2</v>
      </c>
      <c r="E29" s="5">
        <v>2.1840000000000002</v>
      </c>
      <c r="F29" s="5">
        <v>2.327</v>
      </c>
      <c r="G29" s="5">
        <v>2.399</v>
      </c>
      <c r="H29" s="6"/>
      <c r="I29" s="5">
        <v>2.6150000000000002</v>
      </c>
    </row>
    <row r="30" spans="1:9">
      <c r="A30" s="6"/>
      <c r="B30" s="5">
        <v>1.377</v>
      </c>
      <c r="C30" s="5">
        <v>1.633</v>
      </c>
      <c r="D30" s="5">
        <v>1.9970000000000001</v>
      </c>
      <c r="E30" s="5">
        <v>2.2360000000000002</v>
      </c>
      <c r="F30" s="5">
        <v>2.3069999999999999</v>
      </c>
      <c r="G30" s="5">
        <v>2.4569999999999999</v>
      </c>
      <c r="H30" s="6"/>
      <c r="I30" s="5">
        <v>2.6080000000000001</v>
      </c>
    </row>
    <row r="31" spans="1:9">
      <c r="A31" s="6"/>
      <c r="B31" s="5">
        <v>1.375</v>
      </c>
      <c r="C31" s="5">
        <v>1.6279999999999999</v>
      </c>
      <c r="D31" s="5">
        <v>1.9990000000000001</v>
      </c>
      <c r="E31" s="5">
        <v>2.2090000000000001</v>
      </c>
      <c r="F31" s="5">
        <v>2.2989999999999999</v>
      </c>
      <c r="G31" s="5">
        <v>2.4340000000000002</v>
      </c>
      <c r="H31" s="6"/>
      <c r="I31" s="5">
        <v>2.657</v>
      </c>
    </row>
    <row r="32" spans="1:9">
      <c r="A32" s="7" t="s">
        <v>5</v>
      </c>
      <c r="B32" s="5">
        <f>AVERAGE(B22:B31)</f>
        <v>1.3784000000000001</v>
      </c>
      <c r="C32" s="5">
        <f t="shared" ref="C32" si="3">AVERAGE(C22:C31)</f>
        <v>1.6283000000000001</v>
      </c>
      <c r="D32" s="5">
        <f t="shared" ref="D32" si="4">AVERAGE(D22:D31)</f>
        <v>2.0017</v>
      </c>
      <c r="E32" s="5">
        <f t="shared" ref="E32" si="5">AVERAGE(E22:E31)</f>
        <v>2.1989000000000001</v>
      </c>
      <c r="F32" s="5">
        <f t="shared" ref="F32" si="6">AVERAGE(F22:F31)</f>
        <v>2.3060999999999998</v>
      </c>
      <c r="G32" s="5">
        <f t="shared" ref="G32" si="7">AVERAGE(G22:G31)</f>
        <v>2.4428000000000001</v>
      </c>
      <c r="H32" s="7" t="s">
        <v>5</v>
      </c>
      <c r="I32" s="5">
        <f t="shared" ref="I32" si="8">AVERAGE(I22:I31)</f>
        <v>2.6388000000000007</v>
      </c>
    </row>
    <row r="33" spans="1:9" ht="27.75" customHeight="1">
      <c r="A33" s="7" t="s">
        <v>6</v>
      </c>
      <c r="B33" s="5">
        <f>STDEVA(B22:B31)</f>
        <v>6.8669902836362741E-3</v>
      </c>
      <c r="C33" s="5">
        <f t="shared" ref="C33:G33" si="9">STDEVA(C22:C31)</f>
        <v>9.0191155023341234E-3</v>
      </c>
      <c r="D33" s="5">
        <f t="shared" si="9"/>
        <v>7.5284645033218143E-3</v>
      </c>
      <c r="E33" s="5">
        <f t="shared" si="9"/>
        <v>1.7246255632262165E-2</v>
      </c>
      <c r="F33" s="5">
        <f t="shared" si="9"/>
        <v>1.6894772367017374E-2</v>
      </c>
      <c r="G33" s="5">
        <f t="shared" si="9"/>
        <v>2.1739876315706633E-2</v>
      </c>
      <c r="H33" s="7" t="s">
        <v>6</v>
      </c>
      <c r="I33" s="5">
        <f>STDEVA(I22:I31)</f>
        <v>5.133722928938711E-2</v>
      </c>
    </row>
    <row r="34" spans="1:9">
      <c r="A34" s="7"/>
      <c r="B34" s="5"/>
      <c r="C34" s="5"/>
      <c r="D34" s="5"/>
      <c r="E34" s="5"/>
      <c r="F34" s="5"/>
      <c r="G34" s="5"/>
      <c r="H34" s="7"/>
      <c r="I34" s="5"/>
    </row>
    <row r="42" spans="1:9" ht="25.5">
      <c r="A42" s="4" t="s">
        <v>14</v>
      </c>
      <c r="B42" s="4" t="s">
        <v>12</v>
      </c>
      <c r="C42" s="4" t="s">
        <v>13</v>
      </c>
    </row>
    <row r="43" spans="1:9">
      <c r="A43" s="4">
        <v>2</v>
      </c>
      <c r="B43" s="8">
        <f>B18</f>
        <v>1.4404999999999999</v>
      </c>
      <c r="C43" s="8">
        <f>B32</f>
        <v>1.3784000000000001</v>
      </c>
      <c r="D43" s="8">
        <f>B19</f>
        <v>1.1549410759380298E-2</v>
      </c>
      <c r="E43" s="8">
        <f>B33</f>
        <v>6.8669902836362741E-3</v>
      </c>
    </row>
    <row r="44" spans="1:9">
      <c r="A44" s="4">
        <v>5</v>
      </c>
      <c r="B44" s="8">
        <f>C18</f>
        <v>1.7296</v>
      </c>
      <c r="C44" s="8">
        <f>C32</f>
        <v>1.6283000000000001</v>
      </c>
      <c r="D44" s="8">
        <f>C19</f>
        <v>1.8367846302105698E-2</v>
      </c>
      <c r="E44" s="8">
        <f>C33</f>
        <v>9.0191155023341234E-3</v>
      </c>
    </row>
    <row r="45" spans="1:9">
      <c r="A45" s="4">
        <v>10</v>
      </c>
      <c r="B45" s="8">
        <f>D18</f>
        <v>2.1364000000000001</v>
      </c>
      <c r="C45" s="8">
        <f>D32</f>
        <v>2.0017</v>
      </c>
      <c r="D45" s="8">
        <f>D19</f>
        <v>9.5125647902596869E-3</v>
      </c>
      <c r="E45" s="8">
        <f>D33</f>
        <v>7.5284645033218143E-3</v>
      </c>
    </row>
    <row r="46" spans="1:9">
      <c r="A46" s="4">
        <v>15</v>
      </c>
      <c r="B46" s="8">
        <f>E18</f>
        <v>2.3345000000000002</v>
      </c>
      <c r="C46" s="8">
        <f>E32</f>
        <v>2.1989000000000001</v>
      </c>
      <c r="D46" s="8">
        <f>E19</f>
        <v>1.6419838949000433E-2</v>
      </c>
      <c r="E46" s="8">
        <f>E33</f>
        <v>1.7246255632262165E-2</v>
      </c>
    </row>
    <row r="47" spans="1:9">
      <c r="A47" s="4">
        <v>20</v>
      </c>
      <c r="B47" s="8">
        <f>F18</f>
        <v>2.4557000000000002</v>
      </c>
      <c r="C47" s="8">
        <f>F32</f>
        <v>2.3060999999999998</v>
      </c>
      <c r="D47" s="8">
        <f>F19</f>
        <v>1.5620855005764257E-2</v>
      </c>
      <c r="E47" s="8">
        <f>F33</f>
        <v>1.6894772367017374E-2</v>
      </c>
    </row>
    <row r="48" spans="1:9">
      <c r="A48" s="4">
        <v>30</v>
      </c>
      <c r="B48" s="8">
        <f>G18</f>
        <v>2.5761000000000003</v>
      </c>
      <c r="C48" s="8">
        <f>G32</f>
        <v>2.4428000000000001</v>
      </c>
      <c r="D48" s="8">
        <f>G19</f>
        <v>2.2546002355677709E-2</v>
      </c>
      <c r="E48" s="8">
        <f>G33</f>
        <v>2.1739876315706633E-2</v>
      </c>
    </row>
    <row r="49" spans="1:5">
      <c r="A49" s="4">
        <v>60</v>
      </c>
      <c r="B49" s="8">
        <f>I18</f>
        <v>2.6205000000000003</v>
      </c>
      <c r="C49" s="8">
        <f>I32</f>
        <v>2.6388000000000007</v>
      </c>
      <c r="D49" s="8">
        <f>I19</f>
        <v>6.8624987350735245E-2</v>
      </c>
      <c r="E49" s="8">
        <f>I33</f>
        <v>5.133722928938711E-2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abSelected="1" topLeftCell="F1" workbookViewId="0">
      <selection activeCell="F28" sqref="F28"/>
    </sheetView>
  </sheetViews>
  <sheetFormatPr defaultRowHeight="15.75"/>
  <cols>
    <col min="1" max="1" width="14.375" style="1" customWidth="1"/>
    <col min="2" max="3" width="11.375" style="1" customWidth="1"/>
    <col min="4" max="8" width="15.375" style="1" customWidth="1"/>
    <col min="9" max="9" width="11.375" style="1" customWidth="1"/>
    <col min="10" max="10" width="13.5" style="1" customWidth="1"/>
    <col min="11" max="11" width="12.375" style="1" customWidth="1"/>
    <col min="12" max="12" width="13.75" style="1" customWidth="1"/>
    <col min="13" max="13" width="14.25" style="1" customWidth="1"/>
    <col min="14" max="14" width="14.125" style="1" customWidth="1"/>
    <col min="15" max="15" width="12.875" style="1" customWidth="1"/>
    <col min="16" max="16384" width="9" style="1"/>
  </cols>
  <sheetData>
    <row r="1" spans="1:15" s="3" customFormat="1" ht="33.75" customHeight="1">
      <c r="A1" s="3" t="s">
        <v>14</v>
      </c>
      <c r="B1" s="3" t="s">
        <v>12</v>
      </c>
      <c r="C1" s="3" t="s">
        <v>15</v>
      </c>
      <c r="D1" s="3" t="s">
        <v>16</v>
      </c>
      <c r="E1" s="3" t="s">
        <v>19</v>
      </c>
      <c r="F1" s="3" t="s">
        <v>20</v>
      </c>
      <c r="G1" s="3" t="s">
        <v>23</v>
      </c>
      <c r="H1" s="3" t="s">
        <v>24</v>
      </c>
      <c r="I1" s="3" t="s">
        <v>13</v>
      </c>
      <c r="J1" s="3" t="s">
        <v>17</v>
      </c>
      <c r="K1" s="3" t="s">
        <v>18</v>
      </c>
      <c r="L1" s="3" t="s">
        <v>21</v>
      </c>
      <c r="M1" s="3" t="s">
        <v>22</v>
      </c>
      <c r="N1" s="3" t="s">
        <v>25</v>
      </c>
      <c r="O1" s="3" t="s">
        <v>26</v>
      </c>
    </row>
    <row r="2" spans="1:15">
      <c r="A2" s="1">
        <v>2</v>
      </c>
      <c r="B2" s="1">
        <v>1.4404999999999999</v>
      </c>
      <c r="C2" s="2">
        <v>1.1549410759380298E-2</v>
      </c>
      <c r="D2" s="2">
        <f>SQRT((0.01^2)+(C2^2))</f>
        <v>1.5277070690707998E-2</v>
      </c>
      <c r="E2" s="2">
        <f>(62.77*B2/1.143)-(62.77*0.975/1.143)</f>
        <v>25.563810148731413</v>
      </c>
      <c r="F2" s="2">
        <f>(62.77*D2/1.143)</f>
        <v>0.83896914020624769</v>
      </c>
      <c r="G2" s="2">
        <f>1000*(0.252^2/4)*PI()*SQRT(2*E2/1000)</f>
        <v>11.277653644405023</v>
      </c>
      <c r="H2" s="2">
        <f>(0.252^2/4)*PI()*F2*(2*E2/1000)^(-0.5)</f>
        <v>0.18505855204177896</v>
      </c>
      <c r="I2" s="1">
        <v>1.3784000000000001</v>
      </c>
      <c r="J2" s="9">
        <v>6.8669902836362741E-3</v>
      </c>
      <c r="K2" s="2">
        <f>SQRT((0.01^2)+(J2^2))</f>
        <v>1.2130768959779714E-2</v>
      </c>
      <c r="L2" s="10">
        <f>(22418*I2/4.54)-(22418*1.006/4.54)</f>
        <v>1838.8685462555059</v>
      </c>
      <c r="M2" s="10">
        <f>(22418*K2/4.54)</f>
        <v>59.900347696110487</v>
      </c>
      <c r="N2" s="2">
        <f>L2/((1000-1.275)*9.81*2.286)</f>
        <v>8.2103095149881816E-2</v>
      </c>
      <c r="O2" s="9">
        <f>M2/((1000-1.275)*9.81*2.286)</f>
        <v>2.6744728199409964E-3</v>
      </c>
    </row>
    <row r="3" spans="1:15">
      <c r="A3" s="1">
        <v>5</v>
      </c>
      <c r="B3" s="1">
        <v>1.7296</v>
      </c>
      <c r="C3" s="2">
        <v>1.8367846302105698E-2</v>
      </c>
      <c r="D3" s="2">
        <f t="shared" ref="D3:D8" si="0">SQRT((0.01^2)+(C3^2))</f>
        <v>2.0913578789336321E-2</v>
      </c>
      <c r="E3" s="2">
        <f t="shared" ref="E3:E8" si="1">(62.77*B3/1.143)-(62.77*0.975/1.143)</f>
        <v>41.440281714785662</v>
      </c>
      <c r="F3" s="2">
        <f t="shared" ref="F3:F8" si="2">(62.77*D3/1.143)</f>
        <v>1.1485086094546291</v>
      </c>
      <c r="G3" s="2">
        <f t="shared" ref="G3:G8" si="3">1000*(0.252^2/4)*PI()*SQRT(2*E3/1000)</f>
        <v>14.358772358229007</v>
      </c>
      <c r="H3" s="2">
        <f t="shared" ref="H3:H8" si="4">(0.252^2/4)*PI()*F3*(2*E3/1000)^(-0.5)</f>
        <v>0.19897516368404905</v>
      </c>
      <c r="I3" s="1">
        <v>1.6283000000000001</v>
      </c>
      <c r="J3" s="9">
        <v>9.0191155023341234E-3</v>
      </c>
      <c r="K3" s="2">
        <f t="shared" ref="K3:K8" si="5">SQRT((0.01^2)+(J3^2))</f>
        <v>1.3466419139639302E-2</v>
      </c>
      <c r="L3" s="10">
        <f t="shared" ref="L3:L8" si="6">(22418*I3/4.54)-(22418*1.006/4.54)</f>
        <v>3072.8461233480184</v>
      </c>
      <c r="M3" s="10">
        <f t="shared" ref="M3:M8" si="7">(22418*K3/4.54)</f>
        <v>66.495635302298211</v>
      </c>
      <c r="N3" s="10">
        <f t="shared" ref="N3:N8" si="8">L3/((1000-1.275)*9.81*2.286)</f>
        <v>0.13719859321098682</v>
      </c>
      <c r="O3" s="9">
        <f t="shared" ref="O3:O8" si="9">M3/((1000-1.275)*9.81*2.286)</f>
        <v>2.9689438559344673E-3</v>
      </c>
    </row>
    <row r="4" spans="1:15">
      <c r="A4" s="1">
        <v>10</v>
      </c>
      <c r="B4" s="1">
        <v>2.1364000000000001</v>
      </c>
      <c r="C4" s="2">
        <v>9.5125647902596869E-3</v>
      </c>
      <c r="D4" s="2">
        <f t="shared" si="0"/>
        <v>1.3801771222886153E-2</v>
      </c>
      <c r="E4" s="2">
        <f t="shared" si="1"/>
        <v>63.780470691163622</v>
      </c>
      <c r="F4" s="2">
        <f t="shared" si="2"/>
        <v>0.75795028841694123</v>
      </c>
      <c r="G4" s="2">
        <f t="shared" si="3"/>
        <v>17.813523077252373</v>
      </c>
      <c r="H4" s="2">
        <f t="shared" si="4"/>
        <v>0.10584560452292065</v>
      </c>
      <c r="I4" s="1">
        <v>2.0017</v>
      </c>
      <c r="J4" s="9">
        <v>7.5284645033218143E-3</v>
      </c>
      <c r="K4" s="2">
        <f t="shared" si="5"/>
        <v>1.2517099415510631E-2</v>
      </c>
      <c r="L4" s="10">
        <f t="shared" si="6"/>
        <v>4916.652555066079</v>
      </c>
      <c r="M4" s="10">
        <f t="shared" si="7"/>
        <v>61.808003237206457</v>
      </c>
      <c r="N4" s="10">
        <f t="shared" si="8"/>
        <v>0.21952215854118515</v>
      </c>
      <c r="O4" s="9">
        <f t="shared" si="9"/>
        <v>2.7596471651777652E-3</v>
      </c>
    </row>
    <row r="5" spans="1:15">
      <c r="A5" s="1">
        <v>15</v>
      </c>
      <c r="B5" s="1">
        <v>2.3345000000000002</v>
      </c>
      <c r="C5" s="2">
        <v>1.6419838949000433E-2</v>
      </c>
      <c r="D5" s="2">
        <f t="shared" si="0"/>
        <v>1.922527271877077E-2</v>
      </c>
      <c r="E5" s="2">
        <f t="shared" si="1"/>
        <v>74.659505686789174</v>
      </c>
      <c r="F5" s="2">
        <f t="shared" si="2"/>
        <v>1.0557920984752767</v>
      </c>
      <c r="G5" s="2">
        <f t="shared" si="3"/>
        <v>19.272964251427897</v>
      </c>
      <c r="H5" s="2">
        <f t="shared" si="4"/>
        <v>0.13627362774285437</v>
      </c>
      <c r="I5" s="1">
        <v>2.1989000000000001</v>
      </c>
      <c r="J5" s="2">
        <v>1.7246255632262165E-2</v>
      </c>
      <c r="K5" s="2">
        <f t="shared" si="5"/>
        <v>1.9935730067728506E-2</v>
      </c>
      <c r="L5" s="10">
        <f t="shared" si="6"/>
        <v>5890.4035682819394</v>
      </c>
      <c r="M5" s="10">
        <f t="shared" si="7"/>
        <v>98.440351686858506</v>
      </c>
      <c r="N5" s="10">
        <f t="shared" si="8"/>
        <v>0.26299887809960815</v>
      </c>
      <c r="O5" s="9">
        <f t="shared" si="9"/>
        <v>4.3952340027740974E-3</v>
      </c>
    </row>
    <row r="6" spans="1:15">
      <c r="A6" s="1">
        <v>20</v>
      </c>
      <c r="B6" s="1">
        <v>2.4557000000000002</v>
      </c>
      <c r="C6" s="2">
        <v>1.5620855005764257E-2</v>
      </c>
      <c r="D6" s="2">
        <f t="shared" si="0"/>
        <v>1.8547536524053814E-2</v>
      </c>
      <c r="E6" s="2">
        <f t="shared" si="1"/>
        <v>81.315432195975518</v>
      </c>
      <c r="F6" s="2">
        <f t="shared" si="2"/>
        <v>1.0185729375458075</v>
      </c>
      <c r="G6" s="2">
        <f t="shared" si="3"/>
        <v>20.11372222278062</v>
      </c>
      <c r="H6" s="2">
        <f t="shared" si="4"/>
        <v>0.12597420056787206</v>
      </c>
      <c r="I6" s="1">
        <v>2.3060999999999998</v>
      </c>
      <c r="J6" s="2">
        <v>1.6894772367017374E-2</v>
      </c>
      <c r="K6" s="2">
        <f t="shared" si="5"/>
        <v>1.9632456120754066E-2</v>
      </c>
      <c r="L6" s="10">
        <f t="shared" si="6"/>
        <v>6419.7448898678413</v>
      </c>
      <c r="M6" s="10">
        <f t="shared" si="7"/>
        <v>96.942819672921729</v>
      </c>
      <c r="N6" s="10">
        <f t="shared" si="8"/>
        <v>0.28663328142954186</v>
      </c>
      <c r="O6" s="9">
        <f t="shared" si="9"/>
        <v>4.3283711409993321E-3</v>
      </c>
    </row>
    <row r="7" spans="1:15">
      <c r="A7" s="1">
        <v>30</v>
      </c>
      <c r="B7" s="1">
        <v>2.5761000000000003</v>
      </c>
      <c r="C7" s="2">
        <v>2.2546002355677709E-2</v>
      </c>
      <c r="D7" s="2">
        <f t="shared" si="0"/>
        <v>2.4664189064759961E-2</v>
      </c>
      <c r="E7" s="2">
        <f t="shared" si="1"/>
        <v>87.927425196850436</v>
      </c>
      <c r="F7" s="2">
        <f t="shared" si="2"/>
        <v>1.3544804440900988</v>
      </c>
      <c r="G7" s="2">
        <f t="shared" si="3"/>
        <v>20.915494581519965</v>
      </c>
      <c r="H7" s="2">
        <f t="shared" si="4"/>
        <v>0.16109665628054795</v>
      </c>
      <c r="I7" s="1">
        <v>2.4428000000000001</v>
      </c>
      <c r="J7" s="2">
        <v>2.1739876315706633E-2</v>
      </c>
      <c r="K7" s="2">
        <f t="shared" si="5"/>
        <v>2.3929526159584151E-2</v>
      </c>
      <c r="L7" s="10">
        <f t="shared" si="6"/>
        <v>7094.7538325991191</v>
      </c>
      <c r="M7" s="10">
        <f t="shared" si="7"/>
        <v>118.16125934924175</v>
      </c>
      <c r="N7" s="10">
        <f t="shared" si="8"/>
        <v>0.31677155507881377</v>
      </c>
      <c r="O7" s="9">
        <f t="shared" si="9"/>
        <v>5.27574694729303E-3</v>
      </c>
    </row>
    <row r="8" spans="1:15">
      <c r="A8" s="1">
        <v>60</v>
      </c>
      <c r="B8" s="1">
        <v>2.6205000000000003</v>
      </c>
      <c r="C8" s="2">
        <v>6.8624987350737521E-2</v>
      </c>
      <c r="D8" s="2">
        <f t="shared" si="0"/>
        <v>6.9349757670008366E-2</v>
      </c>
      <c r="E8" s="2">
        <f t="shared" si="1"/>
        <v>90.365734908136517</v>
      </c>
      <c r="F8" s="2">
        <f t="shared" si="2"/>
        <v>3.808472693741404</v>
      </c>
      <c r="G8" s="2">
        <f t="shared" si="3"/>
        <v>21.203514580106585</v>
      </c>
      <c r="H8" s="2">
        <f t="shared" si="4"/>
        <v>0.44681209294526902</v>
      </c>
      <c r="I8" s="1">
        <v>2.6388000000000007</v>
      </c>
      <c r="J8" s="2">
        <v>5.133722928938711E-2</v>
      </c>
      <c r="K8" s="2">
        <f t="shared" si="5"/>
        <v>5.2302113830237355E-2</v>
      </c>
      <c r="L8" s="10">
        <f t="shared" si="6"/>
        <v>8062.5793832599138</v>
      </c>
      <c r="M8" s="10">
        <f t="shared" si="7"/>
        <v>258.26184754322929</v>
      </c>
      <c r="N8" s="10">
        <f t="shared" si="8"/>
        <v>0.35998371042085692</v>
      </c>
      <c r="O8" s="2">
        <f t="shared" si="9"/>
        <v>1.1531056467088961E-2</v>
      </c>
    </row>
    <row r="14" spans="1:15" ht="47.25">
      <c r="E14" s="3" t="s">
        <v>27</v>
      </c>
      <c r="F14" s="3" t="s">
        <v>28</v>
      </c>
    </row>
    <row r="15" spans="1:15">
      <c r="E15" s="1">
        <f>E2/$E$2</f>
        <v>1</v>
      </c>
      <c r="F15" s="1">
        <f>L2/$L$2</f>
        <v>1</v>
      </c>
    </row>
    <row r="16" spans="1:15">
      <c r="E16" s="1">
        <f t="shared" ref="E16:E21" si="10">E3/$E$2</f>
        <v>1.6210526315789475</v>
      </c>
      <c r="F16" s="1">
        <f t="shared" ref="F16:F21" si="11">L3/$L$2</f>
        <v>1.6710526315789485</v>
      </c>
    </row>
    <row r="17" spans="5:6">
      <c r="E17" s="1">
        <f t="shared" si="10"/>
        <v>2.4949516648764773</v>
      </c>
      <c r="F17" s="1">
        <f t="shared" si="11"/>
        <v>2.6737379162191202</v>
      </c>
    </row>
    <row r="18" spans="5:6">
      <c r="E18" s="1">
        <f t="shared" si="10"/>
        <v>2.9205155746509135</v>
      </c>
      <c r="F18" s="1">
        <f t="shared" si="11"/>
        <v>3.2032760472610118</v>
      </c>
    </row>
    <row r="19" spans="5:6">
      <c r="E19" s="1">
        <f t="shared" si="10"/>
        <v>3.1808807733619764</v>
      </c>
      <c r="F19" s="1">
        <f t="shared" si="11"/>
        <v>3.4911385606874341</v>
      </c>
    </row>
    <row r="20" spans="5:6">
      <c r="E20" s="1">
        <f t="shared" si="10"/>
        <v>3.439527389903331</v>
      </c>
      <c r="F20" s="1">
        <f t="shared" si="11"/>
        <v>3.8582169709989276</v>
      </c>
    </row>
    <row r="21" spans="5:6">
      <c r="E21" s="1">
        <f t="shared" si="10"/>
        <v>3.534908700322235</v>
      </c>
      <c r="F21" s="1">
        <f t="shared" si="11"/>
        <v>4.384532760472613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Sheet1</vt:lpstr>
      <vt:lpstr>Sheet2</vt:lpstr>
      <vt:lpstr>Mdot vs Alpha</vt:lpstr>
      <vt:lpstr>Mdot vs SCFH</vt:lpstr>
      <vt:lpstr>P v P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Roos</dc:creator>
  <cp:lastModifiedBy>Alex</cp:lastModifiedBy>
  <dcterms:created xsi:type="dcterms:W3CDTF">2011-03-08T18:25:45Z</dcterms:created>
  <dcterms:modified xsi:type="dcterms:W3CDTF">2011-03-21T23:56:23Z</dcterms:modified>
</cp:coreProperties>
</file>