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queryTables/queryTable7.xml" ContentType="application/vnd.openxmlformats-officedocument.spreadsheetml.queryTable+xml"/>
  <Override PartName="/xl/queryTables/queryTable8.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360" yWindow="105" windowWidth="19155" windowHeight="7740"/>
  </bookViews>
  <sheets>
    <sheet name="Comparitive Table" sheetId="10" r:id="rId1"/>
    <sheet name="Table 1" sheetId="1" r:id="rId2"/>
    <sheet name="Table 2" sheetId="2" r:id="rId3"/>
    <sheet name="Table 3" sheetId="3" r:id="rId4"/>
    <sheet name="Table 4" sheetId="4" r:id="rId5"/>
    <sheet name="Table 5" sheetId="5" r:id="rId6"/>
    <sheet name="Table 6" sheetId="6" r:id="rId7"/>
    <sheet name="Table 7" sheetId="7" r:id="rId8"/>
    <sheet name="Table 8" sheetId="8" r:id="rId9"/>
    <sheet name="Table 9" sheetId="9" r:id="rId10"/>
  </sheets>
  <definedNames>
    <definedName name="table2_1" localSheetId="2">'Table 2'!$B$2:$D$33</definedName>
    <definedName name="table3" localSheetId="3">'Table 3'!$B$2:$C$21</definedName>
    <definedName name="table4" localSheetId="4">'Table 4'!$B$2:$D$20</definedName>
    <definedName name="table5" localSheetId="5">'Table 5'!$B$2:$G$14</definedName>
    <definedName name="table6" localSheetId="6">'Table 6'!$B$2:$D$18</definedName>
    <definedName name="table7" localSheetId="7">'Table 7'!$B$2:$C$42</definedName>
    <definedName name="table8" localSheetId="8">'Table 8'!$B$2:$C$17</definedName>
    <definedName name="table9" localSheetId="9">'Table 9'!$B$2:$C$28</definedName>
  </definedNames>
  <calcPr calcId="145621"/>
</workbook>
</file>

<file path=xl/calcChain.xml><?xml version="1.0" encoding="utf-8"?>
<calcChain xmlns="http://schemas.openxmlformats.org/spreadsheetml/2006/main">
  <c r="D17" i="9" l="1"/>
  <c r="D14" i="9"/>
  <c r="D15" i="9"/>
  <c r="D13" i="9"/>
  <c r="D12" i="9"/>
  <c r="D11" i="9"/>
  <c r="D6" i="9"/>
  <c r="D24" i="9"/>
  <c r="D25" i="9"/>
  <c r="D21" i="9"/>
  <c r="D20" i="9"/>
  <c r="D19" i="9"/>
  <c r="D18" i="9"/>
  <c r="D10" i="9"/>
  <c r="D9" i="9"/>
  <c r="D5" i="9"/>
  <c r="D4" i="9"/>
  <c r="D3" i="9"/>
  <c r="D2" i="9"/>
  <c r="D3" i="8"/>
  <c r="D2" i="8"/>
  <c r="D6" i="8"/>
  <c r="D8" i="8"/>
  <c r="D17" i="8"/>
  <c r="D16" i="8"/>
  <c r="D15" i="8"/>
  <c r="D14" i="8"/>
  <c r="E17" i="4" l="1"/>
  <c r="E20" i="4"/>
  <c r="E19" i="4"/>
  <c r="E14" i="4"/>
  <c r="E15" i="4"/>
  <c r="E16" i="4"/>
  <c r="E18" i="4"/>
  <c r="F12" i="4"/>
  <c r="E11" i="4"/>
  <c r="E12" i="4"/>
  <c r="E10" i="4"/>
  <c r="E9" i="4"/>
  <c r="E6" i="4"/>
  <c r="E7" i="4"/>
  <c r="E5" i="4"/>
  <c r="E3" i="4"/>
  <c r="E4" i="4"/>
  <c r="E2" i="4"/>
  <c r="D21" i="3"/>
  <c r="D20" i="3"/>
  <c r="D17" i="3"/>
  <c r="D16" i="3"/>
  <c r="D10" i="3"/>
  <c r="D7" i="3"/>
  <c r="D6" i="3"/>
  <c r="D9" i="3"/>
  <c r="D8" i="3"/>
  <c r="D11" i="3"/>
  <c r="D13" i="3"/>
  <c r="D3" i="3"/>
  <c r="D4" i="3"/>
  <c r="D5" i="3"/>
  <c r="D12" i="3"/>
  <c r="D14" i="3"/>
  <c r="D2" i="3"/>
  <c r="D32" i="7" l="1"/>
  <c r="D38" i="7"/>
  <c r="D37" i="7"/>
  <c r="D36" i="7"/>
  <c r="D35" i="7"/>
  <c r="D34" i="7"/>
  <c r="D41" i="7"/>
  <c r="D42" i="7"/>
  <c r="D43" i="7"/>
  <c r="D39" i="7"/>
  <c r="D33" i="7"/>
  <c r="D26" i="7"/>
  <c r="D24" i="7"/>
  <c r="D25" i="7"/>
  <c r="D27" i="7"/>
  <c r="D28" i="7"/>
  <c r="D29" i="7"/>
  <c r="D30" i="7"/>
  <c r="D31" i="7"/>
  <c r="D23" i="7"/>
  <c r="E12" i="6"/>
  <c r="E13" i="6"/>
  <c r="E9" i="6"/>
  <c r="F8" i="6"/>
  <c r="E8" i="6"/>
  <c r="E7" i="6"/>
  <c r="E6" i="6"/>
  <c r="E4" i="6"/>
  <c r="E15" i="6"/>
  <c r="E18" i="6"/>
  <c r="E16" i="6"/>
  <c r="E11" i="6"/>
  <c r="E14" i="6"/>
  <c r="E17" i="6"/>
  <c r="E10" i="6"/>
  <c r="E14" i="5"/>
  <c r="E7" i="5"/>
  <c r="E2" i="5"/>
  <c r="F6" i="5"/>
  <c r="E6" i="5"/>
  <c r="F9" i="5"/>
  <c r="E10" i="5"/>
  <c r="E11" i="5"/>
  <c r="E12" i="5"/>
  <c r="E13" i="5"/>
  <c r="E9" i="5"/>
  <c r="F13" i="5"/>
  <c r="E8" i="5"/>
  <c r="E4" i="5"/>
  <c r="E3" i="5"/>
  <c r="D29" i="2" l="1"/>
  <c r="D28" i="2"/>
  <c r="D25" i="2"/>
  <c r="D24" i="2"/>
  <c r="D5" i="1"/>
  <c r="D27" i="2"/>
  <c r="D26" i="2"/>
  <c r="D6" i="2"/>
  <c r="D19" i="2"/>
  <c r="D16" i="2"/>
  <c r="D15" i="2"/>
  <c r="D17" i="2"/>
  <c r="D18" i="2"/>
  <c r="D20" i="2"/>
  <c r="D21" i="2"/>
  <c r="D22" i="2"/>
  <c r="D14" i="2"/>
  <c r="D3" i="2"/>
  <c r="D2" i="2"/>
  <c r="D7" i="2"/>
  <c r="D9" i="2"/>
  <c r="D8" i="2"/>
  <c r="D5" i="2"/>
  <c r="D6" i="1"/>
  <c r="D16" i="1"/>
  <c r="D10" i="1"/>
  <c r="D11" i="1"/>
  <c r="D12" i="1"/>
  <c r="D13" i="1"/>
  <c r="D14" i="1"/>
  <c r="D15" i="1"/>
  <c r="D9" i="1"/>
  <c r="D7" i="1"/>
  <c r="D8" i="1"/>
</calcChain>
</file>

<file path=xl/connections.xml><?xml version="1.0" encoding="utf-8"?>
<connections xmlns="http://schemas.openxmlformats.org/spreadsheetml/2006/main">
  <connection id="1" name="table2" type="6" refreshedVersion="4" background="1" saveData="1">
    <textPr codePage="437" sourceFile="C:\Users\Alex\Desktop\table2.txt" comma="1">
      <textFields count="2">
        <textField/>
        <textField/>
      </textFields>
    </textPr>
  </connection>
  <connection id="2" name="table3" type="6" refreshedVersion="4" background="1" saveData="1">
    <textPr codePage="437" sourceFile="C:\Users\Alex\Desktop\table3.txt" tab="0" comma="1">
      <textFields count="2">
        <textField/>
        <textField/>
      </textFields>
    </textPr>
  </connection>
  <connection id="3" name="table4" type="6" refreshedVersion="4" background="1" saveData="1">
    <textPr codePage="437" sourceFile="C:\Users\Alex\Desktop\table4.txt" tab="0" comma="1">
      <textFields count="2">
        <textField/>
        <textField/>
      </textFields>
    </textPr>
  </connection>
  <connection id="4" name="table5" type="6" refreshedVersion="4" background="1" saveData="1">
    <textPr codePage="437" sourceFile="C:\Users\Alex\Desktop\table5.txt" tab="0" comma="1">
      <textFields count="4">
        <textField/>
        <textField/>
        <textField/>
        <textField/>
      </textFields>
    </textPr>
  </connection>
  <connection id="5" name="table6" type="6" refreshedVersion="4" background="1" saveData="1">
    <textPr codePage="437" sourceFile="C:\Users\Alex\Desktop\table6.txt" tab="0" comma="1">
      <textFields count="2">
        <textField/>
        <textField/>
      </textFields>
    </textPr>
  </connection>
  <connection id="6" name="table7" type="6" refreshedVersion="4" background="1" saveData="1">
    <textPr codePage="437" sourceFile="C:\Users\Alex\Desktop\table7.txt" tab="0" comma="1">
      <textFields count="2">
        <textField/>
        <textField/>
      </textFields>
    </textPr>
  </connection>
  <connection id="7" name="table8" type="6" refreshedVersion="4" background="1" saveData="1">
    <textPr codePage="437" sourceFile="C:\Users\Alex\Desktop\table8.txt" tab="0" comma="1">
      <textFields count="2">
        <textField/>
        <textField/>
      </textFields>
    </textPr>
  </connection>
  <connection id="8" name="table9" type="6" refreshedVersion="4" background="1" saveData="1">
    <textPr codePage="437" sourceFile="C:\Users\Alex\Desktop\table9.txt" tab="0" comma="1">
      <textFields count="2">
        <textField/>
        <textField/>
      </textFields>
    </textPr>
  </connection>
</connections>
</file>

<file path=xl/sharedStrings.xml><?xml version="1.0" encoding="utf-8"?>
<sst xmlns="http://schemas.openxmlformats.org/spreadsheetml/2006/main" count="542" uniqueCount="218">
  <si>
    <t>Cladding Material</t>
  </si>
  <si>
    <t>Design Pressure</t>
  </si>
  <si>
    <t>Design Temperature</t>
  </si>
  <si>
    <t>Operating Pressure</t>
  </si>
  <si>
    <t>OD Including Nozzles</t>
  </si>
  <si>
    <t>ID</t>
  </si>
  <si>
    <t>Overall Height</t>
  </si>
  <si>
    <t>Vessel Wall Thickness</t>
  </si>
  <si>
    <t>Inlet Nozzle, ID</t>
  </si>
  <si>
    <t>Outlet Nozzle, ID</t>
  </si>
  <si>
    <t>Core Flood Nozzle, ID</t>
  </si>
  <si>
    <t>Water Valume</t>
  </si>
  <si>
    <t>Hyrdrostatic Test Pressure</t>
  </si>
  <si>
    <t>British Units</t>
  </si>
  <si>
    <t>psi</t>
  </si>
  <si>
    <t>SI Units</t>
  </si>
  <si>
    <t>F</t>
  </si>
  <si>
    <t>in</t>
  </si>
  <si>
    <t>gallon US</t>
  </si>
  <si>
    <t>Base Material</t>
  </si>
  <si>
    <t>Low - Alloy Steel</t>
  </si>
  <si>
    <t>Stainless Steel and Inconel</t>
  </si>
  <si>
    <t>Zircaloy</t>
  </si>
  <si>
    <t>Pa</t>
  </si>
  <si>
    <t>m</t>
  </si>
  <si>
    <t>m^3</t>
  </si>
  <si>
    <t>16x16</t>
  </si>
  <si>
    <t>1.9/2.4/2.9</t>
  </si>
  <si>
    <t>Thermal Output</t>
  </si>
  <si>
    <t>Equivalent</t>
  </si>
  <si>
    <t>Height/Diameter</t>
  </si>
  <si>
    <t>Active Core Volume</t>
  </si>
  <si>
    <t>Average Core Power Density</t>
  </si>
  <si>
    <t>Fuel Weight</t>
  </si>
  <si>
    <t>Specific Power</t>
  </si>
  <si>
    <t>Burnup</t>
  </si>
  <si>
    <t>Conversion Ratio</t>
  </si>
  <si>
    <t>Number of Fuel Assemblies</t>
  </si>
  <si>
    <t>Fuel Element Array</t>
  </si>
  <si>
    <t>Assembly Dimensions</t>
  </si>
  <si>
    <t>Assembly Pitch</t>
  </si>
  <si>
    <t>Number of Fuel Rods/Assembly</t>
  </si>
  <si>
    <t>Total Number of Fuel Rods</t>
  </si>
  <si>
    <t>Fuel Element Pitch</t>
  </si>
  <si>
    <t>Fuel Element O.D.</t>
  </si>
  <si>
    <t>Pitch/Diameter</t>
  </si>
  <si>
    <t>Clad Thickness</t>
  </si>
  <si>
    <t>Fuel Pellet Diameter</t>
  </si>
  <si>
    <t>Pellet-Clad Gap</t>
  </si>
  <si>
    <t>Fuel Enrichment</t>
  </si>
  <si>
    <t>System Pressure</t>
  </si>
  <si>
    <t>Coolant Flow</t>
  </si>
  <si>
    <t>Average Linear Heat Rate</t>
  </si>
  <si>
    <t>Maximum Linear Heat Rate</t>
  </si>
  <si>
    <t>Average Heat Flux</t>
  </si>
  <si>
    <t>Maximum Heat Flux</t>
  </si>
  <si>
    <t>Minimum DNBR</t>
  </si>
  <si>
    <t>Inlet Temperature</t>
  </si>
  <si>
    <t>Outlet Temperature</t>
  </si>
  <si>
    <t>Maximum Fuel Temperature</t>
  </si>
  <si>
    <t>Btu/hr</t>
  </si>
  <si>
    <t>in^3</t>
  </si>
  <si>
    <t>Btu/hr/in^3</t>
  </si>
  <si>
    <t>lb</t>
  </si>
  <si>
    <t>Btu/hr/lbU</t>
  </si>
  <si>
    <t>Btu/lbU</t>
  </si>
  <si>
    <t>8x8</t>
  </si>
  <si>
    <t>lb/s</t>
  </si>
  <si>
    <t>Overall Diameter</t>
  </si>
  <si>
    <t>Normal Operating Water Volume</t>
  </si>
  <si>
    <t>Normal Operating Steam Volume</t>
  </si>
  <si>
    <t>Operating Temperature</t>
  </si>
  <si>
    <t>Installed Heater Power</t>
  </si>
  <si>
    <t>Number of Safety Valves</t>
  </si>
  <si>
    <t>Safety Valve Size</t>
  </si>
  <si>
    <t>Number of Relief Valves</t>
  </si>
  <si>
    <t>Relief Valve Size</t>
  </si>
  <si>
    <t>Spray Rate</t>
  </si>
  <si>
    <t>Maximum</t>
  </si>
  <si>
    <t>Continuous</t>
  </si>
  <si>
    <t>Shell Material</t>
  </si>
  <si>
    <t>Cladding</t>
  </si>
  <si>
    <t>Dry Weight</t>
  </si>
  <si>
    <t>Flooded Weight</t>
  </si>
  <si>
    <t>gallon/s</t>
  </si>
  <si>
    <t>Mn-Mo</t>
  </si>
  <si>
    <t>Stainless</t>
  </si>
  <si>
    <t>Steel</t>
  </si>
  <si>
    <t>Normal Operating Weight</t>
  </si>
  <si>
    <t>Upper Shell, O.D.</t>
  </si>
  <si>
    <t>Lower Shell, O.D.</t>
  </si>
  <si>
    <t>Primary Side</t>
  </si>
  <si>
    <t>Inlet/Outlet Temperature</t>
  </si>
  <si>
    <t>Secondary Side</t>
  </si>
  <si>
    <t>Feedwater Inlet Temperature</t>
  </si>
  <si>
    <t>Steam Outlet Pressure</t>
  </si>
  <si>
    <t>Steam Outlet Temperature</t>
  </si>
  <si>
    <t>Stream Quality</t>
  </si>
  <si>
    <t>Steam Flow (per Generator)</t>
  </si>
  <si>
    <t>Dry weight</t>
  </si>
  <si>
    <t>Shell I.D.</t>
  </si>
  <si>
    <t>Number of Tubes</t>
  </si>
  <si>
    <t>Tube Size, O.D.</t>
  </si>
  <si>
    <t>Effective Tube Length</t>
  </si>
  <si>
    <t>Steam Flow per Steam Generator</t>
  </si>
  <si>
    <t>Steam Temperature, SH</t>
  </si>
  <si>
    <t>Steam Pressure</t>
  </si>
  <si>
    <t>Feedwater Temperature</t>
  </si>
  <si>
    <t>Primary Flow per Steam Generator</t>
  </si>
  <si>
    <t>Primary Temperature (inlet/oulet)</t>
  </si>
  <si>
    <t>Heat Transferred per Steam Generator</t>
  </si>
  <si>
    <t>Btu/s</t>
  </si>
  <si>
    <t>I.D.</t>
  </si>
  <si>
    <t>Wall Thickness, min/max</t>
  </si>
  <si>
    <t>Height</t>
  </si>
  <si>
    <t>Number Recirculation Loops</t>
  </si>
  <si>
    <t>Number of Jet Pumps</t>
  </si>
  <si>
    <t>Recirculation Line Pipe Sizes, I.D.</t>
  </si>
  <si>
    <t>Recirculation Pump Flow</t>
  </si>
  <si>
    <t>Number of Steam Separators</t>
  </si>
  <si>
    <t>Steam Seperator Pressure Drop</t>
  </si>
  <si>
    <t>Flow per Separator</t>
  </si>
  <si>
    <t>Vessel Exit Steam Quality</t>
  </si>
  <si>
    <t>Vessel Weight</t>
  </si>
  <si>
    <t>Low Alloy Steel</t>
  </si>
  <si>
    <t>Stainless Steel</t>
  </si>
  <si>
    <t>Active Height</t>
  </si>
  <si>
    <t>Equivalent Active Diameter</t>
  </si>
  <si>
    <t>Fuel Wight</t>
  </si>
  <si>
    <t>Fuel Rod O.D.</t>
  </si>
  <si>
    <t>Fuel Rod Pitch</t>
  </si>
  <si>
    <t>Pellet Density % Theoretical</t>
  </si>
  <si>
    <t>Fission Gas Plenum Length</t>
  </si>
  <si>
    <t>Core Inlet Enthalpy</t>
  </si>
  <si>
    <t>Average Exit Quality</t>
  </si>
  <si>
    <t>Core Average Void Fraction</t>
  </si>
  <si>
    <t>Maximum Exit Void Fraction</t>
  </si>
  <si>
    <t>Average Inlet Velocty</t>
  </si>
  <si>
    <t>Core Pressure Drop</t>
  </si>
  <si>
    <t>Minimum CHFR</t>
  </si>
  <si>
    <t>Core Inlet Temperature</t>
  </si>
  <si>
    <t>5.52/5.52</t>
  </si>
  <si>
    <t>Btu/lb</t>
  </si>
  <si>
    <t>%</t>
  </si>
  <si>
    <t>fps</t>
  </si>
  <si>
    <t>&gt;1.9</t>
  </si>
  <si>
    <t>Core Thermal Power</t>
  </si>
  <si>
    <t>Plant Electrical Output</t>
  </si>
  <si>
    <t>Plant Efficiency</t>
  </si>
  <si>
    <t>Steam Temperature</t>
  </si>
  <si>
    <t>Coolant</t>
  </si>
  <si>
    <t>Coolant Pressure</t>
  </si>
  <si>
    <t>Number of Steam</t>
  </si>
  <si>
    <t>Generators</t>
  </si>
  <si>
    <t>Number of Auxiliary</t>
  </si>
  <si>
    <t>Pressure Vessel Material</t>
  </si>
  <si>
    <t>PCRV Height</t>
  </si>
  <si>
    <t>PCRV Diameter</t>
  </si>
  <si>
    <t>PCRV Weight</t>
  </si>
  <si>
    <t>Weight of Core</t>
  </si>
  <si>
    <t>Helium</t>
  </si>
  <si>
    <t>Reinforced Concrete</t>
  </si>
  <si>
    <t>Core Active Height</t>
  </si>
  <si>
    <t>Core Diameter</t>
  </si>
  <si>
    <t>Fuel Type</t>
  </si>
  <si>
    <t>Fuel Weight (U and Th)</t>
  </si>
  <si>
    <t>Uranium Weight</t>
  </si>
  <si>
    <t>Average Burnup</t>
  </si>
  <si>
    <t>Number of Core Stacked Columns</t>
  </si>
  <si>
    <t>Number of Fuel Elements per Column</t>
  </si>
  <si>
    <t>Fuel Element Geometry</t>
  </si>
  <si>
    <t>Fuel Rods per Element</t>
  </si>
  <si>
    <t>Fuel Rod Diameter</t>
  </si>
  <si>
    <t>Coolant Inlet Temperature</t>
  </si>
  <si>
    <t>Coolant Outlet Temperature</t>
  </si>
  <si>
    <t>Coolant Channels per Fuel Element</t>
  </si>
  <si>
    <t>Coolant Channel Diameter</t>
  </si>
  <si>
    <t>Btu/lbU-Th</t>
  </si>
  <si>
    <t>W</t>
  </si>
  <si>
    <t>K</t>
  </si>
  <si>
    <t>m^2/s^3</t>
  </si>
  <si>
    <t>J/kg</t>
  </si>
  <si>
    <t>kg</t>
  </si>
  <si>
    <t>kg/m/s^3</t>
  </si>
  <si>
    <t>0.2032x0.2032</t>
  </si>
  <si>
    <t>Btu/hr/ft^2</t>
  </si>
  <si>
    <t>Btu/hr/ft^3</t>
  </si>
  <si>
    <t>kg/s</t>
  </si>
  <si>
    <t>W/m^2</t>
  </si>
  <si>
    <t>m^3/s</t>
  </si>
  <si>
    <t>m/s</t>
  </si>
  <si>
    <t>Inlet Temperature (Feedwater) Core Inlet Temperature</t>
  </si>
  <si>
    <t>CANDU</t>
  </si>
  <si>
    <t>HTGR</t>
  </si>
  <si>
    <t>PWR</t>
  </si>
  <si>
    <t>BWR</t>
  </si>
  <si>
    <t>Containment Components</t>
  </si>
  <si>
    <t>Reactor Core</t>
  </si>
  <si>
    <t>Auxiliary Systems</t>
  </si>
  <si>
    <t>UC, ThO2</t>
  </si>
  <si>
    <t>% of U235</t>
  </si>
  <si>
    <t>W/m^3</t>
  </si>
  <si>
    <t>J/g</t>
  </si>
  <si>
    <t xml:space="preserve"> </t>
  </si>
  <si>
    <t>Hexagonal shape 0.7874m high 0.36068 m across flats</t>
  </si>
  <si>
    <t>Hexagonal shape 31 in high 14.2 in across flats</t>
  </si>
  <si>
    <t>Because of calandria uses a vacuum building for multi-unit stations (1-8 reactors per site)</t>
  </si>
  <si>
    <t>Steam Generator, Heavy Water Loop (Figure of 8), Turbine Building, Turbine, Generator, Fuel Loading Machine (online), and circulating water all within vacuum building.  Also Dousing tank separate.</t>
  </si>
  <si>
    <t>0.7 % U-235 dioxide Pellets (natural uranium), loaded into fuel bundle inside pressure tube inside calandria, Fuel Burnup 6500-7500 MWD, heavy water allows for low fuel enrichment</t>
  </si>
  <si>
    <t xml:space="preserve">30 Rod bundles of 577 mm x 34 mm fuel rods made of Fuel compacts (39 mm by 26 mm) or Fuel Particles (0.92 mm) (hexagonal lattice).  </t>
  </si>
  <si>
    <t>Requires two turbines (high and low pressure) and pre cooler, low pressure compressor, intercooler, high pressure compressor and recuperator to circulate CO2 coolant at 640C and 40 bar.  (all within pressure vessel)  Also includes a water circulator.</t>
  </si>
  <si>
    <t>Pressure Vessel is made of prestressed concrete in a dome configuration.  Separate from CO2 processing building.</t>
  </si>
  <si>
    <t xml:space="preserve">Primary Containment, Drywell, Wetwell, Supression Pool, Vent System (different configurations for Mark I, II, III).  </t>
  </si>
  <si>
    <t xml:space="preserve">Latices of Fuel Rods.  Control rods are cruciform shape and are inserted from the bottom.  Coolant water comes from the bottom and is boiled through core to the top.  </t>
  </si>
  <si>
    <t xml:space="preserve">Above core are jet spray assembly, steam separator, steam dryer, and steam outlet: all within containment building. Below core and in containment is a torus filled with water.  Separate building includes turbines, condenser, feedwater pumps, and recirculation pump. </t>
  </si>
  <si>
    <t xml:space="preserve">Core at bottom of containment, includes pressureizer, steam generator, coolant pump.  </t>
  </si>
  <si>
    <t xml:space="preserve">Secondary loop goes through steam generator and then outside containment through turbines and generator.  Tertiary loop is circulated through secondary loop and into ultimate heat sink.  </t>
  </si>
  <si>
    <t xml:space="preserve">Fuel Assemblies are in a square matrix (17x17).  Assemblies of 16-20 control rods can be inserted from top.  Ratio of height of core to height of containment small.  Water stays liquid thoughout core (because of high pressure).  </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</si>
</sst>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0.0000"/>
    <numFmt numFmtId="166" formatCode="0.0000000000"/>
  </numFmts>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0" tint="-0.249977111117893"/>
        <bgColor indexed="64"/>
      </patternFill>
    </fill>
  </fills>
  <borders count="4">
    <border>
      <left/>
      <right/>
      <top/>
      <bottom/>
      <diagonal/>
    </border>
    <border>
      <left/>
      <right/>
      <top/>
      <bottom style="thin">
        <color indexed="64"/>
      </bottom>
      <diagonal/>
    </border>
    <border>
      <left/>
      <right style="thin">
        <color indexed="64"/>
      </right>
      <top/>
      <bottom/>
      <diagonal/>
    </border>
    <border>
      <left/>
      <right style="thin">
        <color indexed="64"/>
      </right>
      <top/>
      <bottom style="thin">
        <color indexed="64"/>
      </bottom>
      <diagonal/>
    </border>
  </borders>
  <cellStyleXfs count="1">
    <xf numFmtId="0" fontId="0" fillId="0" borderId="0"/>
  </cellStyleXfs>
  <cellXfs count="29">
    <xf numFmtId="0" fontId="0" fillId="0" borderId="0" xfId="0"/>
    <xf numFmtId="0" fontId="0" fillId="0" borderId="0" xfId="0" applyAlignment="1">
      <alignment horizontal="center"/>
    </xf>
    <xf numFmtId="1" fontId="0" fillId="0" borderId="0" xfId="0" applyNumberFormat="1" applyAlignment="1">
      <alignment horizontal="center"/>
    </xf>
    <xf numFmtId="2" fontId="0" fillId="0" borderId="0" xfId="0" applyNumberFormat="1" applyAlignment="1">
      <alignment horizontal="center"/>
    </xf>
    <xf numFmtId="164" fontId="0" fillId="0" borderId="0" xfId="0" applyNumberFormat="1" applyAlignment="1">
      <alignment horizontal="center"/>
    </xf>
    <xf numFmtId="165" fontId="0" fillId="0" borderId="0" xfId="0" applyNumberFormat="1" applyAlignment="1">
      <alignment horizontal="center"/>
    </xf>
    <xf numFmtId="166" fontId="0" fillId="0" borderId="0" xfId="0" applyNumberFormat="1" applyAlignment="1">
      <alignment horizontal="center"/>
    </xf>
    <xf numFmtId="0" fontId="0" fillId="0" borderId="0" xfId="0" applyAlignment="1">
      <alignment horizontal="center" vertical="center"/>
    </xf>
    <xf numFmtId="2" fontId="0" fillId="0" borderId="0" xfId="0" applyNumberFormat="1" applyAlignment="1">
      <alignment horizontal="center" vertical="center"/>
    </xf>
    <xf numFmtId="0" fontId="0" fillId="0" borderId="0" xfId="0" applyAlignment="1">
      <alignment horizontal="center" vertical="center"/>
    </xf>
    <xf numFmtId="0" fontId="0" fillId="0" borderId="0" xfId="0" applyAlignment="1">
      <alignment horizontal="center" vertical="center" wrapText="1"/>
    </xf>
    <xf numFmtId="0" fontId="0" fillId="0" borderId="0" xfId="0" applyAlignment="1">
      <alignment horizontal="center" vertical="center"/>
    </xf>
    <xf numFmtId="1" fontId="0" fillId="0" borderId="0" xfId="0" applyNumberFormat="1" applyAlignment="1">
      <alignment horizontal="center" vertical="center"/>
    </xf>
    <xf numFmtId="0" fontId="0" fillId="0" borderId="0" xfId="0" applyAlignment="1">
      <alignment horizontal="center"/>
    </xf>
    <xf numFmtId="0" fontId="0" fillId="0" borderId="0" xfId="0" applyAlignment="1">
      <alignment horizontal="center" vertical="center"/>
    </xf>
    <xf numFmtId="2" fontId="0" fillId="0" borderId="0" xfId="0" applyNumberFormat="1" applyAlignment="1">
      <alignment horizontal="center" vertical="center"/>
    </xf>
    <xf numFmtId="11" fontId="0" fillId="0" borderId="0" xfId="0" applyNumberFormat="1" applyAlignment="1">
      <alignment horizontal="center"/>
    </xf>
    <xf numFmtId="0" fontId="0" fillId="0" borderId="0" xfId="0" applyAlignment="1">
      <alignment horizontal="center" vertical="center" wrapText="1"/>
    </xf>
    <xf numFmtId="0" fontId="0" fillId="0" borderId="0" xfId="0" applyNumberFormat="1" applyAlignment="1">
      <alignment horizontal="center" vertical="center"/>
    </xf>
    <xf numFmtId="0" fontId="1" fillId="0" borderId="1" xfId="0" applyFont="1" applyBorder="1" applyAlignment="1">
      <alignment horizontal="center" vertical="center" wrapText="1"/>
    </xf>
    <xf numFmtId="0" fontId="1" fillId="0" borderId="3" xfId="0" applyFont="1" applyBorder="1" applyAlignment="1">
      <alignment horizontal="center" vertical="center" wrapText="1"/>
    </xf>
    <xf numFmtId="0" fontId="1" fillId="0" borderId="2" xfId="0" applyFont="1" applyBorder="1" applyAlignment="1">
      <alignment horizontal="center" vertical="center" wrapText="1"/>
    </xf>
    <xf numFmtId="0" fontId="1" fillId="2" borderId="2" xfId="0" applyFont="1" applyFill="1" applyBorder="1" applyAlignment="1">
      <alignment horizontal="center" vertical="center" wrapText="1"/>
    </xf>
    <xf numFmtId="0" fontId="0" fillId="2" borderId="0" xfId="0" applyFill="1" applyAlignment="1">
      <alignment horizontal="center" vertical="center" wrapText="1"/>
    </xf>
    <xf numFmtId="0" fontId="1" fillId="2" borderId="3" xfId="0" applyFont="1" applyFill="1" applyBorder="1" applyAlignment="1">
      <alignment horizontal="center" vertical="center" wrapText="1"/>
    </xf>
    <xf numFmtId="0" fontId="0" fillId="2" borderId="1" xfId="0" applyFill="1" applyBorder="1" applyAlignment="1">
      <alignment horizontal="center" vertical="center" wrapText="1"/>
    </xf>
    <xf numFmtId="0" fontId="0" fillId="2" borderId="2" xfId="0" applyFill="1" applyBorder="1" applyAlignment="1">
      <alignment horizontal="center" vertical="center" wrapText="1"/>
    </xf>
    <xf numFmtId="0" fontId="0" fillId="0" borderId="2" xfId="0" applyBorder="1" applyAlignment="1">
      <alignment horizontal="center" vertical="center" wrapText="1"/>
    </xf>
    <xf numFmtId="0" fontId="0" fillId="2" borderId="3" xfId="0"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queryTables/queryTable1.xml><?xml version="1.0" encoding="utf-8"?>
<queryTable xmlns="http://schemas.openxmlformats.org/spreadsheetml/2006/main" name="table2_1" connectionId="1" autoFormatId="16" applyNumberFormats="0" applyBorderFormats="0" applyFontFormats="1" applyPatternFormats="1" applyAlignmentFormats="0" applyWidthHeightFormats="0"/>
</file>

<file path=xl/queryTables/queryTable2.xml><?xml version="1.0" encoding="utf-8"?>
<queryTable xmlns="http://schemas.openxmlformats.org/spreadsheetml/2006/main" name="table3" connectionId="2" autoFormatId="16" applyNumberFormats="0" applyBorderFormats="0" applyFontFormats="1" applyPatternFormats="1" applyAlignmentFormats="0" applyWidthHeightFormats="0"/>
</file>

<file path=xl/queryTables/queryTable3.xml><?xml version="1.0" encoding="utf-8"?>
<queryTable xmlns="http://schemas.openxmlformats.org/spreadsheetml/2006/main" name="table4" connectionId="3" autoFormatId="16" applyNumberFormats="0" applyBorderFormats="0" applyFontFormats="1" applyPatternFormats="1" applyAlignmentFormats="0" applyWidthHeightFormats="0"/>
</file>

<file path=xl/queryTables/queryTable4.xml><?xml version="1.0" encoding="utf-8"?>
<queryTable xmlns="http://schemas.openxmlformats.org/spreadsheetml/2006/main" name="table5" connectionId="4" autoFormatId="16" applyNumberFormats="0" applyBorderFormats="0" applyFontFormats="1" applyPatternFormats="1" applyAlignmentFormats="0" applyWidthHeightFormats="0"/>
</file>

<file path=xl/queryTables/queryTable5.xml><?xml version="1.0" encoding="utf-8"?>
<queryTable xmlns="http://schemas.openxmlformats.org/spreadsheetml/2006/main" name="table6" connectionId="5" autoFormatId="16" applyNumberFormats="0" applyBorderFormats="0" applyFontFormats="1" applyPatternFormats="1" applyAlignmentFormats="0" applyWidthHeightFormats="0"/>
</file>

<file path=xl/queryTables/queryTable6.xml><?xml version="1.0" encoding="utf-8"?>
<queryTable xmlns="http://schemas.openxmlformats.org/spreadsheetml/2006/main" name="table7" connectionId="6" autoFormatId="16" applyNumberFormats="0" applyBorderFormats="0" applyFontFormats="1" applyPatternFormats="1" applyAlignmentFormats="0" applyWidthHeightFormats="0"/>
</file>

<file path=xl/queryTables/queryTable7.xml><?xml version="1.0" encoding="utf-8"?>
<queryTable xmlns="http://schemas.openxmlformats.org/spreadsheetml/2006/main" name="table8" connectionId="7" autoFormatId="16" applyNumberFormats="0" applyBorderFormats="0" applyFontFormats="1" applyPatternFormats="1" applyAlignmentFormats="0" applyWidthHeightFormats="0"/>
</file>

<file path=xl/queryTables/queryTable8.xml><?xml version="1.0" encoding="utf-8"?>
<queryTable xmlns="http://schemas.openxmlformats.org/spreadsheetml/2006/main" name="table9" connectionId="8"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queryTable" Target="../queryTables/queryTable8.xml"/></Relationships>
</file>

<file path=xl/worksheets/_rels/sheet3.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_rels/sheet4.xml.rels><?xml version="1.0" encoding="UTF-8" standalone="yes"?>
<Relationships xmlns="http://schemas.openxmlformats.org/package/2006/relationships"><Relationship Id="rId1" Type="http://schemas.openxmlformats.org/officeDocument/2006/relationships/queryTable" Target="../queryTables/queryTable2.xml"/></Relationships>
</file>

<file path=xl/worksheets/_rels/sheet5.xml.rels><?xml version="1.0" encoding="UTF-8" standalone="yes"?>
<Relationships xmlns="http://schemas.openxmlformats.org/package/2006/relationships"><Relationship Id="rId1" Type="http://schemas.openxmlformats.org/officeDocument/2006/relationships/queryTable" Target="../queryTables/queryTable3.xml"/></Relationships>
</file>

<file path=xl/worksheets/_rels/sheet6.xml.rels><?xml version="1.0" encoding="UTF-8" standalone="yes"?>
<Relationships xmlns="http://schemas.openxmlformats.org/package/2006/relationships"><Relationship Id="rId1" Type="http://schemas.openxmlformats.org/officeDocument/2006/relationships/queryTable" Target="../queryTables/queryTable4.xml"/></Relationships>
</file>

<file path=xl/worksheets/_rels/sheet7.xml.rels><?xml version="1.0" encoding="UTF-8" standalone="yes"?>
<Relationships xmlns="http://schemas.openxmlformats.org/package/2006/relationships"><Relationship Id="rId1" Type="http://schemas.openxmlformats.org/officeDocument/2006/relationships/queryTable" Target="../queryTables/queryTable5.xml"/></Relationships>
</file>

<file path=xl/worksheets/_rels/sheet8.xml.rels><?xml version="1.0" encoding="UTF-8" standalone="yes"?>
<Relationships xmlns="http://schemas.openxmlformats.org/package/2006/relationships"><Relationship Id="rId2" Type="http://schemas.openxmlformats.org/officeDocument/2006/relationships/queryTable" Target="../queryTables/queryTable6.xml"/><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2" Type="http://schemas.openxmlformats.org/officeDocument/2006/relationships/queryTable" Target="../queryTables/queryTable7.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tabSelected="1" workbookViewId="0">
      <selection activeCell="F3" sqref="F3"/>
    </sheetView>
  </sheetViews>
  <sheetFormatPr defaultRowHeight="15" x14ac:dyDescent="0.25"/>
  <cols>
    <col min="1" max="1" width="24.7109375" style="10" bestFit="1" customWidth="1"/>
    <col min="2" max="5" width="28.140625" style="10" customWidth="1"/>
    <col min="6" max="16384" width="9.140625" style="10"/>
  </cols>
  <sheetData>
    <row r="1" spans="1:5" x14ac:dyDescent="0.25">
      <c r="A1" s="20"/>
      <c r="B1" s="19" t="s">
        <v>192</v>
      </c>
      <c r="C1" s="19" t="s">
        <v>193</v>
      </c>
      <c r="D1" s="19" t="s">
        <v>194</v>
      </c>
      <c r="E1" s="20" t="s">
        <v>195</v>
      </c>
    </row>
    <row r="2" spans="1:5" ht="75" x14ac:dyDescent="0.25">
      <c r="A2" s="22" t="s">
        <v>196</v>
      </c>
      <c r="B2" s="23" t="s">
        <v>206</v>
      </c>
      <c r="C2" s="23" t="s">
        <v>211</v>
      </c>
      <c r="D2" s="23" t="s">
        <v>215</v>
      </c>
      <c r="E2" s="26" t="s">
        <v>212</v>
      </c>
    </row>
    <row r="3" spans="1:5" ht="143.25" customHeight="1" x14ac:dyDescent="0.25">
      <c r="A3" s="21" t="s">
        <v>197</v>
      </c>
      <c r="B3" s="10" t="s">
        <v>208</v>
      </c>
      <c r="C3" s="10" t="s">
        <v>209</v>
      </c>
      <c r="D3" s="10" t="s">
        <v>217</v>
      </c>
      <c r="E3" s="27" t="s">
        <v>213</v>
      </c>
    </row>
    <row r="4" spans="1:5" ht="156" customHeight="1" x14ac:dyDescent="0.25">
      <c r="A4" s="24" t="s">
        <v>198</v>
      </c>
      <c r="B4" s="25" t="s">
        <v>207</v>
      </c>
      <c r="C4" s="25" t="s">
        <v>210</v>
      </c>
      <c r="D4" s="25" t="s">
        <v>216</v>
      </c>
      <c r="E4" s="28" t="s">
        <v>214</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8"/>
  <sheetViews>
    <sheetView workbookViewId="0">
      <selection activeCell="I16" sqref="I16"/>
    </sheetView>
  </sheetViews>
  <sheetFormatPr defaultRowHeight="15" x14ac:dyDescent="0.25"/>
  <cols>
    <col min="1" max="1" width="35.140625" style="11" bestFit="1" customWidth="1"/>
    <col min="2" max="2" width="14.140625" style="11" customWidth="1"/>
    <col min="3" max="3" width="16.140625" style="11" bestFit="1" customWidth="1"/>
    <col min="4" max="4" width="12.85546875" style="11" customWidth="1"/>
    <col min="5" max="16384" width="9.140625" style="11"/>
  </cols>
  <sheetData>
    <row r="1" spans="1:5" x14ac:dyDescent="0.25">
      <c r="B1" s="14" t="s">
        <v>13</v>
      </c>
      <c r="C1" s="14"/>
      <c r="D1" s="14" t="s">
        <v>15</v>
      </c>
      <c r="E1" s="14"/>
    </row>
    <row r="2" spans="1:5" x14ac:dyDescent="0.25">
      <c r="A2" s="11" t="s">
        <v>28</v>
      </c>
      <c r="B2" s="11">
        <v>10236424905</v>
      </c>
      <c r="C2" s="11" t="s">
        <v>60</v>
      </c>
      <c r="D2" s="11">
        <f>0.2931*B2</f>
        <v>3000296139.6555004</v>
      </c>
      <c r="E2" s="11" t="s">
        <v>178</v>
      </c>
    </row>
    <row r="3" spans="1:5" x14ac:dyDescent="0.25">
      <c r="A3" s="11" t="s">
        <v>162</v>
      </c>
      <c r="B3" s="11">
        <v>249.6</v>
      </c>
      <c r="C3" s="11" t="s">
        <v>17</v>
      </c>
      <c r="D3" s="11">
        <f>0.0254*B3</f>
        <v>6.3398399999999997</v>
      </c>
      <c r="E3" s="11" t="s">
        <v>24</v>
      </c>
    </row>
    <row r="4" spans="1:5" x14ac:dyDescent="0.25">
      <c r="A4" s="11" t="s">
        <v>163</v>
      </c>
      <c r="B4" s="11">
        <v>333.6</v>
      </c>
      <c r="C4" s="11" t="s">
        <v>17</v>
      </c>
      <c r="D4" s="11">
        <f>0.0254*B4</f>
        <v>8.4734400000000001</v>
      </c>
      <c r="E4" s="11" t="s">
        <v>24</v>
      </c>
    </row>
    <row r="5" spans="1:5" x14ac:dyDescent="0.25">
      <c r="A5" s="11" t="s">
        <v>30</v>
      </c>
      <c r="B5" s="11">
        <v>0.75</v>
      </c>
      <c r="D5" s="11">
        <f>B5</f>
        <v>0.75</v>
      </c>
    </row>
    <row r="6" spans="1:5" x14ac:dyDescent="0.25">
      <c r="A6" s="11" t="s">
        <v>31</v>
      </c>
      <c r="B6" s="11">
        <v>21599999.98</v>
      </c>
      <c r="C6" s="11" t="s">
        <v>61</v>
      </c>
      <c r="D6" s="11">
        <f>B6*0.0254*0.0254*0.0254</f>
        <v>353.96058207225866</v>
      </c>
      <c r="E6" s="11" t="s">
        <v>25</v>
      </c>
    </row>
    <row r="7" spans="1:5" x14ac:dyDescent="0.25">
      <c r="A7" s="11" t="s">
        <v>32</v>
      </c>
      <c r="B7" s="11">
        <v>473908.56099999999</v>
      </c>
      <c r="C7" s="11" t="s">
        <v>62</v>
      </c>
      <c r="E7" s="11" t="s">
        <v>201</v>
      </c>
    </row>
    <row r="8" spans="1:5" x14ac:dyDescent="0.25">
      <c r="A8" s="11" t="s">
        <v>164</v>
      </c>
      <c r="B8" s="11" t="s">
        <v>199</v>
      </c>
    </row>
    <row r="9" spans="1:5" x14ac:dyDescent="0.25">
      <c r="A9" s="11" t="s">
        <v>165</v>
      </c>
      <c r="B9" s="11">
        <v>85980.282250000004</v>
      </c>
      <c r="C9" s="11" t="s">
        <v>63</v>
      </c>
      <c r="D9" s="11">
        <f>0.4536*B9</f>
        <v>39000.656028600002</v>
      </c>
      <c r="E9" s="11" t="s">
        <v>182</v>
      </c>
    </row>
    <row r="10" spans="1:5" x14ac:dyDescent="0.25">
      <c r="A10" s="11" t="s">
        <v>166</v>
      </c>
      <c r="B10" s="11">
        <v>3968.3207189999998</v>
      </c>
      <c r="C10" s="11" t="s">
        <v>63</v>
      </c>
      <c r="D10" s="11">
        <f>0.4536*B10</f>
        <v>1800.0302781384</v>
      </c>
      <c r="E10" s="11" t="s">
        <v>182</v>
      </c>
    </row>
    <row r="11" spans="1:5" x14ac:dyDescent="0.25">
      <c r="A11" s="11" t="s">
        <v>34</v>
      </c>
      <c r="B11" s="11">
        <v>92818.872510000001</v>
      </c>
      <c r="C11" s="11" t="s">
        <v>62</v>
      </c>
      <c r="D11" s="11">
        <f>17884*B11</f>
        <v>1659972715.9688401</v>
      </c>
      <c r="E11" s="11" t="s">
        <v>183</v>
      </c>
    </row>
    <row r="12" spans="1:5" x14ac:dyDescent="0.25">
      <c r="A12" s="11" t="s">
        <v>167</v>
      </c>
      <c r="B12" s="11">
        <v>3640240758</v>
      </c>
      <c r="C12" s="11" t="s">
        <v>177</v>
      </c>
      <c r="D12" s="11">
        <f>2326*B12</f>
        <v>8467200003108</v>
      </c>
      <c r="E12" s="11" t="s">
        <v>202</v>
      </c>
    </row>
    <row r="13" spans="1:5" x14ac:dyDescent="0.25">
      <c r="A13" s="11" t="s">
        <v>168</v>
      </c>
      <c r="B13" s="11">
        <v>493</v>
      </c>
      <c r="D13" s="11">
        <f>B13</f>
        <v>493</v>
      </c>
    </row>
    <row r="14" spans="1:5" x14ac:dyDescent="0.25">
      <c r="A14" s="11" t="s">
        <v>169</v>
      </c>
      <c r="B14" s="11">
        <v>80</v>
      </c>
      <c r="D14" s="11">
        <f t="shared" ref="D14:D15" si="0">B14</f>
        <v>80</v>
      </c>
    </row>
    <row r="15" spans="1:5" x14ac:dyDescent="0.25">
      <c r="A15" s="11" t="s">
        <v>169</v>
      </c>
      <c r="B15" s="11">
        <v>3944</v>
      </c>
      <c r="D15" s="11">
        <f t="shared" si="0"/>
        <v>3944</v>
      </c>
    </row>
    <row r="16" spans="1:5" ht="75" x14ac:dyDescent="0.25">
      <c r="A16" s="11" t="s">
        <v>170</v>
      </c>
      <c r="B16" s="10" t="s">
        <v>205</v>
      </c>
      <c r="C16" s="11" t="s">
        <v>203</v>
      </c>
      <c r="D16" s="10" t="s">
        <v>204</v>
      </c>
    </row>
    <row r="17" spans="1:5" x14ac:dyDescent="0.25">
      <c r="A17" s="11" t="s">
        <v>171</v>
      </c>
      <c r="B17" s="11">
        <v>132</v>
      </c>
      <c r="D17" s="11">
        <f>B17</f>
        <v>132</v>
      </c>
    </row>
    <row r="18" spans="1:5" x14ac:dyDescent="0.25">
      <c r="A18" s="11" t="s">
        <v>172</v>
      </c>
      <c r="B18" s="11">
        <v>0.63</v>
      </c>
      <c r="C18" s="11" t="s">
        <v>17</v>
      </c>
      <c r="D18" s="11">
        <f>0.0254*B18</f>
        <v>1.6001999999999999E-2</v>
      </c>
      <c r="E18" s="11" t="s">
        <v>24</v>
      </c>
    </row>
    <row r="19" spans="1:5" x14ac:dyDescent="0.25">
      <c r="A19" s="11" t="s">
        <v>49</v>
      </c>
      <c r="B19" s="11">
        <v>93.5</v>
      </c>
      <c r="C19" s="11" t="s">
        <v>200</v>
      </c>
      <c r="D19" s="11">
        <f>B19</f>
        <v>93.5</v>
      </c>
      <c r="E19" s="11" t="s">
        <v>143</v>
      </c>
    </row>
    <row r="20" spans="1:5" x14ac:dyDescent="0.25">
      <c r="A20" s="11" t="s">
        <v>50</v>
      </c>
      <c r="B20" s="11">
        <v>4826330.1100000003</v>
      </c>
      <c r="C20" s="11" t="s">
        <v>14</v>
      </c>
      <c r="D20" s="11">
        <f>6895*B20</f>
        <v>33277546108.450001</v>
      </c>
      <c r="E20" s="11" t="s">
        <v>23</v>
      </c>
    </row>
    <row r="21" spans="1:5" x14ac:dyDescent="0.25">
      <c r="A21" s="11" t="s">
        <v>51</v>
      </c>
      <c r="B21" s="11">
        <v>3055.5555639999998</v>
      </c>
      <c r="C21" s="11" t="s">
        <v>67</v>
      </c>
      <c r="D21" s="11">
        <f>0.4536*B21</f>
        <v>1386.0000038303999</v>
      </c>
      <c r="E21" s="11" t="s">
        <v>187</v>
      </c>
    </row>
    <row r="22" spans="1:5" x14ac:dyDescent="0.25">
      <c r="A22" s="11" t="s">
        <v>173</v>
      </c>
      <c r="B22" s="11">
        <v>635.99</v>
      </c>
      <c r="C22" s="11" t="s">
        <v>16</v>
      </c>
      <c r="D22" s="11">
        <v>569.25</v>
      </c>
      <c r="E22" s="11" t="s">
        <v>179</v>
      </c>
    </row>
    <row r="23" spans="1:5" x14ac:dyDescent="0.25">
      <c r="A23" s="11" t="s">
        <v>174</v>
      </c>
      <c r="B23" s="11">
        <v>1376.9960000000001</v>
      </c>
      <c r="C23" s="11" t="s">
        <v>16</v>
      </c>
      <c r="D23" s="11">
        <v>569.25</v>
      </c>
      <c r="E23" s="11" t="s">
        <v>179</v>
      </c>
    </row>
    <row r="24" spans="1:5" x14ac:dyDescent="0.25">
      <c r="A24" s="11" t="s">
        <v>175</v>
      </c>
      <c r="B24" s="11">
        <v>72</v>
      </c>
      <c r="D24" s="11">
        <f>B24</f>
        <v>72</v>
      </c>
    </row>
    <row r="25" spans="1:5" x14ac:dyDescent="0.25">
      <c r="A25" s="11" t="s">
        <v>176</v>
      </c>
      <c r="B25" s="11">
        <v>0.82499999999999996</v>
      </c>
      <c r="C25" s="11" t="s">
        <v>17</v>
      </c>
      <c r="D25" s="11">
        <f>0.0254*B25</f>
        <v>2.0954999999999998E-2</v>
      </c>
      <c r="E25" s="11" t="s">
        <v>24</v>
      </c>
    </row>
    <row r="26" spans="1:5" x14ac:dyDescent="0.25">
      <c r="A26" s="11" t="s">
        <v>54</v>
      </c>
      <c r="B26" s="11">
        <v>64799.809800000003</v>
      </c>
      <c r="C26" s="11" t="s">
        <v>185</v>
      </c>
      <c r="E26" s="11" t="s">
        <v>188</v>
      </c>
    </row>
    <row r="27" spans="1:5" x14ac:dyDescent="0.25">
      <c r="A27" s="11" t="s">
        <v>55</v>
      </c>
      <c r="B27" s="11">
        <v>184999.45730000001</v>
      </c>
      <c r="C27" s="11" t="s">
        <v>185</v>
      </c>
      <c r="E27" s="11" t="s">
        <v>188</v>
      </c>
    </row>
    <row r="28" spans="1:5" x14ac:dyDescent="0.25">
      <c r="A28" s="11" t="s">
        <v>59</v>
      </c>
      <c r="B28" s="11">
        <v>2570</v>
      </c>
      <c r="C28" s="11" t="s">
        <v>16</v>
      </c>
      <c r="D28" s="11">
        <v>569.25</v>
      </c>
      <c r="E28" s="11" t="s">
        <v>179</v>
      </c>
    </row>
  </sheetData>
  <mergeCells count="2">
    <mergeCell ref="B1:C1"/>
    <mergeCell ref="D1:E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6"/>
  <sheetViews>
    <sheetView workbookViewId="0">
      <selection activeCell="D5" sqref="D5"/>
    </sheetView>
  </sheetViews>
  <sheetFormatPr defaultRowHeight="15" x14ac:dyDescent="0.25"/>
  <cols>
    <col min="1" max="1" width="24.28515625" customWidth="1"/>
    <col min="2" max="2" width="12.140625" customWidth="1"/>
    <col min="4" max="4" width="19.28515625" customWidth="1"/>
  </cols>
  <sheetData>
    <row r="1" spans="1:5" s="1" customFormat="1" x14ac:dyDescent="0.25">
      <c r="A1" s="1" t="s">
        <v>19</v>
      </c>
      <c r="B1" s="13" t="s">
        <v>20</v>
      </c>
      <c r="C1" s="13"/>
    </row>
    <row r="2" spans="1:5" x14ac:dyDescent="0.25">
      <c r="B2" t="s">
        <v>21</v>
      </c>
    </row>
    <row r="3" spans="1:5" s="1" customFormat="1" x14ac:dyDescent="0.25">
      <c r="A3" s="1" t="s">
        <v>0</v>
      </c>
      <c r="B3" s="13" t="s">
        <v>22</v>
      </c>
      <c r="C3" s="13"/>
    </row>
    <row r="4" spans="1:5" s="1" customFormat="1" x14ac:dyDescent="0.25">
      <c r="B4" s="13" t="s">
        <v>13</v>
      </c>
      <c r="C4" s="13"/>
      <c r="D4" s="13" t="s">
        <v>15</v>
      </c>
      <c r="E4" s="13"/>
    </row>
    <row r="5" spans="1:5" s="1" customFormat="1" x14ac:dyDescent="0.25">
      <c r="A5" s="1" t="s">
        <v>1</v>
      </c>
      <c r="B5" s="1">
        <v>2499.9999710000002</v>
      </c>
      <c r="C5" s="1" t="s">
        <v>14</v>
      </c>
      <c r="D5" s="3">
        <f>6895*B5</f>
        <v>17237499.800045002</v>
      </c>
      <c r="E5" s="1" t="s">
        <v>23</v>
      </c>
    </row>
    <row r="6" spans="1:5" s="1" customFormat="1" x14ac:dyDescent="0.25">
      <c r="A6" s="1" t="s">
        <v>2</v>
      </c>
      <c r="B6" s="1">
        <v>669.2</v>
      </c>
      <c r="C6" s="1" t="s">
        <v>16</v>
      </c>
      <c r="D6" s="4">
        <f>354+273.15</f>
        <v>627.15</v>
      </c>
      <c r="E6" s="1" t="s">
        <v>179</v>
      </c>
    </row>
    <row r="7" spans="1:5" s="1" customFormat="1" x14ac:dyDescent="0.25">
      <c r="A7" s="1" t="s">
        <v>3</v>
      </c>
      <c r="B7" s="1">
        <v>2249.9998719999999</v>
      </c>
      <c r="C7" s="1" t="s">
        <v>14</v>
      </c>
      <c r="D7" s="3">
        <f t="shared" ref="D7:D8" si="0">6895*B7</f>
        <v>15513749.117439998</v>
      </c>
      <c r="E7" s="1" t="s">
        <v>23</v>
      </c>
    </row>
    <row r="8" spans="1:5" s="1" customFormat="1" x14ac:dyDescent="0.25">
      <c r="A8" s="1" t="s">
        <v>12</v>
      </c>
      <c r="B8" s="1">
        <v>31255.000029999999</v>
      </c>
      <c r="C8" s="1" t="s">
        <v>14</v>
      </c>
      <c r="D8" s="4">
        <f t="shared" si="0"/>
        <v>215503225.20684999</v>
      </c>
      <c r="E8" s="1" t="s">
        <v>23</v>
      </c>
    </row>
    <row r="9" spans="1:5" s="1" customFormat="1" x14ac:dyDescent="0.25">
      <c r="A9" s="1" t="s">
        <v>4</v>
      </c>
      <c r="B9" s="1">
        <v>275</v>
      </c>
      <c r="C9" s="1" t="s">
        <v>17</v>
      </c>
      <c r="D9" s="3">
        <f>0.0254*B9</f>
        <v>6.9849999999999994</v>
      </c>
      <c r="E9" s="1" t="s">
        <v>24</v>
      </c>
    </row>
    <row r="10" spans="1:5" s="1" customFormat="1" x14ac:dyDescent="0.25">
      <c r="A10" s="1" t="s">
        <v>5</v>
      </c>
      <c r="B10" s="1">
        <v>182</v>
      </c>
      <c r="C10" s="1" t="s">
        <v>17</v>
      </c>
      <c r="D10" s="3">
        <f t="shared" ref="D10:D15" si="1">0.0254*B10</f>
        <v>4.6227999999999998</v>
      </c>
      <c r="E10" s="1" t="s">
        <v>24</v>
      </c>
    </row>
    <row r="11" spans="1:5" s="1" customFormat="1" x14ac:dyDescent="0.25">
      <c r="A11" s="1" t="s">
        <v>6</v>
      </c>
      <c r="B11" s="1">
        <v>516</v>
      </c>
      <c r="C11" s="1" t="s">
        <v>17</v>
      </c>
      <c r="D11" s="4">
        <f t="shared" si="1"/>
        <v>13.106399999999999</v>
      </c>
      <c r="E11" s="1" t="s">
        <v>24</v>
      </c>
    </row>
    <row r="12" spans="1:5" s="1" customFormat="1" x14ac:dyDescent="0.25">
      <c r="A12" s="1" t="s">
        <v>7</v>
      </c>
      <c r="B12" s="1">
        <v>9.125</v>
      </c>
      <c r="C12" s="1" t="s">
        <v>17</v>
      </c>
      <c r="D12" s="5">
        <f t="shared" si="1"/>
        <v>0.23177499999999998</v>
      </c>
      <c r="E12" s="1" t="s">
        <v>24</v>
      </c>
    </row>
    <row r="13" spans="1:5" s="1" customFormat="1" x14ac:dyDescent="0.25">
      <c r="A13" s="1" t="s">
        <v>8</v>
      </c>
      <c r="B13" s="1">
        <v>30.359055120000001</v>
      </c>
      <c r="C13" s="1" t="s">
        <v>17</v>
      </c>
      <c r="D13" s="6">
        <f t="shared" si="1"/>
        <v>0.77112000004799996</v>
      </c>
      <c r="E13" s="1" t="s">
        <v>24</v>
      </c>
    </row>
    <row r="14" spans="1:5" s="1" customFormat="1" x14ac:dyDescent="0.25">
      <c r="A14" s="1" t="s">
        <v>9</v>
      </c>
      <c r="B14" s="1">
        <v>38</v>
      </c>
      <c r="C14" s="1" t="s">
        <v>17</v>
      </c>
      <c r="D14" s="3">
        <f t="shared" si="1"/>
        <v>0.96519999999999995</v>
      </c>
      <c r="E14" s="1" t="s">
        <v>24</v>
      </c>
    </row>
    <row r="15" spans="1:5" s="1" customFormat="1" x14ac:dyDescent="0.25">
      <c r="A15" s="1" t="s">
        <v>10</v>
      </c>
      <c r="B15" s="1">
        <v>2.7650000000000001</v>
      </c>
      <c r="C15" s="1" t="s">
        <v>17</v>
      </c>
      <c r="D15" s="5">
        <f t="shared" si="1"/>
        <v>7.0231000000000002E-2</v>
      </c>
      <c r="E15" s="1" t="s">
        <v>24</v>
      </c>
    </row>
    <row r="16" spans="1:5" s="1" customFormat="1" x14ac:dyDescent="0.25">
      <c r="A16" s="1" t="s">
        <v>11</v>
      </c>
      <c r="B16" s="1">
        <v>35384.196430000004</v>
      </c>
      <c r="C16" s="1" t="s">
        <v>18</v>
      </c>
      <c r="D16" s="1">
        <f>0.003785*B16</f>
        <v>133.92918348755001</v>
      </c>
      <c r="E16" s="1" t="s">
        <v>25</v>
      </c>
    </row>
  </sheetData>
  <mergeCells count="4">
    <mergeCell ref="B4:C4"/>
    <mergeCell ref="D4:E4"/>
    <mergeCell ref="B3:C3"/>
    <mergeCell ref="B1:C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3"/>
  <sheetViews>
    <sheetView workbookViewId="0">
      <selection activeCell="D5" sqref="D5"/>
    </sheetView>
  </sheetViews>
  <sheetFormatPr defaultRowHeight="15" x14ac:dyDescent="0.25"/>
  <cols>
    <col min="1" max="1" width="29.7109375" style="1" bestFit="1" customWidth="1"/>
    <col min="2" max="2" width="12" style="1" bestFit="1" customWidth="1"/>
    <col min="3" max="3" width="11.28515625" style="1" bestFit="1" customWidth="1"/>
    <col min="4" max="4" width="13.42578125" style="1" customWidth="1"/>
    <col min="5" max="16384" width="9.140625" style="1"/>
  </cols>
  <sheetData>
    <row r="1" spans="1:5" x14ac:dyDescent="0.25">
      <c r="B1" s="13" t="s">
        <v>13</v>
      </c>
      <c r="C1" s="13"/>
      <c r="D1" s="13" t="s">
        <v>15</v>
      </c>
      <c r="E1" s="13"/>
    </row>
    <row r="2" spans="1:5" x14ac:dyDescent="0.25">
      <c r="A2" s="1" t="s">
        <v>28</v>
      </c>
      <c r="B2" s="1">
        <v>12966138213</v>
      </c>
      <c r="C2" s="1" t="s">
        <v>60</v>
      </c>
      <c r="D2" s="1">
        <f>0.2931*B2</f>
        <v>3800375110.2303004</v>
      </c>
      <c r="E2" s="1" t="s">
        <v>178</v>
      </c>
    </row>
    <row r="3" spans="1:5" x14ac:dyDescent="0.25">
      <c r="A3" s="1" t="s">
        <v>29</v>
      </c>
      <c r="B3" s="1">
        <v>12384914.01</v>
      </c>
      <c r="C3" s="1" t="s">
        <v>60</v>
      </c>
      <c r="D3" s="1">
        <f>0.2931*B3</f>
        <v>3630018.296331</v>
      </c>
      <c r="E3" s="1" t="s">
        <v>178</v>
      </c>
    </row>
    <row r="4" spans="1:5" x14ac:dyDescent="0.25">
      <c r="A4" s="1" t="s">
        <v>30</v>
      </c>
      <c r="B4" s="1">
        <v>1.05</v>
      </c>
      <c r="D4" s="1">
        <v>1.05</v>
      </c>
    </row>
    <row r="5" spans="1:5" x14ac:dyDescent="0.25">
      <c r="A5" s="1" t="s">
        <v>31</v>
      </c>
      <c r="B5" s="1">
        <v>2441663.9980000001</v>
      </c>
      <c r="C5" s="1" t="s">
        <v>61</v>
      </c>
      <c r="D5" s="1">
        <f>B5*0.0254*0.0254*0.0254</f>
        <v>40.011704201721869</v>
      </c>
      <c r="E5" s="1" t="s">
        <v>25</v>
      </c>
    </row>
    <row r="6" spans="1:5" x14ac:dyDescent="0.25">
      <c r="A6" s="1" t="s">
        <v>32</v>
      </c>
      <c r="B6" s="1">
        <v>5311727.7240000004</v>
      </c>
      <c r="C6" s="1" t="s">
        <v>62</v>
      </c>
      <c r="D6" s="1">
        <f>17884*B6</f>
        <v>94994938616.016006</v>
      </c>
      <c r="E6" s="1" t="s">
        <v>183</v>
      </c>
    </row>
    <row r="7" spans="1:5" x14ac:dyDescent="0.25">
      <c r="A7" s="1" t="s">
        <v>33</v>
      </c>
      <c r="B7" s="1">
        <v>22707.613010000001</v>
      </c>
      <c r="C7" s="1" t="s">
        <v>63</v>
      </c>
      <c r="D7" s="1">
        <f>B7*0.4536</f>
        <v>10300.173261336</v>
      </c>
      <c r="E7" s="1" t="s">
        <v>182</v>
      </c>
    </row>
    <row r="8" spans="1:5" x14ac:dyDescent="0.25">
      <c r="A8" s="1" t="s">
        <v>34</v>
      </c>
      <c r="B8" s="1">
        <v>57110920.07</v>
      </c>
      <c r="C8" s="1" t="s">
        <v>64</v>
      </c>
      <c r="D8" s="1">
        <f>0.6461*B8</f>
        <v>36899365.457226999</v>
      </c>
      <c r="E8" s="1" t="s">
        <v>180</v>
      </c>
    </row>
    <row r="9" spans="1:5" x14ac:dyDescent="0.25">
      <c r="A9" s="1" t="s">
        <v>35</v>
      </c>
      <c r="B9" s="1">
        <v>1225795357</v>
      </c>
      <c r="C9" s="1" t="s">
        <v>65</v>
      </c>
      <c r="D9" s="1">
        <f>B9*2326</f>
        <v>2851200000382</v>
      </c>
      <c r="E9" s="1" t="s">
        <v>181</v>
      </c>
    </row>
    <row r="10" spans="1:5" x14ac:dyDescent="0.25">
      <c r="A10" s="1" t="s">
        <v>36</v>
      </c>
      <c r="B10" s="1">
        <v>0.5</v>
      </c>
      <c r="D10" s="1">
        <v>0.5</v>
      </c>
    </row>
    <row r="11" spans="1:5" x14ac:dyDescent="0.25">
      <c r="A11" s="1" t="s">
        <v>37</v>
      </c>
      <c r="B11" s="1">
        <v>241</v>
      </c>
      <c r="D11" s="1">
        <v>241</v>
      </c>
    </row>
    <row r="12" spans="1:5" x14ac:dyDescent="0.25">
      <c r="A12" s="1" t="s">
        <v>38</v>
      </c>
      <c r="B12" s="1" t="s">
        <v>26</v>
      </c>
      <c r="D12" s="1" t="s">
        <v>26</v>
      </c>
    </row>
    <row r="13" spans="1:5" x14ac:dyDescent="0.25">
      <c r="A13" s="1" t="s">
        <v>39</v>
      </c>
      <c r="B13" s="1" t="s">
        <v>66</v>
      </c>
      <c r="C13" s="1" t="s">
        <v>17</v>
      </c>
      <c r="D13" s="1" t="s">
        <v>184</v>
      </c>
      <c r="E13" s="1" t="s">
        <v>24</v>
      </c>
    </row>
    <row r="14" spans="1:5" x14ac:dyDescent="0.25">
      <c r="A14" s="1" t="s">
        <v>40</v>
      </c>
      <c r="B14" s="1">
        <v>8.15</v>
      </c>
      <c r="C14" s="1" t="s">
        <v>17</v>
      </c>
      <c r="D14" s="1">
        <f>0.0254*B14</f>
        <v>0.20701</v>
      </c>
      <c r="E14" s="1" t="s">
        <v>24</v>
      </c>
    </row>
    <row r="15" spans="1:5" x14ac:dyDescent="0.25">
      <c r="A15" s="1" t="s">
        <v>41</v>
      </c>
      <c r="B15" s="1">
        <v>236</v>
      </c>
      <c r="D15" s="1">
        <f>B15</f>
        <v>236</v>
      </c>
    </row>
    <row r="16" spans="1:5" x14ac:dyDescent="0.25">
      <c r="A16" s="1" t="s">
        <v>42</v>
      </c>
      <c r="B16" s="1">
        <v>56876</v>
      </c>
      <c r="D16" s="1">
        <f>B16</f>
        <v>56876</v>
      </c>
    </row>
    <row r="17" spans="1:5" x14ac:dyDescent="0.25">
      <c r="A17" s="1" t="s">
        <v>43</v>
      </c>
      <c r="B17" s="1">
        <v>0.504</v>
      </c>
      <c r="C17" s="1" t="s">
        <v>17</v>
      </c>
      <c r="D17" s="1">
        <f t="shared" ref="D17:D22" si="0">0.0254*B17</f>
        <v>1.28016E-2</v>
      </c>
      <c r="E17" s="1" t="s">
        <v>24</v>
      </c>
    </row>
    <row r="18" spans="1:5" x14ac:dyDescent="0.25">
      <c r="A18" s="1" t="s">
        <v>44</v>
      </c>
      <c r="B18" s="1">
        <v>0.38200000000000001</v>
      </c>
      <c r="C18" s="1" t="s">
        <v>17</v>
      </c>
      <c r="D18" s="1">
        <f t="shared" si="0"/>
        <v>9.7027999999999993E-3</v>
      </c>
      <c r="E18" s="1" t="s">
        <v>24</v>
      </c>
    </row>
    <row r="19" spans="1:5" x14ac:dyDescent="0.25">
      <c r="A19" s="1" t="s">
        <v>45</v>
      </c>
      <c r="B19" s="1">
        <v>1.33</v>
      </c>
      <c r="D19" s="1">
        <f>B19</f>
        <v>1.33</v>
      </c>
    </row>
    <row r="20" spans="1:5" x14ac:dyDescent="0.25">
      <c r="A20" s="1" t="s">
        <v>46</v>
      </c>
      <c r="B20" s="1">
        <v>2.5000000000000001E-2</v>
      </c>
      <c r="C20" s="1" t="s">
        <v>17</v>
      </c>
      <c r="D20" s="1">
        <f t="shared" si="0"/>
        <v>6.3500000000000004E-4</v>
      </c>
      <c r="E20" s="1" t="s">
        <v>24</v>
      </c>
    </row>
    <row r="21" spans="1:5" x14ac:dyDescent="0.25">
      <c r="A21" s="1" t="s">
        <v>47</v>
      </c>
      <c r="B21" s="1">
        <v>0.32500000000000001</v>
      </c>
      <c r="C21" s="1" t="s">
        <v>17</v>
      </c>
      <c r="D21" s="1">
        <f t="shared" si="0"/>
        <v>8.2550000000000002E-3</v>
      </c>
      <c r="E21" s="1" t="s">
        <v>24</v>
      </c>
    </row>
    <row r="22" spans="1:5" x14ac:dyDescent="0.25">
      <c r="A22" s="1" t="s">
        <v>48</v>
      </c>
      <c r="B22" s="1">
        <v>3.5000000000000001E-3</v>
      </c>
      <c r="C22" s="1" t="s">
        <v>17</v>
      </c>
      <c r="D22" s="1">
        <f t="shared" si="0"/>
        <v>8.8899999999999992E-5</v>
      </c>
      <c r="E22" s="1" t="s">
        <v>24</v>
      </c>
    </row>
    <row r="23" spans="1:5" x14ac:dyDescent="0.25">
      <c r="A23" s="1" t="s">
        <v>49</v>
      </c>
      <c r="B23" s="1" t="s">
        <v>27</v>
      </c>
      <c r="D23" s="1" t="s">
        <v>27</v>
      </c>
    </row>
    <row r="24" spans="1:5" x14ac:dyDescent="0.25">
      <c r="A24" s="1" t="s">
        <v>50</v>
      </c>
      <c r="B24" s="1">
        <v>2250.0000030000001</v>
      </c>
      <c r="C24" s="1" t="s">
        <v>14</v>
      </c>
      <c r="D24" s="1">
        <f>6895*B24</f>
        <v>15513750.020685</v>
      </c>
      <c r="E24" s="1" t="s">
        <v>23</v>
      </c>
    </row>
    <row r="25" spans="1:5" x14ac:dyDescent="0.25">
      <c r="A25" s="1" t="s">
        <v>51</v>
      </c>
      <c r="B25" s="1">
        <v>44166.748220000001</v>
      </c>
      <c r="C25" s="1" t="s">
        <v>67</v>
      </c>
      <c r="D25" s="1">
        <f>0.4536*B25</f>
        <v>20034.036992592002</v>
      </c>
      <c r="E25" s="1" t="s">
        <v>187</v>
      </c>
    </row>
    <row r="26" spans="1:5" x14ac:dyDescent="0.25">
      <c r="A26" s="1" t="s">
        <v>52</v>
      </c>
      <c r="B26" s="1">
        <v>1529.95696</v>
      </c>
      <c r="C26" s="1" t="s">
        <v>62</v>
      </c>
      <c r="D26" s="1">
        <f>17884*B26</f>
        <v>27361750.272640001</v>
      </c>
      <c r="E26" s="1" t="s">
        <v>183</v>
      </c>
    </row>
    <row r="27" spans="1:5" x14ac:dyDescent="0.25">
      <c r="A27" s="1" t="s">
        <v>53</v>
      </c>
      <c r="B27" s="1">
        <v>2294.9354400000002</v>
      </c>
      <c r="C27" s="1" t="s">
        <v>62</v>
      </c>
      <c r="D27" s="1">
        <f>17884*B27</f>
        <v>41042625.408960007</v>
      </c>
      <c r="E27" s="1" t="s">
        <v>183</v>
      </c>
    </row>
    <row r="28" spans="1:5" x14ac:dyDescent="0.25">
      <c r="A28" s="1" t="s">
        <v>54</v>
      </c>
      <c r="B28" s="1">
        <v>205999.49280000001</v>
      </c>
      <c r="C28" s="1" t="s">
        <v>185</v>
      </c>
      <c r="D28" s="1">
        <f>3.155*B28</f>
        <v>649928.39978400001</v>
      </c>
      <c r="E28" s="1" t="s">
        <v>188</v>
      </c>
    </row>
    <row r="29" spans="1:5" x14ac:dyDescent="0.25">
      <c r="A29" s="1" t="s">
        <v>55</v>
      </c>
      <c r="B29" s="1">
        <v>1502567.679</v>
      </c>
      <c r="C29" s="1" t="s">
        <v>186</v>
      </c>
      <c r="D29" s="1">
        <f>3.155*B29</f>
        <v>4740601.027245</v>
      </c>
      <c r="E29" s="1" t="s">
        <v>188</v>
      </c>
    </row>
    <row r="30" spans="1:5" x14ac:dyDescent="0.25">
      <c r="A30" s="1" t="s">
        <v>56</v>
      </c>
      <c r="B30" s="1">
        <v>1.3</v>
      </c>
      <c r="D30" s="1">
        <v>1.3</v>
      </c>
    </row>
    <row r="31" spans="1:5" x14ac:dyDescent="0.25">
      <c r="A31" s="1" t="s">
        <v>57</v>
      </c>
      <c r="B31" s="1">
        <v>564.98</v>
      </c>
      <c r="C31" s="1" t="s">
        <v>16</v>
      </c>
      <c r="D31" s="1">
        <v>569.25</v>
      </c>
      <c r="E31" s="1" t="s">
        <v>179</v>
      </c>
    </row>
    <row r="32" spans="1:5" x14ac:dyDescent="0.25">
      <c r="A32" s="1" t="s">
        <v>58</v>
      </c>
      <c r="B32" s="1">
        <v>622.4</v>
      </c>
      <c r="C32" s="1" t="s">
        <v>16</v>
      </c>
      <c r="D32" s="1">
        <v>601.20000000000005</v>
      </c>
      <c r="E32" s="1" t="s">
        <v>179</v>
      </c>
    </row>
    <row r="33" spans="1:5" x14ac:dyDescent="0.25">
      <c r="A33" s="1" t="s">
        <v>59</v>
      </c>
      <c r="B33" s="1">
        <v>2341.94</v>
      </c>
      <c r="C33" s="1" t="s">
        <v>16</v>
      </c>
      <c r="D33" s="3">
        <v>1556.4</v>
      </c>
      <c r="E33" s="1" t="s">
        <v>179</v>
      </c>
    </row>
  </sheetData>
  <mergeCells count="2">
    <mergeCell ref="B1:C1"/>
    <mergeCell ref="D1:E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1"/>
  <sheetViews>
    <sheetView workbookViewId="0">
      <selection activeCell="D10" sqref="D10"/>
    </sheetView>
  </sheetViews>
  <sheetFormatPr defaultRowHeight="15" x14ac:dyDescent="0.25"/>
  <cols>
    <col min="1" max="1" width="31" style="9" bestFit="1" customWidth="1"/>
    <col min="2" max="2" width="11" style="9" bestFit="1" customWidth="1"/>
    <col min="3" max="3" width="8.140625" style="9" bestFit="1" customWidth="1"/>
    <col min="4" max="4" width="12.5703125" style="9" bestFit="1" customWidth="1"/>
    <col min="5" max="16384" width="9.140625" style="9"/>
  </cols>
  <sheetData>
    <row r="1" spans="1:5" x14ac:dyDescent="0.25">
      <c r="B1" s="14" t="s">
        <v>13</v>
      </c>
      <c r="C1" s="14"/>
      <c r="D1" s="14" t="s">
        <v>15</v>
      </c>
      <c r="E1" s="14"/>
    </row>
    <row r="2" spans="1:5" x14ac:dyDescent="0.25">
      <c r="A2" s="9" t="s">
        <v>6</v>
      </c>
      <c r="B2" s="9">
        <v>633</v>
      </c>
      <c r="C2" s="9" t="s">
        <v>17</v>
      </c>
      <c r="D2" s="9">
        <f>0.0254*B2</f>
        <v>16.078199999999999</v>
      </c>
      <c r="E2" s="9" t="s">
        <v>24</v>
      </c>
    </row>
    <row r="3" spans="1:5" x14ac:dyDescent="0.25">
      <c r="A3" s="9" t="s">
        <v>68</v>
      </c>
      <c r="B3" s="9">
        <v>92.9133858</v>
      </c>
      <c r="C3" s="9" t="s">
        <v>17</v>
      </c>
      <c r="D3" s="9">
        <f t="shared" ref="D3:D14" si="0">0.0254*B3</f>
        <v>2.3599999993199998</v>
      </c>
      <c r="E3" s="9" t="s">
        <v>24</v>
      </c>
    </row>
    <row r="4" spans="1:5" x14ac:dyDescent="0.25">
      <c r="A4" s="9" t="s">
        <v>69</v>
      </c>
      <c r="B4" s="9">
        <v>1203.9370100000001</v>
      </c>
      <c r="C4" s="9" t="s">
        <v>17</v>
      </c>
      <c r="D4" s="9">
        <f t="shared" si="0"/>
        <v>30.580000054000003</v>
      </c>
      <c r="E4" s="9" t="s">
        <v>24</v>
      </c>
    </row>
    <row r="5" spans="1:5" x14ac:dyDescent="0.25">
      <c r="A5" s="9" t="s">
        <v>70</v>
      </c>
      <c r="B5" s="9">
        <v>802.67716499999995</v>
      </c>
      <c r="C5" s="9" t="s">
        <v>17</v>
      </c>
      <c r="D5" s="9">
        <f t="shared" si="0"/>
        <v>20.387999990999997</v>
      </c>
      <c r="E5" s="9" t="s">
        <v>24</v>
      </c>
    </row>
    <row r="6" spans="1:5" x14ac:dyDescent="0.25">
      <c r="A6" s="9" t="s">
        <v>2</v>
      </c>
      <c r="B6" s="9">
        <v>649.99940000000004</v>
      </c>
      <c r="C6" s="9" t="s">
        <v>16</v>
      </c>
      <c r="D6" s="9">
        <f t="shared" ref="D6:D7" si="1">(B6+459.67)*(5/9)</f>
        <v>616.48300000000006</v>
      </c>
      <c r="E6" s="9" t="s">
        <v>179</v>
      </c>
    </row>
    <row r="7" spans="1:5" x14ac:dyDescent="0.25">
      <c r="A7" s="9" t="s">
        <v>71</v>
      </c>
      <c r="B7" s="9">
        <v>618.49994000000004</v>
      </c>
      <c r="C7" s="9" t="s">
        <v>16</v>
      </c>
      <c r="D7" s="9">
        <f t="shared" si="1"/>
        <v>598.98329999999999</v>
      </c>
      <c r="E7" s="9" t="s">
        <v>179</v>
      </c>
    </row>
    <row r="8" spans="1:5" x14ac:dyDescent="0.25">
      <c r="A8" s="9" t="s">
        <v>1</v>
      </c>
      <c r="B8" s="9">
        <v>2500</v>
      </c>
      <c r="C8" s="9" t="s">
        <v>14</v>
      </c>
      <c r="D8" s="12">
        <f>6895*B8</f>
        <v>17237500</v>
      </c>
      <c r="E8" s="9" t="s">
        <v>23</v>
      </c>
    </row>
    <row r="9" spans="1:5" x14ac:dyDescent="0.25">
      <c r="A9" s="9" t="s">
        <v>3</v>
      </c>
      <c r="B9" s="9">
        <v>2335.0000100000002</v>
      </c>
      <c r="C9" s="9" t="s">
        <v>14</v>
      </c>
      <c r="D9" s="8">
        <f>6895*B9</f>
        <v>16099825.068950001</v>
      </c>
      <c r="E9" s="9" t="s">
        <v>23</v>
      </c>
    </row>
    <row r="10" spans="1:5" x14ac:dyDescent="0.25">
      <c r="A10" s="9" t="s">
        <v>72</v>
      </c>
      <c r="B10" s="9">
        <v>3412.1416399999998</v>
      </c>
      <c r="C10" s="9" t="s">
        <v>60</v>
      </c>
      <c r="D10" s="9">
        <f>0.2931*B10</f>
        <v>1000.098714684</v>
      </c>
      <c r="E10" s="9" t="s">
        <v>178</v>
      </c>
    </row>
    <row r="11" spans="1:5" x14ac:dyDescent="0.25">
      <c r="A11" s="9" t="s">
        <v>73</v>
      </c>
      <c r="B11" s="9">
        <v>6</v>
      </c>
      <c r="D11" s="9">
        <f>B11</f>
        <v>6</v>
      </c>
    </row>
    <row r="12" spans="1:5" x14ac:dyDescent="0.25">
      <c r="A12" s="9" t="s">
        <v>74</v>
      </c>
      <c r="B12" s="9">
        <v>3</v>
      </c>
      <c r="C12" s="9" t="s">
        <v>17</v>
      </c>
      <c r="D12" s="9">
        <f t="shared" si="0"/>
        <v>7.619999999999999E-2</v>
      </c>
      <c r="E12" s="9" t="s">
        <v>24</v>
      </c>
    </row>
    <row r="13" spans="1:5" x14ac:dyDescent="0.25">
      <c r="A13" s="9" t="s">
        <v>75</v>
      </c>
      <c r="B13" s="9">
        <v>2</v>
      </c>
      <c r="D13" s="9">
        <f>B13</f>
        <v>2</v>
      </c>
    </row>
    <row r="14" spans="1:5" x14ac:dyDescent="0.25">
      <c r="A14" s="9" t="s">
        <v>76</v>
      </c>
      <c r="B14" s="9">
        <v>2.5</v>
      </c>
      <c r="C14" s="9" t="s">
        <v>17</v>
      </c>
      <c r="D14" s="9">
        <f t="shared" si="0"/>
        <v>6.3500000000000001E-2</v>
      </c>
      <c r="E14" s="9" t="s">
        <v>24</v>
      </c>
    </row>
    <row r="15" spans="1:5" x14ac:dyDescent="0.25">
      <c r="A15" s="9" t="s">
        <v>77</v>
      </c>
    </row>
    <row r="16" spans="1:5" x14ac:dyDescent="0.25">
      <c r="A16" s="9" t="s">
        <v>78</v>
      </c>
      <c r="B16" s="9">
        <v>13.3338494</v>
      </c>
      <c r="C16" s="9" t="s">
        <v>84</v>
      </c>
      <c r="D16" s="9">
        <f>0.003785*B16</f>
        <v>5.0468619979000005E-2</v>
      </c>
      <c r="E16" s="9" t="s">
        <v>189</v>
      </c>
    </row>
    <row r="17" spans="1:5" x14ac:dyDescent="0.25">
      <c r="A17" s="9" t="s">
        <v>79</v>
      </c>
      <c r="B17" s="9">
        <v>1.6667250000000002E-2</v>
      </c>
      <c r="C17" s="9" t="s">
        <v>84</v>
      </c>
      <c r="D17" s="9">
        <f>0.003785*B17</f>
        <v>6.3085541250000002E-5</v>
      </c>
      <c r="E17" s="9" t="s">
        <v>189</v>
      </c>
    </row>
    <row r="18" spans="1:5" x14ac:dyDescent="0.25">
      <c r="A18" s="9" t="s">
        <v>80</v>
      </c>
      <c r="B18" s="9" t="s">
        <v>85</v>
      </c>
    </row>
    <row r="19" spans="1:5" x14ac:dyDescent="0.25">
      <c r="A19" s="9" t="s">
        <v>81</v>
      </c>
      <c r="B19" s="9" t="s">
        <v>86</v>
      </c>
      <c r="C19" s="9" t="s">
        <v>87</v>
      </c>
    </row>
    <row r="20" spans="1:5" x14ac:dyDescent="0.25">
      <c r="A20" s="9" t="s">
        <v>82</v>
      </c>
      <c r="B20" s="9">
        <v>235000</v>
      </c>
      <c r="C20" s="9" t="s">
        <v>63</v>
      </c>
      <c r="D20" s="9">
        <f>0.4536*B20</f>
        <v>106596</v>
      </c>
      <c r="E20" s="9" t="s">
        <v>182</v>
      </c>
    </row>
    <row r="21" spans="1:5" x14ac:dyDescent="0.25">
      <c r="A21" s="9" t="s">
        <v>83</v>
      </c>
      <c r="B21" s="9">
        <v>347320</v>
      </c>
      <c r="C21" s="9" t="s">
        <v>63</v>
      </c>
      <c r="D21" s="9">
        <f>0.4536*B21</f>
        <v>157544.35200000001</v>
      </c>
      <c r="E21" s="9" t="s">
        <v>182</v>
      </c>
    </row>
  </sheetData>
  <mergeCells count="2">
    <mergeCell ref="B1:C1"/>
    <mergeCell ref="D1:E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0"/>
  <sheetViews>
    <sheetView workbookViewId="0">
      <selection activeCell="C34" sqref="C34"/>
    </sheetView>
  </sheetViews>
  <sheetFormatPr defaultRowHeight="15" x14ac:dyDescent="0.25"/>
  <cols>
    <col min="1" max="1" width="27.7109375" style="9" bestFit="1" customWidth="1"/>
    <col min="2" max="2" width="9.42578125" style="9" bestFit="1" customWidth="1"/>
    <col min="3" max="3" width="9.42578125" style="9" customWidth="1"/>
    <col min="4" max="4" width="4.42578125" style="9" bestFit="1" customWidth="1"/>
    <col min="5" max="5" width="10.5703125" style="9" bestFit="1" customWidth="1"/>
    <col min="6" max="16384" width="9.140625" style="9"/>
  </cols>
  <sheetData>
    <row r="1" spans="1:7" x14ac:dyDescent="0.25">
      <c r="B1" s="14" t="s">
        <v>13</v>
      </c>
      <c r="C1" s="14"/>
      <c r="D1" s="14"/>
      <c r="E1" s="14" t="s">
        <v>15</v>
      </c>
      <c r="F1" s="14"/>
      <c r="G1" s="14"/>
    </row>
    <row r="2" spans="1:7" x14ac:dyDescent="0.25">
      <c r="A2" s="9" t="s">
        <v>82</v>
      </c>
      <c r="B2" s="14">
        <v>1428900</v>
      </c>
      <c r="C2" s="14"/>
      <c r="D2" s="9" t="s">
        <v>63</v>
      </c>
      <c r="E2" s="14">
        <f>0.4536*B2</f>
        <v>648149.04</v>
      </c>
      <c r="F2" s="14"/>
      <c r="G2" s="9" t="s">
        <v>182</v>
      </c>
    </row>
    <row r="3" spans="1:7" x14ac:dyDescent="0.25">
      <c r="A3" s="9" t="s">
        <v>83</v>
      </c>
      <c r="B3" s="14">
        <v>2220000</v>
      </c>
      <c r="C3" s="14"/>
      <c r="D3" s="9" t="s">
        <v>63</v>
      </c>
      <c r="E3" s="14">
        <f t="shared" ref="E3:E4" si="0">0.4536*B3</f>
        <v>1006992</v>
      </c>
      <c r="F3" s="14"/>
      <c r="G3" s="9" t="s">
        <v>182</v>
      </c>
    </row>
    <row r="4" spans="1:7" x14ac:dyDescent="0.25">
      <c r="A4" s="9" t="s">
        <v>88</v>
      </c>
      <c r="B4" s="14">
        <v>1725000</v>
      </c>
      <c r="C4" s="14"/>
      <c r="D4" s="9" t="s">
        <v>63</v>
      </c>
      <c r="E4" s="14">
        <f t="shared" si="0"/>
        <v>782460</v>
      </c>
      <c r="F4" s="14"/>
      <c r="G4" s="9" t="s">
        <v>182</v>
      </c>
    </row>
    <row r="5" spans="1:7" x14ac:dyDescent="0.25">
      <c r="A5" s="9" t="s">
        <v>6</v>
      </c>
      <c r="B5" s="14">
        <v>816</v>
      </c>
      <c r="C5" s="14"/>
      <c r="D5" s="9" t="s">
        <v>17</v>
      </c>
      <c r="E5" s="14">
        <f>0.0254*B5</f>
        <v>20.726399999999998</v>
      </c>
      <c r="F5" s="14"/>
      <c r="G5" s="9" t="s">
        <v>24</v>
      </c>
    </row>
    <row r="6" spans="1:7" x14ac:dyDescent="0.25">
      <c r="A6" s="9" t="s">
        <v>89</v>
      </c>
      <c r="B6" s="14">
        <v>266.39999999999998</v>
      </c>
      <c r="C6" s="14"/>
      <c r="D6" s="9" t="s">
        <v>17</v>
      </c>
      <c r="E6" s="14">
        <f t="shared" ref="E6:E7" si="1">0.0254*B6</f>
        <v>6.7665599999999992</v>
      </c>
      <c r="F6" s="14"/>
      <c r="G6" s="9" t="s">
        <v>24</v>
      </c>
    </row>
    <row r="7" spans="1:7" x14ac:dyDescent="0.25">
      <c r="A7" s="9" t="s">
        <v>90</v>
      </c>
      <c r="B7" s="14">
        <v>189.6</v>
      </c>
      <c r="C7" s="14"/>
      <c r="D7" s="9" t="s">
        <v>17</v>
      </c>
      <c r="E7" s="14">
        <f t="shared" si="1"/>
        <v>4.8158399999999997</v>
      </c>
      <c r="F7" s="14"/>
      <c r="G7" s="9" t="s">
        <v>24</v>
      </c>
    </row>
    <row r="8" spans="1:7" x14ac:dyDescent="0.25">
      <c r="A8" s="9" t="s">
        <v>91</v>
      </c>
    </row>
    <row r="9" spans="1:7" x14ac:dyDescent="0.25">
      <c r="A9" s="9" t="s">
        <v>1</v>
      </c>
      <c r="B9" s="14">
        <v>2500</v>
      </c>
      <c r="C9" s="14"/>
      <c r="E9" s="14">
        <f>B9</f>
        <v>2500</v>
      </c>
      <c r="F9" s="14"/>
    </row>
    <row r="10" spans="1:7" x14ac:dyDescent="0.25">
      <c r="A10" s="9" t="s">
        <v>2</v>
      </c>
      <c r="B10" s="14">
        <v>813.79939999999999</v>
      </c>
      <c r="C10" s="14"/>
      <c r="D10" s="9" t="s">
        <v>16</v>
      </c>
      <c r="E10" s="14">
        <f>(B10+459.67)*(5/9)</f>
        <v>707.48299999999995</v>
      </c>
      <c r="F10" s="14"/>
      <c r="G10" s="9" t="s">
        <v>16</v>
      </c>
    </row>
    <row r="11" spans="1:7" x14ac:dyDescent="0.25">
      <c r="A11" s="9" t="s">
        <v>3</v>
      </c>
      <c r="B11" s="14">
        <v>2250</v>
      </c>
      <c r="C11" s="14"/>
      <c r="D11" s="9" t="s">
        <v>16</v>
      </c>
      <c r="E11" s="14">
        <f t="shared" ref="E11:F18" si="2">(B11+459.67)*(5/9)</f>
        <v>1505.3722222222223</v>
      </c>
      <c r="F11" s="14"/>
      <c r="G11" s="9" t="s">
        <v>179</v>
      </c>
    </row>
    <row r="12" spans="1:7" x14ac:dyDescent="0.25">
      <c r="A12" s="9" t="s">
        <v>92</v>
      </c>
      <c r="B12" s="9">
        <v>621</v>
      </c>
      <c r="C12" s="9">
        <v>564.5</v>
      </c>
      <c r="D12" s="9" t="s">
        <v>16</v>
      </c>
      <c r="E12" s="9">
        <f t="shared" si="2"/>
        <v>600.37222222222226</v>
      </c>
      <c r="F12" s="9">
        <f t="shared" si="2"/>
        <v>568.98333333333335</v>
      </c>
      <c r="G12" s="9" t="s">
        <v>179</v>
      </c>
    </row>
    <row r="13" spans="1:7" x14ac:dyDescent="0.25">
      <c r="A13" s="9" t="s">
        <v>93</v>
      </c>
    </row>
    <row r="14" spans="1:7" x14ac:dyDescent="0.25">
      <c r="A14" s="9" t="s">
        <v>1</v>
      </c>
      <c r="B14" s="14">
        <v>1270</v>
      </c>
      <c r="C14" s="14"/>
      <c r="E14" s="14">
        <f>B14</f>
        <v>1270</v>
      </c>
      <c r="F14" s="14"/>
    </row>
    <row r="15" spans="1:7" x14ac:dyDescent="0.25">
      <c r="A15" s="9" t="s">
        <v>2</v>
      </c>
      <c r="B15" s="14">
        <v>5458.3879999999999</v>
      </c>
      <c r="C15" s="14"/>
      <c r="D15" s="9" t="s">
        <v>16</v>
      </c>
      <c r="E15" s="14">
        <f t="shared" si="2"/>
        <v>3287.81</v>
      </c>
      <c r="F15" s="14"/>
      <c r="G15" s="9" t="s">
        <v>179</v>
      </c>
    </row>
    <row r="16" spans="1:7" x14ac:dyDescent="0.25">
      <c r="A16" s="9" t="s">
        <v>94</v>
      </c>
      <c r="B16" s="14">
        <v>449.99599999999998</v>
      </c>
      <c r="C16" s="14"/>
      <c r="D16" s="9" t="s">
        <v>16</v>
      </c>
      <c r="E16" s="14">
        <f t="shared" si="2"/>
        <v>505.37</v>
      </c>
      <c r="F16" s="14"/>
      <c r="G16" s="9" t="s">
        <v>179</v>
      </c>
    </row>
    <row r="17" spans="1:7" x14ac:dyDescent="0.25">
      <c r="A17" s="9" t="s">
        <v>95</v>
      </c>
      <c r="B17" s="14">
        <v>1070</v>
      </c>
      <c r="C17" s="14"/>
      <c r="D17" s="9" t="s">
        <v>14</v>
      </c>
      <c r="E17" s="15">
        <f>6895*B17</f>
        <v>7377650</v>
      </c>
      <c r="F17" s="15"/>
      <c r="G17" s="9" t="s">
        <v>23</v>
      </c>
    </row>
    <row r="18" spans="1:7" x14ac:dyDescent="0.25">
      <c r="A18" s="9" t="s">
        <v>96</v>
      </c>
      <c r="B18" s="14">
        <v>552.89980000000003</v>
      </c>
      <c r="C18" s="14"/>
      <c r="D18" s="9" t="s">
        <v>16</v>
      </c>
      <c r="E18" s="14">
        <f t="shared" si="2"/>
        <v>562.5387777777778</v>
      </c>
      <c r="F18" s="14"/>
      <c r="G18" s="9" t="s">
        <v>179</v>
      </c>
    </row>
    <row r="19" spans="1:7" x14ac:dyDescent="0.25">
      <c r="A19" s="9" t="s">
        <v>97</v>
      </c>
      <c r="B19" s="14">
        <v>99.75</v>
      </c>
      <c r="C19" s="14"/>
      <c r="E19" s="14">
        <f>B19</f>
        <v>99.75</v>
      </c>
      <c r="F19" s="14"/>
    </row>
    <row r="20" spans="1:7" x14ac:dyDescent="0.25">
      <c r="A20" s="9" t="s">
        <v>98</v>
      </c>
      <c r="B20" s="14">
        <v>2499.7109999999998</v>
      </c>
      <c r="C20" s="14"/>
      <c r="D20" s="9" t="s">
        <v>67</v>
      </c>
      <c r="E20" s="14">
        <f>0.4536*B20</f>
        <v>1133.8689095999998</v>
      </c>
      <c r="F20" s="14"/>
      <c r="G20" s="9" t="s">
        <v>187</v>
      </c>
    </row>
  </sheetData>
  <mergeCells count="34">
    <mergeCell ref="B20:C20"/>
    <mergeCell ref="E20:F20"/>
    <mergeCell ref="E19:F19"/>
    <mergeCell ref="E18:F18"/>
    <mergeCell ref="E17:F17"/>
    <mergeCell ref="B1:D1"/>
    <mergeCell ref="E1:G1"/>
    <mergeCell ref="B17:C17"/>
    <mergeCell ref="B18:C18"/>
    <mergeCell ref="B19:C19"/>
    <mergeCell ref="E2:F2"/>
    <mergeCell ref="E16:F16"/>
    <mergeCell ref="E15:F15"/>
    <mergeCell ref="E14:F14"/>
    <mergeCell ref="E11:F11"/>
    <mergeCell ref="E10:F10"/>
    <mergeCell ref="E9:F9"/>
    <mergeCell ref="E7:F7"/>
    <mergeCell ref="E6:F6"/>
    <mergeCell ref="E5:F5"/>
    <mergeCell ref="E4:F4"/>
    <mergeCell ref="E3:F3"/>
    <mergeCell ref="B16:C16"/>
    <mergeCell ref="B2:C2"/>
    <mergeCell ref="B3:C3"/>
    <mergeCell ref="B4:C4"/>
    <mergeCell ref="B5:C5"/>
    <mergeCell ref="B6:C6"/>
    <mergeCell ref="B7:C7"/>
    <mergeCell ref="B9:C9"/>
    <mergeCell ref="B10:C10"/>
    <mergeCell ref="B11:C11"/>
    <mergeCell ref="B14:C14"/>
    <mergeCell ref="B15:C15"/>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
  <sheetViews>
    <sheetView workbookViewId="0">
      <selection activeCell="E33" sqref="E33"/>
    </sheetView>
  </sheetViews>
  <sheetFormatPr defaultRowHeight="15" x14ac:dyDescent="0.25"/>
  <cols>
    <col min="1" max="1" width="35.5703125" style="1" bestFit="1" customWidth="1"/>
    <col min="2" max="2" width="12" style="1" bestFit="1" customWidth="1"/>
    <col min="3" max="3" width="12" style="1" customWidth="1"/>
    <col min="4" max="4" width="5.7109375" style="1" bestFit="1" customWidth="1"/>
    <col min="5" max="5" width="12.5703125" style="1" bestFit="1" customWidth="1"/>
    <col min="6" max="6" width="12" style="1" customWidth="1"/>
    <col min="7" max="7" width="7.140625" style="1" customWidth="1"/>
    <col min="8" max="16384" width="9.140625" style="1"/>
  </cols>
  <sheetData>
    <row r="1" spans="1:7" x14ac:dyDescent="0.25">
      <c r="B1" s="13" t="s">
        <v>13</v>
      </c>
      <c r="C1" s="13"/>
      <c r="D1" s="13"/>
      <c r="E1" s="13" t="s">
        <v>15</v>
      </c>
      <c r="F1" s="13"/>
      <c r="G1" s="13"/>
    </row>
    <row r="2" spans="1:7" x14ac:dyDescent="0.25">
      <c r="A2" s="1" t="s">
        <v>99</v>
      </c>
      <c r="B2" s="13">
        <v>1080000.0009999999</v>
      </c>
      <c r="C2" s="13"/>
      <c r="D2" s="1" t="s">
        <v>63</v>
      </c>
      <c r="E2" s="13">
        <f>0.4536*B2</f>
        <v>489888.00045359996</v>
      </c>
      <c r="F2" s="13"/>
      <c r="G2" s="1" t="s">
        <v>182</v>
      </c>
    </row>
    <row r="3" spans="1:7" x14ac:dyDescent="0.25">
      <c r="A3" s="1" t="s">
        <v>6</v>
      </c>
      <c r="B3" s="13">
        <v>906</v>
      </c>
      <c r="C3" s="13"/>
      <c r="D3" s="1" t="s">
        <v>17</v>
      </c>
      <c r="E3" s="13">
        <f>0.0254*B3</f>
        <v>23.0124</v>
      </c>
      <c r="F3" s="13"/>
      <c r="G3" s="1" t="s">
        <v>24</v>
      </c>
    </row>
    <row r="4" spans="1:7" x14ac:dyDescent="0.25">
      <c r="A4" s="1" t="s">
        <v>100</v>
      </c>
      <c r="B4" s="13">
        <v>139.884252</v>
      </c>
      <c r="C4" s="13"/>
      <c r="D4" s="1" t="s">
        <v>17</v>
      </c>
      <c r="E4" s="13">
        <f>0.0254*B4</f>
        <v>3.5530600008</v>
      </c>
      <c r="F4" s="13"/>
      <c r="G4" s="1" t="s">
        <v>24</v>
      </c>
    </row>
    <row r="5" spans="1:7" x14ac:dyDescent="0.25">
      <c r="A5" s="1" t="s">
        <v>101</v>
      </c>
      <c r="B5" s="13">
        <v>16000</v>
      </c>
      <c r="C5" s="13"/>
      <c r="E5" s="13">
        <v>16000</v>
      </c>
      <c r="F5" s="13"/>
    </row>
    <row r="6" spans="1:7" x14ac:dyDescent="0.25">
      <c r="A6" s="1" t="s">
        <v>102</v>
      </c>
      <c r="B6" s="1">
        <v>0.625</v>
      </c>
      <c r="C6" s="1">
        <v>3.7400000000000003E-2</v>
      </c>
      <c r="D6" s="1" t="s">
        <v>17</v>
      </c>
      <c r="E6" s="1">
        <f>0.0254*B6</f>
        <v>1.5875E-2</v>
      </c>
      <c r="F6" s="1">
        <f>0.0254*C6</f>
        <v>9.4996000000000002E-4</v>
      </c>
      <c r="G6" s="1" t="s">
        <v>24</v>
      </c>
    </row>
    <row r="7" spans="1:7" x14ac:dyDescent="0.25">
      <c r="A7" s="1" t="s">
        <v>103</v>
      </c>
      <c r="B7" s="13">
        <v>624</v>
      </c>
      <c r="C7" s="13"/>
      <c r="D7" s="1" t="s">
        <v>17</v>
      </c>
      <c r="E7" s="13">
        <f>0.0254*B7</f>
        <v>15.849599999999999</v>
      </c>
      <c r="F7" s="13"/>
      <c r="G7" s="1" t="s">
        <v>24</v>
      </c>
    </row>
    <row r="8" spans="1:7" x14ac:dyDescent="0.25">
      <c r="A8" s="1" t="s">
        <v>104</v>
      </c>
      <c r="B8" s="13">
        <v>2154.7231929999998</v>
      </c>
      <c r="C8" s="13"/>
      <c r="D8" s="1" t="s">
        <v>67</v>
      </c>
      <c r="E8" s="13">
        <f>0.4536*B8</f>
        <v>977.38244034479987</v>
      </c>
      <c r="F8" s="13"/>
      <c r="G8" s="1" t="s">
        <v>187</v>
      </c>
    </row>
    <row r="9" spans="1:7" x14ac:dyDescent="0.25">
      <c r="A9" s="1" t="s">
        <v>105</v>
      </c>
      <c r="B9" s="1">
        <v>601.44000000000005</v>
      </c>
      <c r="C9" s="1">
        <v>50</v>
      </c>
      <c r="D9" s="1" t="s">
        <v>16</v>
      </c>
      <c r="E9" s="1">
        <f>(B9+459.67)*(5/9)</f>
        <v>589.5055555555557</v>
      </c>
      <c r="F9" s="1">
        <f>(C9+459.67)*(5/9)</f>
        <v>283.15000000000003</v>
      </c>
      <c r="G9" s="1" t="s">
        <v>179</v>
      </c>
    </row>
    <row r="10" spans="1:7" x14ac:dyDescent="0.25">
      <c r="A10" s="1" t="s">
        <v>106</v>
      </c>
      <c r="B10" s="13">
        <v>1060.000002</v>
      </c>
      <c r="C10" s="13"/>
      <c r="D10" s="1" t="s">
        <v>14</v>
      </c>
      <c r="E10" s="13">
        <f>6895*B10</f>
        <v>7308700.0137900002</v>
      </c>
      <c r="F10" s="13"/>
      <c r="G10" s="1" t="s">
        <v>23</v>
      </c>
    </row>
    <row r="11" spans="1:7" x14ac:dyDescent="0.25">
      <c r="A11" s="1" t="s">
        <v>107</v>
      </c>
      <c r="B11" s="13">
        <v>464.99</v>
      </c>
      <c r="C11" s="13"/>
      <c r="D11" s="1" t="s">
        <v>16</v>
      </c>
      <c r="E11" s="13">
        <f>(B11+459.67)*(5/9)</f>
        <v>513.70000000000005</v>
      </c>
      <c r="F11" s="13"/>
      <c r="G11" s="1" t="s">
        <v>179</v>
      </c>
    </row>
    <row r="12" spans="1:7" x14ac:dyDescent="0.25">
      <c r="A12" s="1" t="s">
        <v>108</v>
      </c>
      <c r="B12" s="13">
        <v>1.320329292</v>
      </c>
      <c r="C12" s="13"/>
      <c r="D12" s="1" t="s">
        <v>14</v>
      </c>
      <c r="E12" s="13">
        <f>6895*B12</f>
        <v>9103.6704683400003</v>
      </c>
      <c r="F12" s="13"/>
      <c r="G12" s="1" t="s">
        <v>23</v>
      </c>
    </row>
    <row r="13" spans="1:7" x14ac:dyDescent="0.25">
      <c r="A13" s="1" t="s">
        <v>109</v>
      </c>
      <c r="B13" s="1">
        <v>625</v>
      </c>
      <c r="C13" s="1">
        <v>569</v>
      </c>
      <c r="D13" s="1" t="s">
        <v>16</v>
      </c>
      <c r="E13" s="2">
        <f>(B13+459.67)*(5/9)</f>
        <v>602.59444444444455</v>
      </c>
      <c r="F13" s="2">
        <f>(C13+459.67)*(5/9)</f>
        <v>571.48333333333335</v>
      </c>
      <c r="G13" s="1" t="s">
        <v>179</v>
      </c>
    </row>
    <row r="14" spans="1:7" x14ac:dyDescent="0.25">
      <c r="A14" s="1" t="s">
        <v>110</v>
      </c>
      <c r="B14" s="16">
        <v>1720000</v>
      </c>
      <c r="C14" s="16"/>
      <c r="D14" s="1" t="s">
        <v>111</v>
      </c>
      <c r="E14" s="16">
        <f>1055*B14</f>
        <v>1814600000</v>
      </c>
      <c r="F14" s="13"/>
      <c r="G14" s="1" t="s">
        <v>178</v>
      </c>
    </row>
  </sheetData>
  <mergeCells count="22">
    <mergeCell ref="B1:D1"/>
    <mergeCell ref="E10:F10"/>
    <mergeCell ref="E11:F11"/>
    <mergeCell ref="E12:F12"/>
    <mergeCell ref="E1:G1"/>
    <mergeCell ref="B2:C2"/>
    <mergeCell ref="B3:C3"/>
    <mergeCell ref="B4:C4"/>
    <mergeCell ref="B5:C5"/>
    <mergeCell ref="B7:C7"/>
    <mergeCell ref="B8:C8"/>
    <mergeCell ref="E2:F2"/>
    <mergeCell ref="E3:F3"/>
    <mergeCell ref="E4:F4"/>
    <mergeCell ref="E5:F5"/>
    <mergeCell ref="E7:F7"/>
    <mergeCell ref="B10:C10"/>
    <mergeCell ref="B11:C11"/>
    <mergeCell ref="B12:C12"/>
    <mergeCell ref="B14:C14"/>
    <mergeCell ref="E14:F14"/>
    <mergeCell ref="E8:F8"/>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8"/>
  <sheetViews>
    <sheetView workbookViewId="0">
      <selection activeCell="E5" sqref="E5:F5"/>
    </sheetView>
  </sheetViews>
  <sheetFormatPr defaultRowHeight="15" x14ac:dyDescent="0.25"/>
  <cols>
    <col min="1" max="1" width="30.7109375" style="1" bestFit="1" customWidth="1"/>
    <col min="2" max="2" width="14.7109375" style="1" bestFit="1" customWidth="1"/>
    <col min="3" max="3" width="14.7109375" style="1" customWidth="1"/>
    <col min="4" max="4" width="8.140625" style="1" bestFit="1" customWidth="1"/>
    <col min="5" max="6" width="12" style="1" customWidth="1"/>
    <col min="7" max="16384" width="9.140625" style="1"/>
  </cols>
  <sheetData>
    <row r="1" spans="1:7" x14ac:dyDescent="0.25">
      <c r="B1" s="13" t="s">
        <v>13</v>
      </c>
      <c r="C1" s="13"/>
      <c r="D1" s="13"/>
      <c r="E1" s="13" t="s">
        <v>15</v>
      </c>
      <c r="F1" s="13"/>
      <c r="G1" s="13"/>
    </row>
    <row r="2" spans="1:7" x14ac:dyDescent="0.25">
      <c r="A2" s="1" t="s">
        <v>19</v>
      </c>
      <c r="B2" s="1" t="s">
        <v>124</v>
      </c>
    </row>
    <row r="3" spans="1:7" x14ac:dyDescent="0.25">
      <c r="A3" s="1" t="s">
        <v>0</v>
      </c>
      <c r="B3" s="1" t="s">
        <v>125</v>
      </c>
    </row>
    <row r="4" spans="1:7" x14ac:dyDescent="0.25">
      <c r="A4" s="1" t="s">
        <v>1</v>
      </c>
      <c r="B4" s="13">
        <v>1250.0000030000001</v>
      </c>
      <c r="C4" s="13"/>
      <c r="D4" s="1" t="s">
        <v>14</v>
      </c>
      <c r="E4" s="13">
        <f>6895*B4</f>
        <v>8618750.0206850003</v>
      </c>
      <c r="F4" s="13"/>
      <c r="G4" s="1" t="s">
        <v>23</v>
      </c>
    </row>
    <row r="5" spans="1:7" x14ac:dyDescent="0.25">
      <c r="A5" s="1" t="s">
        <v>2</v>
      </c>
      <c r="B5" s="13">
        <v>574.98800000000006</v>
      </c>
      <c r="C5" s="13"/>
      <c r="D5" s="1" t="s">
        <v>16</v>
      </c>
      <c r="E5" s="13">
        <v>589.50555555555604</v>
      </c>
      <c r="F5" s="13"/>
      <c r="G5" s="1" t="s">
        <v>179</v>
      </c>
    </row>
    <row r="6" spans="1:7" x14ac:dyDescent="0.25">
      <c r="A6" s="1" t="s">
        <v>3</v>
      </c>
      <c r="B6" s="13">
        <v>1040.0000010000001</v>
      </c>
      <c r="C6" s="13"/>
      <c r="D6" s="1" t="s">
        <v>14</v>
      </c>
      <c r="E6" s="13">
        <f>6895*B6</f>
        <v>7170800.006895001</v>
      </c>
      <c r="F6" s="13"/>
      <c r="G6" s="1" t="s">
        <v>23</v>
      </c>
    </row>
    <row r="7" spans="1:7" x14ac:dyDescent="0.25">
      <c r="A7" s="1" t="s">
        <v>112</v>
      </c>
      <c r="B7" s="13">
        <v>238</v>
      </c>
      <c r="C7" s="13"/>
      <c r="D7" s="1" t="s">
        <v>17</v>
      </c>
      <c r="E7" s="13">
        <f>0.0254*B7</f>
        <v>6.0451999999999995</v>
      </c>
      <c r="F7" s="13"/>
      <c r="G7" s="1" t="s">
        <v>24</v>
      </c>
    </row>
    <row r="8" spans="1:7" x14ac:dyDescent="0.25">
      <c r="A8" s="1" t="s">
        <v>113</v>
      </c>
      <c r="B8" s="1">
        <v>5.7</v>
      </c>
      <c r="C8" s="1">
        <v>6.46</v>
      </c>
      <c r="D8" s="1" t="s">
        <v>17</v>
      </c>
      <c r="E8" s="1">
        <f>0.0254*B8</f>
        <v>0.14477999999999999</v>
      </c>
      <c r="F8" s="1">
        <f>0.0254*C8</f>
        <v>0.16408399999999998</v>
      </c>
      <c r="G8" s="1" t="s">
        <v>24</v>
      </c>
    </row>
    <row r="9" spans="1:7" x14ac:dyDescent="0.25">
      <c r="A9" s="1" t="s">
        <v>114</v>
      </c>
      <c r="B9" s="13">
        <v>852</v>
      </c>
      <c r="C9" s="13"/>
      <c r="D9" s="1" t="s">
        <v>17</v>
      </c>
      <c r="E9" s="13">
        <f>0.0254*B9</f>
        <v>21.640799999999999</v>
      </c>
      <c r="F9" s="13"/>
      <c r="G9" s="1" t="s">
        <v>24</v>
      </c>
    </row>
    <row r="10" spans="1:7" x14ac:dyDescent="0.25">
      <c r="A10" s="1" t="s">
        <v>115</v>
      </c>
      <c r="B10" s="13">
        <v>2</v>
      </c>
      <c r="C10" s="13"/>
      <c r="E10" s="13">
        <f>B10</f>
        <v>2</v>
      </c>
      <c r="F10" s="13"/>
    </row>
    <row r="11" spans="1:7" x14ac:dyDescent="0.25">
      <c r="A11" s="1" t="s">
        <v>116</v>
      </c>
      <c r="B11" s="13">
        <v>20</v>
      </c>
      <c r="C11" s="13"/>
      <c r="E11" s="13">
        <f t="shared" ref="E11:E17" si="0">B11</f>
        <v>20</v>
      </c>
      <c r="F11" s="13"/>
    </row>
    <row r="12" spans="1:7" x14ac:dyDescent="0.25">
      <c r="A12" s="1" t="s">
        <v>117</v>
      </c>
      <c r="B12" s="13">
        <v>24</v>
      </c>
      <c r="C12" s="13"/>
      <c r="D12" s="1" t="s">
        <v>17</v>
      </c>
      <c r="E12" s="13">
        <f>0.0254*B12</f>
        <v>0.60959999999999992</v>
      </c>
      <c r="F12" s="13"/>
      <c r="G12" s="1" t="s">
        <v>24</v>
      </c>
    </row>
    <row r="13" spans="1:7" x14ac:dyDescent="0.25">
      <c r="A13" s="1" t="s">
        <v>118</v>
      </c>
      <c r="B13" s="13">
        <v>5900.2155389999998</v>
      </c>
      <c r="C13" s="13"/>
      <c r="D13" s="1" t="s">
        <v>84</v>
      </c>
      <c r="E13" s="13">
        <f>0.003785*B13</f>
        <v>22.332315815114999</v>
      </c>
      <c r="F13" s="13"/>
      <c r="G13" s="1" t="s">
        <v>189</v>
      </c>
    </row>
    <row r="14" spans="1:7" x14ac:dyDescent="0.25">
      <c r="A14" s="1" t="s">
        <v>119</v>
      </c>
      <c r="B14" s="13">
        <v>263</v>
      </c>
      <c r="C14" s="13"/>
      <c r="E14" s="13">
        <f t="shared" si="0"/>
        <v>263</v>
      </c>
      <c r="F14" s="13"/>
    </row>
    <row r="15" spans="1:7" x14ac:dyDescent="0.25">
      <c r="A15" s="1" t="s">
        <v>120</v>
      </c>
      <c r="B15" s="13">
        <v>7.3000000079999996</v>
      </c>
      <c r="C15" s="13"/>
      <c r="D15" s="1" t="s">
        <v>14</v>
      </c>
      <c r="E15" s="13">
        <f>6895*B15</f>
        <v>50333.500055159995</v>
      </c>
      <c r="F15" s="13"/>
      <c r="G15" s="1" t="s">
        <v>23</v>
      </c>
    </row>
    <row r="16" spans="1:7" x14ac:dyDescent="0.25">
      <c r="A16" s="1" t="s">
        <v>121</v>
      </c>
      <c r="B16" s="13">
        <v>110.833434</v>
      </c>
      <c r="C16" s="13"/>
      <c r="D16" s="1" t="s">
        <v>67</v>
      </c>
      <c r="E16" s="13">
        <f>0.4536*B16</f>
        <v>50.274045662399999</v>
      </c>
      <c r="F16" s="13"/>
      <c r="G16" s="1" t="s">
        <v>187</v>
      </c>
    </row>
    <row r="17" spans="1:7" x14ac:dyDescent="0.25">
      <c r="A17" s="1" t="s">
        <v>122</v>
      </c>
      <c r="B17" s="13">
        <v>99.6</v>
      </c>
      <c r="C17" s="13"/>
      <c r="E17" s="13">
        <f t="shared" si="0"/>
        <v>99.6</v>
      </c>
      <c r="F17" s="13"/>
    </row>
    <row r="18" spans="1:7" x14ac:dyDescent="0.25">
      <c r="A18" s="1" t="s">
        <v>123</v>
      </c>
      <c r="B18" s="13">
        <v>19500015.23</v>
      </c>
      <c r="C18" s="13"/>
      <c r="D18" s="1" t="s">
        <v>63</v>
      </c>
      <c r="E18" s="13">
        <f>0.4536*B18</f>
        <v>8845206.9083280005</v>
      </c>
      <c r="F18" s="13"/>
      <c r="G18" s="1" t="s">
        <v>182</v>
      </c>
    </row>
  </sheetData>
  <mergeCells count="30">
    <mergeCell ref="E11:F11"/>
    <mergeCell ref="B9:C9"/>
    <mergeCell ref="B10:C10"/>
    <mergeCell ref="B11:C11"/>
    <mergeCell ref="B7:C7"/>
    <mergeCell ref="B1:D1"/>
    <mergeCell ref="E1:G1"/>
    <mergeCell ref="E7:F7"/>
    <mergeCell ref="E9:F9"/>
    <mergeCell ref="E10:F10"/>
    <mergeCell ref="B6:C6"/>
    <mergeCell ref="B5:C5"/>
    <mergeCell ref="B4:C4"/>
    <mergeCell ref="E4:F4"/>
    <mergeCell ref="E5:F5"/>
    <mergeCell ref="E6:F6"/>
    <mergeCell ref="B18:C18"/>
    <mergeCell ref="E18:F18"/>
    <mergeCell ref="B12:C12"/>
    <mergeCell ref="B13:C13"/>
    <mergeCell ref="B14:C14"/>
    <mergeCell ref="B15:C15"/>
    <mergeCell ref="B16:C16"/>
    <mergeCell ref="B17:C17"/>
    <mergeCell ref="E12:F12"/>
    <mergeCell ref="E13:F13"/>
    <mergeCell ref="E14:F14"/>
    <mergeCell ref="E15:F15"/>
    <mergeCell ref="E16:F16"/>
    <mergeCell ref="E17:F17"/>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3"/>
  <sheetViews>
    <sheetView topLeftCell="A22" workbookViewId="0">
      <selection activeCell="D41" sqref="D41"/>
    </sheetView>
  </sheetViews>
  <sheetFormatPr defaultRowHeight="15" x14ac:dyDescent="0.25"/>
  <cols>
    <col min="1" max="1" width="38.7109375" style="7" bestFit="1" customWidth="1"/>
    <col min="2" max="2" width="12" style="7" bestFit="1" customWidth="1"/>
    <col min="3" max="3" width="11.28515625" style="7" bestFit="1" customWidth="1"/>
    <col min="4" max="4" width="12" style="7" bestFit="1" customWidth="1"/>
    <col min="5" max="5" width="9.28515625" style="7" bestFit="1" customWidth="1"/>
    <col min="6" max="16384" width="9.140625" style="7"/>
  </cols>
  <sheetData>
    <row r="1" spans="1:3" x14ac:dyDescent="0.25">
      <c r="A1" s="7" t="s">
        <v>28</v>
      </c>
    </row>
    <row r="2" spans="1:3" x14ac:dyDescent="0.25">
      <c r="A2" s="7" t="s">
        <v>126</v>
      </c>
      <c r="B2" s="7">
        <v>148</v>
      </c>
      <c r="C2" s="7" t="s">
        <v>17</v>
      </c>
    </row>
    <row r="3" spans="1:3" x14ac:dyDescent="0.25">
      <c r="A3" s="7" t="s">
        <v>127</v>
      </c>
      <c r="B3" s="7">
        <v>144</v>
      </c>
      <c r="C3" s="7" t="s">
        <v>17</v>
      </c>
    </row>
    <row r="4" spans="1:3" x14ac:dyDescent="0.25">
      <c r="A4" s="7" t="s">
        <v>30</v>
      </c>
      <c r="B4" s="7">
        <v>1.03</v>
      </c>
    </row>
    <row r="5" spans="1:3" x14ac:dyDescent="0.25">
      <c r="A5" s="7" t="s">
        <v>31</v>
      </c>
      <c r="B5" s="7">
        <v>3905280</v>
      </c>
      <c r="C5" s="7" t="s">
        <v>61</v>
      </c>
    </row>
    <row r="6" spans="1:3" x14ac:dyDescent="0.25">
      <c r="A6" s="7" t="s">
        <v>32</v>
      </c>
      <c r="B6" s="7">
        <v>2501.6708920000001</v>
      </c>
      <c r="C6" s="7" t="s">
        <v>62</v>
      </c>
    </row>
    <row r="7" spans="1:3" x14ac:dyDescent="0.25">
      <c r="A7" s="7" t="s">
        <v>128</v>
      </c>
      <c r="B7" s="7">
        <v>304237.92180000001</v>
      </c>
      <c r="C7" s="7" t="s">
        <v>63</v>
      </c>
    </row>
    <row r="8" spans="1:3" x14ac:dyDescent="0.25">
      <c r="A8" s="7" t="s">
        <v>34</v>
      </c>
      <c r="B8" s="7">
        <v>40085984.539999999</v>
      </c>
      <c r="C8" s="7" t="s">
        <v>64</v>
      </c>
    </row>
    <row r="9" spans="1:3" x14ac:dyDescent="0.25">
      <c r="A9" s="7" t="s">
        <v>35</v>
      </c>
      <c r="B9" s="7">
        <v>10214961312</v>
      </c>
      <c r="C9" s="7" t="s">
        <v>65</v>
      </c>
    </row>
    <row r="10" spans="1:3" x14ac:dyDescent="0.25">
      <c r="A10" s="7" t="s">
        <v>37</v>
      </c>
      <c r="B10" s="7">
        <v>732</v>
      </c>
    </row>
    <row r="11" spans="1:3" x14ac:dyDescent="0.25">
      <c r="A11" s="7" t="s">
        <v>38</v>
      </c>
      <c r="B11" s="7" t="s">
        <v>66</v>
      </c>
    </row>
    <row r="12" spans="1:3" x14ac:dyDescent="0.25">
      <c r="A12" s="7" t="s">
        <v>39</v>
      </c>
      <c r="B12" s="7" t="s">
        <v>141</v>
      </c>
      <c r="C12" s="7" t="s">
        <v>17</v>
      </c>
    </row>
    <row r="13" spans="1:3" x14ac:dyDescent="0.25">
      <c r="A13" s="7" t="s">
        <v>40</v>
      </c>
      <c r="B13" s="7">
        <v>0.15240000000000001</v>
      </c>
    </row>
    <row r="14" spans="1:3" x14ac:dyDescent="0.25">
      <c r="A14" s="7" t="s">
        <v>41</v>
      </c>
      <c r="B14" s="7">
        <v>62</v>
      </c>
    </row>
    <row r="15" spans="1:3" x14ac:dyDescent="0.25">
      <c r="A15" s="7" t="s">
        <v>42</v>
      </c>
      <c r="B15" s="7">
        <v>45384</v>
      </c>
    </row>
    <row r="16" spans="1:3" x14ac:dyDescent="0.25">
      <c r="A16" s="7" t="s">
        <v>129</v>
      </c>
      <c r="B16" s="7">
        <v>0.49299999999999999</v>
      </c>
      <c r="C16" s="7" t="s">
        <v>17</v>
      </c>
    </row>
    <row r="17" spans="1:5" x14ac:dyDescent="0.25">
      <c r="A17" s="7" t="s">
        <v>130</v>
      </c>
      <c r="B17" s="7">
        <v>0.64</v>
      </c>
      <c r="C17" s="7" t="s">
        <v>17</v>
      </c>
    </row>
    <row r="18" spans="1:5" x14ac:dyDescent="0.25">
      <c r="A18" s="7" t="s">
        <v>45</v>
      </c>
      <c r="B18" s="7">
        <v>1.3</v>
      </c>
    </row>
    <row r="19" spans="1:5" x14ac:dyDescent="0.25">
      <c r="A19" s="7" t="s">
        <v>46</v>
      </c>
      <c r="B19" s="7">
        <v>3.4000000000000002E-2</v>
      </c>
      <c r="C19" s="7" t="s">
        <v>17</v>
      </c>
    </row>
    <row r="20" spans="1:5" x14ac:dyDescent="0.25">
      <c r="A20" s="7" t="s">
        <v>47</v>
      </c>
      <c r="B20" s="7">
        <v>0.41599999999999998</v>
      </c>
      <c r="C20" s="7" t="s">
        <v>17</v>
      </c>
    </row>
    <row r="21" spans="1:5" x14ac:dyDescent="0.25">
      <c r="A21" s="7" t="s">
        <v>48</v>
      </c>
      <c r="B21" s="7">
        <v>4.4999999999999997E-3</v>
      </c>
      <c r="C21" s="7" t="s">
        <v>17</v>
      </c>
    </row>
    <row r="22" spans="1:5" x14ac:dyDescent="0.25">
      <c r="B22" s="7" t="s">
        <v>13</v>
      </c>
      <c r="D22" s="7" t="s">
        <v>15</v>
      </c>
    </row>
    <row r="23" spans="1:5" x14ac:dyDescent="0.25">
      <c r="A23" s="7" t="s">
        <v>49</v>
      </c>
      <c r="B23" s="7">
        <v>2.5</v>
      </c>
      <c r="C23" s="7" t="s">
        <v>143</v>
      </c>
      <c r="D23" s="7">
        <f>B23</f>
        <v>2.5</v>
      </c>
      <c r="E23" s="7" t="s">
        <v>143</v>
      </c>
    </row>
    <row r="24" spans="1:5" x14ac:dyDescent="0.25">
      <c r="A24" s="7" t="s">
        <v>131</v>
      </c>
      <c r="B24" s="7">
        <v>94</v>
      </c>
      <c r="C24" s="7" t="s">
        <v>143</v>
      </c>
      <c r="D24" s="7">
        <f t="shared" ref="D24:D31" si="0">B24</f>
        <v>94</v>
      </c>
      <c r="E24" s="7" t="s">
        <v>143</v>
      </c>
    </row>
    <row r="25" spans="1:5" x14ac:dyDescent="0.25">
      <c r="A25" s="7" t="s">
        <v>132</v>
      </c>
      <c r="B25" s="7">
        <v>13.41732283</v>
      </c>
      <c r="C25" s="7" t="s">
        <v>17</v>
      </c>
      <c r="D25" s="7">
        <f t="shared" si="0"/>
        <v>13.41732283</v>
      </c>
      <c r="E25" s="7" t="s">
        <v>24</v>
      </c>
    </row>
    <row r="26" spans="1:5" x14ac:dyDescent="0.25">
      <c r="A26" s="7" t="s">
        <v>50</v>
      </c>
      <c r="B26" s="7">
        <v>1040.0000010000001</v>
      </c>
      <c r="C26" s="7" t="s">
        <v>14</v>
      </c>
      <c r="D26" s="8">
        <f>6895*B26</f>
        <v>7170800.006895001</v>
      </c>
      <c r="E26" s="7" t="s">
        <v>23</v>
      </c>
    </row>
    <row r="27" spans="1:5" x14ac:dyDescent="0.25">
      <c r="A27" s="7" t="s">
        <v>51</v>
      </c>
      <c r="B27" s="7">
        <v>29166.716359999999</v>
      </c>
      <c r="C27" s="7" t="s">
        <v>67</v>
      </c>
      <c r="D27" s="7">
        <f t="shared" si="0"/>
        <v>29166.716359999999</v>
      </c>
      <c r="E27" s="7" t="s">
        <v>187</v>
      </c>
    </row>
    <row r="28" spans="1:5" x14ac:dyDescent="0.25">
      <c r="A28" s="7" t="s">
        <v>133</v>
      </c>
      <c r="B28" s="7">
        <v>527.9</v>
      </c>
      <c r="C28" s="7" t="s">
        <v>142</v>
      </c>
      <c r="D28" s="7">
        <f t="shared" si="0"/>
        <v>527.9</v>
      </c>
    </row>
    <row r="29" spans="1:5" x14ac:dyDescent="0.25">
      <c r="A29" s="7" t="s">
        <v>134</v>
      </c>
      <c r="B29" s="7">
        <v>14.6</v>
      </c>
      <c r="C29" s="7" t="s">
        <v>143</v>
      </c>
      <c r="D29" s="7">
        <f t="shared" si="0"/>
        <v>14.6</v>
      </c>
      <c r="E29" s="7" t="s">
        <v>143</v>
      </c>
    </row>
    <row r="30" spans="1:5" x14ac:dyDescent="0.25">
      <c r="A30" s="7" t="s">
        <v>135</v>
      </c>
      <c r="B30" s="7">
        <v>42.6</v>
      </c>
      <c r="C30" s="7" t="s">
        <v>143</v>
      </c>
      <c r="D30" s="7">
        <f t="shared" si="0"/>
        <v>42.6</v>
      </c>
      <c r="E30" s="7" t="s">
        <v>143</v>
      </c>
    </row>
    <row r="31" spans="1:5" x14ac:dyDescent="0.25">
      <c r="A31" s="7" t="s">
        <v>136</v>
      </c>
      <c r="B31" s="7">
        <v>76</v>
      </c>
      <c r="C31" s="7" t="s">
        <v>143</v>
      </c>
      <c r="D31" s="7">
        <f t="shared" si="0"/>
        <v>76</v>
      </c>
      <c r="E31" s="7" t="s">
        <v>143</v>
      </c>
    </row>
    <row r="32" spans="1:5" x14ac:dyDescent="0.25">
      <c r="A32" s="7" t="s">
        <v>137</v>
      </c>
      <c r="B32" s="7">
        <v>4.5806359999999999E-3</v>
      </c>
      <c r="C32" s="7" t="s">
        <v>144</v>
      </c>
      <c r="D32" s="7">
        <f>0.3048*B32</f>
        <v>1.3961778528000001E-3</v>
      </c>
      <c r="E32" s="7" t="s">
        <v>190</v>
      </c>
    </row>
    <row r="33" spans="1:5" x14ac:dyDescent="0.25">
      <c r="A33" s="7" t="s">
        <v>138</v>
      </c>
      <c r="B33" s="7">
        <v>25.900000070000001</v>
      </c>
      <c r="C33" s="7" t="s">
        <v>14</v>
      </c>
      <c r="D33" s="8">
        <f>6895*B33</f>
        <v>178580.50048265001</v>
      </c>
      <c r="E33" s="7" t="s">
        <v>23</v>
      </c>
    </row>
    <row r="34" spans="1:5" x14ac:dyDescent="0.25">
      <c r="A34" s="7" t="s">
        <v>52</v>
      </c>
      <c r="B34" s="7">
        <v>11847.71401</v>
      </c>
      <c r="C34" s="7" t="s">
        <v>62</v>
      </c>
      <c r="D34" s="7">
        <f>17884*B34</f>
        <v>211884517.35483998</v>
      </c>
      <c r="E34" s="7" t="s">
        <v>183</v>
      </c>
    </row>
    <row r="35" spans="1:5" x14ac:dyDescent="0.25">
      <c r="A35" s="7" t="s">
        <v>53</v>
      </c>
      <c r="B35" s="7">
        <v>26459.894660000002</v>
      </c>
      <c r="C35" s="7" t="s">
        <v>62</v>
      </c>
      <c r="D35" s="7">
        <f>17884*B35</f>
        <v>473208756.09944004</v>
      </c>
      <c r="E35" s="7" t="s">
        <v>183</v>
      </c>
    </row>
    <row r="36" spans="1:5" x14ac:dyDescent="0.25">
      <c r="A36" s="7" t="s">
        <v>54</v>
      </c>
      <c r="B36" s="7">
        <v>158999.53339999999</v>
      </c>
      <c r="C36" s="7" t="s">
        <v>185</v>
      </c>
      <c r="D36" s="7">
        <f>10.35*B36</f>
        <v>1645645.1706899998</v>
      </c>
      <c r="E36" s="7" t="s">
        <v>183</v>
      </c>
    </row>
    <row r="37" spans="1:5" x14ac:dyDescent="0.25">
      <c r="A37" s="7" t="s">
        <v>55</v>
      </c>
      <c r="B37" s="7">
        <v>353998.96019999997</v>
      </c>
      <c r="C37" s="7" t="s">
        <v>186</v>
      </c>
      <c r="D37" s="7">
        <f t="shared" ref="D37" si="1">10.35*B37</f>
        <v>3663889.2380699995</v>
      </c>
      <c r="E37" s="7" t="s">
        <v>183</v>
      </c>
    </row>
    <row r="38" spans="1:5" x14ac:dyDescent="0.25">
      <c r="A38" s="7" t="s">
        <v>139</v>
      </c>
      <c r="B38" s="7" t="s">
        <v>145</v>
      </c>
      <c r="D38" s="7" t="str">
        <f>B38</f>
        <v>&gt;1.9</v>
      </c>
    </row>
    <row r="39" spans="1:5" x14ac:dyDescent="0.25">
      <c r="A39" s="17" t="s">
        <v>191</v>
      </c>
      <c r="B39" s="14">
        <v>419.99900000000002</v>
      </c>
      <c r="C39" s="14" t="s">
        <v>16</v>
      </c>
      <c r="D39" s="14">
        <f>(B39+459.67)*(5/9)</f>
        <v>488.7050000000001</v>
      </c>
      <c r="E39" s="14" t="s">
        <v>179</v>
      </c>
    </row>
    <row r="40" spans="1:5" x14ac:dyDescent="0.25">
      <c r="A40" s="17"/>
      <c r="B40" s="14"/>
      <c r="C40" s="14"/>
      <c r="D40" s="14"/>
      <c r="E40" s="14"/>
    </row>
    <row r="41" spans="1:5" x14ac:dyDescent="0.25">
      <c r="A41" s="7" t="s">
        <v>140</v>
      </c>
      <c r="B41" s="7">
        <v>5031.9859999999999</v>
      </c>
      <c r="C41" s="7" t="s">
        <v>16</v>
      </c>
      <c r="D41" s="7">
        <f t="shared" ref="D41:D43" si="2">(B41+459.67)*(5/9)</f>
        <v>3050.92</v>
      </c>
      <c r="E41" s="7" t="s">
        <v>179</v>
      </c>
    </row>
    <row r="42" spans="1:5" x14ac:dyDescent="0.25">
      <c r="A42" s="7" t="s">
        <v>58</v>
      </c>
      <c r="B42" s="7">
        <v>5208.9997999999996</v>
      </c>
      <c r="C42" s="7" t="s">
        <v>16</v>
      </c>
      <c r="D42" s="7">
        <f t="shared" si="2"/>
        <v>3149.261</v>
      </c>
      <c r="E42" s="7" t="s">
        <v>179</v>
      </c>
    </row>
    <row r="43" spans="1:5" x14ac:dyDescent="0.25">
      <c r="A43" s="7" t="s">
        <v>59</v>
      </c>
      <c r="B43" s="7">
        <v>3499.9879999999998</v>
      </c>
      <c r="C43" s="7" t="s">
        <v>16</v>
      </c>
      <c r="D43" s="7">
        <f t="shared" si="2"/>
        <v>2199.81</v>
      </c>
      <c r="E43" s="7" t="s">
        <v>179</v>
      </c>
    </row>
  </sheetData>
  <mergeCells count="5">
    <mergeCell ref="A39:A40"/>
    <mergeCell ref="B39:B40"/>
    <mergeCell ref="C39:C40"/>
    <mergeCell ref="E39:E40"/>
    <mergeCell ref="D39:D40"/>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7"/>
  <sheetViews>
    <sheetView workbookViewId="0">
      <selection activeCell="F11" sqref="F11"/>
    </sheetView>
  </sheetViews>
  <sheetFormatPr defaultRowHeight="15" x14ac:dyDescent="0.25"/>
  <cols>
    <col min="1" max="1" width="23.28515625" style="11" bestFit="1" customWidth="1"/>
    <col min="2" max="2" width="19.42578125" style="11" bestFit="1" customWidth="1"/>
    <col min="3" max="3" width="6.7109375" style="11" bestFit="1" customWidth="1"/>
    <col min="4" max="4" width="11" style="11" bestFit="1" customWidth="1"/>
    <col min="5" max="5" width="3.140625" style="11" bestFit="1" customWidth="1"/>
    <col min="6" max="16384" width="9.140625" style="11"/>
  </cols>
  <sheetData>
    <row r="1" spans="1:5" x14ac:dyDescent="0.25">
      <c r="B1" s="14" t="s">
        <v>13</v>
      </c>
      <c r="C1" s="14"/>
      <c r="D1" s="14" t="s">
        <v>15</v>
      </c>
      <c r="E1" s="14"/>
    </row>
    <row r="2" spans="1:5" x14ac:dyDescent="0.25">
      <c r="A2" s="11" t="s">
        <v>146</v>
      </c>
      <c r="B2" s="11">
        <v>10236424905</v>
      </c>
      <c r="C2" s="11" t="s">
        <v>60</v>
      </c>
      <c r="D2" s="18">
        <f>0.2931*B2</f>
        <v>3000296139.6555004</v>
      </c>
      <c r="E2" s="11" t="s">
        <v>178</v>
      </c>
    </row>
    <row r="3" spans="1:5" x14ac:dyDescent="0.25">
      <c r="A3" s="11" t="s">
        <v>147</v>
      </c>
      <c r="B3" s="11">
        <v>3992205713</v>
      </c>
      <c r="C3" s="11" t="s">
        <v>60</v>
      </c>
      <c r="D3" s="18">
        <f>0.2931*B3</f>
        <v>1170115494.4803002</v>
      </c>
      <c r="E3" s="11" t="s">
        <v>178</v>
      </c>
    </row>
    <row r="4" spans="1:5" x14ac:dyDescent="0.25">
      <c r="A4" s="11" t="s">
        <v>148</v>
      </c>
      <c r="B4" s="11">
        <v>39</v>
      </c>
      <c r="C4" s="11" t="s">
        <v>143</v>
      </c>
      <c r="D4" s="11">
        <v>39</v>
      </c>
      <c r="E4" s="11" t="s">
        <v>143</v>
      </c>
    </row>
    <row r="5" spans="1:5" x14ac:dyDescent="0.25">
      <c r="A5" s="11" t="s">
        <v>149</v>
      </c>
      <c r="B5" s="11">
        <v>950</v>
      </c>
      <c r="C5" s="11" t="s">
        <v>16</v>
      </c>
      <c r="D5" s="11">
        <v>569.25</v>
      </c>
      <c r="E5" s="11" t="s">
        <v>179</v>
      </c>
    </row>
    <row r="6" spans="1:5" x14ac:dyDescent="0.25">
      <c r="A6" s="11" t="s">
        <v>106</v>
      </c>
      <c r="B6" s="11">
        <v>2500</v>
      </c>
      <c r="C6" s="11" t="s">
        <v>14</v>
      </c>
      <c r="D6" s="11">
        <f>6895*B6</f>
        <v>17237500</v>
      </c>
      <c r="E6" s="11" t="s">
        <v>23</v>
      </c>
    </row>
    <row r="7" spans="1:5" x14ac:dyDescent="0.25">
      <c r="A7" s="11" t="s">
        <v>150</v>
      </c>
      <c r="B7" s="11" t="s">
        <v>160</v>
      </c>
      <c r="D7" s="11" t="s">
        <v>160</v>
      </c>
    </row>
    <row r="8" spans="1:5" x14ac:dyDescent="0.25">
      <c r="A8" s="11" t="s">
        <v>151</v>
      </c>
      <c r="B8" s="11">
        <v>700.00000199999999</v>
      </c>
      <c r="C8" s="11" t="s">
        <v>14</v>
      </c>
      <c r="D8" s="11">
        <f>6895*B8</f>
        <v>4826500.0137900002</v>
      </c>
      <c r="E8" s="11" t="s">
        <v>23</v>
      </c>
    </row>
    <row r="9" spans="1:5" x14ac:dyDescent="0.25">
      <c r="A9" s="11" t="s">
        <v>152</v>
      </c>
    </row>
    <row r="10" spans="1:5" x14ac:dyDescent="0.25">
      <c r="A10" s="11" t="s">
        <v>153</v>
      </c>
      <c r="B10" s="11">
        <v>6</v>
      </c>
      <c r="D10" s="11">
        <v>6</v>
      </c>
    </row>
    <row r="11" spans="1:5" x14ac:dyDescent="0.25">
      <c r="A11" s="11" t="s">
        <v>154</v>
      </c>
    </row>
    <row r="12" spans="1:5" x14ac:dyDescent="0.25">
      <c r="A12" s="11" t="s">
        <v>153</v>
      </c>
      <c r="B12" s="11">
        <v>3</v>
      </c>
      <c r="D12" s="11">
        <v>3</v>
      </c>
    </row>
    <row r="13" spans="1:5" x14ac:dyDescent="0.25">
      <c r="A13" s="11" t="s">
        <v>155</v>
      </c>
      <c r="B13" s="11" t="s">
        <v>161</v>
      </c>
    </row>
    <row r="14" spans="1:5" x14ac:dyDescent="0.25">
      <c r="A14" s="11" t="s">
        <v>156</v>
      </c>
      <c r="B14" s="11">
        <v>1092</v>
      </c>
      <c r="C14" s="11" t="s">
        <v>17</v>
      </c>
      <c r="D14" s="11">
        <f>0.0254*B14</f>
        <v>27.736799999999999</v>
      </c>
      <c r="E14" s="11" t="s">
        <v>24</v>
      </c>
    </row>
    <row r="15" spans="1:5" x14ac:dyDescent="0.25">
      <c r="A15" s="11" t="s">
        <v>157</v>
      </c>
      <c r="B15" s="11">
        <v>1200</v>
      </c>
      <c r="C15" s="11" t="s">
        <v>17</v>
      </c>
      <c r="D15" s="11">
        <f>0.0254*B15</f>
        <v>30.48</v>
      </c>
      <c r="E15" s="11" t="s">
        <v>24</v>
      </c>
    </row>
    <row r="16" spans="1:5" x14ac:dyDescent="0.25">
      <c r="A16" s="11" t="s">
        <v>158</v>
      </c>
      <c r="B16" s="11">
        <v>90000000</v>
      </c>
      <c r="C16" s="11" t="s">
        <v>63</v>
      </c>
      <c r="D16" s="11">
        <f>0.4536*B16</f>
        <v>40824000</v>
      </c>
      <c r="E16" s="11" t="s">
        <v>182</v>
      </c>
    </row>
    <row r="17" spans="1:5" x14ac:dyDescent="0.25">
      <c r="A17" s="11" t="s">
        <v>159</v>
      </c>
      <c r="B17" s="11">
        <v>6000000</v>
      </c>
      <c r="C17" s="11" t="s">
        <v>63</v>
      </c>
      <c r="D17" s="11">
        <f>0.4536*B17</f>
        <v>2721600</v>
      </c>
      <c r="E17" s="11" t="s">
        <v>182</v>
      </c>
    </row>
  </sheetData>
  <mergeCells count="2">
    <mergeCell ref="D1:E1"/>
    <mergeCell ref="B1:C1"/>
  </mergeCells>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8</vt:i4>
      </vt:variant>
    </vt:vector>
  </HeadingPairs>
  <TitlesOfParts>
    <vt:vector size="18" baseType="lpstr">
      <vt:lpstr>Comparitive Table</vt:lpstr>
      <vt:lpstr>Table 1</vt:lpstr>
      <vt:lpstr>Table 2</vt:lpstr>
      <vt:lpstr>Table 3</vt:lpstr>
      <vt:lpstr>Table 4</vt:lpstr>
      <vt:lpstr>Table 5</vt:lpstr>
      <vt:lpstr>Table 6</vt:lpstr>
      <vt:lpstr>Table 7</vt:lpstr>
      <vt:lpstr>Table 8</vt:lpstr>
      <vt:lpstr>Table 9</vt:lpstr>
      <vt:lpstr>'Table 2'!table2_1</vt:lpstr>
      <vt:lpstr>'Table 3'!table3</vt:lpstr>
      <vt:lpstr>'Table 4'!table4</vt:lpstr>
      <vt:lpstr>'Table 5'!table5</vt:lpstr>
      <vt:lpstr>'Table 6'!table6</vt:lpstr>
      <vt:lpstr>'Table 7'!table7</vt:lpstr>
      <vt:lpstr>'Table 8'!table8</vt:lpstr>
      <vt:lpstr>'Table 9'!table9</vt:lpstr>
    </vt:vector>
  </TitlesOfParts>
  <Company>Grizli777</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Hagen</dc:creator>
  <cp:lastModifiedBy>Alex Hagen</cp:lastModifiedBy>
  <dcterms:created xsi:type="dcterms:W3CDTF">2011-08-29T17:44:28Z</dcterms:created>
  <dcterms:modified xsi:type="dcterms:W3CDTF">2011-08-30T18:14:05Z</dcterms:modified>
</cp:coreProperties>
</file>