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75" windowWidth="15315" windowHeight="6210"/>
  </bookViews>
  <sheets>
    <sheet name="1" sheetId="1" r:id="rId1"/>
    <sheet name="Station 2" sheetId="5" r:id="rId2"/>
    <sheet name="2" sheetId="2" r:id="rId3"/>
    <sheet name="Station 3" sheetId="4" r:id="rId4"/>
    <sheet name="3" sheetId="3" r:id="rId5"/>
  </sheets>
  <calcPr calcId="125725"/>
</workbook>
</file>

<file path=xl/calcChain.xml><?xml version="1.0" encoding="utf-8"?>
<calcChain xmlns="http://schemas.openxmlformats.org/spreadsheetml/2006/main">
  <c r="X4" i="3"/>
  <c r="X5"/>
  <c r="X6"/>
  <c r="X7"/>
  <c r="X3"/>
  <c r="W4"/>
  <c r="W5"/>
  <c r="W6"/>
  <c r="W7"/>
  <c r="W3"/>
  <c r="V4"/>
  <c r="V5"/>
  <c r="V6"/>
  <c r="V7"/>
  <c r="V3"/>
  <c r="U4"/>
  <c r="U5"/>
  <c r="U6"/>
  <c r="U7"/>
  <c r="U3"/>
  <c r="T4"/>
  <c r="T5"/>
  <c r="T6"/>
  <c r="T7"/>
  <c r="T3"/>
  <c r="S4"/>
  <c r="S5"/>
  <c r="S6"/>
  <c r="S7"/>
  <c r="S3"/>
  <c r="R4"/>
  <c r="R5"/>
  <c r="R6"/>
  <c r="R7"/>
  <c r="R3"/>
  <c r="G13" i="1"/>
  <c r="G14"/>
  <c r="G15"/>
  <c r="G16"/>
  <c r="G12"/>
  <c r="N13"/>
  <c r="N14"/>
  <c r="N15"/>
  <c r="N16"/>
  <c r="N12"/>
  <c r="M13"/>
  <c r="M14"/>
  <c r="M15"/>
  <c r="M16"/>
  <c r="M12"/>
  <c r="H13"/>
  <c r="H12"/>
  <c r="H14"/>
  <c r="H15"/>
  <c r="H16"/>
  <c r="C21"/>
  <c r="C22"/>
  <c r="C20"/>
  <c r="B22"/>
  <c r="B21"/>
  <c r="B20"/>
  <c r="L16"/>
  <c r="L15"/>
  <c r="L14"/>
  <c r="L13"/>
  <c r="L12"/>
  <c r="E13"/>
  <c r="E14"/>
  <c r="E15"/>
  <c r="E16"/>
  <c r="E12"/>
  <c r="K16"/>
  <c r="K15"/>
  <c r="K14"/>
  <c r="K13"/>
  <c r="K12"/>
  <c r="D13"/>
  <c r="D14"/>
  <c r="D15"/>
  <c r="D16"/>
  <c r="D12"/>
  <c r="J16"/>
  <c r="J15"/>
  <c r="J14"/>
  <c r="J13"/>
  <c r="J12"/>
  <c r="I13"/>
  <c r="I14"/>
  <c r="I15"/>
  <c r="I16"/>
  <c r="I12"/>
  <c r="C13"/>
  <c r="C14"/>
  <c r="C15"/>
  <c r="C16"/>
  <c r="C12"/>
  <c r="B13"/>
  <c r="B14"/>
  <c r="B15"/>
  <c r="B16"/>
  <c r="B12"/>
  <c r="C4" i="2"/>
  <c r="C5"/>
  <c r="C6"/>
  <c r="C7"/>
  <c r="C8"/>
  <c r="C9"/>
  <c r="C10"/>
  <c r="C11"/>
  <c r="C12"/>
  <c r="C13"/>
  <c r="C14"/>
  <c r="C15"/>
  <c r="C3"/>
  <c r="C20"/>
  <c r="C21"/>
  <c r="C22"/>
  <c r="C23"/>
  <c r="C24"/>
  <c r="C25"/>
  <c r="C26"/>
  <c r="C27"/>
  <c r="C28"/>
  <c r="C19"/>
  <c r="C33"/>
  <c r="C34"/>
  <c r="C35"/>
  <c r="C36"/>
  <c r="C37"/>
  <c r="C38"/>
  <c r="C39"/>
  <c r="C40"/>
  <c r="C41"/>
  <c r="C32"/>
  <c r="C46"/>
  <c r="C47"/>
  <c r="C48"/>
  <c r="C49"/>
  <c r="C50"/>
  <c r="C51"/>
  <c r="C52"/>
  <c r="C53"/>
  <c r="C54"/>
  <c r="C45"/>
  <c r="C59"/>
  <c r="C60"/>
  <c r="C61"/>
  <c r="C62"/>
  <c r="C63"/>
  <c r="C64"/>
  <c r="C65"/>
  <c r="C66"/>
  <c r="C67"/>
  <c r="C58"/>
  <c r="G9"/>
  <c r="H6"/>
  <c r="H20"/>
  <c r="H21"/>
  <c r="H22"/>
  <c r="H23"/>
  <c r="H24"/>
  <c r="H25"/>
  <c r="H26"/>
  <c r="H27"/>
  <c r="H28"/>
  <c r="H19"/>
  <c r="H33"/>
  <c r="H34"/>
  <c r="H35"/>
  <c r="H36"/>
  <c r="H37"/>
  <c r="H38"/>
  <c r="H39"/>
  <c r="H40"/>
  <c r="H41"/>
  <c r="H32"/>
  <c r="G3"/>
  <c r="G4"/>
  <c r="G5"/>
  <c r="G6"/>
  <c r="G7"/>
  <c r="G8"/>
  <c r="G10"/>
  <c r="G11"/>
  <c r="G12"/>
  <c r="G13"/>
  <c r="G14"/>
  <c r="G15"/>
  <c r="G19"/>
  <c r="G20"/>
  <c r="G21"/>
  <c r="G22"/>
  <c r="G23"/>
  <c r="G24"/>
  <c r="G25"/>
  <c r="G26"/>
  <c r="G27"/>
  <c r="G28"/>
  <c r="G32"/>
  <c r="G33"/>
  <c r="G34"/>
  <c r="G35"/>
  <c r="G36"/>
  <c r="G37"/>
  <c r="G38"/>
  <c r="G39"/>
  <c r="G40"/>
  <c r="G41"/>
  <c r="H46"/>
  <c r="H47"/>
  <c r="H48"/>
  <c r="H49"/>
  <c r="H50"/>
  <c r="H51"/>
  <c r="H52"/>
  <c r="H53"/>
  <c r="H54"/>
  <c r="H45"/>
  <c r="G46"/>
  <c r="G47"/>
  <c r="G48"/>
  <c r="G49"/>
  <c r="G50"/>
  <c r="G51"/>
  <c r="G52"/>
  <c r="G53"/>
  <c r="G54"/>
  <c r="G45"/>
  <c r="H59"/>
  <c r="H60"/>
  <c r="H61"/>
  <c r="H62"/>
  <c r="H63"/>
  <c r="H64"/>
  <c r="H65"/>
  <c r="H66"/>
  <c r="H67"/>
  <c r="H58"/>
  <c r="F4"/>
  <c r="F5"/>
  <c r="F6"/>
  <c r="F7"/>
  <c r="F8"/>
  <c r="F9"/>
  <c r="F10"/>
  <c r="F11"/>
  <c r="F12"/>
  <c r="F13"/>
  <c r="F14"/>
  <c r="F15"/>
  <c r="F3"/>
  <c r="F20"/>
  <c r="F21"/>
  <c r="F22"/>
  <c r="F23"/>
  <c r="F24"/>
  <c r="F25"/>
  <c r="F26"/>
  <c r="F27"/>
  <c r="F28"/>
  <c r="F19"/>
  <c r="F33"/>
  <c r="F34"/>
  <c r="F35"/>
  <c r="F36"/>
  <c r="F37"/>
  <c r="F38"/>
  <c r="F39"/>
  <c r="F40"/>
  <c r="F41"/>
  <c r="F32"/>
  <c r="F46"/>
  <c r="F47"/>
  <c r="F48"/>
  <c r="F49"/>
  <c r="F50"/>
  <c r="F51"/>
  <c r="F52"/>
  <c r="F53"/>
  <c r="F54"/>
  <c r="F45"/>
  <c r="F59"/>
  <c r="G59" s="1"/>
  <c r="F60"/>
  <c r="G60" s="1"/>
  <c r="F61"/>
  <c r="F62"/>
  <c r="F63"/>
  <c r="G63" s="1"/>
  <c r="F64"/>
  <c r="G64" s="1"/>
  <c r="F65"/>
  <c r="F66"/>
  <c r="F67"/>
  <c r="G67" s="1"/>
  <c r="F58"/>
  <c r="G58" s="1"/>
  <c r="G61"/>
  <c r="G62"/>
  <c r="G65"/>
  <c r="G66"/>
  <c r="E4"/>
  <c r="E5"/>
  <c r="E6"/>
  <c r="E7"/>
  <c r="E8"/>
  <c r="E9"/>
  <c r="E10"/>
  <c r="E11"/>
  <c r="E12"/>
  <c r="E13"/>
  <c r="E14"/>
  <c r="E15"/>
  <c r="E19"/>
  <c r="E20"/>
  <c r="E21"/>
  <c r="E22"/>
  <c r="E23"/>
  <c r="E24"/>
  <c r="E25"/>
  <c r="E26"/>
  <c r="E27"/>
  <c r="E28"/>
  <c r="E32"/>
  <c r="E33"/>
  <c r="E34"/>
  <c r="E35"/>
  <c r="E36"/>
  <c r="E37"/>
  <c r="E38"/>
  <c r="E39"/>
  <c r="E40"/>
  <c r="E41"/>
  <c r="E45"/>
  <c r="E46"/>
  <c r="E47"/>
  <c r="E48"/>
  <c r="E49"/>
  <c r="E50"/>
  <c r="E51"/>
  <c r="E52"/>
  <c r="E53"/>
  <c r="E54"/>
  <c r="E58"/>
  <c r="E59"/>
  <c r="E60"/>
  <c r="E61"/>
  <c r="E62"/>
  <c r="E63"/>
  <c r="E64"/>
  <c r="E65"/>
  <c r="E66"/>
  <c r="E67"/>
  <c r="E3"/>
  <c r="R10" i="3"/>
  <c r="O4"/>
  <c r="O5"/>
  <c r="O6"/>
  <c r="O7"/>
  <c r="M4"/>
  <c r="M5"/>
  <c r="M6"/>
  <c r="M7"/>
  <c r="K4"/>
  <c r="K5"/>
  <c r="K6"/>
  <c r="K7"/>
  <c r="I4"/>
  <c r="I5"/>
  <c r="I6"/>
  <c r="I7"/>
  <c r="G4"/>
  <c r="G5"/>
  <c r="G6"/>
  <c r="G7"/>
  <c r="E4"/>
  <c r="E5"/>
  <c r="E6"/>
  <c r="E7"/>
  <c r="O3"/>
  <c r="M3"/>
  <c r="K3"/>
  <c r="I3"/>
  <c r="G3"/>
  <c r="E3"/>
  <c r="C4"/>
  <c r="C5"/>
  <c r="C6"/>
  <c r="C7"/>
  <c r="C3"/>
  <c r="H15" i="2" l="1"/>
  <c r="H11"/>
  <c r="H7"/>
  <c r="H3"/>
  <c r="H4"/>
  <c r="H13"/>
  <c r="H9"/>
  <c r="H5"/>
  <c r="H12"/>
  <c r="H8"/>
  <c r="H14"/>
  <c r="H10"/>
</calcChain>
</file>

<file path=xl/sharedStrings.xml><?xml version="1.0" encoding="utf-8"?>
<sst xmlns="http://schemas.openxmlformats.org/spreadsheetml/2006/main" count="82" uniqueCount="40">
  <si>
    <t xml:space="preserve">Pressure Taps from left to right </t>
  </si>
  <si>
    <t>Flow</t>
  </si>
  <si>
    <t>Tap 4 (cm)</t>
  </si>
  <si>
    <t>Tap 1 (cm)</t>
  </si>
  <si>
    <t>Tap 2 (cm)</t>
  </si>
  <si>
    <t>Tap 3 (cm)</t>
  </si>
  <si>
    <t>Slow Open</t>
  </si>
  <si>
    <t>fast closed</t>
  </si>
  <si>
    <t>fast open</t>
  </si>
  <si>
    <t>fast half open</t>
  </si>
  <si>
    <t>Flow 1</t>
  </si>
  <si>
    <t>Flow 2</t>
  </si>
  <si>
    <t>Flow 3</t>
  </si>
  <si>
    <t>Flow 4</t>
  </si>
  <si>
    <t>slow and closed</t>
  </si>
  <si>
    <t>Flow 5</t>
  </si>
  <si>
    <t xml:space="preserve">Flow </t>
  </si>
  <si>
    <t>1 (slow open)</t>
  </si>
  <si>
    <t>2 (fast closed)</t>
  </si>
  <si>
    <t>3 (fast open)</t>
  </si>
  <si>
    <t>4 (fast half open)</t>
  </si>
  <si>
    <t>5 (slow closed)</t>
  </si>
  <si>
    <t>Pressure taps from left (closest to orfice) to right (in. of water)</t>
  </si>
  <si>
    <t>Error in Pressure reading</t>
  </si>
  <si>
    <t>Velocities from the Dynamic Head taken in Pressure taps [m/s] against Tap Position [m]</t>
  </si>
  <si>
    <t>Velocity [m/s]</t>
  </si>
  <si>
    <t>Velocity compared to V inf [m/s]</t>
  </si>
  <si>
    <t>Pressure compared to wall [Pa]</t>
  </si>
  <si>
    <t>Pressure [Pa]</t>
  </si>
  <si>
    <t>Pressure [in water]</t>
  </si>
  <si>
    <t>Position [in]</t>
  </si>
  <si>
    <t>Position [m]</t>
  </si>
  <si>
    <t>Orifice [cm]</t>
  </si>
  <si>
    <t>Specfic Gravity of Taps 1-4 = 0.827</t>
  </si>
  <si>
    <t>Venturi [cm]</t>
  </si>
  <si>
    <t>Reynold's Number</t>
  </si>
  <si>
    <t>Orifice Diameters (m)</t>
  </si>
  <si>
    <t>Discharge Coefficient Actual</t>
  </si>
  <si>
    <t>Discharge Coefficient Calculated</t>
  </si>
  <si>
    <t>Discharge Coefficient From Chart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</si>
</sst>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165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Velocity Profiles Across a Tube</a:t>
            </a:r>
          </a:p>
        </c:rich>
      </c:tx>
    </c:title>
    <c:plotArea>
      <c:layout/>
      <c:scatterChart>
        <c:scatterStyle val="lineMarker"/>
        <c:ser>
          <c:idx val="1"/>
          <c:order val="0"/>
          <c:tx>
            <c:strRef>
              <c:f>'2'!$A$1</c:f>
              <c:strCache>
                <c:ptCount val="1"/>
                <c:pt idx="0">
                  <c:v>Flow 1</c:v>
                </c:pt>
              </c:strCache>
            </c:strRef>
          </c:tx>
          <c:spPr>
            <a:ln w="28575">
              <a:noFill/>
            </a:ln>
          </c:spPr>
          <c:errBars>
            <c:errDir val="x"/>
            <c:errBarType val="both"/>
            <c:errValType val="fixedVal"/>
            <c:val val="7.0590000000000014E-2"/>
          </c:errBars>
          <c:xVal>
            <c:numRef>
              <c:f>'2'!$H$3:$H$15</c:f>
              <c:numCache>
                <c:formatCode>0.0000</c:formatCode>
                <c:ptCount val="13"/>
                <c:pt idx="0">
                  <c:v>4.1763836030709571</c:v>
                </c:pt>
                <c:pt idx="1">
                  <c:v>4.1763836030709571</c:v>
                </c:pt>
                <c:pt idx="2">
                  <c:v>4.1763836030709571</c:v>
                </c:pt>
                <c:pt idx="3">
                  <c:v>4.1763836030709571</c:v>
                </c:pt>
                <c:pt idx="4">
                  <c:v>4.1763836030709571</c:v>
                </c:pt>
                <c:pt idx="5">
                  <c:v>4.1763836030709571</c:v>
                </c:pt>
                <c:pt idx="6">
                  <c:v>2.5978589754518833</c:v>
                </c:pt>
                <c:pt idx="7">
                  <c:v>1.9440126661520978</c:v>
                </c:pt>
                <c:pt idx="8">
                  <c:v>1.019334347832773</c:v>
                </c:pt>
                <c:pt idx="9">
                  <c:v>0.64669523155711728</c:v>
                </c:pt>
                <c:pt idx="10">
                  <c:v>0.30980371898736303</c:v>
                </c:pt>
                <c:pt idx="11">
                  <c:v>0</c:v>
                </c:pt>
                <c:pt idx="12">
                  <c:v>0</c:v>
                </c:pt>
              </c:numCache>
            </c:numRef>
          </c:xVal>
          <c:yVal>
            <c:numRef>
              <c:f>'2'!$C$3:$C$15</c:f>
              <c:numCache>
                <c:formatCode>General</c:formatCode>
                <c:ptCount val="13"/>
                <c:pt idx="0">
                  <c:v>2.5399999999999999E-2</c:v>
                </c:pt>
                <c:pt idx="1">
                  <c:v>2.2859999999999998E-2</c:v>
                </c:pt>
                <c:pt idx="2">
                  <c:v>2.0320000000000001E-2</c:v>
                </c:pt>
                <c:pt idx="3">
                  <c:v>1.5239999999999998E-2</c:v>
                </c:pt>
                <c:pt idx="4">
                  <c:v>1.2699999999999999E-2</c:v>
                </c:pt>
                <c:pt idx="5">
                  <c:v>1.0160000000000001E-2</c:v>
                </c:pt>
                <c:pt idx="6">
                  <c:v>7.6199999999999992E-3</c:v>
                </c:pt>
                <c:pt idx="7">
                  <c:v>5.0800000000000003E-3</c:v>
                </c:pt>
                <c:pt idx="8">
                  <c:v>2.5400000000000002E-3</c:v>
                </c:pt>
                <c:pt idx="9">
                  <c:v>1.9049999999999998E-3</c:v>
                </c:pt>
                <c:pt idx="10">
                  <c:v>1.2700000000000001E-3</c:v>
                </c:pt>
                <c:pt idx="11">
                  <c:v>6.3500000000000004E-4</c:v>
                </c:pt>
                <c:pt idx="12">
                  <c:v>0</c:v>
                </c:pt>
              </c:numCache>
            </c:numRef>
          </c:yVal>
        </c:ser>
        <c:ser>
          <c:idx val="2"/>
          <c:order val="1"/>
          <c:tx>
            <c:strRef>
              <c:f>'2'!$A$17</c:f>
              <c:strCache>
                <c:ptCount val="1"/>
                <c:pt idx="0">
                  <c:v>Flow 2</c:v>
                </c:pt>
              </c:strCache>
            </c:strRef>
          </c:tx>
          <c:spPr>
            <a:ln w="28575">
              <a:noFill/>
            </a:ln>
          </c:spPr>
          <c:errBars>
            <c:errDir val="x"/>
            <c:errBarType val="both"/>
            <c:errValType val="fixedVal"/>
            <c:val val="7.0590000000000014E-2"/>
          </c:errBars>
          <c:xVal>
            <c:numRef>
              <c:f>'2'!$H$19:$H$28</c:f>
              <c:numCache>
                <c:formatCode>0.0000</c:formatCode>
                <c:ptCount val="10"/>
                <c:pt idx="0">
                  <c:v>9.7306793185265317</c:v>
                </c:pt>
                <c:pt idx="1">
                  <c:v>7.4983083816076785</c:v>
                </c:pt>
                <c:pt idx="2">
                  <c:v>6.573630063288352</c:v>
                </c:pt>
                <c:pt idx="3">
                  <c:v>4.9951054356692559</c:v>
                </c:pt>
                <c:pt idx="4">
                  <c:v>3.8243809853909667</c:v>
                </c:pt>
                <c:pt idx="5">
                  <c:v>2.3267425278725247</c:v>
                </c:pt>
                <c:pt idx="6">
                  <c:v>1.3779121123846085</c:v>
                </c:pt>
                <c:pt idx="7">
                  <c:v>0.25953155281196771</c:v>
                </c:pt>
                <c:pt idx="8">
                  <c:v>0.12888886049215742</c:v>
                </c:pt>
                <c:pt idx="9">
                  <c:v>0</c:v>
                </c:pt>
              </c:numCache>
            </c:numRef>
          </c:xVal>
          <c:yVal>
            <c:numRef>
              <c:f>'2'!$C$19:$C$28</c:f>
              <c:numCache>
                <c:formatCode>General</c:formatCode>
                <c:ptCount val="10"/>
                <c:pt idx="0">
                  <c:v>2.5399999999999999E-2</c:v>
                </c:pt>
                <c:pt idx="1">
                  <c:v>1.9049999999999997E-2</c:v>
                </c:pt>
                <c:pt idx="2">
                  <c:v>1.2699999999999999E-2</c:v>
                </c:pt>
                <c:pt idx="3">
                  <c:v>6.3499999999999997E-3</c:v>
                </c:pt>
                <c:pt idx="4">
                  <c:v>3.8099999999999996E-3</c:v>
                </c:pt>
                <c:pt idx="5">
                  <c:v>2.5400000000000002E-3</c:v>
                </c:pt>
                <c:pt idx="6">
                  <c:v>1.9049999999999998E-3</c:v>
                </c:pt>
                <c:pt idx="7">
                  <c:v>1.2700000000000001E-3</c:v>
                </c:pt>
                <c:pt idx="8">
                  <c:v>6.3500000000000004E-4</c:v>
                </c:pt>
                <c:pt idx="9">
                  <c:v>0</c:v>
                </c:pt>
              </c:numCache>
            </c:numRef>
          </c:yVal>
        </c:ser>
        <c:ser>
          <c:idx val="3"/>
          <c:order val="2"/>
          <c:tx>
            <c:strRef>
              <c:f>'2'!$A$30</c:f>
              <c:strCache>
                <c:ptCount val="1"/>
                <c:pt idx="0">
                  <c:v>Flow 3</c:v>
                </c:pt>
              </c:strCache>
            </c:strRef>
          </c:tx>
          <c:spPr>
            <a:ln w="28575">
              <a:noFill/>
            </a:ln>
          </c:spPr>
          <c:errBars>
            <c:errDir val="x"/>
            <c:errBarType val="both"/>
            <c:errValType val="fixedVal"/>
            <c:val val="7.0590000000000014E-2"/>
          </c:errBars>
          <c:xVal>
            <c:numRef>
              <c:f>'2'!$H$32:$H$41</c:f>
              <c:numCache>
                <c:formatCode>0.0000</c:formatCode>
                <c:ptCount val="10"/>
                <c:pt idx="0">
                  <c:v>4.735573882857282</c:v>
                </c:pt>
                <c:pt idx="1">
                  <c:v>4.735573882857282</c:v>
                </c:pt>
                <c:pt idx="2">
                  <c:v>3.1570492552381899</c:v>
                </c:pt>
                <c:pt idx="3">
                  <c:v>2.5032029459384226</c:v>
                </c:pt>
                <c:pt idx="4">
                  <c:v>1.5785246276191072</c:v>
                </c:pt>
                <c:pt idx="5">
                  <c:v>1.2058855113434501</c:v>
                </c:pt>
                <c:pt idx="6">
                  <c:v>0.55919027978632485</c:v>
                </c:pt>
                <c:pt idx="7">
                  <c:v>0.27083200901956328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'2'!$C$32:$C$41</c:f>
              <c:numCache>
                <c:formatCode>General</c:formatCode>
                <c:ptCount val="10"/>
                <c:pt idx="0">
                  <c:v>2.5399999999999999E-2</c:v>
                </c:pt>
                <c:pt idx="1">
                  <c:v>1.9049999999999997E-2</c:v>
                </c:pt>
                <c:pt idx="2">
                  <c:v>1.2699999999999999E-2</c:v>
                </c:pt>
                <c:pt idx="3">
                  <c:v>6.3499999999999997E-3</c:v>
                </c:pt>
                <c:pt idx="4">
                  <c:v>3.8099999999999996E-3</c:v>
                </c:pt>
                <c:pt idx="5">
                  <c:v>2.5400000000000002E-3</c:v>
                </c:pt>
                <c:pt idx="6">
                  <c:v>1.9049999999999998E-3</c:v>
                </c:pt>
                <c:pt idx="7">
                  <c:v>1.2700000000000001E-3</c:v>
                </c:pt>
                <c:pt idx="8">
                  <c:v>6.3500000000000004E-4</c:v>
                </c:pt>
                <c:pt idx="9">
                  <c:v>0</c:v>
                </c:pt>
              </c:numCache>
            </c:numRef>
          </c:yVal>
        </c:ser>
        <c:ser>
          <c:idx val="4"/>
          <c:order val="3"/>
          <c:tx>
            <c:strRef>
              <c:f>'2'!$A$43</c:f>
              <c:strCache>
                <c:ptCount val="1"/>
                <c:pt idx="0">
                  <c:v>Flow 4</c:v>
                </c:pt>
              </c:strCache>
            </c:strRef>
          </c:tx>
          <c:spPr>
            <a:ln w="28575">
              <a:noFill/>
            </a:ln>
          </c:spPr>
          <c:errBars>
            <c:errDir val="x"/>
            <c:errBarType val="both"/>
            <c:errValType val="fixedVal"/>
            <c:val val="7.0590000000000014E-2"/>
          </c:errBars>
          <c:xVal>
            <c:numRef>
              <c:f>'2'!$H$45:$H$54</c:f>
              <c:numCache>
                <c:formatCode>0.0000</c:formatCode>
                <c:ptCount val="10"/>
                <c:pt idx="0">
                  <c:v>5.906298333135565</c:v>
                </c:pt>
                <c:pt idx="1">
                  <c:v>4.3277737055164547</c:v>
                </c:pt>
                <c:pt idx="2">
                  <c:v>3.6739273962167185</c:v>
                </c:pt>
                <c:pt idx="3">
                  <c:v>2.7492490778973808</c:v>
                </c:pt>
                <c:pt idx="4">
                  <c:v>2.0397184490519562</c:v>
                </c:pt>
                <c:pt idx="5">
                  <c:v>1.1707244502782892</c:v>
                </c:pt>
                <c:pt idx="6">
                  <c:v>0.21484684867221926</c:v>
                </c:pt>
                <c:pt idx="7">
                  <c:v>0.21484684867221926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'2'!$C$45:$C$54</c:f>
              <c:numCache>
                <c:formatCode>General</c:formatCode>
                <c:ptCount val="10"/>
                <c:pt idx="0">
                  <c:v>2.5399999999999999E-2</c:v>
                </c:pt>
                <c:pt idx="1">
                  <c:v>1.9049999999999997E-2</c:v>
                </c:pt>
                <c:pt idx="2">
                  <c:v>1.2699999999999999E-2</c:v>
                </c:pt>
                <c:pt idx="3">
                  <c:v>6.3499999999999997E-3</c:v>
                </c:pt>
                <c:pt idx="4">
                  <c:v>3.8099999999999996E-3</c:v>
                </c:pt>
                <c:pt idx="5">
                  <c:v>2.5400000000000002E-3</c:v>
                </c:pt>
                <c:pt idx="6">
                  <c:v>1.9049999999999998E-3</c:v>
                </c:pt>
                <c:pt idx="7">
                  <c:v>1.2700000000000001E-3</c:v>
                </c:pt>
                <c:pt idx="8">
                  <c:v>6.3500000000000004E-4</c:v>
                </c:pt>
                <c:pt idx="9">
                  <c:v>0</c:v>
                </c:pt>
              </c:numCache>
            </c:numRef>
          </c:yVal>
        </c:ser>
        <c:ser>
          <c:idx val="0"/>
          <c:order val="4"/>
          <c:tx>
            <c:strRef>
              <c:f>'2'!$A$56</c:f>
              <c:strCache>
                <c:ptCount val="1"/>
                <c:pt idx="0">
                  <c:v>Flow 5</c:v>
                </c:pt>
              </c:strCache>
            </c:strRef>
          </c:tx>
          <c:spPr>
            <a:ln w="28575">
              <a:noFill/>
            </a:ln>
          </c:spPr>
          <c:errBars>
            <c:errDir val="x"/>
            <c:errBarType val="both"/>
            <c:errValType val="fixedVal"/>
            <c:val val="7.0590000000000014E-2"/>
          </c:errBars>
          <c:xVal>
            <c:numRef>
              <c:f>'2'!$H$58:$H$67</c:f>
              <c:numCache>
                <c:formatCode>0.0000</c:formatCode>
                <c:ptCount val="10"/>
                <c:pt idx="0">
                  <c:v>8.0489278789165439</c:v>
                </c:pt>
                <c:pt idx="1">
                  <c:v>8.0489278789165439</c:v>
                </c:pt>
                <c:pt idx="2">
                  <c:v>6.4704032512974514</c:v>
                </c:pt>
                <c:pt idx="3">
                  <c:v>4.5192395074027205</c:v>
                </c:pt>
                <c:pt idx="4">
                  <c:v>3.0571947129710795</c:v>
                </c:pt>
                <c:pt idx="5">
                  <c:v>1.7348293684401712</c:v>
                </c:pt>
                <c:pt idx="6">
                  <c:v>0.31576811074932642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'2'!$C$58:$C$67</c:f>
              <c:numCache>
                <c:formatCode>General</c:formatCode>
                <c:ptCount val="10"/>
                <c:pt idx="0">
                  <c:v>2.5399999999999999E-2</c:v>
                </c:pt>
                <c:pt idx="1">
                  <c:v>1.9049999999999997E-2</c:v>
                </c:pt>
                <c:pt idx="2">
                  <c:v>1.2699999999999999E-2</c:v>
                </c:pt>
                <c:pt idx="3">
                  <c:v>6.3499999999999997E-3</c:v>
                </c:pt>
                <c:pt idx="4">
                  <c:v>3.8099999999999996E-3</c:v>
                </c:pt>
                <c:pt idx="5">
                  <c:v>2.5400000000000002E-3</c:v>
                </c:pt>
                <c:pt idx="6">
                  <c:v>1.9049999999999998E-3</c:v>
                </c:pt>
                <c:pt idx="7">
                  <c:v>1.2700000000000001E-3</c:v>
                </c:pt>
                <c:pt idx="8">
                  <c:v>6.3500000000000004E-4</c:v>
                </c:pt>
                <c:pt idx="9">
                  <c:v>0</c:v>
                </c:pt>
              </c:numCache>
            </c:numRef>
          </c:yVal>
        </c:ser>
        <c:axId val="83662720"/>
        <c:axId val="83677568"/>
      </c:scatterChart>
      <c:valAx>
        <c:axId val="83662720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 [m/s]</a:t>
                </a:r>
              </a:p>
            </c:rich>
          </c:tx>
        </c:title>
        <c:numFmt formatCode="0.0000" sourceLinked="1"/>
        <c:tickLblPos val="nextTo"/>
        <c:crossAx val="83677568"/>
        <c:crosses val="autoZero"/>
        <c:crossBetween val="midCat"/>
      </c:valAx>
      <c:valAx>
        <c:axId val="836775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 From Pipe Wall [m]</a:t>
                </a:r>
              </a:p>
            </c:rich>
          </c:tx>
        </c:title>
        <c:numFmt formatCode="General" sourceLinked="1"/>
        <c:tickLblPos val="nextTo"/>
        <c:crossAx val="83662720"/>
        <c:crosses val="autoZero"/>
        <c:crossBetween val="midCat"/>
      </c:valAx>
    </c:plotArea>
    <c:legend>
      <c:legendPos val="r"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Velocities from the Dynamic Head taken in Pressure taps against Tap Position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'3'!$Q$3</c:f>
              <c:strCache>
                <c:ptCount val="1"/>
                <c:pt idx="0">
                  <c:v>1 (slow open)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fixedVal"/>
            <c:val val="7.0590000000000014E-2"/>
          </c:errBars>
          <c:xVal>
            <c:numRef>
              <c:f>'3'!$R$2:$X$2</c:f>
              <c:numCache>
                <c:formatCode>General</c:formatCode>
                <c:ptCount val="7"/>
                <c:pt idx="0">
                  <c:v>0</c:v>
                </c:pt>
                <c:pt idx="1">
                  <c:v>5.5E-2</c:v>
                </c:pt>
                <c:pt idx="2">
                  <c:v>2.5999999999999999E-2</c:v>
                </c:pt>
                <c:pt idx="3">
                  <c:v>2.5999999999999999E-2</c:v>
                </c:pt>
                <c:pt idx="4">
                  <c:v>3.9E-2</c:v>
                </c:pt>
                <c:pt idx="5">
                  <c:v>3.9E-2</c:v>
                </c:pt>
                <c:pt idx="6">
                  <c:v>0.20699999999999999</c:v>
                </c:pt>
              </c:numCache>
            </c:numRef>
          </c:xVal>
          <c:yVal>
            <c:numRef>
              <c:f>'3'!$R$3:$X$3</c:f>
              <c:numCache>
                <c:formatCode>0.0000</c:formatCode>
                <c:ptCount val="7"/>
                <c:pt idx="0">
                  <c:v>17.291870922488407</c:v>
                </c:pt>
                <c:pt idx="1">
                  <c:v>14.118753486055347</c:v>
                </c:pt>
                <c:pt idx="2">
                  <c:v>13.206884568284831</c:v>
                </c:pt>
                <c:pt idx="3">
                  <c:v>12.42931534719431</c:v>
                </c:pt>
                <c:pt idx="4">
                  <c:v>12.227199188694032</c:v>
                </c:pt>
                <c:pt idx="5">
                  <c:v>12.227199188694032</c:v>
                </c:pt>
                <c:pt idx="6">
                  <c:v>12.227199188694032</c:v>
                </c:pt>
              </c:numCache>
            </c:numRef>
          </c:yVal>
        </c:ser>
        <c:ser>
          <c:idx val="1"/>
          <c:order val="1"/>
          <c:tx>
            <c:strRef>
              <c:f>'3'!$Q$4</c:f>
              <c:strCache>
                <c:ptCount val="1"/>
                <c:pt idx="0">
                  <c:v>2 (fast closed)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fixedVal"/>
            <c:val val="7.0590000000000014E-2"/>
          </c:errBars>
          <c:xVal>
            <c:numRef>
              <c:f>'3'!$R$2:$X$2</c:f>
              <c:numCache>
                <c:formatCode>General</c:formatCode>
                <c:ptCount val="7"/>
                <c:pt idx="0">
                  <c:v>0</c:v>
                </c:pt>
                <c:pt idx="1">
                  <c:v>5.5E-2</c:v>
                </c:pt>
                <c:pt idx="2">
                  <c:v>2.5999999999999999E-2</c:v>
                </c:pt>
                <c:pt idx="3">
                  <c:v>2.5999999999999999E-2</c:v>
                </c:pt>
                <c:pt idx="4">
                  <c:v>3.9E-2</c:v>
                </c:pt>
                <c:pt idx="5">
                  <c:v>3.9E-2</c:v>
                </c:pt>
                <c:pt idx="6">
                  <c:v>0.20699999999999999</c:v>
                </c:pt>
              </c:numCache>
            </c:numRef>
          </c:xVal>
          <c:yVal>
            <c:numRef>
              <c:f>'3'!$R$4:$X$4</c:f>
              <c:numCache>
                <c:formatCode>0.0000</c:formatCode>
                <c:ptCount val="7"/>
                <c:pt idx="0">
                  <c:v>45.476853453157901</c:v>
                </c:pt>
                <c:pt idx="1">
                  <c:v>38.342229982096768</c:v>
                </c:pt>
                <c:pt idx="2">
                  <c:v>35.995899766501182</c:v>
                </c:pt>
                <c:pt idx="3">
                  <c:v>35.296883715138364</c:v>
                </c:pt>
                <c:pt idx="4">
                  <c:v>34.583741844976814</c:v>
                </c:pt>
                <c:pt idx="5">
                  <c:v>34.221598443088538</c:v>
                </c:pt>
                <c:pt idx="6">
                  <c:v>34.221598443088538</c:v>
                </c:pt>
              </c:numCache>
            </c:numRef>
          </c:yVal>
        </c:ser>
        <c:ser>
          <c:idx val="2"/>
          <c:order val="2"/>
          <c:tx>
            <c:strRef>
              <c:f>'3'!$Q$5</c:f>
              <c:strCache>
                <c:ptCount val="1"/>
                <c:pt idx="0">
                  <c:v>3 (fast open)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fixedVal"/>
            <c:val val="7.0590000000000014E-2"/>
          </c:errBars>
          <c:xVal>
            <c:numRef>
              <c:f>'3'!$R$2:$X$2</c:f>
              <c:numCache>
                <c:formatCode>General</c:formatCode>
                <c:ptCount val="7"/>
                <c:pt idx="0">
                  <c:v>0</c:v>
                </c:pt>
                <c:pt idx="1">
                  <c:v>5.5E-2</c:v>
                </c:pt>
                <c:pt idx="2">
                  <c:v>2.5999999999999999E-2</c:v>
                </c:pt>
                <c:pt idx="3">
                  <c:v>2.5999999999999999E-2</c:v>
                </c:pt>
                <c:pt idx="4">
                  <c:v>3.9E-2</c:v>
                </c:pt>
                <c:pt idx="5">
                  <c:v>3.9E-2</c:v>
                </c:pt>
                <c:pt idx="6">
                  <c:v>0.20699999999999999</c:v>
                </c:pt>
              </c:numCache>
            </c:numRef>
          </c:xVal>
          <c:yVal>
            <c:numRef>
              <c:f>'3'!$R$5:$X$5</c:f>
              <c:numCache>
                <c:formatCode>0.0000</c:formatCode>
                <c:ptCount val="7"/>
                <c:pt idx="0">
                  <c:v>19.966932663781886</c:v>
                </c:pt>
                <c:pt idx="1">
                  <c:v>16.555705965013995</c:v>
                </c:pt>
                <c:pt idx="2">
                  <c:v>15.785246276190941</c:v>
                </c:pt>
                <c:pt idx="3">
                  <c:v>15.304364083489389</c:v>
                </c:pt>
                <c:pt idx="4">
                  <c:v>14.975199497836414</c:v>
                </c:pt>
                <c:pt idx="5">
                  <c:v>14.975199497836414</c:v>
                </c:pt>
                <c:pt idx="6">
                  <c:v>14.975199497836414</c:v>
                </c:pt>
              </c:numCache>
            </c:numRef>
          </c:yVal>
        </c:ser>
        <c:ser>
          <c:idx val="3"/>
          <c:order val="3"/>
          <c:tx>
            <c:strRef>
              <c:f>'3'!$Q$6</c:f>
              <c:strCache>
                <c:ptCount val="1"/>
                <c:pt idx="0">
                  <c:v>4 (fast half open)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fixedVal"/>
            <c:val val="7.0590000000000014E-2"/>
          </c:errBars>
          <c:xVal>
            <c:numRef>
              <c:f>'3'!$R$2:$X$2</c:f>
              <c:numCache>
                <c:formatCode>General</c:formatCode>
                <c:ptCount val="7"/>
                <c:pt idx="0">
                  <c:v>0</c:v>
                </c:pt>
                <c:pt idx="1">
                  <c:v>5.5E-2</c:v>
                </c:pt>
                <c:pt idx="2">
                  <c:v>2.5999999999999999E-2</c:v>
                </c:pt>
                <c:pt idx="3">
                  <c:v>2.5999999999999999E-2</c:v>
                </c:pt>
                <c:pt idx="4">
                  <c:v>3.9E-2</c:v>
                </c:pt>
                <c:pt idx="5">
                  <c:v>3.9E-2</c:v>
                </c:pt>
                <c:pt idx="6">
                  <c:v>0.20699999999999999</c:v>
                </c:pt>
              </c:numCache>
            </c:numRef>
          </c:xVal>
          <c:yVal>
            <c:numRef>
              <c:f>'3'!$R$6:$X$6</c:f>
              <c:numCache>
                <c:formatCode>0.0000</c:formatCode>
                <c:ptCount val="7"/>
                <c:pt idx="0">
                  <c:v>25.937806383732607</c:v>
                </c:pt>
                <c:pt idx="1">
                  <c:v>21.758460423476656</c:v>
                </c:pt>
                <c:pt idx="2">
                  <c:v>20.822169915741252</c:v>
                </c:pt>
                <c:pt idx="3">
                  <c:v>19.966932663781886</c:v>
                </c:pt>
                <c:pt idx="4">
                  <c:v>19.715766279807639</c:v>
                </c:pt>
                <c:pt idx="5">
                  <c:v>19.715766279807639</c:v>
                </c:pt>
                <c:pt idx="6">
                  <c:v>19.715766279807639</c:v>
                </c:pt>
              </c:numCache>
            </c:numRef>
          </c:yVal>
        </c:ser>
        <c:ser>
          <c:idx val="4"/>
          <c:order val="4"/>
          <c:tx>
            <c:strRef>
              <c:f>'3'!$Q$7</c:f>
              <c:strCache>
                <c:ptCount val="1"/>
                <c:pt idx="0">
                  <c:v>5 (slow closed)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fixedVal"/>
            <c:val val="7.0590000000000014E-2"/>
          </c:errBars>
          <c:xVal>
            <c:numRef>
              <c:f>'3'!$R$2:$X$2</c:f>
              <c:numCache>
                <c:formatCode>General</c:formatCode>
                <c:ptCount val="7"/>
                <c:pt idx="0">
                  <c:v>0</c:v>
                </c:pt>
                <c:pt idx="1">
                  <c:v>5.5E-2</c:v>
                </c:pt>
                <c:pt idx="2">
                  <c:v>2.5999999999999999E-2</c:v>
                </c:pt>
                <c:pt idx="3">
                  <c:v>2.5999999999999999E-2</c:v>
                </c:pt>
                <c:pt idx="4">
                  <c:v>3.9E-2</c:v>
                </c:pt>
                <c:pt idx="5">
                  <c:v>3.9E-2</c:v>
                </c:pt>
                <c:pt idx="6">
                  <c:v>0.20699999999999999</c:v>
                </c:pt>
              </c:numCache>
            </c:numRef>
          </c:xVal>
          <c:yVal>
            <c:numRef>
              <c:f>'3'!$R$7:$X$7</c:f>
              <c:numCache>
                <c:formatCode>0.0000</c:formatCode>
                <c:ptCount val="7"/>
                <c:pt idx="0">
                  <c:v>38.342229982096768</c:v>
                </c:pt>
                <c:pt idx="1">
                  <c:v>32.350128284135131</c:v>
                </c:pt>
                <c:pt idx="2">
                  <c:v>30.771109827238924</c:v>
                </c:pt>
                <c:pt idx="3">
                  <c:v>29.78354310689042</c:v>
                </c:pt>
                <c:pt idx="4">
                  <c:v>29.106555962531878</c:v>
                </c:pt>
                <c:pt idx="5">
                  <c:v>29.106555962531878</c:v>
                </c:pt>
                <c:pt idx="6">
                  <c:v>29.106555962531878</c:v>
                </c:pt>
              </c:numCache>
            </c:numRef>
          </c:yVal>
        </c:ser>
        <c:axId val="83986304"/>
        <c:axId val="83996672"/>
      </c:scatterChart>
      <c:valAx>
        <c:axId val="83986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Tap</a:t>
                </a:r>
              </a:p>
            </c:rich>
          </c:tx>
          <c:layout/>
        </c:title>
        <c:numFmt formatCode="General" sourceLinked="1"/>
        <c:tickLblPos val="nextTo"/>
        <c:crossAx val="83996672"/>
        <c:crosses val="autoZero"/>
        <c:crossBetween val="midCat"/>
      </c:valAx>
      <c:valAx>
        <c:axId val="839966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Velocity [m/s]</a:t>
                </a:r>
              </a:p>
            </c:rich>
          </c:tx>
          <c:layout/>
        </c:title>
        <c:numFmt formatCode="0.0000" sourceLinked="1"/>
        <c:tickLblPos val="nextTo"/>
        <c:crossAx val="83986304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2"/>
  <sheetViews>
    <sheetView tabSelected="1" workbookViewId="0">
      <selection activeCell="D20" sqref="D20"/>
    </sheetView>
  </sheetViews>
  <sheetFormatPr defaultRowHeight="15"/>
  <cols>
    <col min="2" max="4" width="10.140625" customWidth="1"/>
    <col min="5" max="5" width="10.5703125" customWidth="1"/>
    <col min="6" max="7" width="11" customWidth="1"/>
    <col min="8" max="8" width="11.42578125" customWidth="1"/>
    <col min="9" max="11" width="9.140625" customWidth="1"/>
    <col min="12" max="12" width="10.7109375" customWidth="1"/>
    <col min="13" max="13" width="11.28515625" customWidth="1"/>
    <col min="14" max="14" width="11.140625" customWidth="1"/>
  </cols>
  <sheetData>
    <row r="1" spans="1:14">
      <c r="A1" s="10" t="s">
        <v>0</v>
      </c>
      <c r="B1" s="10"/>
      <c r="C1" s="10"/>
      <c r="D1" s="10"/>
      <c r="E1" s="10"/>
    </row>
    <row r="2" spans="1:14">
      <c r="A2" s="10" t="s">
        <v>33</v>
      </c>
      <c r="B2" s="10"/>
      <c r="C2" s="10"/>
      <c r="D2" s="10"/>
      <c r="E2" s="10"/>
    </row>
    <row r="3" spans="1:14">
      <c r="A3" s="1" t="s">
        <v>1</v>
      </c>
      <c r="B3" s="1" t="s">
        <v>3</v>
      </c>
      <c r="C3" s="1" t="s">
        <v>4</v>
      </c>
      <c r="D3" s="1" t="s">
        <v>5</v>
      </c>
      <c r="E3" s="1" t="s">
        <v>2</v>
      </c>
    </row>
    <row r="4" spans="1:14">
      <c r="A4" s="2">
        <v>1</v>
      </c>
      <c r="B4" s="5">
        <v>22.8</v>
      </c>
      <c r="C4" s="5">
        <v>21.2</v>
      </c>
      <c r="D4" s="5">
        <v>22.9</v>
      </c>
      <c r="E4" s="5">
        <v>21.4</v>
      </c>
    </row>
    <row r="5" spans="1:14">
      <c r="A5" s="2">
        <v>2</v>
      </c>
      <c r="B5" s="5">
        <v>27.4</v>
      </c>
      <c r="C5" s="5">
        <v>16.600000000000001</v>
      </c>
      <c r="D5" s="5">
        <v>27.3</v>
      </c>
      <c r="E5" s="5">
        <v>16.8</v>
      </c>
    </row>
    <row r="6" spans="1:14">
      <c r="A6" s="2">
        <v>3</v>
      </c>
      <c r="B6" s="5">
        <v>23.2</v>
      </c>
      <c r="C6" s="5">
        <v>20.9</v>
      </c>
      <c r="D6" s="5">
        <v>23.2</v>
      </c>
      <c r="E6" s="5">
        <v>21</v>
      </c>
    </row>
    <row r="7" spans="1:14">
      <c r="A7" s="2">
        <v>4</v>
      </c>
      <c r="B7" s="5">
        <v>23.8</v>
      </c>
      <c r="C7" s="5">
        <v>20.2</v>
      </c>
      <c r="D7" s="5">
        <v>23.9</v>
      </c>
      <c r="E7" s="5">
        <v>20.2</v>
      </c>
    </row>
    <row r="8" spans="1:14">
      <c r="A8" s="2">
        <v>5</v>
      </c>
      <c r="B8" s="5">
        <v>25.8</v>
      </c>
      <c r="C8" s="5">
        <v>18.100000000000001</v>
      </c>
      <c r="D8" s="5">
        <v>25.7</v>
      </c>
      <c r="E8" s="5">
        <v>18.3</v>
      </c>
    </row>
    <row r="11" spans="1:14" s="9" customFormat="1" ht="45">
      <c r="A11" s="7" t="s">
        <v>1</v>
      </c>
      <c r="B11" s="7" t="s">
        <v>32</v>
      </c>
      <c r="C11" s="7" t="s">
        <v>28</v>
      </c>
      <c r="D11" s="7" t="s">
        <v>25</v>
      </c>
      <c r="E11" s="7" t="s">
        <v>35</v>
      </c>
      <c r="F11" s="7" t="s">
        <v>39</v>
      </c>
      <c r="G11" s="7" t="s">
        <v>38</v>
      </c>
      <c r="H11" s="7" t="s">
        <v>37</v>
      </c>
      <c r="I11" s="7" t="s">
        <v>34</v>
      </c>
      <c r="J11" s="7" t="s">
        <v>28</v>
      </c>
      <c r="K11" s="7" t="s">
        <v>25</v>
      </c>
      <c r="L11" s="7" t="s">
        <v>35</v>
      </c>
      <c r="M11" s="7" t="s">
        <v>38</v>
      </c>
      <c r="N11" s="7" t="s">
        <v>37</v>
      </c>
    </row>
    <row r="12" spans="1:14">
      <c r="A12" s="1">
        <v>1</v>
      </c>
      <c r="B12" s="5">
        <f>B4-C4</f>
        <v>1.6000000000000014</v>
      </c>
      <c r="C12" s="8">
        <f>(B12/100)*(1000)*0.827*9.81</f>
        <v>129.80592000000013</v>
      </c>
      <c r="D12" s="8">
        <f>SQRT(2*C12)</f>
        <v>16.112474670267144</v>
      </c>
      <c r="E12" s="8">
        <f>D12*($B$20)/(0.00001845)</f>
        <v>27771.793197519313</v>
      </c>
      <c r="F12" s="8">
        <v>0.62</v>
      </c>
      <c r="G12" s="8">
        <f>1/SQRT(1+(($B$20/$C$20)^4))</f>
        <v>0.93106205149060095</v>
      </c>
      <c r="H12" s="8">
        <f>D12/SQRT((2*C12)/(1-(0.0318/0.0508)^4))</f>
        <v>0.92002644142164514</v>
      </c>
      <c r="I12" s="5">
        <f>D4-E4</f>
        <v>1.5</v>
      </c>
      <c r="J12" s="8">
        <f>(I12/100)*(1000)*0.827*9.81</f>
        <v>121.69305</v>
      </c>
      <c r="K12" s="8">
        <f>SQRT(2*J12)</f>
        <v>15.600836516033363</v>
      </c>
      <c r="L12" s="3">
        <f>K12*($B$20)/(0.00001845)</f>
        <v>26889.923137077163</v>
      </c>
      <c r="M12" s="8">
        <f>0.9975-(6.53*SQRT(0.625))/SQRT(L12)</f>
        <v>0.96601828307556104</v>
      </c>
      <c r="N12" s="8">
        <f>K12/SQRT(2*J12/(1-(0.625^4)))</f>
        <v>0.92054989510346474</v>
      </c>
    </row>
    <row r="13" spans="1:14">
      <c r="A13" s="1">
        <v>2</v>
      </c>
      <c r="B13" s="5">
        <f t="shared" ref="B13:B16" si="0">B5-C5</f>
        <v>10.799999999999997</v>
      </c>
      <c r="C13" s="8">
        <f t="shared" ref="C13:C16" si="1">(B13/100)*(1000)*0.827*9.81</f>
        <v>876.18995999999981</v>
      </c>
      <c r="D13" s="8">
        <f t="shared" ref="D13:D16" si="2">SQRT(2*C13)</f>
        <v>41.861437146853902</v>
      </c>
      <c r="E13" s="8">
        <f t="shared" ref="E13:E16" si="3">D13*($B$20)/(0.00001845)</f>
        <v>72153.235253098726</v>
      </c>
      <c r="F13" s="8">
        <v>0.62</v>
      </c>
      <c r="G13" s="8">
        <f t="shared" ref="G13:G16" si="4">1/SQRT(1+(($B$20/$C$20)^4))</f>
        <v>0.93106205149060095</v>
      </c>
      <c r="H13" s="8">
        <f>D13/SQRT((2*C13)/(1-(0.0318/0.0508)^4))</f>
        <v>0.92002644142164502</v>
      </c>
      <c r="I13" s="5">
        <f t="shared" ref="I13:I16" si="5">D5-E5</f>
        <v>10.5</v>
      </c>
      <c r="J13" s="8">
        <f t="shared" ref="J13:J16" si="6">(I13/100)*(1000)*0.827*9.81</f>
        <v>851.85135000000002</v>
      </c>
      <c r="K13" s="8">
        <f t="shared" ref="K13:K16" si="7">SQRT(2*J13)</f>
        <v>41.275933665999609</v>
      </c>
      <c r="L13" s="3">
        <f t="shared" ref="L13:L16" si="8">K13*($B$20)/(0.00001845)</f>
        <v>71144.049394347967</v>
      </c>
      <c r="M13" s="8">
        <f t="shared" ref="M13:M16" si="9">0.9975-(6.53*SQRT(0.625))/SQRT(L13)</f>
        <v>0.9781454134002896</v>
      </c>
      <c r="N13" s="8">
        <f t="shared" ref="N13:N16" si="10">K13/SQRT(2*J13/(1-(0.625^4)))</f>
        <v>0.92054989510346485</v>
      </c>
    </row>
    <row r="14" spans="1:14">
      <c r="A14" s="1">
        <v>3</v>
      </c>
      <c r="B14" s="5">
        <f t="shared" si="0"/>
        <v>2.3000000000000007</v>
      </c>
      <c r="C14" s="8">
        <f t="shared" si="1"/>
        <v>186.59601000000006</v>
      </c>
      <c r="D14" s="8">
        <f t="shared" si="2"/>
        <v>19.318178485561212</v>
      </c>
      <c r="E14" s="8">
        <f t="shared" si="3"/>
        <v>33297.210318896199</v>
      </c>
      <c r="F14" s="8">
        <v>0.62</v>
      </c>
      <c r="G14" s="8">
        <f t="shared" si="4"/>
        <v>0.93106205149060095</v>
      </c>
      <c r="H14" s="8">
        <f t="shared" ref="H14:H16" si="11">D14/SQRT((2*C14)/(1-(0.0318/0.0508)^4))</f>
        <v>0.92002644142164502</v>
      </c>
      <c r="I14" s="5">
        <f t="shared" si="5"/>
        <v>2.1999999999999993</v>
      </c>
      <c r="J14" s="8">
        <f t="shared" si="6"/>
        <v>178.48313999999993</v>
      </c>
      <c r="K14" s="8">
        <f t="shared" si="7"/>
        <v>18.893551280794192</v>
      </c>
      <c r="L14" s="3">
        <f t="shared" si="8"/>
        <v>32565.314123050397</v>
      </c>
      <c r="M14" s="8">
        <f t="shared" si="9"/>
        <v>0.96889278670422696</v>
      </c>
      <c r="N14" s="8">
        <f t="shared" si="10"/>
        <v>0.92054989510346485</v>
      </c>
    </row>
    <row r="15" spans="1:14">
      <c r="A15" s="1">
        <v>4</v>
      </c>
      <c r="B15" s="5">
        <f t="shared" si="0"/>
        <v>3.6000000000000014</v>
      </c>
      <c r="C15" s="8">
        <f t="shared" si="1"/>
        <v>292.06332000000009</v>
      </c>
      <c r="D15" s="8">
        <f t="shared" si="2"/>
        <v>24.168712005400707</v>
      </c>
      <c r="E15" s="8">
        <f t="shared" si="3"/>
        <v>41657.689796278952</v>
      </c>
      <c r="F15" s="8">
        <v>0.62</v>
      </c>
      <c r="G15" s="8">
        <f t="shared" si="4"/>
        <v>0.93106205149060095</v>
      </c>
      <c r="H15" s="8">
        <f t="shared" si="11"/>
        <v>0.92002644142164502</v>
      </c>
      <c r="I15" s="5">
        <f t="shared" si="5"/>
        <v>3.6999999999999993</v>
      </c>
      <c r="J15" s="8">
        <f t="shared" si="6"/>
        <v>300.17618999999996</v>
      </c>
      <c r="K15" s="8">
        <f t="shared" si="7"/>
        <v>24.502089298670022</v>
      </c>
      <c r="L15" s="3">
        <f t="shared" si="8"/>
        <v>42232.305765265344</v>
      </c>
      <c r="M15" s="8">
        <f t="shared" si="9"/>
        <v>0.97237935459000824</v>
      </c>
      <c r="N15" s="8">
        <f t="shared" si="10"/>
        <v>0.92054989510346474</v>
      </c>
    </row>
    <row r="16" spans="1:14">
      <c r="A16" s="1">
        <v>5</v>
      </c>
      <c r="B16" s="5">
        <f t="shared" si="0"/>
        <v>7.6999999999999993</v>
      </c>
      <c r="C16" s="8">
        <f t="shared" si="1"/>
        <v>624.69098999999994</v>
      </c>
      <c r="D16" s="8">
        <f t="shared" si="2"/>
        <v>35.346597856087932</v>
      </c>
      <c r="E16" s="8">
        <f t="shared" si="3"/>
        <v>60924.124070562648</v>
      </c>
      <c r="F16" s="8">
        <v>0.62</v>
      </c>
      <c r="G16" s="8">
        <f t="shared" si="4"/>
        <v>0.93106205149060095</v>
      </c>
      <c r="H16" s="8">
        <f t="shared" si="11"/>
        <v>0.92002644142164502</v>
      </c>
      <c r="I16" s="5">
        <f t="shared" si="5"/>
        <v>7.3999999999999986</v>
      </c>
      <c r="J16" s="8">
        <f t="shared" si="6"/>
        <v>600.35237999999993</v>
      </c>
      <c r="K16" s="8">
        <f t="shared" si="7"/>
        <v>34.651186992655816</v>
      </c>
      <c r="L16" s="3">
        <f t="shared" si="8"/>
        <v>59725.499583525692</v>
      </c>
      <c r="M16" s="8">
        <f t="shared" si="9"/>
        <v>0.97637613932587819</v>
      </c>
      <c r="N16" s="8">
        <f t="shared" si="10"/>
        <v>0.92054989510346474</v>
      </c>
    </row>
    <row r="19" spans="1:3">
      <c r="A19" s="13" t="s">
        <v>36</v>
      </c>
      <c r="B19" s="13"/>
    </row>
    <row r="20" spans="1:3">
      <c r="A20" s="1">
        <v>1</v>
      </c>
      <c r="B20" s="2">
        <f>1.252*0.0254</f>
        <v>3.1800799999999997E-2</v>
      </c>
      <c r="C20">
        <f>2*0.0254</f>
        <v>5.0799999999999998E-2</v>
      </c>
    </row>
    <row r="21" spans="1:3">
      <c r="A21" s="1">
        <v>2</v>
      </c>
      <c r="B21" s="2">
        <f>1.251*0.0254</f>
        <v>3.1775399999999995E-2</v>
      </c>
      <c r="C21">
        <f t="shared" ref="C21:C22" si="12">2*0.0254</f>
        <v>5.0799999999999998E-2</v>
      </c>
    </row>
    <row r="22" spans="1:3">
      <c r="A22" s="1">
        <v>3</v>
      </c>
      <c r="B22" s="2">
        <f>1.251*0.0254</f>
        <v>3.1775399999999995E-2</v>
      </c>
      <c r="C22">
        <f t="shared" si="12"/>
        <v>5.0799999999999998E-2</v>
      </c>
    </row>
  </sheetData>
  <mergeCells count="3">
    <mergeCell ref="A2:E2"/>
    <mergeCell ref="A1:E1"/>
    <mergeCell ref="A19:B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7"/>
  <sheetViews>
    <sheetView topLeftCell="A47" workbookViewId="0">
      <selection activeCell="A56" sqref="A56:H67"/>
    </sheetView>
  </sheetViews>
  <sheetFormatPr defaultRowHeight="15"/>
  <cols>
    <col min="2" max="2" width="14.28515625" hidden="1" customWidth="1"/>
    <col min="3" max="3" width="14.28515625" customWidth="1"/>
    <col min="4" max="4" width="8.7109375" hidden="1" customWidth="1"/>
    <col min="5" max="5" width="12.28515625" hidden="1" customWidth="1"/>
    <col min="6" max="6" width="10.7109375" hidden="1" customWidth="1"/>
    <col min="7" max="7" width="0" hidden="1" customWidth="1"/>
    <col min="8" max="8" width="10.28515625" customWidth="1"/>
  </cols>
  <sheetData>
    <row r="1" spans="1:8">
      <c r="A1" s="2" t="s">
        <v>10</v>
      </c>
      <c r="B1" s="2" t="s">
        <v>6</v>
      </c>
      <c r="C1" s="2"/>
      <c r="D1" s="2"/>
      <c r="E1" s="2"/>
      <c r="F1" s="2"/>
      <c r="G1" s="2"/>
      <c r="H1" s="2"/>
    </row>
    <row r="2" spans="1:8" ht="60">
      <c r="A2" s="2"/>
      <c r="B2" s="6" t="s">
        <v>30</v>
      </c>
      <c r="C2" s="6" t="s">
        <v>31</v>
      </c>
      <c r="D2" s="6" t="s">
        <v>29</v>
      </c>
      <c r="E2" s="6" t="s">
        <v>28</v>
      </c>
      <c r="F2" s="6" t="s">
        <v>27</v>
      </c>
      <c r="G2" s="6" t="s">
        <v>25</v>
      </c>
      <c r="H2" s="6" t="s">
        <v>26</v>
      </c>
    </row>
    <row r="3" spans="1:8">
      <c r="A3" s="2"/>
      <c r="B3" s="2">
        <v>1</v>
      </c>
      <c r="C3" s="2">
        <f>B3*0.0254</f>
        <v>2.5399999999999999E-2</v>
      </c>
      <c r="D3" s="2">
        <v>0.95</v>
      </c>
      <c r="E3" s="2">
        <f>D3*0.0254*1000*9.81</f>
        <v>236.71530000000001</v>
      </c>
      <c r="F3" s="2">
        <f>E3-MIN($E$3:$E$15)</f>
        <v>0</v>
      </c>
      <c r="G3" s="2">
        <f t="shared" ref="G3:G41" si="0">SQRT(F3*2)</f>
        <v>0</v>
      </c>
      <c r="H3" s="8">
        <f>MAX($G$3:$G$15)-G3</f>
        <v>4.1763836030709571</v>
      </c>
    </row>
    <row r="4" spans="1:8">
      <c r="A4" s="2"/>
      <c r="B4" s="2">
        <v>0.9</v>
      </c>
      <c r="C4" s="2">
        <f t="shared" ref="C4:C15" si="1">B4*0.0254</f>
        <v>2.2859999999999998E-2</v>
      </c>
      <c r="D4" s="2">
        <v>0.95</v>
      </c>
      <c r="E4" s="2">
        <f t="shared" ref="E4:E67" si="2">D4*0.0254*1000*9.81</f>
        <v>236.71530000000001</v>
      </c>
      <c r="F4" s="2">
        <f t="shared" ref="F4:F15" si="3">E4-MIN($E$3:$E$15)</f>
        <v>0</v>
      </c>
      <c r="G4" s="2">
        <f t="shared" si="0"/>
        <v>0</v>
      </c>
      <c r="H4" s="8">
        <f t="shared" ref="H4:H15" si="4">MAX($G$3:$G$15)-G4</f>
        <v>4.1763836030709571</v>
      </c>
    </row>
    <row r="5" spans="1:8">
      <c r="A5" s="2"/>
      <c r="B5" s="2">
        <v>0.8</v>
      </c>
      <c r="C5" s="2">
        <f t="shared" si="1"/>
        <v>2.0320000000000001E-2</v>
      </c>
      <c r="D5" s="2">
        <v>0.95</v>
      </c>
      <c r="E5" s="2">
        <f t="shared" si="2"/>
        <v>236.71530000000001</v>
      </c>
      <c r="F5" s="2">
        <f t="shared" si="3"/>
        <v>0</v>
      </c>
      <c r="G5" s="2">
        <f t="shared" si="0"/>
        <v>0</v>
      </c>
      <c r="H5" s="8">
        <f t="shared" si="4"/>
        <v>4.1763836030709571</v>
      </c>
    </row>
    <row r="6" spans="1:8">
      <c r="A6" s="2"/>
      <c r="B6" s="2">
        <v>0.6</v>
      </c>
      <c r="C6" s="2">
        <f t="shared" si="1"/>
        <v>1.5239999999999998E-2</v>
      </c>
      <c r="D6" s="2">
        <v>0.95</v>
      </c>
      <c r="E6" s="2">
        <f t="shared" si="2"/>
        <v>236.71530000000001</v>
      </c>
      <c r="F6" s="2">
        <f t="shared" si="3"/>
        <v>0</v>
      </c>
      <c r="G6" s="2">
        <f t="shared" si="0"/>
        <v>0</v>
      </c>
      <c r="H6" s="8">
        <f t="shared" si="4"/>
        <v>4.1763836030709571</v>
      </c>
    </row>
    <row r="7" spans="1:8">
      <c r="A7" s="2"/>
      <c r="B7" s="2">
        <v>0.5</v>
      </c>
      <c r="C7" s="2">
        <f t="shared" si="1"/>
        <v>1.2699999999999999E-2</v>
      </c>
      <c r="D7" s="2">
        <v>0.95</v>
      </c>
      <c r="E7" s="2">
        <f t="shared" si="2"/>
        <v>236.71530000000001</v>
      </c>
      <c r="F7" s="2">
        <f t="shared" si="3"/>
        <v>0</v>
      </c>
      <c r="G7" s="2">
        <f t="shared" si="0"/>
        <v>0</v>
      </c>
      <c r="H7" s="8">
        <f t="shared" si="4"/>
        <v>4.1763836030709571</v>
      </c>
    </row>
    <row r="8" spans="1:8">
      <c r="A8" s="2"/>
      <c r="B8" s="2">
        <v>0.4</v>
      </c>
      <c r="C8" s="2">
        <f t="shared" si="1"/>
        <v>1.0160000000000001E-2</v>
      </c>
      <c r="D8" s="2">
        <v>0.95</v>
      </c>
      <c r="E8" s="2">
        <f t="shared" si="2"/>
        <v>236.71530000000001</v>
      </c>
      <c r="F8" s="2">
        <f t="shared" si="3"/>
        <v>0</v>
      </c>
      <c r="G8" s="2">
        <f t="shared" si="0"/>
        <v>0</v>
      </c>
      <c r="H8" s="8">
        <f t="shared" si="4"/>
        <v>4.1763836030709571</v>
      </c>
    </row>
    <row r="9" spans="1:8">
      <c r="A9" s="2"/>
      <c r="B9" s="2">
        <v>0.3</v>
      </c>
      <c r="C9" s="2">
        <f t="shared" si="1"/>
        <v>7.6199999999999992E-3</v>
      </c>
      <c r="D9" s="2">
        <v>0.95499999999999996</v>
      </c>
      <c r="E9" s="2">
        <f t="shared" si="2"/>
        <v>237.96116999999998</v>
      </c>
      <c r="F9" s="2">
        <f t="shared" si="3"/>
        <v>1.2458699999999681</v>
      </c>
      <c r="G9" s="2">
        <f t="shared" si="0"/>
        <v>1.5785246276190739</v>
      </c>
      <c r="H9" s="8">
        <f t="shared" si="4"/>
        <v>2.5978589754518833</v>
      </c>
    </row>
    <row r="10" spans="1:8">
      <c r="A10" s="2"/>
      <c r="B10" s="2">
        <v>0.2</v>
      </c>
      <c r="C10" s="2">
        <f t="shared" si="1"/>
        <v>5.0800000000000003E-3</v>
      </c>
      <c r="D10" s="2">
        <v>0.96</v>
      </c>
      <c r="E10" s="2">
        <f t="shared" si="2"/>
        <v>239.20704000000001</v>
      </c>
      <c r="F10" s="2">
        <f t="shared" si="3"/>
        <v>2.491739999999993</v>
      </c>
      <c r="G10" s="2">
        <f t="shared" si="0"/>
        <v>2.2323709369188593</v>
      </c>
      <c r="H10" s="8">
        <f t="shared" si="4"/>
        <v>1.9440126661520978</v>
      </c>
    </row>
    <row r="11" spans="1:8">
      <c r="A11" s="2"/>
      <c r="B11" s="2">
        <v>0.1</v>
      </c>
      <c r="C11" s="2">
        <f t="shared" si="1"/>
        <v>2.5400000000000002E-3</v>
      </c>
      <c r="D11" s="2">
        <v>0.97</v>
      </c>
      <c r="E11" s="2">
        <f t="shared" si="2"/>
        <v>241.69878</v>
      </c>
      <c r="F11" s="2">
        <f t="shared" si="3"/>
        <v>4.9834799999999859</v>
      </c>
      <c r="G11" s="2">
        <f t="shared" si="0"/>
        <v>3.1570492552381841</v>
      </c>
      <c r="H11" s="8">
        <f t="shared" si="4"/>
        <v>1.019334347832773</v>
      </c>
    </row>
    <row r="12" spans="1:8">
      <c r="A12" s="2"/>
      <c r="B12" s="2">
        <v>7.4999999999999997E-2</v>
      </c>
      <c r="C12" s="2">
        <f t="shared" si="1"/>
        <v>1.9049999999999998E-3</v>
      </c>
      <c r="D12" s="2">
        <v>0.97499999999999998</v>
      </c>
      <c r="E12" s="2">
        <f t="shared" si="2"/>
        <v>242.94465000000002</v>
      </c>
      <c r="F12" s="2">
        <f t="shared" si="3"/>
        <v>6.2293500000000108</v>
      </c>
      <c r="G12" s="2">
        <f t="shared" si="0"/>
        <v>3.5296883715138399</v>
      </c>
      <c r="H12" s="8">
        <f t="shared" si="4"/>
        <v>0.64669523155711728</v>
      </c>
    </row>
    <row r="13" spans="1:8">
      <c r="A13" s="2"/>
      <c r="B13" s="2">
        <v>0.05</v>
      </c>
      <c r="C13" s="2">
        <f t="shared" si="1"/>
        <v>1.2700000000000001E-3</v>
      </c>
      <c r="D13" s="2">
        <v>0.98</v>
      </c>
      <c r="E13" s="2">
        <f t="shared" si="2"/>
        <v>244.19051999999996</v>
      </c>
      <c r="F13" s="2">
        <f t="shared" si="3"/>
        <v>7.4752199999999505</v>
      </c>
      <c r="G13" s="2">
        <f t="shared" si="0"/>
        <v>3.8665798840835941</v>
      </c>
      <c r="H13" s="8">
        <f t="shared" si="4"/>
        <v>0.30980371898736303</v>
      </c>
    </row>
    <row r="14" spans="1:8">
      <c r="A14" s="2"/>
      <c r="B14" s="2">
        <v>2.5000000000000001E-2</v>
      </c>
      <c r="C14" s="2">
        <f t="shared" si="1"/>
        <v>6.3500000000000004E-4</v>
      </c>
      <c r="D14" s="2">
        <v>0.98499999999999999</v>
      </c>
      <c r="E14" s="2">
        <f t="shared" si="2"/>
        <v>245.43638999999999</v>
      </c>
      <c r="F14" s="2">
        <f t="shared" si="3"/>
        <v>8.7210899999999754</v>
      </c>
      <c r="G14" s="2">
        <f t="shared" si="0"/>
        <v>4.1763836030709571</v>
      </c>
      <c r="H14" s="8">
        <f t="shared" si="4"/>
        <v>0</v>
      </c>
    </row>
    <row r="15" spans="1:8">
      <c r="A15" s="2"/>
      <c r="B15" s="2">
        <v>0</v>
      </c>
      <c r="C15" s="2">
        <f t="shared" si="1"/>
        <v>0</v>
      </c>
      <c r="D15" s="2">
        <v>0.98499999999999999</v>
      </c>
      <c r="E15" s="2">
        <f t="shared" si="2"/>
        <v>245.43638999999999</v>
      </c>
      <c r="F15" s="2">
        <f t="shared" si="3"/>
        <v>8.7210899999999754</v>
      </c>
      <c r="G15" s="2">
        <f t="shared" si="0"/>
        <v>4.1763836030709571</v>
      </c>
      <c r="H15" s="8">
        <f t="shared" si="4"/>
        <v>0</v>
      </c>
    </row>
    <row r="16" spans="1:8">
      <c r="A16" s="2"/>
      <c r="B16" s="2"/>
      <c r="C16" s="2"/>
      <c r="D16" s="2"/>
      <c r="E16" s="2"/>
      <c r="F16" s="2"/>
      <c r="G16" s="2"/>
      <c r="H16" s="2"/>
    </row>
    <row r="17" spans="1:8">
      <c r="A17" s="2" t="s">
        <v>11</v>
      </c>
      <c r="B17" s="2" t="s">
        <v>7</v>
      </c>
      <c r="C17" s="2"/>
      <c r="D17" s="2"/>
      <c r="E17" s="2"/>
      <c r="F17" s="2"/>
      <c r="G17" s="2"/>
      <c r="H17" s="2"/>
    </row>
    <row r="18" spans="1:8" ht="60">
      <c r="A18" s="2"/>
      <c r="B18" s="6" t="s">
        <v>30</v>
      </c>
      <c r="C18" s="6" t="s">
        <v>31</v>
      </c>
      <c r="D18" s="6" t="s">
        <v>29</v>
      </c>
      <c r="E18" s="6" t="s">
        <v>28</v>
      </c>
      <c r="F18" s="6" t="s">
        <v>27</v>
      </c>
      <c r="G18" s="6" t="s">
        <v>25</v>
      </c>
      <c r="H18" s="6" t="s">
        <v>26</v>
      </c>
    </row>
    <row r="19" spans="1:8">
      <c r="A19" s="2"/>
      <c r="B19" s="2">
        <v>1</v>
      </c>
      <c r="C19" s="2">
        <f>B19*0.0254</f>
        <v>2.5399999999999999E-2</v>
      </c>
      <c r="D19" s="2">
        <v>0.33</v>
      </c>
      <c r="E19" s="2">
        <f t="shared" si="2"/>
        <v>82.227420000000023</v>
      </c>
      <c r="F19" s="2">
        <f>E19-MIN($E$19:$E$28)</f>
        <v>0</v>
      </c>
      <c r="G19" s="2">
        <f t="shared" si="0"/>
        <v>0</v>
      </c>
      <c r="H19" s="8">
        <f>MAX($G$19:$G$28)-G19</f>
        <v>9.7306793185265317</v>
      </c>
    </row>
    <row r="20" spans="1:8">
      <c r="A20" s="2"/>
      <c r="B20" s="2">
        <v>0.75</v>
      </c>
      <c r="C20" s="2">
        <f t="shared" ref="C20:C28" si="5">B20*0.0254</f>
        <v>1.9049999999999997E-2</v>
      </c>
      <c r="D20" s="2">
        <v>0.34</v>
      </c>
      <c r="E20" s="2">
        <f t="shared" si="2"/>
        <v>84.719160000000002</v>
      </c>
      <c r="F20" s="2">
        <f t="shared" ref="F20:F28" si="6">E20-MIN($E$19:$E$28)</f>
        <v>2.4917399999999787</v>
      </c>
      <c r="G20" s="2">
        <f t="shared" si="0"/>
        <v>2.2323709369188531</v>
      </c>
      <c r="H20" s="8">
        <f t="shared" ref="H20:H28" si="7">MAX($G$19:$G$28)-G20</f>
        <v>7.4983083816076785</v>
      </c>
    </row>
    <row r="21" spans="1:8">
      <c r="A21" s="2"/>
      <c r="B21" s="2">
        <v>0.5</v>
      </c>
      <c r="C21" s="2">
        <f t="shared" si="5"/>
        <v>1.2699999999999999E-2</v>
      </c>
      <c r="D21" s="2">
        <v>0.35</v>
      </c>
      <c r="E21" s="2">
        <f t="shared" si="2"/>
        <v>87.210899999999995</v>
      </c>
      <c r="F21" s="2">
        <f t="shared" si="6"/>
        <v>4.9834799999999717</v>
      </c>
      <c r="G21" s="2">
        <f t="shared" si="0"/>
        <v>3.1570492552381793</v>
      </c>
      <c r="H21" s="8">
        <f t="shared" si="7"/>
        <v>6.573630063288352</v>
      </c>
    </row>
    <row r="22" spans="1:8">
      <c r="A22" s="2"/>
      <c r="B22" s="2">
        <v>0.25</v>
      </c>
      <c r="C22" s="2">
        <f t="shared" si="5"/>
        <v>6.3499999999999997E-3</v>
      </c>
      <c r="D22" s="2">
        <v>0.375</v>
      </c>
      <c r="E22" s="2">
        <f t="shared" si="2"/>
        <v>93.440249999999992</v>
      </c>
      <c r="F22" s="2">
        <f t="shared" si="6"/>
        <v>11.212829999999968</v>
      </c>
      <c r="G22" s="2">
        <f t="shared" si="0"/>
        <v>4.7355738828572758</v>
      </c>
      <c r="H22" s="8">
        <f t="shared" si="7"/>
        <v>4.9951054356692559</v>
      </c>
    </row>
    <row r="23" spans="1:8">
      <c r="A23" s="2"/>
      <c r="B23" s="2">
        <v>0.15</v>
      </c>
      <c r="C23" s="2">
        <f t="shared" si="5"/>
        <v>3.8099999999999996E-3</v>
      </c>
      <c r="D23" s="2">
        <v>0.4</v>
      </c>
      <c r="E23" s="2">
        <f t="shared" si="2"/>
        <v>99.669600000000003</v>
      </c>
      <c r="F23" s="2">
        <f t="shared" si="6"/>
        <v>17.442179999999979</v>
      </c>
      <c r="G23" s="2">
        <f t="shared" si="0"/>
        <v>5.906298333135565</v>
      </c>
      <c r="H23" s="8">
        <f t="shared" si="7"/>
        <v>3.8243809853909667</v>
      </c>
    </row>
    <row r="24" spans="1:8">
      <c r="A24" s="2"/>
      <c r="B24" s="2">
        <v>0.1</v>
      </c>
      <c r="C24" s="2">
        <f t="shared" si="5"/>
        <v>2.5400000000000002E-3</v>
      </c>
      <c r="D24" s="2">
        <v>0.44</v>
      </c>
      <c r="E24" s="2">
        <f t="shared" si="2"/>
        <v>109.63656</v>
      </c>
      <c r="F24" s="2">
        <f t="shared" si="6"/>
        <v>27.409139999999979</v>
      </c>
      <c r="G24" s="2">
        <f t="shared" si="0"/>
        <v>7.403936790654007</v>
      </c>
      <c r="H24" s="8">
        <f t="shared" si="7"/>
        <v>2.3267425278725247</v>
      </c>
    </row>
    <row r="25" spans="1:8">
      <c r="A25" s="2"/>
      <c r="B25" s="2">
        <v>7.4999999999999997E-2</v>
      </c>
      <c r="C25" s="2">
        <f t="shared" si="5"/>
        <v>1.9049999999999998E-3</v>
      </c>
      <c r="D25" s="2">
        <v>0.47</v>
      </c>
      <c r="E25" s="2">
        <f t="shared" si="2"/>
        <v>117.11178</v>
      </c>
      <c r="F25" s="2">
        <f t="shared" si="6"/>
        <v>34.884359999999973</v>
      </c>
      <c r="G25" s="2">
        <f t="shared" si="0"/>
        <v>8.3527672061419231</v>
      </c>
      <c r="H25" s="8">
        <f t="shared" si="7"/>
        <v>1.3779121123846085</v>
      </c>
    </row>
    <row r="26" spans="1:8">
      <c r="A26" s="2"/>
      <c r="B26" s="2">
        <v>0.05</v>
      </c>
      <c r="C26" s="2">
        <f t="shared" si="5"/>
        <v>1.2700000000000001E-3</v>
      </c>
      <c r="D26" s="2">
        <v>0.51</v>
      </c>
      <c r="E26" s="2">
        <f t="shared" si="2"/>
        <v>127.07874000000001</v>
      </c>
      <c r="F26" s="2">
        <f t="shared" si="6"/>
        <v>44.851319999999987</v>
      </c>
      <c r="G26" s="2">
        <f t="shared" si="0"/>
        <v>9.471147765714564</v>
      </c>
      <c r="H26" s="8">
        <f t="shared" si="7"/>
        <v>0.25953155281196771</v>
      </c>
    </row>
    <row r="27" spans="1:8">
      <c r="A27" s="2"/>
      <c r="B27" s="2">
        <v>2.5000000000000001E-2</v>
      </c>
      <c r="C27" s="2">
        <f t="shared" si="5"/>
        <v>6.3500000000000004E-4</v>
      </c>
      <c r="D27" s="2">
        <v>0.51500000000000001</v>
      </c>
      <c r="E27" s="2">
        <f t="shared" si="2"/>
        <v>128.32461000000001</v>
      </c>
      <c r="F27" s="2">
        <f t="shared" si="6"/>
        <v>46.097189999999983</v>
      </c>
      <c r="G27" s="2">
        <f t="shared" si="0"/>
        <v>9.6017904580343743</v>
      </c>
      <c r="H27" s="8">
        <f t="shared" si="7"/>
        <v>0.12888886049215742</v>
      </c>
    </row>
    <row r="28" spans="1:8">
      <c r="A28" s="2"/>
      <c r="B28" s="2">
        <v>0</v>
      </c>
      <c r="C28" s="2">
        <f t="shared" si="5"/>
        <v>0</v>
      </c>
      <c r="D28" s="2">
        <v>0.52</v>
      </c>
      <c r="E28" s="2">
        <f t="shared" si="2"/>
        <v>129.57048</v>
      </c>
      <c r="F28" s="2">
        <f t="shared" si="6"/>
        <v>47.34305999999998</v>
      </c>
      <c r="G28" s="2">
        <f t="shared" si="0"/>
        <v>9.7306793185265317</v>
      </c>
      <c r="H28" s="8">
        <f t="shared" si="7"/>
        <v>0</v>
      </c>
    </row>
    <row r="29" spans="1:8">
      <c r="A29" s="2"/>
      <c r="B29" s="2"/>
      <c r="C29" s="2"/>
      <c r="D29" s="2"/>
      <c r="E29" s="2"/>
      <c r="F29" s="2"/>
      <c r="G29" s="2"/>
      <c r="H29" s="2"/>
    </row>
    <row r="30" spans="1:8">
      <c r="A30" s="2" t="s">
        <v>12</v>
      </c>
      <c r="B30" s="2" t="s">
        <v>8</v>
      </c>
      <c r="C30" s="2"/>
      <c r="D30" s="2"/>
      <c r="E30" s="2"/>
      <c r="F30" s="2"/>
      <c r="G30" s="2"/>
      <c r="H30" s="2"/>
    </row>
    <row r="31" spans="1:8" ht="60">
      <c r="A31" s="2"/>
      <c r="B31" s="6" t="s">
        <v>30</v>
      </c>
      <c r="C31" s="6" t="s">
        <v>31</v>
      </c>
      <c r="D31" s="6" t="s">
        <v>29</v>
      </c>
      <c r="E31" s="6" t="s">
        <v>28</v>
      </c>
      <c r="F31" s="6" t="s">
        <v>27</v>
      </c>
      <c r="G31" s="6" t="s">
        <v>25</v>
      </c>
      <c r="H31" s="6" t="s">
        <v>26</v>
      </c>
    </row>
    <row r="32" spans="1:8">
      <c r="A32" s="2"/>
      <c r="B32" s="2">
        <v>1</v>
      </c>
      <c r="C32" s="2">
        <f>B32*0.0254</f>
        <v>2.5399999999999999E-2</v>
      </c>
      <c r="D32" s="2">
        <v>0.90500000000000003</v>
      </c>
      <c r="E32" s="2">
        <f t="shared" si="2"/>
        <v>225.50247000000002</v>
      </c>
      <c r="F32" s="2">
        <f>E32-MIN($E$32:$E$41)</f>
        <v>0</v>
      </c>
      <c r="G32" s="2">
        <f t="shared" si="0"/>
        <v>0</v>
      </c>
      <c r="H32" s="8">
        <f>MAX($G$32:$G$41)-G32</f>
        <v>4.735573882857282</v>
      </c>
    </row>
    <row r="33" spans="1:8">
      <c r="A33" s="2"/>
      <c r="B33" s="2">
        <v>0.75</v>
      </c>
      <c r="C33" s="2">
        <f t="shared" ref="C33:C41" si="8">B33*0.0254</f>
        <v>1.9049999999999997E-2</v>
      </c>
      <c r="D33" s="2">
        <v>0.90500000000000003</v>
      </c>
      <c r="E33" s="2">
        <f t="shared" si="2"/>
        <v>225.50247000000002</v>
      </c>
      <c r="F33" s="2">
        <f t="shared" ref="F33:F41" si="9">E33-MIN($E$32:$E$41)</f>
        <v>0</v>
      </c>
      <c r="G33" s="2">
        <f t="shared" si="0"/>
        <v>0</v>
      </c>
      <c r="H33" s="8">
        <f t="shared" ref="H33:H41" si="10">MAX($G$32:$G$41)-G33</f>
        <v>4.735573882857282</v>
      </c>
    </row>
    <row r="34" spans="1:8">
      <c r="A34" s="2"/>
      <c r="B34" s="2">
        <v>0.5</v>
      </c>
      <c r="C34" s="2">
        <f t="shared" si="8"/>
        <v>1.2699999999999999E-2</v>
      </c>
      <c r="D34" s="2">
        <v>0.91</v>
      </c>
      <c r="E34" s="2">
        <f t="shared" si="2"/>
        <v>226.74834000000001</v>
      </c>
      <c r="F34" s="2">
        <f t="shared" si="9"/>
        <v>1.2458699999999965</v>
      </c>
      <c r="G34" s="2">
        <f t="shared" si="0"/>
        <v>1.5785246276190921</v>
      </c>
      <c r="H34" s="8">
        <f t="shared" si="10"/>
        <v>3.1570492552381899</v>
      </c>
    </row>
    <row r="35" spans="1:8">
      <c r="A35" s="2"/>
      <c r="B35" s="2">
        <v>0.25</v>
      </c>
      <c r="C35" s="2">
        <f t="shared" si="8"/>
        <v>6.3499999999999997E-3</v>
      </c>
      <c r="D35" s="2">
        <v>0.91500000000000004</v>
      </c>
      <c r="E35" s="2">
        <f t="shared" si="2"/>
        <v>227.99421000000001</v>
      </c>
      <c r="F35" s="2">
        <f t="shared" si="9"/>
        <v>2.491739999999993</v>
      </c>
      <c r="G35" s="2">
        <f t="shared" si="0"/>
        <v>2.2323709369188593</v>
      </c>
      <c r="H35" s="8">
        <f t="shared" si="10"/>
        <v>2.5032029459384226</v>
      </c>
    </row>
    <row r="36" spans="1:8">
      <c r="A36" s="2"/>
      <c r="B36" s="2">
        <v>0.15</v>
      </c>
      <c r="C36" s="2">
        <f t="shared" si="8"/>
        <v>3.8099999999999996E-3</v>
      </c>
      <c r="D36" s="2">
        <v>0.92500000000000004</v>
      </c>
      <c r="E36" s="2">
        <f t="shared" si="2"/>
        <v>230.48594999999997</v>
      </c>
      <c r="F36" s="2">
        <f t="shared" si="9"/>
        <v>4.9834799999999575</v>
      </c>
      <c r="G36" s="2">
        <f t="shared" si="0"/>
        <v>3.1570492552381748</v>
      </c>
      <c r="H36" s="8">
        <f t="shared" si="10"/>
        <v>1.5785246276191072</v>
      </c>
    </row>
    <row r="37" spans="1:8">
      <c r="A37" s="2"/>
      <c r="B37" s="2">
        <v>0.1</v>
      </c>
      <c r="C37" s="2">
        <f t="shared" si="8"/>
        <v>2.5400000000000002E-3</v>
      </c>
      <c r="D37" s="2">
        <v>0.93</v>
      </c>
      <c r="E37" s="2">
        <f t="shared" si="2"/>
        <v>231.73182</v>
      </c>
      <c r="F37" s="2">
        <f t="shared" si="9"/>
        <v>6.2293499999999824</v>
      </c>
      <c r="G37" s="2">
        <f t="shared" si="0"/>
        <v>3.5296883715138319</v>
      </c>
      <c r="H37" s="8">
        <f t="shared" si="10"/>
        <v>1.2058855113434501</v>
      </c>
    </row>
    <row r="38" spans="1:8">
      <c r="A38" s="2"/>
      <c r="B38" s="2">
        <v>7.4999999999999997E-2</v>
      </c>
      <c r="C38" s="2">
        <f t="shared" si="8"/>
        <v>1.9049999999999998E-3</v>
      </c>
      <c r="D38" s="2">
        <v>0.94</v>
      </c>
      <c r="E38" s="2">
        <f t="shared" si="2"/>
        <v>234.22355999999999</v>
      </c>
      <c r="F38" s="2">
        <f t="shared" si="9"/>
        <v>8.7210899999999754</v>
      </c>
      <c r="G38" s="2">
        <f t="shared" si="0"/>
        <v>4.1763836030709571</v>
      </c>
      <c r="H38" s="8">
        <f t="shared" si="10"/>
        <v>0.55919027978632485</v>
      </c>
    </row>
    <row r="39" spans="1:8">
      <c r="A39" s="2"/>
      <c r="B39" s="2">
        <v>0.05</v>
      </c>
      <c r="C39" s="2">
        <f t="shared" si="8"/>
        <v>1.2700000000000001E-3</v>
      </c>
      <c r="D39" s="2">
        <v>0.94499999999999995</v>
      </c>
      <c r="E39" s="2">
        <f t="shared" si="2"/>
        <v>235.46942999999999</v>
      </c>
      <c r="F39" s="2">
        <f t="shared" si="9"/>
        <v>9.9669599999999718</v>
      </c>
      <c r="G39" s="2">
        <f t="shared" si="0"/>
        <v>4.4647418738377187</v>
      </c>
      <c r="H39" s="8">
        <f t="shared" si="10"/>
        <v>0.27083200901956328</v>
      </c>
    </row>
    <row r="40" spans="1:8">
      <c r="A40" s="2"/>
      <c r="B40" s="2">
        <v>2.5000000000000001E-2</v>
      </c>
      <c r="C40" s="2">
        <f t="shared" si="8"/>
        <v>6.3500000000000004E-4</v>
      </c>
      <c r="D40" s="2">
        <v>0.95</v>
      </c>
      <c r="E40" s="2">
        <f t="shared" si="2"/>
        <v>236.71530000000001</v>
      </c>
      <c r="F40" s="2">
        <f t="shared" si="9"/>
        <v>11.212829999999997</v>
      </c>
      <c r="G40" s="2">
        <f t="shared" si="0"/>
        <v>4.735573882857282</v>
      </c>
      <c r="H40" s="8">
        <f t="shared" si="10"/>
        <v>0</v>
      </c>
    </row>
    <row r="41" spans="1:8">
      <c r="A41" s="2"/>
      <c r="B41" s="2">
        <v>0</v>
      </c>
      <c r="C41" s="2">
        <f t="shared" si="8"/>
        <v>0</v>
      </c>
      <c r="D41" s="2">
        <v>0.95</v>
      </c>
      <c r="E41" s="2">
        <f t="shared" si="2"/>
        <v>236.71530000000001</v>
      </c>
      <c r="F41" s="2">
        <f t="shared" si="9"/>
        <v>11.212829999999997</v>
      </c>
      <c r="G41" s="2">
        <f t="shared" si="0"/>
        <v>4.735573882857282</v>
      </c>
      <c r="H41" s="8">
        <f t="shared" si="10"/>
        <v>0</v>
      </c>
    </row>
    <row r="42" spans="1:8">
      <c r="A42" s="2"/>
      <c r="B42" s="2"/>
      <c r="C42" s="2"/>
      <c r="D42" s="2"/>
      <c r="E42" s="2"/>
      <c r="F42" s="2"/>
      <c r="G42" s="2"/>
      <c r="H42" s="2"/>
    </row>
    <row r="43" spans="1:8">
      <c r="A43" s="2" t="s">
        <v>13</v>
      </c>
      <c r="B43" s="2" t="s">
        <v>9</v>
      </c>
      <c r="C43" s="2"/>
      <c r="D43" s="2"/>
      <c r="E43" s="2"/>
      <c r="F43" s="2"/>
      <c r="G43" s="2"/>
      <c r="H43" s="2"/>
    </row>
    <row r="44" spans="1:8" ht="60">
      <c r="A44" s="2"/>
      <c r="B44" s="6" t="s">
        <v>30</v>
      </c>
      <c r="C44" s="6" t="s">
        <v>31</v>
      </c>
      <c r="D44" s="6" t="s">
        <v>29</v>
      </c>
      <c r="E44" s="6" t="s">
        <v>28</v>
      </c>
      <c r="F44" s="6" t="s">
        <v>27</v>
      </c>
      <c r="G44" s="6" t="s">
        <v>25</v>
      </c>
      <c r="H44" s="6" t="s">
        <v>26</v>
      </c>
    </row>
    <row r="45" spans="1:8">
      <c r="A45" s="2"/>
      <c r="B45" s="2">
        <v>1</v>
      </c>
      <c r="C45" s="2">
        <f>B45*0.0254</f>
        <v>2.5399999999999999E-2</v>
      </c>
      <c r="D45" s="2">
        <v>0.80500000000000005</v>
      </c>
      <c r="E45" s="2">
        <f t="shared" si="2"/>
        <v>200.58507</v>
      </c>
      <c r="F45" s="2">
        <f>E45-MIN($E$45:$E$54)</f>
        <v>0</v>
      </c>
      <c r="G45" s="2">
        <f>SQRT(F45*2)</f>
        <v>0</v>
      </c>
      <c r="H45" s="8">
        <f>MAX($G$45:$G$54)-G45</f>
        <v>5.906298333135565</v>
      </c>
    </row>
    <row r="46" spans="1:8">
      <c r="A46" s="2"/>
      <c r="B46" s="2">
        <v>0.75</v>
      </c>
      <c r="C46" s="2">
        <f t="shared" ref="C46:C54" si="11">B46*0.0254</f>
        <v>1.9049999999999997E-2</v>
      </c>
      <c r="D46" s="2">
        <v>0.81</v>
      </c>
      <c r="E46" s="2">
        <f t="shared" si="2"/>
        <v>201.83094000000003</v>
      </c>
      <c r="F46" s="2">
        <f t="shared" ref="F46:F54" si="12">E46-MIN($E$45:$E$54)</f>
        <v>1.2458700000000249</v>
      </c>
      <c r="G46" s="2">
        <f t="shared" ref="G46:G54" si="13">SQRT(F46*2)</f>
        <v>1.5785246276191101</v>
      </c>
      <c r="H46" s="8">
        <f t="shared" ref="H46:H54" si="14">MAX($G$45:$G$54)-G46</f>
        <v>4.3277737055164547</v>
      </c>
    </row>
    <row r="47" spans="1:8">
      <c r="A47" s="2"/>
      <c r="B47" s="2">
        <v>0.5</v>
      </c>
      <c r="C47" s="2">
        <f t="shared" si="11"/>
        <v>1.2699999999999999E-2</v>
      </c>
      <c r="D47" s="2">
        <v>0.81499999999999995</v>
      </c>
      <c r="E47" s="2">
        <f t="shared" si="2"/>
        <v>203.07680999999997</v>
      </c>
      <c r="F47" s="2">
        <f t="shared" si="12"/>
        <v>2.4917399999999645</v>
      </c>
      <c r="G47" s="2">
        <f t="shared" si="13"/>
        <v>2.2323709369188465</v>
      </c>
      <c r="H47" s="8">
        <f t="shared" si="14"/>
        <v>3.6739273962167185</v>
      </c>
    </row>
    <row r="48" spans="1:8">
      <c r="A48" s="2"/>
      <c r="B48" s="2">
        <v>0.25</v>
      </c>
      <c r="C48" s="2">
        <f t="shared" si="11"/>
        <v>6.3499999999999997E-3</v>
      </c>
      <c r="D48" s="2">
        <v>0.82499999999999996</v>
      </c>
      <c r="E48" s="2">
        <f t="shared" si="2"/>
        <v>205.56854999999999</v>
      </c>
      <c r="F48" s="2">
        <f t="shared" si="12"/>
        <v>4.9834799999999859</v>
      </c>
      <c r="G48" s="2">
        <f t="shared" si="13"/>
        <v>3.1570492552381841</v>
      </c>
      <c r="H48" s="8">
        <f t="shared" si="14"/>
        <v>2.7492490778973808</v>
      </c>
    </row>
    <row r="49" spans="1:8">
      <c r="A49" s="2"/>
      <c r="B49" s="2">
        <v>0.15</v>
      </c>
      <c r="C49" s="2">
        <f t="shared" si="11"/>
        <v>3.8099999999999996E-3</v>
      </c>
      <c r="D49" s="2">
        <v>0.83499999999999996</v>
      </c>
      <c r="E49" s="2">
        <f t="shared" si="2"/>
        <v>208.06029000000001</v>
      </c>
      <c r="F49" s="2">
        <f t="shared" si="12"/>
        <v>7.4752200000000073</v>
      </c>
      <c r="G49" s="2">
        <f t="shared" si="13"/>
        <v>3.8665798840836088</v>
      </c>
      <c r="H49" s="8">
        <f t="shared" si="14"/>
        <v>2.0397184490519562</v>
      </c>
    </row>
    <row r="50" spans="1:8">
      <c r="A50" s="2"/>
      <c r="B50" s="2">
        <v>0.1</v>
      </c>
      <c r="C50" s="2">
        <f t="shared" si="11"/>
        <v>2.5400000000000002E-3</v>
      </c>
      <c r="D50" s="2">
        <v>0.85</v>
      </c>
      <c r="E50" s="2">
        <f t="shared" si="2"/>
        <v>211.79789999999997</v>
      </c>
      <c r="F50" s="2">
        <f t="shared" si="12"/>
        <v>11.212829999999968</v>
      </c>
      <c r="G50" s="2">
        <f t="shared" si="13"/>
        <v>4.7355738828572758</v>
      </c>
      <c r="H50" s="8">
        <f t="shared" si="14"/>
        <v>1.1707244502782892</v>
      </c>
    </row>
    <row r="51" spans="1:8">
      <c r="A51" s="2"/>
      <c r="B51" s="2">
        <v>7.4999999999999997E-2</v>
      </c>
      <c r="C51" s="2">
        <f t="shared" si="11"/>
        <v>1.9049999999999998E-3</v>
      </c>
      <c r="D51" s="2">
        <v>0.87</v>
      </c>
      <c r="E51" s="2">
        <f t="shared" si="2"/>
        <v>216.78138000000001</v>
      </c>
      <c r="F51" s="2">
        <f t="shared" si="12"/>
        <v>16.196310000000011</v>
      </c>
      <c r="G51" s="2">
        <f t="shared" si="13"/>
        <v>5.6914514844633457</v>
      </c>
      <c r="H51" s="8">
        <f t="shared" si="14"/>
        <v>0.21484684867221926</v>
      </c>
    </row>
    <row r="52" spans="1:8">
      <c r="A52" s="2"/>
      <c r="B52" s="2">
        <v>0.05</v>
      </c>
      <c r="C52" s="2">
        <f t="shared" si="11"/>
        <v>1.2700000000000001E-3</v>
      </c>
      <c r="D52" s="2">
        <v>0.87</v>
      </c>
      <c r="E52" s="2">
        <f t="shared" si="2"/>
        <v>216.78138000000001</v>
      </c>
      <c r="F52" s="2">
        <f t="shared" si="12"/>
        <v>16.196310000000011</v>
      </c>
      <c r="G52" s="2">
        <f t="shared" si="13"/>
        <v>5.6914514844633457</v>
      </c>
      <c r="H52" s="8">
        <f t="shared" si="14"/>
        <v>0.21484684867221926</v>
      </c>
    </row>
    <row r="53" spans="1:8">
      <c r="A53" s="2"/>
      <c r="B53" s="2">
        <v>2.5000000000000001E-2</v>
      </c>
      <c r="C53" s="2">
        <f t="shared" si="11"/>
        <v>6.3500000000000004E-4</v>
      </c>
      <c r="D53" s="2">
        <v>0.875</v>
      </c>
      <c r="E53" s="2">
        <f t="shared" si="2"/>
        <v>218.02724999999998</v>
      </c>
      <c r="F53" s="2">
        <f t="shared" si="12"/>
        <v>17.442179999999979</v>
      </c>
      <c r="G53" s="2">
        <f t="shared" si="13"/>
        <v>5.906298333135565</v>
      </c>
      <c r="H53" s="8">
        <f t="shared" si="14"/>
        <v>0</v>
      </c>
    </row>
    <row r="54" spans="1:8">
      <c r="A54" s="2"/>
      <c r="B54" s="2">
        <v>0</v>
      </c>
      <c r="C54" s="2">
        <f t="shared" si="11"/>
        <v>0</v>
      </c>
      <c r="D54" s="2">
        <v>0.875</v>
      </c>
      <c r="E54" s="2">
        <f t="shared" si="2"/>
        <v>218.02724999999998</v>
      </c>
      <c r="F54" s="2">
        <f t="shared" si="12"/>
        <v>17.442179999999979</v>
      </c>
      <c r="G54" s="2">
        <f t="shared" si="13"/>
        <v>5.906298333135565</v>
      </c>
      <c r="H54" s="8">
        <f t="shared" si="14"/>
        <v>0</v>
      </c>
    </row>
    <row r="55" spans="1:8">
      <c r="A55" s="2"/>
      <c r="B55" s="2"/>
      <c r="C55" s="2"/>
      <c r="D55" s="2"/>
      <c r="E55" s="2"/>
      <c r="F55" s="2"/>
      <c r="G55" s="2"/>
      <c r="H55" s="2"/>
    </row>
    <row r="56" spans="1:8">
      <c r="A56" s="2" t="s">
        <v>15</v>
      </c>
      <c r="B56" s="2" t="s">
        <v>14</v>
      </c>
      <c r="C56" s="2"/>
      <c r="D56" s="2"/>
      <c r="E56" s="2"/>
      <c r="F56" s="2"/>
      <c r="G56" s="2"/>
      <c r="H56" s="2"/>
    </row>
    <row r="57" spans="1:8" ht="60">
      <c r="A57" s="2"/>
      <c r="B57" s="6" t="s">
        <v>30</v>
      </c>
      <c r="C57" s="6" t="s">
        <v>31</v>
      </c>
      <c r="D57" s="6" t="s">
        <v>29</v>
      </c>
      <c r="E57" s="6" t="s">
        <v>28</v>
      </c>
      <c r="F57" s="6" t="s">
        <v>27</v>
      </c>
      <c r="G57" s="6" t="s">
        <v>25</v>
      </c>
      <c r="H57" s="6" t="s">
        <v>26</v>
      </c>
    </row>
    <row r="58" spans="1:8">
      <c r="A58" s="2"/>
      <c r="B58" s="2">
        <v>1</v>
      </c>
      <c r="C58" s="2">
        <f>B58*0.0254</f>
        <v>2.5399999999999999E-2</v>
      </c>
      <c r="D58" s="2">
        <v>0.54</v>
      </c>
      <c r="E58" s="2">
        <f t="shared" si="2"/>
        <v>134.55396000000002</v>
      </c>
      <c r="F58" s="2">
        <f>E58-MIN($E$58:$E$67)</f>
        <v>0</v>
      </c>
      <c r="G58" s="2">
        <f>SQRT(F58*2)</f>
        <v>0</v>
      </c>
      <c r="H58" s="8">
        <f>MAX($G$58:$G$67)-G58</f>
        <v>8.0489278789165439</v>
      </c>
    </row>
    <row r="59" spans="1:8">
      <c r="A59" s="2"/>
      <c r="B59" s="2">
        <v>0.75</v>
      </c>
      <c r="C59" s="2">
        <f t="shared" ref="C59:C67" si="15">B59*0.0254</f>
        <v>1.9049999999999997E-2</v>
      </c>
      <c r="D59" s="2">
        <v>0.54</v>
      </c>
      <c r="E59" s="2">
        <f t="shared" si="2"/>
        <v>134.55396000000002</v>
      </c>
      <c r="F59" s="2">
        <f t="shared" ref="F59:F67" si="16">E59-MIN($E$58:$E$67)</f>
        <v>0</v>
      </c>
      <c r="G59" s="2">
        <f t="shared" ref="G59:G67" si="17">SQRT(F59*2)</f>
        <v>0</v>
      </c>
      <c r="H59" s="8">
        <f t="shared" ref="H59:H67" si="18">MAX($G$58:$G$67)-G59</f>
        <v>8.0489278789165439</v>
      </c>
    </row>
    <row r="60" spans="1:8">
      <c r="A60" s="2"/>
      <c r="B60" s="2">
        <v>0.5</v>
      </c>
      <c r="C60" s="2">
        <f t="shared" si="15"/>
        <v>1.2699999999999999E-2</v>
      </c>
      <c r="D60" s="2">
        <v>0.54500000000000004</v>
      </c>
      <c r="E60" s="2">
        <f t="shared" si="2"/>
        <v>135.79983000000001</v>
      </c>
      <c r="F60" s="2">
        <f t="shared" si="16"/>
        <v>1.2458699999999965</v>
      </c>
      <c r="G60" s="2">
        <f t="shared" si="17"/>
        <v>1.5785246276190921</v>
      </c>
      <c r="H60" s="8">
        <f t="shared" si="18"/>
        <v>6.4704032512974514</v>
      </c>
    </row>
    <row r="61" spans="1:8">
      <c r="A61" s="2"/>
      <c r="B61" s="2">
        <v>0.25</v>
      </c>
      <c r="C61" s="2">
        <f t="shared" si="15"/>
        <v>6.3499999999999997E-3</v>
      </c>
      <c r="D61" s="2">
        <v>0.56499999999999995</v>
      </c>
      <c r="E61" s="2">
        <f t="shared" si="2"/>
        <v>140.78330999999997</v>
      </c>
      <c r="F61" s="2">
        <f t="shared" si="16"/>
        <v>6.229349999999954</v>
      </c>
      <c r="G61" s="2">
        <f t="shared" si="17"/>
        <v>3.5296883715138234</v>
      </c>
      <c r="H61" s="8">
        <f t="shared" si="18"/>
        <v>4.5192395074027205</v>
      </c>
    </row>
    <row r="62" spans="1:8">
      <c r="A62" s="2"/>
      <c r="B62" s="2">
        <v>0.15</v>
      </c>
      <c r="C62" s="2">
        <f t="shared" si="15"/>
        <v>3.8099999999999996E-3</v>
      </c>
      <c r="D62" s="2">
        <v>0.59</v>
      </c>
      <c r="E62" s="2">
        <f t="shared" si="2"/>
        <v>147.01265999999998</v>
      </c>
      <c r="F62" s="2">
        <f t="shared" si="16"/>
        <v>12.458699999999965</v>
      </c>
      <c r="G62" s="2">
        <f t="shared" si="17"/>
        <v>4.9917331659454645</v>
      </c>
      <c r="H62" s="8">
        <f t="shared" si="18"/>
        <v>3.0571947129710795</v>
      </c>
    </row>
    <row r="63" spans="1:8">
      <c r="A63" s="2"/>
      <c r="B63" s="2">
        <v>0.1</v>
      </c>
      <c r="C63" s="2">
        <f t="shared" si="15"/>
        <v>2.5400000000000002E-3</v>
      </c>
      <c r="D63" s="2">
        <v>0.62</v>
      </c>
      <c r="E63" s="2">
        <f t="shared" si="2"/>
        <v>154.48787999999999</v>
      </c>
      <c r="F63" s="2">
        <f t="shared" si="16"/>
        <v>19.933919999999972</v>
      </c>
      <c r="G63" s="2">
        <f t="shared" si="17"/>
        <v>6.3140985104763727</v>
      </c>
      <c r="H63" s="8">
        <f t="shared" si="18"/>
        <v>1.7348293684401712</v>
      </c>
    </row>
    <row r="64" spans="1:8">
      <c r="A64" s="2"/>
      <c r="B64" s="2">
        <v>7.4999999999999997E-2</v>
      </c>
      <c r="C64" s="2">
        <f t="shared" si="15"/>
        <v>1.9049999999999998E-3</v>
      </c>
      <c r="D64" s="2">
        <v>0.66</v>
      </c>
      <c r="E64" s="2">
        <f t="shared" si="2"/>
        <v>164.45484000000005</v>
      </c>
      <c r="F64" s="2">
        <f t="shared" si="16"/>
        <v>29.900880000000029</v>
      </c>
      <c r="G64" s="2">
        <f t="shared" si="17"/>
        <v>7.7331597681672175</v>
      </c>
      <c r="H64" s="8">
        <f t="shared" si="18"/>
        <v>0.31576811074932642</v>
      </c>
    </row>
    <row r="65" spans="1:8">
      <c r="A65" s="2"/>
      <c r="B65" s="2">
        <v>0.05</v>
      </c>
      <c r="C65" s="2">
        <f t="shared" si="15"/>
        <v>1.2700000000000001E-3</v>
      </c>
      <c r="D65" s="2">
        <v>0.67</v>
      </c>
      <c r="E65" s="2">
        <f t="shared" si="2"/>
        <v>166.94658000000001</v>
      </c>
      <c r="F65" s="2">
        <f t="shared" si="16"/>
        <v>32.392619999999994</v>
      </c>
      <c r="G65" s="2">
        <f t="shared" si="17"/>
        <v>8.0489278789165439</v>
      </c>
      <c r="H65" s="8">
        <f t="shared" si="18"/>
        <v>0</v>
      </c>
    </row>
    <row r="66" spans="1:8">
      <c r="A66" s="2"/>
      <c r="B66" s="2">
        <v>2.5000000000000001E-2</v>
      </c>
      <c r="C66" s="2">
        <f t="shared" si="15"/>
        <v>6.3500000000000004E-4</v>
      </c>
      <c r="D66" s="2">
        <v>0.67</v>
      </c>
      <c r="E66" s="2">
        <f t="shared" si="2"/>
        <v>166.94658000000001</v>
      </c>
      <c r="F66" s="2">
        <f t="shared" si="16"/>
        <v>32.392619999999994</v>
      </c>
      <c r="G66" s="2">
        <f t="shared" si="17"/>
        <v>8.0489278789165439</v>
      </c>
      <c r="H66" s="8">
        <f t="shared" si="18"/>
        <v>0</v>
      </c>
    </row>
    <row r="67" spans="1:8">
      <c r="A67" s="2"/>
      <c r="B67" s="2">
        <v>0</v>
      </c>
      <c r="C67" s="2">
        <f t="shared" si="15"/>
        <v>0</v>
      </c>
      <c r="D67" s="2">
        <v>0.67</v>
      </c>
      <c r="E67" s="2">
        <f t="shared" si="2"/>
        <v>166.94658000000001</v>
      </c>
      <c r="F67" s="2">
        <f t="shared" si="16"/>
        <v>32.392619999999994</v>
      </c>
      <c r="G67" s="2">
        <f t="shared" si="17"/>
        <v>8.0489278789165439</v>
      </c>
      <c r="H67" s="8">
        <f t="shared" si="18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15"/>
  <sheetViews>
    <sheetView topLeftCell="G1" workbookViewId="0">
      <selection activeCell="Q1" sqref="Q1:X7"/>
    </sheetView>
  </sheetViews>
  <sheetFormatPr defaultRowHeight="15"/>
  <cols>
    <col min="1" max="1" width="10.28515625" customWidth="1"/>
    <col min="2" max="3" width="7.5703125" customWidth="1"/>
    <col min="4" max="5" width="6.42578125" customWidth="1"/>
    <col min="6" max="6" width="5.5703125" customWidth="1"/>
    <col min="7" max="7" width="6.7109375" customWidth="1"/>
    <col min="8" max="8" width="5" customWidth="1"/>
    <col min="9" max="9" width="6.28515625" customWidth="1"/>
    <col min="10" max="10" width="5.28515625" customWidth="1"/>
    <col min="11" max="11" width="6.85546875" customWidth="1"/>
    <col min="12" max="12" width="5.85546875" customWidth="1"/>
    <col min="13" max="13" width="6.42578125" customWidth="1"/>
    <col min="14" max="14" width="6" customWidth="1"/>
    <col min="15" max="15" width="6.85546875" customWidth="1"/>
    <col min="18" max="18" width="8.140625" customWidth="1"/>
    <col min="19" max="19" width="8" customWidth="1"/>
    <col min="20" max="20" width="8.140625" customWidth="1"/>
    <col min="21" max="21" width="7.28515625" customWidth="1"/>
    <col min="22" max="23" width="7.7109375" customWidth="1"/>
    <col min="24" max="24" width="7.85546875" customWidth="1"/>
  </cols>
  <sheetData>
    <row r="1" spans="1:24" ht="31.5" customHeight="1">
      <c r="A1" s="1"/>
      <c r="B1" s="11" t="s">
        <v>22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7"/>
      <c r="Q1" s="2"/>
      <c r="R1" s="11" t="s">
        <v>24</v>
      </c>
      <c r="S1" s="12"/>
      <c r="T1" s="12"/>
      <c r="U1" s="12"/>
      <c r="V1" s="12"/>
      <c r="W1" s="12"/>
      <c r="X1" s="12"/>
    </row>
    <row r="2" spans="1:24">
      <c r="A2" s="1" t="s">
        <v>16</v>
      </c>
      <c r="B2" s="1">
        <v>1</v>
      </c>
      <c r="C2" s="1"/>
      <c r="D2" s="1">
        <v>2</v>
      </c>
      <c r="E2" s="1"/>
      <c r="F2" s="1">
        <v>3</v>
      </c>
      <c r="G2" s="1"/>
      <c r="H2" s="1">
        <v>4</v>
      </c>
      <c r="I2" s="1"/>
      <c r="J2" s="1">
        <v>5</v>
      </c>
      <c r="K2" s="1"/>
      <c r="L2" s="1">
        <v>6</v>
      </c>
      <c r="M2" s="1"/>
      <c r="N2" s="1">
        <v>7</v>
      </c>
      <c r="O2" s="1"/>
      <c r="Q2" s="1" t="s">
        <v>1</v>
      </c>
      <c r="R2" s="1">
        <v>0</v>
      </c>
      <c r="S2" s="1">
        <v>5.5E-2</v>
      </c>
      <c r="T2" s="1">
        <v>2.5999999999999999E-2</v>
      </c>
      <c r="U2" s="1">
        <v>2.5999999999999999E-2</v>
      </c>
      <c r="V2" s="1">
        <v>3.9E-2</v>
      </c>
      <c r="W2" s="1">
        <v>3.9E-2</v>
      </c>
      <c r="X2" s="1">
        <v>0.20699999999999999</v>
      </c>
    </row>
    <row r="3" spans="1:24" ht="30">
      <c r="A3" s="6" t="s">
        <v>17</v>
      </c>
      <c r="B3" s="4">
        <v>0.6</v>
      </c>
      <c r="C3" s="4">
        <f>B3*1000*9.81*0.0254</f>
        <v>149.5044</v>
      </c>
      <c r="D3" s="4">
        <v>0.4</v>
      </c>
      <c r="E3" s="4">
        <f>D3*1000*9.81*0.0254</f>
        <v>99.669600000000003</v>
      </c>
      <c r="F3" s="4">
        <v>0.35</v>
      </c>
      <c r="G3" s="4">
        <f>F3*1000*9.81*0.0254</f>
        <v>87.210899999999995</v>
      </c>
      <c r="H3" s="4">
        <v>0.31</v>
      </c>
      <c r="I3" s="4">
        <f>H3*1000*9.81*0.0254</f>
        <v>77.243940000000009</v>
      </c>
      <c r="J3" s="4">
        <v>0.3</v>
      </c>
      <c r="K3" s="4">
        <f>J3*1000*9.81*0.0254</f>
        <v>74.752200000000002</v>
      </c>
      <c r="L3" s="4">
        <v>0.3</v>
      </c>
      <c r="M3" s="4">
        <f>L3*1000*9.81*0.0254</f>
        <v>74.752200000000002</v>
      </c>
      <c r="N3" s="4">
        <v>0.3</v>
      </c>
      <c r="O3" s="4">
        <f>N3*1000*9.81*0.0254</f>
        <v>74.752200000000002</v>
      </c>
      <c r="Q3" s="7" t="s">
        <v>17</v>
      </c>
      <c r="R3" s="8">
        <f>SQRT(2*C3)</f>
        <v>17.291870922488407</v>
      </c>
      <c r="S3" s="8">
        <f>SQRT(2*E3)</f>
        <v>14.118753486055347</v>
      </c>
      <c r="T3" s="8">
        <f>SQRT(2*G3)</f>
        <v>13.206884568284831</v>
      </c>
      <c r="U3" s="8">
        <f>SQRT(2*I3)</f>
        <v>12.42931534719431</v>
      </c>
      <c r="V3" s="8">
        <f>SQRT(2*K3)</f>
        <v>12.227199188694032</v>
      </c>
      <c r="W3" s="8">
        <f>SQRT(2*M3)</f>
        <v>12.227199188694032</v>
      </c>
      <c r="X3" s="8">
        <f>SQRT(2*O3)</f>
        <v>12.227199188694032</v>
      </c>
    </row>
    <row r="4" spans="1:24" ht="30">
      <c r="A4" s="6" t="s">
        <v>18</v>
      </c>
      <c r="B4" s="4">
        <v>4.1500000000000004</v>
      </c>
      <c r="C4" s="4">
        <f t="shared" ref="C4:C7" si="0">B4*1000*9.81*0.0254</f>
        <v>1034.0720999999999</v>
      </c>
      <c r="D4" s="4">
        <v>2.95</v>
      </c>
      <c r="E4" s="4">
        <f t="shared" ref="E4:E7" si="1">D4*1000*9.81*0.0254</f>
        <v>735.06330000000003</v>
      </c>
      <c r="F4" s="4">
        <v>2.6</v>
      </c>
      <c r="G4" s="4">
        <f t="shared" ref="G4:G7" si="2">F4*1000*9.81*0.0254</f>
        <v>647.85239999999999</v>
      </c>
      <c r="H4" s="4">
        <v>2.5</v>
      </c>
      <c r="I4" s="4">
        <f t="shared" ref="I4:I7" si="3">H4*1000*9.81*0.0254</f>
        <v>622.93499999999995</v>
      </c>
      <c r="J4" s="4">
        <v>2.4</v>
      </c>
      <c r="K4" s="4">
        <f t="shared" ref="K4:K7" si="4">J4*1000*9.81*0.0254</f>
        <v>598.01760000000002</v>
      </c>
      <c r="L4" s="4">
        <v>2.35</v>
      </c>
      <c r="M4" s="4">
        <f t="shared" ref="M4:M7" si="5">L4*1000*9.81*0.0254</f>
        <v>585.55889999999999</v>
      </c>
      <c r="N4" s="4">
        <v>2.35</v>
      </c>
      <c r="O4" s="4">
        <f t="shared" ref="O4:O7" si="6">N4*1000*9.81*0.0254</f>
        <v>585.55889999999999</v>
      </c>
      <c r="Q4" s="7" t="s">
        <v>18</v>
      </c>
      <c r="R4" s="8">
        <f t="shared" ref="R4:R7" si="7">SQRT(2*C4)</f>
        <v>45.476853453157901</v>
      </c>
      <c r="S4" s="8">
        <f t="shared" ref="S4:S7" si="8">SQRT(2*E4)</f>
        <v>38.342229982096768</v>
      </c>
      <c r="T4" s="8">
        <f t="shared" ref="T4:T7" si="9">SQRT(2*G4)</f>
        <v>35.995899766501182</v>
      </c>
      <c r="U4" s="8">
        <f t="shared" ref="U4:U7" si="10">SQRT(2*I4)</f>
        <v>35.296883715138364</v>
      </c>
      <c r="V4" s="8">
        <f t="shared" ref="V4:V7" si="11">SQRT(2*K4)</f>
        <v>34.583741844976814</v>
      </c>
      <c r="W4" s="8">
        <f t="shared" ref="W4:W7" si="12">SQRT(2*M4)</f>
        <v>34.221598443088538</v>
      </c>
      <c r="X4" s="8">
        <f t="shared" ref="X4:X7" si="13">SQRT(2*O4)</f>
        <v>34.221598443088538</v>
      </c>
    </row>
    <row r="5" spans="1:24" ht="30">
      <c r="A5" s="6" t="s">
        <v>19</v>
      </c>
      <c r="B5" s="4">
        <v>0.8</v>
      </c>
      <c r="C5" s="4">
        <f t="shared" si="0"/>
        <v>199.33920000000001</v>
      </c>
      <c r="D5" s="4">
        <v>0.55000000000000004</v>
      </c>
      <c r="E5" s="4">
        <f t="shared" si="1"/>
        <v>137.04569999999998</v>
      </c>
      <c r="F5" s="4">
        <v>0.5</v>
      </c>
      <c r="G5" s="4">
        <f t="shared" si="2"/>
        <v>124.58699999999999</v>
      </c>
      <c r="H5" s="4">
        <v>0.47</v>
      </c>
      <c r="I5" s="4">
        <f t="shared" si="3"/>
        <v>117.11178</v>
      </c>
      <c r="J5" s="4">
        <v>0.45</v>
      </c>
      <c r="K5" s="4">
        <f t="shared" si="4"/>
        <v>112.1283</v>
      </c>
      <c r="L5" s="4">
        <v>0.45</v>
      </c>
      <c r="M5" s="4">
        <f t="shared" si="5"/>
        <v>112.1283</v>
      </c>
      <c r="N5" s="4">
        <v>0.45</v>
      </c>
      <c r="O5" s="4">
        <f t="shared" si="6"/>
        <v>112.1283</v>
      </c>
      <c r="Q5" s="7" t="s">
        <v>19</v>
      </c>
      <c r="R5" s="8">
        <f t="shared" si="7"/>
        <v>19.966932663781886</v>
      </c>
      <c r="S5" s="8">
        <f t="shared" si="8"/>
        <v>16.555705965013995</v>
      </c>
      <c r="T5" s="8">
        <f t="shared" si="9"/>
        <v>15.785246276190941</v>
      </c>
      <c r="U5" s="8">
        <f t="shared" si="10"/>
        <v>15.304364083489389</v>
      </c>
      <c r="V5" s="8">
        <f t="shared" si="11"/>
        <v>14.975199497836414</v>
      </c>
      <c r="W5" s="8">
        <f t="shared" si="12"/>
        <v>14.975199497836414</v>
      </c>
      <c r="X5" s="8">
        <f t="shared" si="13"/>
        <v>14.975199497836414</v>
      </c>
    </row>
    <row r="6" spans="1:24" ht="45">
      <c r="A6" s="6" t="s">
        <v>20</v>
      </c>
      <c r="B6" s="4">
        <v>1.35</v>
      </c>
      <c r="C6" s="4">
        <f t="shared" si="0"/>
        <v>336.38489999999996</v>
      </c>
      <c r="D6" s="4">
        <v>0.95</v>
      </c>
      <c r="E6" s="4">
        <f t="shared" si="1"/>
        <v>236.71529999999998</v>
      </c>
      <c r="F6" s="4">
        <v>0.87</v>
      </c>
      <c r="G6" s="4">
        <f t="shared" si="2"/>
        <v>216.78138000000001</v>
      </c>
      <c r="H6" s="4">
        <v>0.8</v>
      </c>
      <c r="I6" s="4">
        <f t="shared" si="3"/>
        <v>199.33920000000001</v>
      </c>
      <c r="J6" s="4">
        <v>0.78</v>
      </c>
      <c r="K6" s="4">
        <f t="shared" si="4"/>
        <v>194.35571999999999</v>
      </c>
      <c r="L6" s="4">
        <v>0.78</v>
      </c>
      <c r="M6" s="4">
        <f t="shared" si="5"/>
        <v>194.35571999999999</v>
      </c>
      <c r="N6" s="4">
        <v>0.78</v>
      </c>
      <c r="O6" s="4">
        <f t="shared" si="6"/>
        <v>194.35571999999999</v>
      </c>
      <c r="Q6" s="7" t="s">
        <v>20</v>
      </c>
      <c r="R6" s="8">
        <f t="shared" si="7"/>
        <v>25.937806383732607</v>
      </c>
      <c r="S6" s="8">
        <f t="shared" si="8"/>
        <v>21.758460423476656</v>
      </c>
      <c r="T6" s="8">
        <f t="shared" si="9"/>
        <v>20.822169915741252</v>
      </c>
      <c r="U6" s="8">
        <f t="shared" si="10"/>
        <v>19.966932663781886</v>
      </c>
      <c r="V6" s="8">
        <f t="shared" si="11"/>
        <v>19.715766279807639</v>
      </c>
      <c r="W6" s="8">
        <f t="shared" si="12"/>
        <v>19.715766279807639</v>
      </c>
      <c r="X6" s="8">
        <f t="shared" si="13"/>
        <v>19.715766279807639</v>
      </c>
    </row>
    <row r="7" spans="1:24" ht="30">
      <c r="A7" s="6" t="s">
        <v>21</v>
      </c>
      <c r="B7" s="4">
        <v>2.95</v>
      </c>
      <c r="C7" s="4">
        <f t="shared" si="0"/>
        <v>735.06330000000003</v>
      </c>
      <c r="D7" s="4">
        <v>2.1</v>
      </c>
      <c r="E7" s="4">
        <f t="shared" si="1"/>
        <v>523.2654</v>
      </c>
      <c r="F7" s="4">
        <v>1.9</v>
      </c>
      <c r="G7" s="4">
        <f t="shared" si="2"/>
        <v>473.43059999999997</v>
      </c>
      <c r="H7" s="4">
        <v>1.78</v>
      </c>
      <c r="I7" s="4">
        <f t="shared" si="3"/>
        <v>443.52971999999994</v>
      </c>
      <c r="J7" s="4">
        <v>1.7</v>
      </c>
      <c r="K7" s="4">
        <f t="shared" si="4"/>
        <v>423.5958</v>
      </c>
      <c r="L7" s="4">
        <v>1.7</v>
      </c>
      <c r="M7" s="4">
        <f t="shared" si="5"/>
        <v>423.5958</v>
      </c>
      <c r="N7" s="4">
        <v>1.7</v>
      </c>
      <c r="O7" s="4">
        <f t="shared" si="6"/>
        <v>423.5958</v>
      </c>
      <c r="Q7" s="7" t="s">
        <v>21</v>
      </c>
      <c r="R7" s="8">
        <f t="shared" si="7"/>
        <v>38.342229982096768</v>
      </c>
      <c r="S7" s="8">
        <f t="shared" si="8"/>
        <v>32.350128284135131</v>
      </c>
      <c r="T7" s="8">
        <f t="shared" si="9"/>
        <v>30.771109827238924</v>
      </c>
      <c r="U7" s="8">
        <f t="shared" si="10"/>
        <v>29.78354310689042</v>
      </c>
      <c r="V7" s="8">
        <f t="shared" si="11"/>
        <v>29.106555962531878</v>
      </c>
      <c r="W7" s="8">
        <f t="shared" si="12"/>
        <v>29.106555962531878</v>
      </c>
      <c r="X7" s="8">
        <f t="shared" si="13"/>
        <v>29.106555962531878</v>
      </c>
    </row>
    <row r="8" spans="1:2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2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24" ht="4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Q10" s="7" t="s">
        <v>23</v>
      </c>
      <c r="R10">
        <f>SQRT(0.01*0.0254*2*9.81)</f>
        <v>7.0593767430276733E-2</v>
      </c>
    </row>
    <row r="11" spans="1:2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24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24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24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24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</sheetData>
  <mergeCells count="2">
    <mergeCell ref="B1:N1"/>
    <mergeCell ref="R1:X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1</vt:lpstr>
      <vt:lpstr>2</vt:lpstr>
      <vt:lpstr>3</vt:lpstr>
      <vt:lpstr>Station 2</vt:lpstr>
      <vt:lpstr>Station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Weston</dc:creator>
  <cp:lastModifiedBy>Alex</cp:lastModifiedBy>
  <dcterms:created xsi:type="dcterms:W3CDTF">2011-02-04T05:06:50Z</dcterms:created>
  <dcterms:modified xsi:type="dcterms:W3CDTF">2011-02-07T00:05:43Z</dcterms:modified>
</cp:coreProperties>
</file>