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5315" windowHeight="6210" activeTab="3"/>
  </bookViews>
  <sheets>
    <sheet name="Re vs f" sheetId="4" r:id="rId1"/>
    <sheet name="Re vs L" sheetId="5" r:id="rId2"/>
    <sheet name="Re vs D" sheetId="6" r:id="rId3"/>
    <sheet name="Experiment Data" sheetId="1" r:id="rId4"/>
  </sheets>
  <calcPr calcId="125725"/>
</workbook>
</file>

<file path=xl/calcChain.xml><?xml version="1.0" encoding="utf-8"?>
<calcChain xmlns="http://schemas.openxmlformats.org/spreadsheetml/2006/main">
  <c r="I14" i="1"/>
  <c r="I30"/>
  <c r="I29"/>
  <c r="I28"/>
  <c r="H32"/>
  <c r="H31"/>
  <c r="H30"/>
  <c r="H29"/>
  <c r="H28"/>
  <c r="H17"/>
  <c r="H16"/>
  <c r="H15"/>
  <c r="H14"/>
  <c r="H13"/>
  <c r="G29"/>
  <c r="G30"/>
  <c r="G31"/>
  <c r="G32"/>
  <c r="G28"/>
  <c r="G14"/>
  <c r="G15"/>
  <c r="G16"/>
  <c r="G17"/>
  <c r="G13"/>
  <c r="F29"/>
  <c r="F30"/>
  <c r="F31"/>
  <c r="F32"/>
  <c r="F28"/>
  <c r="F14"/>
  <c r="F15"/>
  <c r="F16"/>
  <c r="F17"/>
  <c r="F13"/>
  <c r="E29"/>
  <c r="E30"/>
  <c r="E31"/>
  <c r="E32"/>
  <c r="E28"/>
  <c r="E14"/>
  <c r="E15"/>
  <c r="E16"/>
  <c r="E17"/>
  <c r="E13"/>
  <c r="E25"/>
  <c r="E24"/>
  <c r="E23"/>
  <c r="E22"/>
  <c r="E10"/>
  <c r="E9"/>
  <c r="E8"/>
  <c r="E7"/>
  <c r="C10"/>
  <c r="C9"/>
  <c r="C8"/>
  <c r="C7"/>
  <c r="C23"/>
  <c r="C24"/>
  <c r="C25"/>
  <c r="C22"/>
  <c r="C32"/>
  <c r="C31"/>
  <c r="C30"/>
  <c r="C29"/>
  <c r="C28"/>
  <c r="C14"/>
  <c r="C15"/>
  <c r="C16"/>
  <c r="C17"/>
  <c r="C13"/>
  <c r="D25"/>
  <c r="B25"/>
  <c r="D10"/>
  <c r="B10"/>
</calcChain>
</file>

<file path=xl/sharedStrings.xml><?xml version="1.0" encoding="utf-8"?>
<sst xmlns="http://schemas.openxmlformats.org/spreadsheetml/2006/main" count="45" uniqueCount="25">
  <si>
    <t>Nozzle  1</t>
  </si>
  <si>
    <t>Flow</t>
  </si>
  <si>
    <t>Flow Rate (m^3/h)</t>
  </si>
  <si>
    <t>Nozzle  2</t>
  </si>
  <si>
    <t>Height of Tank (cm)</t>
  </si>
  <si>
    <t>Length of Tank (cm)</t>
  </si>
  <si>
    <t>Entrance Diameter (in)</t>
  </si>
  <si>
    <t>Exit Diameter (in.)</t>
  </si>
  <si>
    <t>Average</t>
  </si>
  <si>
    <t>Trial</t>
  </si>
  <si>
    <t>Flow Rate (m^3/s)</t>
  </si>
  <si>
    <t>Entrance Diameter (m)</t>
  </si>
  <si>
    <t>Exit Diameter (m)</t>
  </si>
  <si>
    <t>Velocity (m/s)</t>
  </si>
  <si>
    <t>Re</t>
  </si>
  <si>
    <t>Vortex Frequency (Hz)</t>
  </si>
  <si>
    <t>Wake Length (m)</t>
  </si>
  <si>
    <t>Vortex Diameter (d)</t>
  </si>
  <si>
    <t>--</t>
  </si>
  <si>
    <t>Max Vortex Diameter (m)</t>
  </si>
  <si>
    <t>Min Vortex Diameter (m)</t>
  </si>
  <si>
    <t>Min Wake Length (m)</t>
  </si>
  <si>
    <t>Max Wake Length (m)</t>
  </si>
  <si>
    <t>Nozzle 1</t>
  </si>
  <si>
    <t>Nozzle 2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</si>
</sst>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0.0"/>
    <numFmt numFmtId="166" formatCode="0.000000"/>
    <numFmt numFmtId="167" formatCode="0.00000"/>
    <numFmt numFmtId="168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168" fontId="0" fillId="0" borderId="0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Flow Velocities vs. Reynold's Numbers</a:t>
            </a:r>
          </a:p>
        </c:rich>
      </c:tx>
    </c:title>
    <c:plotArea>
      <c:layout/>
      <c:scatterChart>
        <c:scatterStyle val="lineMarker"/>
        <c:ser>
          <c:idx val="1"/>
          <c:order val="0"/>
          <c:tx>
            <c:v>Nozzle 1</c:v>
          </c:tx>
          <c:spPr>
            <a:ln w="28575">
              <a:noFill/>
            </a:ln>
          </c:spPr>
          <c:xVal>
            <c:numRef>
              <c:f>'Experiment Data'!$F$13:$F$17</c:f>
              <c:numCache>
                <c:formatCode>General</c:formatCode>
                <c:ptCount val="5"/>
                <c:pt idx="0">
                  <c:v>214057.40799513191</c:v>
                </c:pt>
                <c:pt idx="1">
                  <c:v>203192.40112928115</c:v>
                </c:pt>
                <c:pt idx="2">
                  <c:v>146817.36550458375</c:v>
                </c:pt>
                <c:pt idx="3">
                  <c:v>72458.227606222616</c:v>
                </c:pt>
                <c:pt idx="4">
                  <c:v>130640.99164599291</c:v>
                </c:pt>
              </c:numCache>
            </c:numRef>
          </c:xVal>
          <c:yVal>
            <c:numRef>
              <c:f>'Experiment Data'!$G$13:$G$17</c:f>
              <c:numCache>
                <c:formatCode>0.000</c:formatCode>
                <c:ptCount val="5"/>
                <c:pt idx="0">
                  <c:v>125.56262503292234</c:v>
                </c:pt>
                <c:pt idx="1">
                  <c:v>119.18938714382313</c:v>
                </c:pt>
                <c:pt idx="2">
                  <c:v>86.120699983402602</c:v>
                </c:pt>
                <c:pt idx="3">
                  <c:v>42.502828323872727</c:v>
                </c:pt>
                <c:pt idx="4">
                  <c:v>76.631899832908374</c:v>
                </c:pt>
              </c:numCache>
            </c:numRef>
          </c:yVal>
        </c:ser>
        <c:ser>
          <c:idx val="0"/>
          <c:order val="1"/>
          <c:tx>
            <c:v>Nozzle 2</c:v>
          </c:tx>
          <c:spPr>
            <a:ln w="28575">
              <a:noFill/>
            </a:ln>
          </c:spPr>
          <c:xVal>
            <c:numRef>
              <c:f>'Experiment Data'!$F$28:$F$32</c:f>
              <c:numCache>
                <c:formatCode>General</c:formatCode>
                <c:ptCount val="5"/>
                <c:pt idx="0">
                  <c:v>310336.94742799795</c:v>
                </c:pt>
                <c:pt idx="1">
                  <c:v>285722.65908504132</c:v>
                </c:pt>
                <c:pt idx="2">
                  <c:v>240826.19714748824</c:v>
                </c:pt>
                <c:pt idx="3">
                  <c:v>174550.46762062429</c:v>
                </c:pt>
                <c:pt idx="4">
                  <c:v>74939.959023584728</c:v>
                </c:pt>
              </c:numCache>
            </c:numRef>
          </c:xVal>
          <c:yVal>
            <c:numRef>
              <c:f>'Experiment Data'!$G$28:$G$32</c:f>
              <c:numCache>
                <c:formatCode>0.000</c:formatCode>
                <c:ptCount val="5"/>
                <c:pt idx="0">
                  <c:v>414.76219973448724</c:v>
                </c:pt>
                <c:pt idx="1">
                  <c:v>381.86545165909962</c:v>
                </c:pt>
                <c:pt idx="2">
                  <c:v>321.86178316959263</c:v>
                </c:pt>
                <c:pt idx="3">
                  <c:v>233.2849392088917</c:v>
                </c:pt>
                <c:pt idx="4">
                  <c:v>100.15649928323732</c:v>
                </c:pt>
              </c:numCache>
            </c:numRef>
          </c:yVal>
        </c:ser>
        <c:axId val="57621120"/>
        <c:axId val="57623680"/>
      </c:scatterChart>
      <c:valAx>
        <c:axId val="57621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Reynold's Number (Re) [ ]</a:t>
                </a:r>
              </a:p>
            </c:rich>
          </c:tx>
        </c:title>
        <c:numFmt formatCode="General" sourceLinked="1"/>
        <c:tickLblPos val="nextTo"/>
        <c:crossAx val="57623680"/>
        <c:crosses val="autoZero"/>
        <c:crossBetween val="midCat"/>
      </c:valAx>
      <c:valAx>
        <c:axId val="57623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Vortex Frequency (f) [Hz]</a:t>
                </a:r>
              </a:p>
            </c:rich>
          </c:tx>
        </c:title>
        <c:numFmt formatCode="0.000" sourceLinked="1"/>
        <c:tickLblPos val="nextTo"/>
        <c:crossAx val="57621120"/>
        <c:crosses val="autoZero"/>
        <c:crossBetween val="midCat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Length of Wake vs. Reynold's Number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Nozzle 1</c:v>
          </c:tx>
          <c:spPr>
            <a:ln w="28575">
              <a:noFill/>
            </a:ln>
          </c:spPr>
          <c:xVal>
            <c:numRef>
              <c:f>'Experiment Data'!$F$13:$F$17</c:f>
              <c:numCache>
                <c:formatCode>General</c:formatCode>
                <c:ptCount val="5"/>
                <c:pt idx="0">
                  <c:v>214057.40799513191</c:v>
                </c:pt>
                <c:pt idx="1">
                  <c:v>203192.40112928115</c:v>
                </c:pt>
                <c:pt idx="2">
                  <c:v>146817.36550458375</c:v>
                </c:pt>
                <c:pt idx="3">
                  <c:v>72458.227606222616</c:v>
                </c:pt>
                <c:pt idx="4">
                  <c:v>130640.99164599291</c:v>
                </c:pt>
              </c:numCache>
            </c:numRef>
          </c:xVal>
          <c:yVal>
            <c:numRef>
              <c:f>'Experiment Data'!$H$13:$H$17</c:f>
              <c:numCache>
                <c:formatCode>0.000</c:formatCode>
                <c:ptCount val="5"/>
                <c:pt idx="0">
                  <c:v>0.29209999999999997</c:v>
                </c:pt>
                <c:pt idx="1">
                  <c:v>0.18414999999999998</c:v>
                </c:pt>
                <c:pt idx="2">
                  <c:v>0.13335</c:v>
                </c:pt>
                <c:pt idx="3" formatCode="General">
                  <c:v>0.127</c:v>
                </c:pt>
                <c:pt idx="4">
                  <c:v>0.12064999999999999</c:v>
                </c:pt>
              </c:numCache>
            </c:numRef>
          </c:yVal>
        </c:ser>
        <c:ser>
          <c:idx val="1"/>
          <c:order val="1"/>
          <c:tx>
            <c:v>Nozzle 2</c:v>
          </c:tx>
          <c:spPr>
            <a:ln w="28575">
              <a:noFill/>
            </a:ln>
          </c:spPr>
          <c:xVal>
            <c:numRef>
              <c:f>'Experiment Data'!$F$28:$F$32</c:f>
              <c:numCache>
                <c:formatCode>General</c:formatCode>
                <c:ptCount val="5"/>
                <c:pt idx="0">
                  <c:v>310336.94742799795</c:v>
                </c:pt>
                <c:pt idx="1">
                  <c:v>285722.65908504132</c:v>
                </c:pt>
                <c:pt idx="2">
                  <c:v>240826.19714748824</c:v>
                </c:pt>
                <c:pt idx="3">
                  <c:v>174550.46762062429</c:v>
                </c:pt>
                <c:pt idx="4">
                  <c:v>74939.959023584728</c:v>
                </c:pt>
              </c:numCache>
            </c:numRef>
          </c:xVal>
          <c:yVal>
            <c:numRef>
              <c:f>'Experiment Data'!$H$28:$H$32</c:f>
              <c:numCache>
                <c:formatCode>0.000</c:formatCode>
                <c:ptCount val="5"/>
                <c:pt idx="0">
                  <c:v>0.40004999999999996</c:v>
                </c:pt>
                <c:pt idx="1">
                  <c:v>0.1905</c:v>
                </c:pt>
                <c:pt idx="2">
                  <c:v>0.15239999999999998</c:v>
                </c:pt>
                <c:pt idx="3">
                  <c:v>0.13969999999999999</c:v>
                </c:pt>
                <c:pt idx="4" formatCode="General">
                  <c:v>8.8899999999999993E-2</c:v>
                </c:pt>
              </c:numCache>
            </c:numRef>
          </c:yVal>
        </c:ser>
        <c:axId val="57652736"/>
        <c:axId val="57654272"/>
      </c:scatterChart>
      <c:valAx>
        <c:axId val="57652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Reynold's Number (Re) [ ]</a:t>
                </a:r>
              </a:p>
            </c:rich>
          </c:tx>
          <c:layout/>
        </c:title>
        <c:numFmt formatCode="General" sourceLinked="1"/>
        <c:tickLblPos val="nextTo"/>
        <c:crossAx val="57654272"/>
        <c:crosses val="autoZero"/>
        <c:crossBetween val="midCat"/>
      </c:valAx>
      <c:valAx>
        <c:axId val="57654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Length of Wake (L) [m]</a:t>
                </a:r>
              </a:p>
            </c:rich>
          </c:tx>
          <c:layout/>
        </c:title>
        <c:numFmt formatCode="0.000" sourceLinked="1"/>
        <c:tickLblPos val="nextTo"/>
        <c:crossAx val="5765273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Vortex Diameter vs. Reynold's Number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Nozzle 1</c:v>
          </c:tx>
          <c:spPr>
            <a:ln w="28575">
              <a:noFill/>
            </a:ln>
          </c:spPr>
          <c:xVal>
            <c:numRef>
              <c:f>'Experiment Data'!$F$13:$F$17</c:f>
              <c:numCache>
                <c:formatCode>General</c:formatCode>
                <c:ptCount val="5"/>
                <c:pt idx="0">
                  <c:v>214057.40799513191</c:v>
                </c:pt>
                <c:pt idx="1">
                  <c:v>203192.40112928115</c:v>
                </c:pt>
                <c:pt idx="2">
                  <c:v>146817.36550458375</c:v>
                </c:pt>
                <c:pt idx="3">
                  <c:v>72458.227606222616</c:v>
                </c:pt>
                <c:pt idx="4">
                  <c:v>130640.99164599291</c:v>
                </c:pt>
              </c:numCache>
            </c:numRef>
          </c:xVal>
          <c:yVal>
            <c:numRef>
              <c:f>'Experiment Data'!$I$13:$I$17</c:f>
              <c:numCache>
                <c:formatCode>0.0000</c:formatCode>
                <c:ptCount val="5"/>
                <c:pt idx="0" formatCode="General">
                  <c:v>2.5399999999999999E-2</c:v>
                </c:pt>
                <c:pt idx="1">
                  <c:v>2.2224999999999998E-2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yVal>
        </c:ser>
        <c:ser>
          <c:idx val="1"/>
          <c:order val="1"/>
          <c:tx>
            <c:v>Nozzle 2</c:v>
          </c:tx>
          <c:spPr>
            <a:ln w="28575">
              <a:noFill/>
            </a:ln>
          </c:spPr>
          <c:xVal>
            <c:numRef>
              <c:f>'Experiment Data'!$F$28:$F$32</c:f>
              <c:numCache>
                <c:formatCode>General</c:formatCode>
                <c:ptCount val="5"/>
                <c:pt idx="0">
                  <c:v>310336.94742799795</c:v>
                </c:pt>
                <c:pt idx="1">
                  <c:v>285722.65908504132</c:v>
                </c:pt>
                <c:pt idx="2">
                  <c:v>240826.19714748824</c:v>
                </c:pt>
                <c:pt idx="3">
                  <c:v>174550.46762062429</c:v>
                </c:pt>
                <c:pt idx="4">
                  <c:v>74939.959023584728</c:v>
                </c:pt>
              </c:numCache>
            </c:numRef>
          </c:xVal>
          <c:yVal>
            <c:numRef>
              <c:f>'Experiment Data'!$I$28:$I$32</c:f>
              <c:numCache>
                <c:formatCode>General</c:formatCode>
                <c:ptCount val="5"/>
                <c:pt idx="0">
                  <c:v>0.127</c:v>
                </c:pt>
                <c:pt idx="1">
                  <c:v>2.5399999999999999E-2</c:v>
                </c:pt>
                <c:pt idx="2" formatCode="0.0000">
                  <c:v>1.9049999999999997E-2</c:v>
                </c:pt>
                <c:pt idx="3">
                  <c:v>2.5399999999999999E-2</c:v>
                </c:pt>
                <c:pt idx="4">
                  <c:v>0</c:v>
                </c:pt>
              </c:numCache>
            </c:numRef>
          </c:yVal>
        </c:ser>
        <c:axId val="60184448"/>
        <c:axId val="60185984"/>
      </c:scatterChart>
      <c:valAx>
        <c:axId val="60184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Reynold's Number (Re) [ ]</a:t>
                </a:r>
              </a:p>
            </c:rich>
          </c:tx>
          <c:layout/>
        </c:title>
        <c:numFmt formatCode="General" sourceLinked="1"/>
        <c:tickLblPos val="nextTo"/>
        <c:crossAx val="60185984"/>
        <c:crosses val="autoZero"/>
        <c:crossBetween val="midCat"/>
      </c:valAx>
      <c:valAx>
        <c:axId val="601859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Vortex Diameter (D) [m]</a:t>
                </a:r>
              </a:p>
            </c:rich>
          </c:tx>
          <c:layout/>
        </c:title>
        <c:numFmt formatCode="General" sourceLinked="1"/>
        <c:tickLblPos val="nextTo"/>
        <c:crossAx val="6018444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996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996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6"/>
  <sheetViews>
    <sheetView tabSelected="1" topLeftCell="A7" workbookViewId="0">
      <selection activeCell="A27" sqref="A27:I32"/>
    </sheetView>
  </sheetViews>
  <sheetFormatPr defaultRowHeight="15"/>
  <cols>
    <col min="1" max="1" width="9.140625" style="1"/>
    <col min="2" max="2" width="14.5703125" style="1" hidden="1" customWidth="1"/>
    <col min="3" max="3" width="15.28515625" style="1" customWidth="1"/>
    <col min="4" max="4" width="13.42578125" style="1" hidden="1" customWidth="1"/>
    <col min="5" max="5" width="10.42578125" style="1" customWidth="1"/>
    <col min="6" max="6" width="9.140625" style="1"/>
    <col min="7" max="7" width="14.42578125" style="1" customWidth="1"/>
    <col min="8" max="8" width="11" style="1" customWidth="1"/>
    <col min="9" max="9" width="12.42578125" style="1" customWidth="1"/>
    <col min="10" max="16384" width="9.140625" style="1"/>
  </cols>
  <sheetData>
    <row r="1" spans="1:9">
      <c r="A1" s="1" t="s">
        <v>4</v>
      </c>
      <c r="C1" s="16">
        <v>47</v>
      </c>
      <c r="D1" s="16"/>
    </row>
    <row r="2" spans="1:9">
      <c r="A2" s="1" t="s">
        <v>5</v>
      </c>
      <c r="C2" s="16">
        <v>93.7</v>
      </c>
      <c r="D2" s="16"/>
    </row>
    <row r="4" spans="1:9">
      <c r="B4" s="2" t="s">
        <v>0</v>
      </c>
      <c r="C4" s="2"/>
    </row>
    <row r="6" spans="1:9" s="12" customFormat="1" ht="45">
      <c r="A6" s="8" t="s">
        <v>9</v>
      </c>
      <c r="B6" s="8" t="s">
        <v>6</v>
      </c>
      <c r="C6" s="9" t="s">
        <v>11</v>
      </c>
      <c r="D6" s="8" t="s">
        <v>7</v>
      </c>
      <c r="E6" s="9" t="s">
        <v>12</v>
      </c>
    </row>
    <row r="7" spans="1:9">
      <c r="A7" s="3">
        <v>1</v>
      </c>
      <c r="B7" s="4">
        <v>0.99299999999999999</v>
      </c>
      <c r="C7" s="11">
        <f>B7*0.0254</f>
        <v>2.52222E-2</v>
      </c>
      <c r="D7" s="4">
        <v>0.74399999999999999</v>
      </c>
      <c r="E7" s="11">
        <f>D7*0.0254</f>
        <v>1.8897600000000001E-2</v>
      </c>
    </row>
    <row r="8" spans="1:9">
      <c r="A8" s="3">
        <v>2</v>
      </c>
      <c r="B8" s="4">
        <v>0.98899999999999999</v>
      </c>
      <c r="C8" s="11">
        <f t="shared" ref="C8:E10" si="0">B8*0.0254</f>
        <v>2.51206E-2</v>
      </c>
      <c r="D8" s="4">
        <v>0.746</v>
      </c>
      <c r="E8" s="11">
        <f t="shared" si="0"/>
        <v>1.8948400000000001E-2</v>
      </c>
    </row>
    <row r="9" spans="1:9">
      <c r="A9" s="3">
        <v>3</v>
      </c>
      <c r="B9" s="4">
        <v>0.99</v>
      </c>
      <c r="C9" s="11">
        <f t="shared" si="0"/>
        <v>2.5145999999999998E-2</v>
      </c>
      <c r="D9" s="4">
        <v>0.747</v>
      </c>
      <c r="E9" s="11">
        <f t="shared" si="0"/>
        <v>1.8973799999999999E-2</v>
      </c>
    </row>
    <row r="10" spans="1:9">
      <c r="A10" s="3" t="s">
        <v>8</v>
      </c>
      <c r="B10" s="4">
        <f>AVERAGE(B7:B9)</f>
        <v>0.9906666666666667</v>
      </c>
      <c r="C10" s="11">
        <f t="shared" si="0"/>
        <v>2.5162933333333332E-2</v>
      </c>
      <c r="D10" s="4">
        <f>AVERAGE(D7:D9)</f>
        <v>0.7456666666666667</v>
      </c>
      <c r="E10" s="11">
        <f t="shared" si="0"/>
        <v>1.8939933333333332E-2</v>
      </c>
    </row>
    <row r="11" spans="1:9">
      <c r="A11" s="6"/>
      <c r="B11" s="6"/>
      <c r="C11" s="6"/>
      <c r="D11" s="6"/>
    </row>
    <row r="12" spans="1:9" s="12" customFormat="1" ht="45">
      <c r="A12" s="10" t="s">
        <v>1</v>
      </c>
      <c r="B12" s="10" t="s">
        <v>2</v>
      </c>
      <c r="C12" s="12" t="s">
        <v>10</v>
      </c>
      <c r="E12" s="12" t="s">
        <v>13</v>
      </c>
      <c r="F12" s="12" t="s">
        <v>14</v>
      </c>
      <c r="G12" s="12" t="s">
        <v>15</v>
      </c>
      <c r="H12" s="12" t="s">
        <v>16</v>
      </c>
      <c r="I12" s="12" t="s">
        <v>17</v>
      </c>
    </row>
    <row r="13" spans="1:9">
      <c r="A13" s="6">
        <v>1</v>
      </c>
      <c r="B13" s="7">
        <v>11.486000000000001</v>
      </c>
      <c r="C13" s="13">
        <f>B13/3600</f>
        <v>3.1905555555555559E-3</v>
      </c>
      <c r="E13" s="14">
        <f>4*C13/(PI()*($E$10^2))</f>
        <v>11.324513082294668</v>
      </c>
      <c r="F13" s="1">
        <f>1000*E13*$E$10/(0.001002)</f>
        <v>214057.40799513191</v>
      </c>
      <c r="G13" s="14">
        <f>0.21*E13/$E$10</f>
        <v>125.56262503292234</v>
      </c>
      <c r="H13" s="14">
        <f>11.5*0.0254</f>
        <v>0.29209999999999997</v>
      </c>
      <c r="I13" s="1">
        <v>2.5399999999999999E-2</v>
      </c>
    </row>
    <row r="14" spans="1:9">
      <c r="A14" s="6">
        <v>2</v>
      </c>
      <c r="B14" s="7">
        <v>10.903</v>
      </c>
      <c r="C14" s="13">
        <f t="shared" ref="C14:C17" si="1">B14/3600</f>
        <v>3.0286111111111113E-3</v>
      </c>
      <c r="E14" s="14">
        <f t="shared" ref="E14:E17" si="2">4*C14/(PI()*($E$10^2))</f>
        <v>10.749709745451748</v>
      </c>
      <c r="F14" s="1">
        <f t="shared" ref="F14:F17" si="3">1000*E14*$E$10/(0.001002)</f>
        <v>203192.40112928115</v>
      </c>
      <c r="G14" s="14">
        <f t="shared" ref="G14:G17" si="4">0.21*E14/$E$10</f>
        <v>119.18938714382313</v>
      </c>
      <c r="H14" s="14">
        <f>(9.5-2.25)*0.0254</f>
        <v>0.18414999999999998</v>
      </c>
      <c r="I14" s="18">
        <f>(7/8)*0.0254</f>
        <v>2.2224999999999998E-2</v>
      </c>
    </row>
    <row r="15" spans="1:9">
      <c r="A15" s="6">
        <v>3</v>
      </c>
      <c r="B15" s="7">
        <v>7.8780000000000001</v>
      </c>
      <c r="C15" s="13">
        <f t="shared" si="1"/>
        <v>2.1883333333333334E-3</v>
      </c>
      <c r="E15" s="14">
        <f t="shared" si="2"/>
        <v>7.7672396014554588</v>
      </c>
      <c r="F15" s="1">
        <f t="shared" si="3"/>
        <v>146817.36550458375</v>
      </c>
      <c r="G15" s="14">
        <f t="shared" si="4"/>
        <v>86.120699983402602</v>
      </c>
      <c r="H15" s="14">
        <f>(7.5-2.25)*0.0254</f>
        <v>0.13335</v>
      </c>
      <c r="I15" s="17" t="s">
        <v>18</v>
      </c>
    </row>
    <row r="16" spans="1:9">
      <c r="A16" s="6">
        <v>4</v>
      </c>
      <c r="B16" s="7">
        <v>3.8879999999999999</v>
      </c>
      <c r="C16" s="13">
        <f t="shared" si="1"/>
        <v>1.08E-3</v>
      </c>
      <c r="E16" s="14">
        <f t="shared" si="2"/>
        <v>3.8333368330107671</v>
      </c>
      <c r="F16" s="1">
        <f t="shared" si="3"/>
        <v>72458.227606222616</v>
      </c>
      <c r="G16" s="14">
        <f t="shared" si="4"/>
        <v>42.502828323872727</v>
      </c>
      <c r="H16" s="1">
        <f>5*0.0254</f>
        <v>0.127</v>
      </c>
      <c r="I16" s="17" t="s">
        <v>18</v>
      </c>
    </row>
    <row r="17" spans="1:9">
      <c r="A17" s="6">
        <v>5</v>
      </c>
      <c r="B17" s="7">
        <v>7.01</v>
      </c>
      <c r="C17" s="13">
        <f t="shared" si="1"/>
        <v>1.9472222222222221E-3</v>
      </c>
      <c r="E17" s="14">
        <f t="shared" si="2"/>
        <v>6.9114432097236307</v>
      </c>
      <c r="F17" s="1">
        <f t="shared" si="3"/>
        <v>130640.99164599291</v>
      </c>
      <c r="G17" s="14">
        <f t="shared" si="4"/>
        <v>76.631899832908374</v>
      </c>
      <c r="H17" s="14">
        <f>4.75*0.0254</f>
        <v>0.12064999999999999</v>
      </c>
      <c r="I17" s="17" t="s">
        <v>18</v>
      </c>
    </row>
    <row r="18" spans="1:9">
      <c r="A18" s="6"/>
      <c r="B18" s="6"/>
      <c r="C18" s="6"/>
      <c r="D18" s="6"/>
    </row>
    <row r="19" spans="1:9">
      <c r="A19" s="6"/>
      <c r="B19" s="5" t="s">
        <v>3</v>
      </c>
      <c r="C19" s="5"/>
      <c r="D19" s="6"/>
    </row>
    <row r="20" spans="1:9">
      <c r="A20" s="6"/>
      <c r="B20" s="6"/>
      <c r="C20" s="6"/>
      <c r="D20" s="6"/>
    </row>
    <row r="21" spans="1:9" s="12" customFormat="1" ht="45">
      <c r="A21" s="8" t="s">
        <v>9</v>
      </c>
      <c r="B21" s="8" t="s">
        <v>6</v>
      </c>
      <c r="C21" s="9" t="s">
        <v>11</v>
      </c>
      <c r="D21" s="8" t="s">
        <v>7</v>
      </c>
      <c r="E21" s="9" t="s">
        <v>12</v>
      </c>
    </row>
    <row r="22" spans="1:9">
      <c r="A22" s="3">
        <v>1</v>
      </c>
      <c r="B22" s="4">
        <v>0.97899999999999998</v>
      </c>
      <c r="C22" s="11">
        <f>B22*0.0254</f>
        <v>2.4866599999999999E-2</v>
      </c>
      <c r="D22" s="4">
        <v>0.49199999999999999</v>
      </c>
      <c r="E22" s="11">
        <f>D22*0.0254</f>
        <v>1.2496799999999999E-2</v>
      </c>
    </row>
    <row r="23" spans="1:9">
      <c r="A23" s="3">
        <v>2</v>
      </c>
      <c r="B23" s="4">
        <v>0.97799999999999998</v>
      </c>
      <c r="C23" s="11">
        <f t="shared" ref="C23:C25" si="5">B23*0.0254</f>
        <v>2.4841199999999997E-2</v>
      </c>
      <c r="D23" s="4">
        <v>0.496</v>
      </c>
      <c r="E23" s="11">
        <f t="shared" ref="E23" si="6">D23*0.0254</f>
        <v>1.2598399999999999E-2</v>
      </c>
    </row>
    <row r="24" spans="1:9">
      <c r="A24" s="3">
        <v>3</v>
      </c>
      <c r="B24" s="4">
        <v>0.98</v>
      </c>
      <c r="C24" s="11">
        <f t="shared" si="5"/>
        <v>2.4891999999999997E-2</v>
      </c>
      <c r="D24" s="4">
        <v>0.49399999999999999</v>
      </c>
      <c r="E24" s="11">
        <f t="shared" ref="E24" si="7">D24*0.0254</f>
        <v>1.2547599999999999E-2</v>
      </c>
    </row>
    <row r="25" spans="1:9">
      <c r="A25" s="3" t="s">
        <v>8</v>
      </c>
      <c r="B25" s="4">
        <f>AVERAGE(B22:B24)</f>
        <v>0.97899999999999998</v>
      </c>
      <c r="C25" s="11">
        <f t="shared" si="5"/>
        <v>2.4866599999999999E-2</v>
      </c>
      <c r="D25" s="4">
        <f>AVERAGE(D22:D24)</f>
        <v>0.49399999999999999</v>
      </c>
      <c r="E25" s="11">
        <f t="shared" ref="E25" si="8">D25*0.0254</f>
        <v>1.2547599999999999E-2</v>
      </c>
    </row>
    <row r="26" spans="1:9">
      <c r="A26" s="6"/>
      <c r="B26" s="6"/>
      <c r="C26" s="6"/>
      <c r="D26" s="6"/>
    </row>
    <row r="27" spans="1:9" s="12" customFormat="1" ht="30">
      <c r="A27" s="10" t="s">
        <v>1</v>
      </c>
      <c r="B27" s="10" t="s">
        <v>2</v>
      </c>
      <c r="C27" s="12" t="s">
        <v>10</v>
      </c>
      <c r="E27" s="12" t="s">
        <v>13</v>
      </c>
      <c r="F27" s="12" t="s">
        <v>14</v>
      </c>
      <c r="G27" s="12" t="s">
        <v>15</v>
      </c>
      <c r="H27" s="12" t="s">
        <v>16</v>
      </c>
      <c r="I27" s="12" t="s">
        <v>17</v>
      </c>
    </row>
    <row r="28" spans="1:9">
      <c r="A28" s="6">
        <v>1</v>
      </c>
      <c r="B28" s="7">
        <v>11.032</v>
      </c>
      <c r="C28" s="13">
        <f>B28/3600</f>
        <v>3.0644444444444443E-3</v>
      </c>
      <c r="E28" s="14">
        <f>4*C28/(PI()*($E$25^2))</f>
        <v>24.78223893994501</v>
      </c>
      <c r="F28" s="1">
        <f>1000*E28*$E$25/(0.001002)</f>
        <v>310336.94742799795</v>
      </c>
      <c r="G28" s="14">
        <f>0.21*E28/$E$25</f>
        <v>414.76219973448724</v>
      </c>
      <c r="H28" s="14">
        <f>(18-2.25)*0.0254</f>
        <v>0.40004999999999996</v>
      </c>
      <c r="I28" s="1">
        <f>5*0.0254</f>
        <v>0.127</v>
      </c>
    </row>
    <row r="29" spans="1:9">
      <c r="A29" s="6">
        <v>2</v>
      </c>
      <c r="B29" s="7">
        <v>10.157</v>
      </c>
      <c r="C29" s="13">
        <f t="shared" ref="C29:C32" si="9">B29/3600</f>
        <v>2.8213888888888889E-3</v>
      </c>
      <c r="E29" s="14">
        <f t="shared" ref="E29:E32" si="10">4*C29/(PI()*($E$25^2))</f>
        <v>22.816642577322469</v>
      </c>
      <c r="F29" s="1">
        <f t="shared" ref="F29:F32" si="11">1000*E29*$E$25/(0.001002)</f>
        <v>285722.65908504132</v>
      </c>
      <c r="G29" s="14">
        <f t="shared" ref="G29:G32" si="12">0.21*E29/$E$25</f>
        <v>381.86545165909962</v>
      </c>
      <c r="H29" s="14">
        <f>(9.75-2.25)*0.0254</f>
        <v>0.1905</v>
      </c>
      <c r="I29" s="1">
        <f>1*0.0254</f>
        <v>2.5399999999999999E-2</v>
      </c>
    </row>
    <row r="30" spans="1:9">
      <c r="A30" s="6">
        <v>3</v>
      </c>
      <c r="B30" s="7">
        <v>8.5609999999999999</v>
      </c>
      <c r="C30" s="13">
        <f t="shared" si="9"/>
        <v>2.3780555555555556E-3</v>
      </c>
      <c r="E30" s="14">
        <f t="shared" si="10"/>
        <v>19.231394811898952</v>
      </c>
      <c r="F30" s="1">
        <f t="shared" si="11"/>
        <v>240826.19714748824</v>
      </c>
      <c r="G30" s="14">
        <f t="shared" si="12"/>
        <v>321.86178316959263</v>
      </c>
      <c r="H30" s="14">
        <f>(8.25-2.25)*0.0254</f>
        <v>0.15239999999999998</v>
      </c>
      <c r="I30" s="18">
        <f>0.75*0.0254</f>
        <v>1.9049999999999997E-2</v>
      </c>
    </row>
    <row r="31" spans="1:9">
      <c r="A31" s="6">
        <v>4</v>
      </c>
      <c r="B31" s="7">
        <v>6.2050000000000001</v>
      </c>
      <c r="C31" s="13">
        <f t="shared" si="9"/>
        <v>1.7236111111111111E-3</v>
      </c>
      <c r="E31" s="14">
        <f t="shared" si="10"/>
        <v>13.938886205797569</v>
      </c>
      <c r="F31" s="1">
        <f t="shared" si="11"/>
        <v>174550.46762062429</v>
      </c>
      <c r="G31" s="14">
        <f t="shared" si="12"/>
        <v>233.2849392088917</v>
      </c>
      <c r="H31" s="14">
        <f>(7.75-2.25)*0.0254</f>
        <v>0.13969999999999999</v>
      </c>
      <c r="I31" s="1">
        <v>2.5399999999999999E-2</v>
      </c>
    </row>
    <row r="32" spans="1:9">
      <c r="A32" s="6">
        <v>5</v>
      </c>
      <c r="B32" s="7">
        <v>2.6640000000000001</v>
      </c>
      <c r="C32" s="15">
        <f t="shared" si="9"/>
        <v>7.3999999999999999E-4</v>
      </c>
      <c r="E32" s="14">
        <f t="shared" si="10"/>
        <v>5.9843985257445169</v>
      </c>
      <c r="F32" s="1">
        <f t="shared" si="11"/>
        <v>74939.959023584728</v>
      </c>
      <c r="G32" s="14">
        <f t="shared" si="12"/>
        <v>100.15649928323732</v>
      </c>
      <c r="H32" s="1">
        <f>(5.75-2.25)*0.0254</f>
        <v>8.8899999999999993E-2</v>
      </c>
      <c r="I32" s="17" t="s">
        <v>18</v>
      </c>
    </row>
    <row r="34" spans="1:9" ht="60">
      <c r="C34" s="9" t="s">
        <v>11</v>
      </c>
      <c r="D34" s="8" t="s">
        <v>7</v>
      </c>
      <c r="E34" s="9" t="s">
        <v>12</v>
      </c>
      <c r="F34" s="12" t="s">
        <v>20</v>
      </c>
      <c r="G34" s="12" t="s">
        <v>19</v>
      </c>
      <c r="H34" s="12" t="s">
        <v>21</v>
      </c>
      <c r="I34" s="12" t="s">
        <v>22</v>
      </c>
    </row>
    <row r="35" spans="1:9">
      <c r="A35" s="1" t="s">
        <v>23</v>
      </c>
      <c r="C35" s="1">
        <v>2.52E-2</v>
      </c>
      <c r="E35" s="1">
        <v>1.89E-2</v>
      </c>
      <c r="F35" s="1">
        <v>2.2200000000000001E-2</v>
      </c>
      <c r="G35" s="1">
        <v>2.5399999999999999E-2</v>
      </c>
      <c r="H35" s="1">
        <v>0.1207</v>
      </c>
      <c r="I35" s="1">
        <v>0.29210000000000003</v>
      </c>
    </row>
    <row r="36" spans="1:9">
      <c r="A36" s="1" t="s">
        <v>24</v>
      </c>
      <c r="C36" s="1">
        <v>2.4899999999999999E-2</v>
      </c>
      <c r="E36" s="1">
        <v>1.2500000000000001E-2</v>
      </c>
      <c r="F36" s="1">
        <v>2.5399999999999999E-2</v>
      </c>
      <c r="G36" s="1">
        <v>0.127</v>
      </c>
      <c r="H36" s="1">
        <v>8.8900000000000007E-2</v>
      </c>
      <c r="I36" s="1">
        <v>0.4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Experiment Data</vt:lpstr>
      <vt:lpstr>Re vs f</vt:lpstr>
      <vt:lpstr>Re vs L</vt:lpstr>
      <vt:lpstr>Re vs 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</dc:creator>
  <cp:lastModifiedBy>ahagen</cp:lastModifiedBy>
  <dcterms:created xsi:type="dcterms:W3CDTF">2011-02-15T21:42:48Z</dcterms:created>
  <dcterms:modified xsi:type="dcterms:W3CDTF">2011-02-22T02:59:06Z</dcterms:modified>
</cp:coreProperties>
</file>