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2"/>
  </bookViews>
  <sheets>
    <sheet name="Telefono" sheetId="1" r:id="rId1"/>
    <sheet name="Tablet" sheetId="2" r:id="rId2"/>
    <sheet name="Tab2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5" i="3"/>
  <c r="C17" i="3" s="1"/>
  <c r="C14" i="3"/>
  <c r="C13" i="3"/>
  <c r="C12" i="3"/>
  <c r="C11" i="3"/>
  <c r="C10" i="3"/>
  <c r="C9" i="3"/>
  <c r="C8" i="3"/>
  <c r="C7" i="3"/>
  <c r="D6" i="3"/>
  <c r="D7" i="3" s="1"/>
  <c r="D8" i="3" s="1"/>
  <c r="D9" i="3" s="1"/>
  <c r="D10" i="3" s="1"/>
  <c r="D11" i="3" s="1"/>
  <c r="D12" i="3" s="1"/>
  <c r="D13" i="3" s="1"/>
  <c r="D14" i="3" s="1"/>
  <c r="D15" i="3" s="1"/>
  <c r="C6" i="3"/>
  <c r="C5" i="3"/>
  <c r="C89" i="2" l="1"/>
  <c r="C88" i="2"/>
  <c r="C86" i="2"/>
  <c r="C85" i="2"/>
  <c r="C84" i="2"/>
  <c r="C83" i="2"/>
  <c r="C82" i="2"/>
  <c r="C81" i="2"/>
  <c r="C61" i="2" l="1"/>
  <c r="C62" i="2"/>
  <c r="C46" i="2"/>
  <c r="C15" i="2"/>
  <c r="C30" i="2"/>
  <c r="C51" i="2"/>
  <c r="C52" i="2"/>
  <c r="C53" i="2"/>
  <c r="C54" i="2"/>
  <c r="C55" i="2"/>
  <c r="C56" i="2"/>
  <c r="C57" i="2"/>
  <c r="C58" i="2"/>
  <c r="C59" i="2"/>
  <c r="C60" i="2"/>
  <c r="C50" i="2"/>
  <c r="D51" i="2"/>
  <c r="D52" i="2" s="1"/>
  <c r="D53" i="2" s="1"/>
  <c r="D54" i="2" s="1"/>
  <c r="D55" i="2" s="1"/>
  <c r="D56" i="2" s="1"/>
  <c r="D57" i="2" s="1"/>
  <c r="D58" i="2" s="1"/>
  <c r="D59" i="2" s="1"/>
  <c r="D60" i="2" s="1"/>
  <c r="C14" i="2" l="1"/>
  <c r="C45" i="2"/>
  <c r="C29" i="2"/>
  <c r="C37" i="2"/>
  <c r="D37" i="2" s="1"/>
  <c r="E38" i="2"/>
  <c r="E39" i="2" s="1"/>
  <c r="E40" i="2" s="1"/>
  <c r="E41" i="2" s="1"/>
  <c r="E42" i="2" s="1"/>
  <c r="E43" i="2" s="1"/>
  <c r="E44" i="2" s="1"/>
  <c r="E37" i="2"/>
  <c r="C34" i="2"/>
  <c r="D39" i="2" s="1"/>
  <c r="E35" i="2"/>
  <c r="E36" i="2" s="1"/>
  <c r="D34" i="2"/>
  <c r="C44" i="2"/>
  <c r="D44" i="2" s="1"/>
  <c r="C43" i="2"/>
  <c r="C42" i="2"/>
  <c r="D42" i="2" s="1"/>
  <c r="C41" i="2"/>
  <c r="D41" i="2" s="1"/>
  <c r="C40" i="2"/>
  <c r="D40" i="2" s="1"/>
  <c r="C39" i="2"/>
  <c r="C38" i="2"/>
  <c r="D38" i="2" s="1"/>
  <c r="C36" i="2"/>
  <c r="D36" i="2" s="1"/>
  <c r="C35" i="2"/>
  <c r="D35" i="2" s="1"/>
  <c r="D43" i="2" l="1"/>
  <c r="D4" i="2"/>
  <c r="D5" i="2" s="1"/>
  <c r="D6" i="2" s="1"/>
  <c r="D7" i="2" s="1"/>
  <c r="D8" i="2" s="1"/>
  <c r="D9" i="2" s="1"/>
  <c r="D10" i="2" s="1"/>
  <c r="D11" i="2" s="1"/>
  <c r="D12" i="2" s="1"/>
  <c r="D13" i="2" s="1"/>
  <c r="C13" i="2"/>
  <c r="C12" i="2"/>
  <c r="C11" i="2"/>
  <c r="C10" i="2"/>
  <c r="C9" i="2"/>
  <c r="C8" i="2"/>
  <c r="C7" i="2"/>
  <c r="C6" i="2"/>
  <c r="C5" i="2"/>
  <c r="C4" i="2"/>
  <c r="C19" i="2"/>
  <c r="D19" i="2" s="1"/>
  <c r="C20" i="2"/>
  <c r="C21" i="2"/>
  <c r="D21" i="2" s="1"/>
  <c r="C22" i="2"/>
  <c r="D22" i="2" s="1"/>
  <c r="C23" i="2"/>
  <c r="C24" i="2"/>
  <c r="D24" i="2" s="1"/>
  <c r="C25" i="2"/>
  <c r="D25" i="2" s="1"/>
  <c r="C26" i="2"/>
  <c r="D26" i="2" s="1"/>
  <c r="C27" i="2"/>
  <c r="D27" i="2" s="1"/>
  <c r="C28" i="2"/>
  <c r="D28" i="2" s="1"/>
  <c r="C18" i="2"/>
  <c r="D18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D20" i="2" l="1"/>
  <c r="D23" i="2"/>
  <c r="S32" i="1"/>
  <c r="S33" i="1"/>
  <c r="D52" i="1" l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2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L3" i="1"/>
</calcChain>
</file>

<file path=xl/sharedStrings.xml><?xml version="1.0" encoding="utf-8"?>
<sst xmlns="http://schemas.openxmlformats.org/spreadsheetml/2006/main" count="51" uniqueCount="26">
  <si>
    <t>time</t>
  </si>
  <si>
    <t>level</t>
  </si>
  <si>
    <t>consumo al minuto  percentuale (1 pull ogni 5 secondi)</t>
  </si>
  <si>
    <t>derivata media</t>
  </si>
  <si>
    <t>1 pull 5 sec</t>
  </si>
  <si>
    <t>1 pull 1 sec</t>
  </si>
  <si>
    <t>consumo/min</t>
  </si>
  <si>
    <t>1 pull 10 sec</t>
  </si>
  <si>
    <t>1 pull 20 sec</t>
  </si>
  <si>
    <t>durata (min)</t>
  </si>
  <si>
    <t>time (sec)</t>
  </si>
  <si>
    <t>parziali</t>
  </si>
  <si>
    <t>Frequenza</t>
  </si>
  <si>
    <t>Derivata</t>
  </si>
  <si>
    <t>Display 25%</t>
  </si>
  <si>
    <t>x</t>
  </si>
  <si>
    <t>y</t>
  </si>
  <si>
    <t>Media X</t>
  </si>
  <si>
    <t>Media Y</t>
  </si>
  <si>
    <t>Varianza x</t>
  </si>
  <si>
    <t>Varianza y</t>
  </si>
  <si>
    <t>Deviazione x</t>
  </si>
  <si>
    <t>Deviazione y</t>
  </si>
  <si>
    <t xml:space="preserve">Covarianza </t>
  </si>
  <si>
    <t>Pearson</t>
  </si>
  <si>
    <t>1 pull 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</si>
</sst>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al minuto  percentuale (1 pull ogni 5 secondi) </a:t>
            </a:r>
          </a:p>
          <a:p>
            <a:pPr>
              <a:defRPr/>
            </a:pPr>
            <a:r>
              <a:rPr lang="it-IT"/>
              <a:t>caso</a:t>
            </a:r>
            <a:r>
              <a:rPr lang="it-IT" baseline="0"/>
              <a:t> utilizzo medio/alto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Telefono!$C$7:$C$19</c:f>
              <c:numCache>
                <c:formatCode>General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203</c:v>
                </c:pt>
                <c:pt idx="3">
                  <c:v>279</c:v>
                </c:pt>
                <c:pt idx="4">
                  <c:v>408</c:v>
                </c:pt>
                <c:pt idx="5">
                  <c:v>482</c:v>
                </c:pt>
                <c:pt idx="6">
                  <c:v>550</c:v>
                </c:pt>
                <c:pt idx="7">
                  <c:v>606</c:v>
                </c:pt>
                <c:pt idx="8">
                  <c:v>679</c:v>
                </c:pt>
                <c:pt idx="9">
                  <c:v>756</c:v>
                </c:pt>
                <c:pt idx="10">
                  <c:v>818</c:v>
                </c:pt>
                <c:pt idx="11">
                  <c:v>956</c:v>
                </c:pt>
                <c:pt idx="12">
                  <c:v>1053</c:v>
                </c:pt>
              </c:numCache>
            </c:numRef>
          </c:xVal>
          <c:yVal>
            <c:numRef>
              <c:f>Telefono!$D$7:$D$19</c:f>
              <c:numCache>
                <c:formatCode>General</c:formatCode>
                <c:ptCount val="13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4EFA-A086-D503856C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3368"/>
        <c:axId val="304392712"/>
      </c:scatterChart>
      <c:valAx>
        <c:axId val="3043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2712"/>
        <c:crosses val="autoZero"/>
        <c:crossBetween val="midCat"/>
      </c:valAx>
      <c:valAx>
        <c:axId val="3043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consumo al minuto  percentuale (1 pull al secondo)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caso utilizzo medio/alto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Telefono!$C$28:$C$42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135</c:v>
                </c:pt>
                <c:pt idx="3">
                  <c:v>203</c:v>
                </c:pt>
                <c:pt idx="4">
                  <c:v>272</c:v>
                </c:pt>
                <c:pt idx="5">
                  <c:v>338</c:v>
                </c:pt>
                <c:pt idx="6">
                  <c:v>404</c:v>
                </c:pt>
                <c:pt idx="7">
                  <c:v>449</c:v>
                </c:pt>
                <c:pt idx="8">
                  <c:v>524</c:v>
                </c:pt>
                <c:pt idx="9">
                  <c:v>591</c:v>
                </c:pt>
                <c:pt idx="10">
                  <c:v>664</c:v>
                </c:pt>
                <c:pt idx="11">
                  <c:v>732</c:v>
                </c:pt>
                <c:pt idx="12">
                  <c:v>799</c:v>
                </c:pt>
                <c:pt idx="13">
                  <c:v>868</c:v>
                </c:pt>
                <c:pt idx="14">
                  <c:v>929</c:v>
                </c:pt>
              </c:numCache>
            </c:numRef>
          </c:xVal>
          <c:yVal>
            <c:numRef>
              <c:f>Telefono!$D$28:$D$42</c:f>
              <c:numCache>
                <c:formatCode>General</c:formatCode>
                <c:ptCount val="15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F-4434-B17A-207DB1DC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6656"/>
        <c:axId val="308335672"/>
      </c:scatterChart>
      <c:valAx>
        <c:axId val="3083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5672"/>
        <c:crosses val="autoZero"/>
        <c:crossBetween val="midCat"/>
      </c:valAx>
      <c:valAx>
        <c:axId val="3083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5 sec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4361329833771E-2"/>
                  <c:y val="2.707640711577719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Tablet!$D$18:$D$28</c:f>
              <c:numCache>
                <c:formatCode>General</c:formatCode>
                <c:ptCount val="11"/>
                <c:pt idx="0">
                  <c:v>0</c:v>
                </c:pt>
                <c:pt idx="1">
                  <c:v>589</c:v>
                </c:pt>
                <c:pt idx="2">
                  <c:v>1131</c:v>
                </c:pt>
                <c:pt idx="3">
                  <c:v>1590</c:v>
                </c:pt>
                <c:pt idx="4">
                  <c:v>2052</c:v>
                </c:pt>
                <c:pt idx="5">
                  <c:v>2587</c:v>
                </c:pt>
                <c:pt idx="6">
                  <c:v>3147</c:v>
                </c:pt>
                <c:pt idx="7">
                  <c:v>3536</c:v>
                </c:pt>
                <c:pt idx="8">
                  <c:v>4033</c:v>
                </c:pt>
                <c:pt idx="9">
                  <c:v>4498</c:v>
                </c:pt>
                <c:pt idx="10">
                  <c:v>4987</c:v>
                </c:pt>
              </c:numCache>
            </c:numRef>
          </c:xVal>
          <c:yVal>
            <c:numRef>
              <c:f>Tablet!$E$18:$E$28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D-4E89-8DEC-DB295FED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2736"/>
        <c:axId val="297704048"/>
      </c:scatterChart>
      <c:valAx>
        <c:axId val="297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4048"/>
        <c:crosses val="autoZero"/>
        <c:crossBetween val="midCat"/>
      </c:valAx>
      <c:valAx>
        <c:axId val="297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1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38495188101487E-2"/>
                  <c:y val="1.158902012248468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Tablet!$C$3:$C$13</c:f>
              <c:numCache>
                <c:formatCode>General</c:formatCode>
                <c:ptCount val="11"/>
                <c:pt idx="0">
                  <c:v>0</c:v>
                </c:pt>
                <c:pt idx="1">
                  <c:v>672</c:v>
                </c:pt>
                <c:pt idx="2">
                  <c:v>837</c:v>
                </c:pt>
                <c:pt idx="3">
                  <c:v>1218</c:v>
                </c:pt>
                <c:pt idx="4">
                  <c:v>1822</c:v>
                </c:pt>
                <c:pt idx="5">
                  <c:v>2096</c:v>
                </c:pt>
                <c:pt idx="6">
                  <c:v>2472</c:v>
                </c:pt>
                <c:pt idx="7">
                  <c:v>3022</c:v>
                </c:pt>
                <c:pt idx="8">
                  <c:v>3340</c:v>
                </c:pt>
                <c:pt idx="9">
                  <c:v>3638</c:v>
                </c:pt>
                <c:pt idx="10">
                  <c:v>4272</c:v>
                </c:pt>
              </c:numCache>
            </c:numRef>
          </c:xVal>
          <c:yVal>
            <c:numRef>
              <c:f>Tablet!$D$3:$D$13</c:f>
              <c:numCache>
                <c:formatCode>General</c:formatCode>
                <c:ptCount val="11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7-4742-B1C0-29DCF41F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4536"/>
        <c:axId val="297699128"/>
      </c:scatterChart>
      <c:valAx>
        <c:axId val="2976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9128"/>
        <c:crosses val="autoZero"/>
        <c:crossBetween val="midCat"/>
      </c:valAx>
      <c:valAx>
        <c:axId val="2976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10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02340332458443"/>
                  <c:y val="-6.1971420239136775E-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Tablet!$D$34:$D$44</c:f>
              <c:numCache>
                <c:formatCode>General</c:formatCode>
                <c:ptCount val="11"/>
                <c:pt idx="0">
                  <c:v>0</c:v>
                </c:pt>
                <c:pt idx="1">
                  <c:v>999</c:v>
                </c:pt>
                <c:pt idx="2">
                  <c:v>1380</c:v>
                </c:pt>
                <c:pt idx="3">
                  <c:v>1760</c:v>
                </c:pt>
                <c:pt idx="4">
                  <c:v>2283</c:v>
                </c:pt>
                <c:pt idx="5">
                  <c:v>2739</c:v>
                </c:pt>
                <c:pt idx="6">
                  <c:v>3271</c:v>
                </c:pt>
                <c:pt idx="7">
                  <c:v>4084</c:v>
                </c:pt>
                <c:pt idx="8">
                  <c:v>4480</c:v>
                </c:pt>
                <c:pt idx="9">
                  <c:v>4683</c:v>
                </c:pt>
                <c:pt idx="10">
                  <c:v>5166</c:v>
                </c:pt>
              </c:numCache>
            </c:numRef>
          </c:xVal>
          <c:yVal>
            <c:numRef>
              <c:f>Tablet!$E$34:$E$44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A-4DF8-897A-6BBB0D41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16560"/>
        <c:axId val="299110656"/>
      </c:scatterChart>
      <c:valAx>
        <c:axId val="2991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110656"/>
        <c:crosses val="autoZero"/>
        <c:crossBetween val="midCat"/>
      </c:valAx>
      <c:valAx>
        <c:axId val="299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1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20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01685742890387"/>
                  <c:y val="-4.6092155147273257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Tablet!$C$50:$C$60</c:f>
              <c:numCache>
                <c:formatCode>General</c:formatCode>
                <c:ptCount val="11"/>
                <c:pt idx="0">
                  <c:v>0</c:v>
                </c:pt>
                <c:pt idx="1">
                  <c:v>1783</c:v>
                </c:pt>
                <c:pt idx="2">
                  <c:v>2003</c:v>
                </c:pt>
                <c:pt idx="3">
                  <c:v>2449</c:v>
                </c:pt>
                <c:pt idx="4">
                  <c:v>2911</c:v>
                </c:pt>
                <c:pt idx="5">
                  <c:v>3415</c:v>
                </c:pt>
                <c:pt idx="6">
                  <c:v>3816</c:v>
                </c:pt>
                <c:pt idx="7">
                  <c:v>4272</c:v>
                </c:pt>
                <c:pt idx="8">
                  <c:v>4712</c:v>
                </c:pt>
                <c:pt idx="9">
                  <c:v>5228</c:v>
                </c:pt>
                <c:pt idx="10">
                  <c:v>5696</c:v>
                </c:pt>
              </c:numCache>
            </c:numRef>
          </c:xVal>
          <c:yVal>
            <c:numRef>
              <c:f>Tablet!$D$50:$D$60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1-4ED2-B724-B5C914F8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01360"/>
        <c:axId val="306799720"/>
      </c:scatterChart>
      <c:valAx>
        <c:axId val="3068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799720"/>
        <c:crosses val="autoZero"/>
        <c:crossBetween val="midCat"/>
      </c:valAx>
      <c:valAx>
        <c:axId val="3067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Tablet!$E$72</c:f>
              <c:strCache>
                <c:ptCount val="1"/>
                <c:pt idx="0">
                  <c:v>Derivata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91994750656167"/>
                  <c:y val="9.81758530183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Tablet!$D$73:$D$76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</c:numCache>
            </c:numRef>
          </c:xVal>
          <c:yVal>
            <c:numRef>
              <c:f>Tablet!$E$73:$E$76</c:f>
              <c:numCache>
                <c:formatCode>General</c:formatCode>
                <c:ptCount val="4"/>
                <c:pt idx="0">
                  <c:v>-2.4320000000000001E-3</c:v>
                </c:pt>
                <c:pt idx="1">
                  <c:v>-2.0249999999999999E-3</c:v>
                </c:pt>
                <c:pt idx="2">
                  <c:v>-1.9620000000000002E-3</c:v>
                </c:pt>
                <c:pt idx="3">
                  <c:v>-1.933E-3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7-4DD4-ACD0-320D8B06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58520"/>
        <c:axId val="244660488"/>
      </c:scatterChart>
      <c:valAx>
        <c:axId val="24465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660488"/>
        <c:crosses val="autoZero"/>
        <c:crossBetween val="midCat"/>
      </c:valAx>
      <c:valAx>
        <c:axId val="2446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65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Senza pull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97178477690283"/>
                  <c:y val="2.150371828521443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'Tab2'!$C$5:$C$15</c:f>
              <c:numCache>
                <c:formatCode>General</c:formatCode>
                <c:ptCount val="11"/>
                <c:pt idx="0">
                  <c:v>0</c:v>
                </c:pt>
                <c:pt idx="1">
                  <c:v>1794</c:v>
                </c:pt>
                <c:pt idx="2">
                  <c:v>2479</c:v>
                </c:pt>
                <c:pt idx="3">
                  <c:v>2844</c:v>
                </c:pt>
                <c:pt idx="4">
                  <c:v>3313</c:v>
                </c:pt>
                <c:pt idx="5">
                  <c:v>3872</c:v>
                </c:pt>
                <c:pt idx="6">
                  <c:v>4644</c:v>
                </c:pt>
                <c:pt idx="7">
                  <c:v>4836</c:v>
                </c:pt>
                <c:pt idx="8">
                  <c:v>5325</c:v>
                </c:pt>
                <c:pt idx="9">
                  <c:v>5795</c:v>
                </c:pt>
                <c:pt idx="10">
                  <c:v>6444</c:v>
                </c:pt>
              </c:numCache>
            </c:numRef>
          </c:xVal>
          <c:yVal>
            <c:numRef>
              <c:f>'Tab2'!$D$5:$D$15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F-41AA-B96F-17F6EDF8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16152"/>
        <c:axId val="395418776"/>
      </c:scatterChart>
      <c:valAx>
        <c:axId val="39541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418776"/>
        <c:crosses val="autoZero"/>
        <c:crossBetween val="midCat"/>
      </c:valAx>
      <c:valAx>
        <c:axId val="3954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41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9524</xdr:rowOff>
    </xdr:from>
    <xdr:to>
      <xdr:col>17</xdr:col>
      <xdr:colOff>142875</xdr:colOff>
      <xdr:row>19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A714D-01FA-45DF-8D0D-00BF5A75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24</xdr:row>
      <xdr:rowOff>123825</xdr:rowOff>
    </xdr:from>
    <xdr:to>
      <xdr:col>17</xdr:col>
      <xdr:colOff>209550</xdr:colOff>
      <xdr:row>39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1D28D-6725-4D1E-B13F-4FC55E3CC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</xdr:row>
      <xdr:rowOff>76200</xdr:rowOff>
    </xdr:from>
    <xdr:to>
      <xdr:col>13</xdr:col>
      <xdr:colOff>123825</xdr:colOff>
      <xdr:row>29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C32D2E-9A65-4567-8287-03C1584B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0</xdr:row>
      <xdr:rowOff>123825</xdr:rowOff>
    </xdr:from>
    <xdr:to>
      <xdr:col>13</xdr:col>
      <xdr:colOff>133350</xdr:colOff>
      <xdr:row>15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F724F6-D994-4252-8CA4-084BEF714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30</xdr:row>
      <xdr:rowOff>57150</xdr:rowOff>
    </xdr:from>
    <xdr:to>
      <xdr:col>13</xdr:col>
      <xdr:colOff>123825</xdr:colOff>
      <xdr:row>44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BB4DDE-3D07-482B-886B-F280EF59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390524</xdr:colOff>
      <xdr:row>46</xdr:row>
      <xdr:rowOff>114300</xdr:rowOff>
    </xdr:from>
    <xdr:to>
      <xdr:col>13</xdr:col>
      <xdr:colOff>133349</xdr:colOff>
      <xdr:row>61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90FE9A2-38E3-4589-AA45-7E9E4B9E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476250</xdr:colOff>
      <xdr:row>64</xdr:row>
      <xdr:rowOff>123824</xdr:rowOff>
    </xdr:from>
    <xdr:to>
      <xdr:col>14</xdr:col>
      <xdr:colOff>133350</xdr:colOff>
      <xdr:row>80</xdr:row>
      <xdr:rowOff>19049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D9754E5-50FF-4E0A-8AFE-711DC356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16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2E5C9C-B7BB-4588-8B87-F6FB8899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olo/Desktop/tablet/dati%20consumi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fono"/>
      <sheetName val="Tablet"/>
    </sheetNames>
    <sheetDataSet>
      <sheetData sheetId="0"/>
      <sheetData sheetId="1">
        <row r="68">
          <cell r="C68">
            <v>0</v>
          </cell>
          <cell r="D68">
            <v>100</v>
          </cell>
        </row>
        <row r="69">
          <cell r="C69">
            <v>1794</v>
          </cell>
          <cell r="D69">
            <v>99</v>
          </cell>
        </row>
        <row r="70">
          <cell r="C70">
            <v>2479</v>
          </cell>
          <cell r="D70">
            <v>98</v>
          </cell>
        </row>
        <row r="71">
          <cell r="C71">
            <v>2844</v>
          </cell>
          <cell r="D71">
            <v>97</v>
          </cell>
        </row>
        <row r="72">
          <cell r="C72">
            <v>3313</v>
          </cell>
          <cell r="D72">
            <v>96</v>
          </cell>
        </row>
        <row r="73">
          <cell r="C73">
            <v>3872</v>
          </cell>
          <cell r="D73">
            <v>95</v>
          </cell>
        </row>
        <row r="74">
          <cell r="C74">
            <v>4644</v>
          </cell>
          <cell r="D74">
            <v>94</v>
          </cell>
        </row>
        <row r="75">
          <cell r="C75">
            <v>4836</v>
          </cell>
          <cell r="D75">
            <v>93</v>
          </cell>
        </row>
        <row r="76">
          <cell r="C76">
            <v>5325</v>
          </cell>
          <cell r="D76">
            <v>92</v>
          </cell>
        </row>
        <row r="77">
          <cell r="C77">
            <v>5795</v>
          </cell>
          <cell r="D77">
            <v>91</v>
          </cell>
        </row>
        <row r="78">
          <cell r="C78">
            <v>6444</v>
          </cell>
          <cell r="D78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5"/>
  <sheetViews>
    <sheetView workbookViewId="0">
      <selection activeCell="C6" sqref="C6:D19"/>
    </sheetView>
  </sheetViews>
  <sheetFormatPr defaultRowHeight="15" x14ac:dyDescent="0.25"/>
  <sheetData>
    <row r="3" spans="3:12" x14ac:dyDescent="0.25">
      <c r="I3" t="s">
        <v>2</v>
      </c>
      <c r="L3">
        <f>0.0133*60</f>
        <v>0.79799999999999993</v>
      </c>
    </row>
    <row r="4" spans="3:12" x14ac:dyDescent="0.25">
      <c r="I4" t="s">
        <v>3</v>
      </c>
      <c r="L4">
        <v>-1.3299999999999999E-2</v>
      </c>
    </row>
    <row r="6" spans="3:12" x14ac:dyDescent="0.25">
      <c r="C6" s="2" t="s">
        <v>0</v>
      </c>
      <c r="D6" s="2" t="s">
        <v>1</v>
      </c>
    </row>
    <row r="7" spans="3:12" x14ac:dyDescent="0.25">
      <c r="C7" s="3">
        <v>0</v>
      </c>
      <c r="D7" s="3">
        <v>89</v>
      </c>
    </row>
    <row r="8" spans="3:12" x14ac:dyDescent="0.25">
      <c r="C8" s="3">
        <v>152</v>
      </c>
      <c r="D8" s="3">
        <v>87</v>
      </c>
    </row>
    <row r="9" spans="3:12" x14ac:dyDescent="0.25">
      <c r="C9" s="3">
        <v>203</v>
      </c>
      <c r="D9" s="3">
        <v>86</v>
      </c>
    </row>
    <row r="10" spans="3:12" x14ac:dyDescent="0.25">
      <c r="C10" s="3">
        <v>279</v>
      </c>
      <c r="D10" s="3">
        <v>85</v>
      </c>
    </row>
    <row r="11" spans="3:12" x14ac:dyDescent="0.25">
      <c r="C11" s="3">
        <v>408</v>
      </c>
      <c r="D11" s="3">
        <v>84</v>
      </c>
    </row>
    <row r="12" spans="3:12" x14ac:dyDescent="0.25">
      <c r="C12" s="3">
        <v>482</v>
      </c>
      <c r="D12" s="3">
        <v>83</v>
      </c>
    </row>
    <row r="13" spans="3:12" x14ac:dyDescent="0.25">
      <c r="C13" s="3">
        <v>550</v>
      </c>
      <c r="D13" s="3">
        <v>82</v>
      </c>
    </row>
    <row r="14" spans="3:12" x14ac:dyDescent="0.25">
      <c r="C14" s="3">
        <v>606</v>
      </c>
      <c r="D14" s="3">
        <v>81</v>
      </c>
    </row>
    <row r="15" spans="3:12" x14ac:dyDescent="0.25">
      <c r="C15" s="3">
        <v>679</v>
      </c>
      <c r="D15" s="3">
        <v>80</v>
      </c>
    </row>
    <row r="16" spans="3:12" x14ac:dyDescent="0.25">
      <c r="C16" s="3">
        <v>756</v>
      </c>
      <c r="D16" s="3">
        <v>79</v>
      </c>
    </row>
    <row r="17" spans="2:19" x14ac:dyDescent="0.25">
      <c r="C17" s="3">
        <v>818</v>
      </c>
      <c r="D17" s="3">
        <v>78</v>
      </c>
    </row>
    <row r="18" spans="2:19" x14ac:dyDescent="0.25">
      <c r="C18" s="3">
        <v>956</v>
      </c>
      <c r="D18" s="3">
        <v>76</v>
      </c>
    </row>
    <row r="19" spans="2:19" x14ac:dyDescent="0.25">
      <c r="C19" s="3">
        <v>1053</v>
      </c>
      <c r="D19" s="3">
        <v>75</v>
      </c>
    </row>
    <row r="20" spans="2:19" x14ac:dyDescent="0.25">
      <c r="C20" s="1"/>
      <c r="D20" s="1"/>
    </row>
    <row r="23" spans="2:19" x14ac:dyDescent="0.25">
      <c r="G23" t="s">
        <v>2</v>
      </c>
      <c r="J23">
        <f>0.0151*60</f>
        <v>0.90600000000000003</v>
      </c>
    </row>
    <row r="24" spans="2:19" x14ac:dyDescent="0.25">
      <c r="G24" t="s">
        <v>3</v>
      </c>
      <c r="J24">
        <v>-1.5100000000000001E-2</v>
      </c>
    </row>
    <row r="25" spans="2:19" x14ac:dyDescent="0.25">
      <c r="B25">
        <v>0</v>
      </c>
      <c r="D25">
        <v>92</v>
      </c>
    </row>
    <row r="26" spans="2:19" x14ac:dyDescent="0.25">
      <c r="B26">
        <v>108</v>
      </c>
      <c r="D26">
        <v>91</v>
      </c>
    </row>
    <row r="27" spans="2:19" x14ac:dyDescent="0.25">
      <c r="B27">
        <v>183</v>
      </c>
      <c r="D27">
        <v>90</v>
      </c>
    </row>
    <row r="28" spans="2:19" x14ac:dyDescent="0.25">
      <c r="B28">
        <v>250</v>
      </c>
      <c r="C28">
        <f>B28-250</f>
        <v>0</v>
      </c>
      <c r="D28">
        <v>89</v>
      </c>
    </row>
    <row r="29" spans="2:19" x14ac:dyDescent="0.25">
      <c r="B29">
        <v>310</v>
      </c>
      <c r="C29">
        <f t="shared" ref="C29:C42" si="0">B29-250</f>
        <v>60</v>
      </c>
      <c r="D29">
        <v>88</v>
      </c>
    </row>
    <row r="30" spans="2:19" x14ac:dyDescent="0.25">
      <c r="B30">
        <v>385</v>
      </c>
      <c r="C30">
        <f t="shared" si="0"/>
        <v>135</v>
      </c>
      <c r="D30">
        <v>87</v>
      </c>
    </row>
    <row r="31" spans="2:19" x14ac:dyDescent="0.25">
      <c r="B31">
        <v>453</v>
      </c>
      <c r="C31">
        <f t="shared" si="0"/>
        <v>203</v>
      </c>
      <c r="D31">
        <v>86</v>
      </c>
    </row>
    <row r="32" spans="2:19" x14ac:dyDescent="0.25">
      <c r="B32">
        <v>522</v>
      </c>
      <c r="C32">
        <f t="shared" si="0"/>
        <v>272</v>
      </c>
      <c r="D32">
        <v>85</v>
      </c>
      <c r="S32">
        <f>1053/60</f>
        <v>17.55</v>
      </c>
    </row>
    <row r="33" spans="2:19" x14ac:dyDescent="0.25">
      <c r="B33">
        <v>588</v>
      </c>
      <c r="C33">
        <f t="shared" si="0"/>
        <v>338</v>
      </c>
      <c r="D33">
        <v>84</v>
      </c>
      <c r="S33">
        <f>929/60</f>
        <v>15.483333333333333</v>
      </c>
    </row>
    <row r="34" spans="2:19" x14ac:dyDescent="0.25">
      <c r="B34">
        <v>654</v>
      </c>
      <c r="C34">
        <f t="shared" si="0"/>
        <v>404</v>
      </c>
      <c r="D34">
        <v>83</v>
      </c>
    </row>
    <row r="35" spans="2:19" x14ac:dyDescent="0.25">
      <c r="B35">
        <v>699</v>
      </c>
      <c r="C35">
        <f t="shared" si="0"/>
        <v>449</v>
      </c>
      <c r="D35">
        <v>82</v>
      </c>
    </row>
    <row r="36" spans="2:19" x14ac:dyDescent="0.25">
      <c r="B36">
        <v>774</v>
      </c>
      <c r="C36">
        <f t="shared" si="0"/>
        <v>524</v>
      </c>
      <c r="D36">
        <v>81</v>
      </c>
    </row>
    <row r="37" spans="2:19" x14ac:dyDescent="0.25">
      <c r="B37">
        <v>841</v>
      </c>
      <c r="C37">
        <f t="shared" si="0"/>
        <v>591</v>
      </c>
      <c r="D37">
        <v>80</v>
      </c>
    </row>
    <row r="38" spans="2:19" x14ac:dyDescent="0.25">
      <c r="B38">
        <v>914</v>
      </c>
      <c r="C38">
        <f t="shared" si="0"/>
        <v>664</v>
      </c>
      <c r="D38">
        <v>79</v>
      </c>
    </row>
    <row r="39" spans="2:19" x14ac:dyDescent="0.25">
      <c r="B39">
        <v>982</v>
      </c>
      <c r="C39">
        <f t="shared" si="0"/>
        <v>732</v>
      </c>
      <c r="D39">
        <v>78</v>
      </c>
    </row>
    <row r="40" spans="2:19" x14ac:dyDescent="0.25">
      <c r="B40">
        <v>1049</v>
      </c>
      <c r="C40">
        <f t="shared" si="0"/>
        <v>799</v>
      </c>
      <c r="D40">
        <v>77</v>
      </c>
    </row>
    <row r="41" spans="2:19" x14ac:dyDescent="0.25">
      <c r="B41">
        <v>1118</v>
      </c>
      <c r="C41">
        <f t="shared" si="0"/>
        <v>868</v>
      </c>
      <c r="D41">
        <v>76</v>
      </c>
    </row>
    <row r="42" spans="2:19" x14ac:dyDescent="0.25">
      <c r="B42">
        <v>1179</v>
      </c>
      <c r="C42">
        <f t="shared" si="0"/>
        <v>929</v>
      </c>
      <c r="D42">
        <v>75</v>
      </c>
    </row>
    <row r="51" spans="3:4" x14ac:dyDescent="0.25">
      <c r="C51">
        <v>0</v>
      </c>
      <c r="D51">
        <v>89</v>
      </c>
    </row>
    <row r="52" spans="3:4" x14ac:dyDescent="0.25">
      <c r="D52">
        <f>D51-1</f>
        <v>88</v>
      </c>
    </row>
    <row r="53" spans="3:4" x14ac:dyDescent="0.25">
      <c r="D53">
        <f t="shared" ref="D53:D65" si="1">D52-1</f>
        <v>87</v>
      </c>
    </row>
    <row r="54" spans="3:4" x14ac:dyDescent="0.25">
      <c r="D54">
        <f t="shared" si="1"/>
        <v>86</v>
      </c>
    </row>
    <row r="55" spans="3:4" x14ac:dyDescent="0.25">
      <c r="D55">
        <f t="shared" si="1"/>
        <v>85</v>
      </c>
    </row>
    <row r="56" spans="3:4" x14ac:dyDescent="0.25">
      <c r="D56">
        <f t="shared" si="1"/>
        <v>84</v>
      </c>
    </row>
    <row r="57" spans="3:4" x14ac:dyDescent="0.25">
      <c r="D57">
        <f t="shared" si="1"/>
        <v>83</v>
      </c>
    </row>
    <row r="58" spans="3:4" x14ac:dyDescent="0.25">
      <c r="D58">
        <f t="shared" si="1"/>
        <v>82</v>
      </c>
    </row>
    <row r="59" spans="3:4" x14ac:dyDescent="0.25">
      <c r="D59">
        <f t="shared" si="1"/>
        <v>81</v>
      </c>
    </row>
    <row r="60" spans="3:4" x14ac:dyDescent="0.25">
      <c r="D60">
        <f t="shared" si="1"/>
        <v>80</v>
      </c>
    </row>
    <row r="61" spans="3:4" x14ac:dyDescent="0.25">
      <c r="D61">
        <f t="shared" si="1"/>
        <v>79</v>
      </c>
    </row>
    <row r="62" spans="3:4" x14ac:dyDescent="0.25">
      <c r="D62">
        <f t="shared" si="1"/>
        <v>78</v>
      </c>
    </row>
    <row r="63" spans="3:4" x14ac:dyDescent="0.25">
      <c r="D63">
        <f t="shared" si="1"/>
        <v>77</v>
      </c>
    </row>
    <row r="64" spans="3:4" x14ac:dyDescent="0.25">
      <c r="D64">
        <f t="shared" si="1"/>
        <v>76</v>
      </c>
    </row>
    <row r="65" spans="4:4" x14ac:dyDescent="0.25">
      <c r="D65">
        <f t="shared" si="1"/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9"/>
  <sheetViews>
    <sheetView topLeftCell="A57" workbookViewId="0">
      <selection activeCell="C1" sqref="C1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2.85546875" bestFit="1" customWidth="1"/>
  </cols>
  <sheetData>
    <row r="2" spans="1:5" x14ac:dyDescent="0.25">
      <c r="A2" s="19" t="s">
        <v>5</v>
      </c>
      <c r="B2" s="19"/>
      <c r="C2" s="2" t="s">
        <v>10</v>
      </c>
      <c r="D2" s="2" t="s">
        <v>1</v>
      </c>
    </row>
    <row r="3" spans="1:5" x14ac:dyDescent="0.25">
      <c r="A3" s="9">
        <v>0</v>
      </c>
      <c r="B3" s="9">
        <v>0</v>
      </c>
      <c r="C3" s="9">
        <v>0</v>
      </c>
      <c r="D3" s="3">
        <v>80</v>
      </c>
    </row>
    <row r="4" spans="1:5" x14ac:dyDescent="0.25">
      <c r="A4" s="9">
        <v>11</v>
      </c>
      <c r="B4" s="9">
        <v>12</v>
      </c>
      <c r="C4" s="9">
        <f t="shared" ref="C4:C13" si="0">A4*60+B4</f>
        <v>672</v>
      </c>
      <c r="D4" s="3">
        <f t="shared" ref="D4:D13" si="1">D3-1</f>
        <v>79</v>
      </c>
    </row>
    <row r="5" spans="1:5" x14ac:dyDescent="0.25">
      <c r="A5" s="9">
        <v>13</v>
      </c>
      <c r="B5" s="9">
        <v>57</v>
      </c>
      <c r="C5" s="9">
        <f t="shared" si="0"/>
        <v>837</v>
      </c>
      <c r="D5" s="3">
        <f t="shared" si="1"/>
        <v>78</v>
      </c>
    </row>
    <row r="6" spans="1:5" x14ac:dyDescent="0.25">
      <c r="A6" s="9">
        <v>20</v>
      </c>
      <c r="B6" s="9">
        <v>18</v>
      </c>
      <c r="C6" s="9">
        <f t="shared" si="0"/>
        <v>1218</v>
      </c>
      <c r="D6" s="3">
        <f t="shared" si="1"/>
        <v>77</v>
      </c>
    </row>
    <row r="7" spans="1:5" x14ac:dyDescent="0.25">
      <c r="A7" s="9">
        <v>30</v>
      </c>
      <c r="B7" s="9">
        <v>22</v>
      </c>
      <c r="C7" s="9">
        <f t="shared" si="0"/>
        <v>1822</v>
      </c>
      <c r="D7" s="3">
        <f t="shared" si="1"/>
        <v>76</v>
      </c>
    </row>
    <row r="8" spans="1:5" x14ac:dyDescent="0.25">
      <c r="A8" s="9">
        <v>34</v>
      </c>
      <c r="B8" s="9">
        <v>56</v>
      </c>
      <c r="C8" s="9">
        <f t="shared" si="0"/>
        <v>2096</v>
      </c>
      <c r="D8" s="3">
        <f t="shared" si="1"/>
        <v>75</v>
      </c>
    </row>
    <row r="9" spans="1:5" x14ac:dyDescent="0.25">
      <c r="A9" s="9">
        <v>41</v>
      </c>
      <c r="B9" s="9">
        <v>12</v>
      </c>
      <c r="C9" s="9">
        <f t="shared" si="0"/>
        <v>2472</v>
      </c>
      <c r="D9" s="3">
        <f t="shared" si="1"/>
        <v>74</v>
      </c>
    </row>
    <row r="10" spans="1:5" x14ac:dyDescent="0.25">
      <c r="A10" s="9">
        <v>50</v>
      </c>
      <c r="B10" s="9">
        <v>22</v>
      </c>
      <c r="C10" s="9">
        <f t="shared" si="0"/>
        <v>3022</v>
      </c>
      <c r="D10" s="3">
        <f t="shared" si="1"/>
        <v>73</v>
      </c>
    </row>
    <row r="11" spans="1:5" x14ac:dyDescent="0.25">
      <c r="A11" s="11">
        <v>55</v>
      </c>
      <c r="B11" s="11">
        <v>40</v>
      </c>
      <c r="C11" s="11">
        <f t="shared" si="0"/>
        <v>3340</v>
      </c>
      <c r="D11" s="6">
        <f t="shared" si="1"/>
        <v>72</v>
      </c>
    </row>
    <row r="12" spans="1:5" x14ac:dyDescent="0.25">
      <c r="A12" s="9">
        <v>60</v>
      </c>
      <c r="B12" s="9">
        <v>38</v>
      </c>
      <c r="C12" s="9">
        <f t="shared" si="0"/>
        <v>3638</v>
      </c>
      <c r="D12" s="3">
        <f t="shared" si="1"/>
        <v>71</v>
      </c>
    </row>
    <row r="13" spans="1:5" x14ac:dyDescent="0.25">
      <c r="A13" s="12">
        <v>71</v>
      </c>
      <c r="B13" s="12">
        <v>12</v>
      </c>
      <c r="C13" s="13">
        <f t="shared" si="0"/>
        <v>4272</v>
      </c>
      <c r="D13" s="4">
        <f t="shared" si="1"/>
        <v>70</v>
      </c>
    </row>
    <row r="14" spans="1:5" x14ac:dyDescent="0.25">
      <c r="A14" s="18" t="s">
        <v>6</v>
      </c>
      <c r="B14" s="18"/>
      <c r="C14" s="3">
        <f>0.002432*60</f>
        <v>0.14591999999999999</v>
      </c>
      <c r="D14" s="7" t="s">
        <v>3</v>
      </c>
      <c r="E14">
        <v>-2.4320000000000001E-3</v>
      </c>
    </row>
    <row r="15" spans="1:5" x14ac:dyDescent="0.25">
      <c r="A15" s="17" t="s">
        <v>9</v>
      </c>
      <c r="B15" s="17"/>
      <c r="C15" s="5">
        <f>C13/60</f>
        <v>71.2</v>
      </c>
      <c r="D15" s="5"/>
    </row>
    <row r="17" spans="1:5" x14ac:dyDescent="0.25">
      <c r="A17" s="19" t="s">
        <v>4</v>
      </c>
      <c r="B17" s="19"/>
      <c r="C17" s="14" t="s">
        <v>11</v>
      </c>
      <c r="D17" s="2" t="s">
        <v>10</v>
      </c>
      <c r="E17" s="2" t="s">
        <v>1</v>
      </c>
    </row>
    <row r="18" spans="1:5" x14ac:dyDescent="0.25">
      <c r="A18" s="9">
        <v>9</v>
      </c>
      <c r="B18" s="9">
        <v>54</v>
      </c>
      <c r="C18" s="9">
        <f>A18*60+B18</f>
        <v>594</v>
      </c>
      <c r="D18" s="3">
        <f t="shared" ref="D18:D28" si="2">C18-$C$18</f>
        <v>0</v>
      </c>
      <c r="E18" s="3">
        <v>90</v>
      </c>
    </row>
    <row r="19" spans="1:5" x14ac:dyDescent="0.25">
      <c r="A19" s="9">
        <v>19</v>
      </c>
      <c r="B19" s="9">
        <v>43</v>
      </c>
      <c r="C19" s="9">
        <f t="shared" ref="C19:C28" si="3">A19*60+B19</f>
        <v>1183</v>
      </c>
      <c r="D19" s="3">
        <f t="shared" si="2"/>
        <v>589</v>
      </c>
      <c r="E19" s="3">
        <f t="shared" ref="E19:E28" si="4">E18-1</f>
        <v>89</v>
      </c>
    </row>
    <row r="20" spans="1:5" x14ac:dyDescent="0.25">
      <c r="A20" s="9">
        <v>28</v>
      </c>
      <c r="B20" s="9">
        <v>45</v>
      </c>
      <c r="C20" s="9">
        <f t="shared" si="3"/>
        <v>1725</v>
      </c>
      <c r="D20" s="3">
        <f t="shared" si="2"/>
        <v>1131</v>
      </c>
      <c r="E20" s="3">
        <f t="shared" si="4"/>
        <v>88</v>
      </c>
    </row>
    <row r="21" spans="1:5" x14ac:dyDescent="0.25">
      <c r="A21" s="9">
        <v>36</v>
      </c>
      <c r="B21" s="9">
        <v>24</v>
      </c>
      <c r="C21" s="9">
        <f t="shared" si="3"/>
        <v>2184</v>
      </c>
      <c r="D21" s="3">
        <f t="shared" si="2"/>
        <v>1590</v>
      </c>
      <c r="E21" s="3">
        <f t="shared" si="4"/>
        <v>87</v>
      </c>
    </row>
    <row r="22" spans="1:5" x14ac:dyDescent="0.25">
      <c r="A22" s="9">
        <v>44</v>
      </c>
      <c r="B22" s="9">
        <v>6</v>
      </c>
      <c r="C22" s="9">
        <f t="shared" si="3"/>
        <v>2646</v>
      </c>
      <c r="D22" s="3">
        <f t="shared" si="2"/>
        <v>2052</v>
      </c>
      <c r="E22" s="3">
        <f t="shared" si="4"/>
        <v>86</v>
      </c>
    </row>
    <row r="23" spans="1:5" x14ac:dyDescent="0.25">
      <c r="A23" s="9">
        <v>53</v>
      </c>
      <c r="B23" s="9">
        <v>1</v>
      </c>
      <c r="C23" s="9">
        <f t="shared" si="3"/>
        <v>3181</v>
      </c>
      <c r="D23" s="3">
        <f t="shared" si="2"/>
        <v>2587</v>
      </c>
      <c r="E23" s="3">
        <f t="shared" si="4"/>
        <v>85</v>
      </c>
    </row>
    <row r="24" spans="1:5" x14ac:dyDescent="0.25">
      <c r="A24" s="9">
        <v>62</v>
      </c>
      <c r="B24" s="9">
        <v>21</v>
      </c>
      <c r="C24" s="9">
        <f t="shared" si="3"/>
        <v>3741</v>
      </c>
      <c r="D24" s="3">
        <f t="shared" si="2"/>
        <v>3147</v>
      </c>
      <c r="E24" s="3">
        <f t="shared" si="4"/>
        <v>84</v>
      </c>
    </row>
    <row r="25" spans="1:5" x14ac:dyDescent="0.25">
      <c r="A25" s="9">
        <v>68</v>
      </c>
      <c r="B25" s="9">
        <v>50</v>
      </c>
      <c r="C25" s="9">
        <f t="shared" si="3"/>
        <v>4130</v>
      </c>
      <c r="D25" s="3">
        <f t="shared" si="2"/>
        <v>3536</v>
      </c>
      <c r="E25" s="3">
        <f t="shared" si="4"/>
        <v>83</v>
      </c>
    </row>
    <row r="26" spans="1:5" x14ac:dyDescent="0.25">
      <c r="A26" s="9">
        <v>77</v>
      </c>
      <c r="B26" s="9">
        <v>7</v>
      </c>
      <c r="C26" s="9">
        <f t="shared" si="3"/>
        <v>4627</v>
      </c>
      <c r="D26" s="3">
        <f t="shared" si="2"/>
        <v>4033</v>
      </c>
      <c r="E26" s="3">
        <f t="shared" si="4"/>
        <v>82</v>
      </c>
    </row>
    <row r="27" spans="1:5" x14ac:dyDescent="0.25">
      <c r="A27" s="9">
        <v>84</v>
      </c>
      <c r="B27" s="9">
        <v>52</v>
      </c>
      <c r="C27" s="9">
        <f t="shared" si="3"/>
        <v>5092</v>
      </c>
      <c r="D27" s="3">
        <f t="shared" si="2"/>
        <v>4498</v>
      </c>
      <c r="E27" s="3">
        <f t="shared" si="4"/>
        <v>81</v>
      </c>
    </row>
    <row r="28" spans="1:5" x14ac:dyDescent="0.25">
      <c r="A28" s="12">
        <v>93</v>
      </c>
      <c r="B28" s="12">
        <v>1</v>
      </c>
      <c r="C28" s="12">
        <f t="shared" si="3"/>
        <v>5581</v>
      </c>
      <c r="D28" s="8">
        <f t="shared" si="2"/>
        <v>4987</v>
      </c>
      <c r="E28" s="4">
        <f t="shared" si="4"/>
        <v>80</v>
      </c>
    </row>
    <row r="29" spans="1:5" x14ac:dyDescent="0.25">
      <c r="A29" s="18" t="s">
        <v>6</v>
      </c>
      <c r="B29" s="18"/>
      <c r="C29" s="3">
        <f>0.002025*60</f>
        <v>0.1215</v>
      </c>
      <c r="D29" s="7" t="s">
        <v>3</v>
      </c>
      <c r="E29">
        <v>-2.0249999999999999E-3</v>
      </c>
    </row>
    <row r="30" spans="1:5" x14ac:dyDescent="0.25">
      <c r="A30" s="17" t="s">
        <v>9</v>
      </c>
      <c r="B30" s="17"/>
      <c r="C30" s="10">
        <f>D28/60</f>
        <v>83.11666666666666</v>
      </c>
    </row>
    <row r="33" spans="1:5" x14ac:dyDescent="0.25">
      <c r="A33" s="19" t="s">
        <v>7</v>
      </c>
      <c r="B33" s="19"/>
      <c r="C33" s="14" t="s">
        <v>11</v>
      </c>
      <c r="D33" s="2" t="s">
        <v>10</v>
      </c>
      <c r="E33" s="2" t="s">
        <v>1</v>
      </c>
    </row>
    <row r="34" spans="1:5" x14ac:dyDescent="0.25">
      <c r="A34" s="9">
        <v>3</v>
      </c>
      <c r="B34" s="9">
        <v>30</v>
      </c>
      <c r="C34" s="9">
        <f t="shared" ref="C34:C44" si="5">A34*60+B34</f>
        <v>210</v>
      </c>
      <c r="D34" s="3">
        <f t="shared" ref="D34:D44" si="6">C34-$C$34</f>
        <v>0</v>
      </c>
      <c r="E34" s="9">
        <v>90</v>
      </c>
    </row>
    <row r="35" spans="1:5" x14ac:dyDescent="0.25">
      <c r="A35" s="9">
        <v>20</v>
      </c>
      <c r="B35" s="9">
        <v>9</v>
      </c>
      <c r="C35" s="9">
        <f t="shared" si="5"/>
        <v>1209</v>
      </c>
      <c r="D35" s="3">
        <f t="shared" si="6"/>
        <v>999</v>
      </c>
      <c r="E35" s="9">
        <f>E34-1</f>
        <v>89</v>
      </c>
    </row>
    <row r="36" spans="1:5" x14ac:dyDescent="0.25">
      <c r="A36" s="9">
        <v>26</v>
      </c>
      <c r="B36" s="9">
        <v>30</v>
      </c>
      <c r="C36" s="9">
        <f t="shared" si="5"/>
        <v>1590</v>
      </c>
      <c r="D36" s="3">
        <f t="shared" si="6"/>
        <v>1380</v>
      </c>
      <c r="E36" s="9">
        <f>E35-1</f>
        <v>88</v>
      </c>
    </row>
    <row r="37" spans="1:5" x14ac:dyDescent="0.25">
      <c r="A37" s="9">
        <v>32</v>
      </c>
      <c r="B37" s="9">
        <v>50</v>
      </c>
      <c r="C37" s="9">
        <f t="shared" si="5"/>
        <v>1970</v>
      </c>
      <c r="D37" s="3">
        <f t="shared" si="6"/>
        <v>1760</v>
      </c>
      <c r="E37" s="9">
        <f>E36-1</f>
        <v>87</v>
      </c>
    </row>
    <row r="38" spans="1:5" x14ac:dyDescent="0.25">
      <c r="A38" s="9">
        <v>41</v>
      </c>
      <c r="B38" s="9">
        <v>33</v>
      </c>
      <c r="C38" s="9">
        <f t="shared" si="5"/>
        <v>2493</v>
      </c>
      <c r="D38" s="3">
        <f t="shared" si="6"/>
        <v>2283</v>
      </c>
      <c r="E38" s="9">
        <f t="shared" ref="E38:E44" si="7">E37-1</f>
        <v>86</v>
      </c>
    </row>
    <row r="39" spans="1:5" x14ac:dyDescent="0.25">
      <c r="A39" s="9">
        <v>49</v>
      </c>
      <c r="B39" s="9">
        <v>9</v>
      </c>
      <c r="C39" s="9">
        <f t="shared" si="5"/>
        <v>2949</v>
      </c>
      <c r="D39" s="3">
        <f t="shared" si="6"/>
        <v>2739</v>
      </c>
      <c r="E39" s="9">
        <f t="shared" si="7"/>
        <v>85</v>
      </c>
    </row>
    <row r="40" spans="1:5" x14ac:dyDescent="0.25">
      <c r="A40" s="11">
        <v>58</v>
      </c>
      <c r="B40" s="11">
        <v>1</v>
      </c>
      <c r="C40" s="11">
        <f t="shared" si="5"/>
        <v>3481</v>
      </c>
      <c r="D40" s="6">
        <f t="shared" si="6"/>
        <v>3271</v>
      </c>
      <c r="E40" s="11">
        <f t="shared" si="7"/>
        <v>84</v>
      </c>
    </row>
    <row r="41" spans="1:5" x14ac:dyDescent="0.25">
      <c r="A41" s="9">
        <v>71</v>
      </c>
      <c r="B41" s="9">
        <v>34</v>
      </c>
      <c r="C41" s="9">
        <f t="shared" si="5"/>
        <v>4294</v>
      </c>
      <c r="D41" s="3">
        <f t="shared" si="6"/>
        <v>4084</v>
      </c>
      <c r="E41" s="9">
        <f t="shared" si="7"/>
        <v>83</v>
      </c>
    </row>
    <row r="42" spans="1:5" x14ac:dyDescent="0.25">
      <c r="A42" s="9">
        <v>78</v>
      </c>
      <c r="B42" s="9">
        <v>10</v>
      </c>
      <c r="C42" s="9">
        <f t="shared" si="5"/>
        <v>4690</v>
      </c>
      <c r="D42" s="3">
        <f t="shared" si="6"/>
        <v>4480</v>
      </c>
      <c r="E42" s="9">
        <f t="shared" si="7"/>
        <v>82</v>
      </c>
    </row>
    <row r="43" spans="1:5" x14ac:dyDescent="0.25">
      <c r="A43" s="9">
        <v>81</v>
      </c>
      <c r="B43" s="9">
        <v>33</v>
      </c>
      <c r="C43" s="9">
        <f t="shared" si="5"/>
        <v>4893</v>
      </c>
      <c r="D43" s="3">
        <f t="shared" si="6"/>
        <v>4683</v>
      </c>
      <c r="E43" s="9">
        <f t="shared" si="7"/>
        <v>81</v>
      </c>
    </row>
    <row r="44" spans="1:5" x14ac:dyDescent="0.25">
      <c r="A44" s="12">
        <v>89</v>
      </c>
      <c r="B44" s="12">
        <v>36</v>
      </c>
      <c r="C44" s="12">
        <f t="shared" si="5"/>
        <v>5376</v>
      </c>
      <c r="D44" s="8">
        <f t="shared" si="6"/>
        <v>5166</v>
      </c>
      <c r="E44" s="12">
        <f t="shared" si="7"/>
        <v>80</v>
      </c>
    </row>
    <row r="45" spans="1:5" x14ac:dyDescent="0.25">
      <c r="A45" s="18" t="s">
        <v>6</v>
      </c>
      <c r="B45" s="18"/>
      <c r="C45" s="3">
        <f>0.001962*60</f>
        <v>0.11772000000000002</v>
      </c>
      <c r="D45" s="7" t="s">
        <v>3</v>
      </c>
      <c r="E45">
        <v>-1.9620000000000002E-3</v>
      </c>
    </row>
    <row r="46" spans="1:5" x14ac:dyDescent="0.25">
      <c r="A46" s="17" t="s">
        <v>9</v>
      </c>
      <c r="B46" s="17"/>
      <c r="C46" s="10">
        <f>D44/60</f>
        <v>86.1</v>
      </c>
    </row>
    <row r="49" spans="1:5" x14ac:dyDescent="0.25">
      <c r="A49" s="19" t="s">
        <v>8</v>
      </c>
      <c r="B49" s="19"/>
      <c r="C49" s="2" t="s">
        <v>10</v>
      </c>
      <c r="D49" s="2" t="s">
        <v>1</v>
      </c>
    </row>
    <row r="50" spans="1:5" x14ac:dyDescent="0.25">
      <c r="A50" s="9">
        <v>0</v>
      </c>
      <c r="B50" s="9">
        <v>0</v>
      </c>
      <c r="C50" s="9">
        <f t="shared" ref="C50:C60" si="8">A50*60+B50</f>
        <v>0</v>
      </c>
      <c r="D50" s="9">
        <v>100</v>
      </c>
    </row>
    <row r="51" spans="1:5" x14ac:dyDescent="0.25">
      <c r="A51" s="9">
        <v>29</v>
      </c>
      <c r="B51" s="9">
        <v>43</v>
      </c>
      <c r="C51" s="9">
        <f t="shared" si="8"/>
        <v>1783</v>
      </c>
      <c r="D51" s="9">
        <f>D50-1</f>
        <v>99</v>
      </c>
    </row>
    <row r="52" spans="1:5" x14ac:dyDescent="0.25">
      <c r="A52" s="9">
        <v>33</v>
      </c>
      <c r="B52" s="9">
        <v>23</v>
      </c>
      <c r="C52" s="9">
        <f t="shared" si="8"/>
        <v>2003</v>
      </c>
      <c r="D52" s="9">
        <f t="shared" ref="D52:D60" si="9">D51-1</f>
        <v>98</v>
      </c>
    </row>
    <row r="53" spans="1:5" x14ac:dyDescent="0.25">
      <c r="A53" s="9">
        <v>40</v>
      </c>
      <c r="B53" s="9">
        <v>49</v>
      </c>
      <c r="C53" s="9">
        <f t="shared" si="8"/>
        <v>2449</v>
      </c>
      <c r="D53" s="9">
        <f t="shared" si="9"/>
        <v>97</v>
      </c>
    </row>
    <row r="54" spans="1:5" x14ac:dyDescent="0.25">
      <c r="A54" s="9">
        <v>48</v>
      </c>
      <c r="B54" s="9">
        <v>31</v>
      </c>
      <c r="C54" s="9">
        <f t="shared" si="8"/>
        <v>2911</v>
      </c>
      <c r="D54" s="9">
        <f t="shared" si="9"/>
        <v>96</v>
      </c>
    </row>
    <row r="55" spans="1:5" x14ac:dyDescent="0.25">
      <c r="A55" s="9">
        <v>56</v>
      </c>
      <c r="B55" s="9">
        <v>55</v>
      </c>
      <c r="C55" s="9">
        <f t="shared" si="8"/>
        <v>3415</v>
      </c>
      <c r="D55" s="9">
        <f t="shared" si="9"/>
        <v>95</v>
      </c>
    </row>
    <row r="56" spans="1:5" x14ac:dyDescent="0.25">
      <c r="A56" s="9">
        <v>63</v>
      </c>
      <c r="B56" s="9">
        <v>36</v>
      </c>
      <c r="C56" s="9">
        <f t="shared" si="8"/>
        <v>3816</v>
      </c>
      <c r="D56" s="9">
        <f t="shared" si="9"/>
        <v>94</v>
      </c>
    </row>
    <row r="57" spans="1:5" x14ac:dyDescent="0.25">
      <c r="A57" s="9">
        <v>71</v>
      </c>
      <c r="B57" s="9">
        <v>12</v>
      </c>
      <c r="C57" s="9">
        <f t="shared" si="8"/>
        <v>4272</v>
      </c>
      <c r="D57" s="9">
        <f t="shared" si="9"/>
        <v>93</v>
      </c>
    </row>
    <row r="58" spans="1:5" x14ac:dyDescent="0.25">
      <c r="A58" s="9">
        <v>78</v>
      </c>
      <c r="B58" s="9">
        <v>32</v>
      </c>
      <c r="C58" s="9">
        <f t="shared" si="8"/>
        <v>4712</v>
      </c>
      <c r="D58" s="9">
        <f t="shared" si="9"/>
        <v>92</v>
      </c>
    </row>
    <row r="59" spans="1:5" x14ac:dyDescent="0.25">
      <c r="A59" s="9">
        <v>87</v>
      </c>
      <c r="B59" s="9">
        <v>8</v>
      </c>
      <c r="C59" s="9">
        <f t="shared" si="8"/>
        <v>5228</v>
      </c>
      <c r="D59" s="9">
        <f t="shared" si="9"/>
        <v>91</v>
      </c>
    </row>
    <row r="60" spans="1:5" x14ac:dyDescent="0.25">
      <c r="A60" s="12">
        <v>94</v>
      </c>
      <c r="B60" s="12">
        <v>56</v>
      </c>
      <c r="C60" s="13">
        <f t="shared" si="8"/>
        <v>5696</v>
      </c>
      <c r="D60" s="12">
        <f t="shared" si="9"/>
        <v>90</v>
      </c>
      <c r="E60" s="5"/>
    </row>
    <row r="61" spans="1:5" x14ac:dyDescent="0.25">
      <c r="A61" s="20" t="s">
        <v>6</v>
      </c>
      <c r="B61" s="20"/>
      <c r="C61" s="3">
        <f>0.001933*60</f>
        <v>0.11598</v>
      </c>
      <c r="D61" s="7" t="s">
        <v>3</v>
      </c>
      <c r="E61">
        <v>-1.933E-3</v>
      </c>
    </row>
    <row r="62" spans="1:5" x14ac:dyDescent="0.25">
      <c r="A62" s="17" t="s">
        <v>9</v>
      </c>
      <c r="B62" s="17"/>
      <c r="C62">
        <f>C60/60</f>
        <v>94.933333333333337</v>
      </c>
    </row>
    <row r="71" spans="2:5" x14ac:dyDescent="0.25">
      <c r="D71" t="s">
        <v>15</v>
      </c>
      <c r="E71" t="s">
        <v>16</v>
      </c>
    </row>
    <row r="72" spans="2:5" x14ac:dyDescent="0.25">
      <c r="D72" t="s">
        <v>12</v>
      </c>
      <c r="E72" t="s">
        <v>13</v>
      </c>
    </row>
    <row r="73" spans="2:5" x14ac:dyDescent="0.25">
      <c r="B73" t="s">
        <v>14</v>
      </c>
      <c r="D73">
        <v>1</v>
      </c>
      <c r="E73">
        <v>-2.4320000000000001E-3</v>
      </c>
    </row>
    <row r="74" spans="2:5" x14ac:dyDescent="0.25">
      <c r="D74">
        <v>0.2</v>
      </c>
      <c r="E74">
        <v>-2.0249999999999999E-3</v>
      </c>
    </row>
    <row r="75" spans="2:5" x14ac:dyDescent="0.25">
      <c r="D75">
        <v>0.1</v>
      </c>
      <c r="E75">
        <v>-1.9620000000000002E-3</v>
      </c>
    </row>
    <row r="76" spans="2:5" x14ac:dyDescent="0.25">
      <c r="D76">
        <v>0.05</v>
      </c>
      <c r="E76">
        <v>-1.933E-3</v>
      </c>
    </row>
    <row r="81" spans="2:3" x14ac:dyDescent="0.25">
      <c r="B81" t="s">
        <v>17</v>
      </c>
      <c r="C81">
        <f>AVERAGE(D73:D76)</f>
        <v>0.33750000000000002</v>
      </c>
    </row>
    <row r="82" spans="2:3" x14ac:dyDescent="0.25">
      <c r="B82" t="s">
        <v>18</v>
      </c>
      <c r="C82">
        <f>AVERAGE(E73:E76)</f>
        <v>-2.088E-3</v>
      </c>
    </row>
    <row r="83" spans="2:3" x14ac:dyDescent="0.25">
      <c r="B83" t="s">
        <v>19</v>
      </c>
      <c r="C83">
        <f>_xlfn.VAR.S(D73:D76)</f>
        <v>0.19895833333333332</v>
      </c>
    </row>
    <row r="84" spans="2:3" x14ac:dyDescent="0.25">
      <c r="B84" t="s">
        <v>20</v>
      </c>
      <c r="C84">
        <f>_xlfn.VAR.S(E73:E76)</f>
        <v>5.406866666666669E-8</v>
      </c>
    </row>
    <row r="85" spans="2:3" x14ac:dyDescent="0.25">
      <c r="B85" t="s">
        <v>21</v>
      </c>
      <c r="C85">
        <f>SQRT(C83)</f>
        <v>0.44604745636908782</v>
      </c>
    </row>
    <row r="86" spans="2:3" x14ac:dyDescent="0.25">
      <c r="B86" t="s">
        <v>22</v>
      </c>
      <c r="C86">
        <f>SQRT(C84)</f>
        <v>2.325267009757518E-4</v>
      </c>
    </row>
    <row r="88" spans="2:3" x14ac:dyDescent="0.25">
      <c r="B88" t="s">
        <v>23</v>
      </c>
      <c r="C88">
        <f>_xlfn.COVARIANCE.S(D73:D76,E73:E76)</f>
        <v>-1.0368333333333335E-4</v>
      </c>
    </row>
    <row r="89" spans="2:3" ht="21" x14ac:dyDescent="0.35">
      <c r="B89" s="16" t="s">
        <v>24</v>
      </c>
      <c r="C89" s="16">
        <f>C88/(C85*C86)</f>
        <v>-0.99966630484923258</v>
      </c>
    </row>
  </sheetData>
  <mergeCells count="12">
    <mergeCell ref="A62:B62"/>
    <mergeCell ref="A17:B17"/>
    <mergeCell ref="A33:B33"/>
    <mergeCell ref="A49:B49"/>
    <mergeCell ref="A61:B61"/>
    <mergeCell ref="A30:B30"/>
    <mergeCell ref="A15:B15"/>
    <mergeCell ref="A46:B46"/>
    <mergeCell ref="A45:B45"/>
    <mergeCell ref="A2:B2"/>
    <mergeCell ref="A29:B29"/>
    <mergeCell ref="A14:B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tabSelected="1" workbookViewId="0">
      <selection activeCell="F8" sqref="F8"/>
    </sheetView>
  </sheetViews>
  <sheetFormatPr defaultRowHeight="15" x14ac:dyDescent="0.25"/>
  <sheetData>
    <row r="4" spans="1:5" ht="26.25" x14ac:dyDescent="0.25">
      <c r="A4" s="19" t="s">
        <v>25</v>
      </c>
      <c r="B4" s="19"/>
      <c r="C4" s="2" t="s">
        <v>10</v>
      </c>
      <c r="D4" s="2" t="s">
        <v>1</v>
      </c>
    </row>
    <row r="5" spans="1:5" x14ac:dyDescent="0.25">
      <c r="A5" s="15">
        <v>0</v>
      </c>
      <c r="B5" s="15">
        <v>0</v>
      </c>
      <c r="C5" s="15">
        <f t="shared" ref="C5:C15" si="0">A5*60+B5</f>
        <v>0</v>
      </c>
      <c r="D5" s="15">
        <v>100</v>
      </c>
    </row>
    <row r="6" spans="1:5" x14ac:dyDescent="0.25">
      <c r="A6" s="15">
        <v>29</v>
      </c>
      <c r="B6" s="15">
        <v>54</v>
      </c>
      <c r="C6" s="15">
        <f t="shared" si="0"/>
        <v>1794</v>
      </c>
      <c r="D6" s="15">
        <f>D5-1</f>
        <v>99</v>
      </c>
    </row>
    <row r="7" spans="1:5" x14ac:dyDescent="0.25">
      <c r="A7" s="15">
        <v>41</v>
      </c>
      <c r="B7" s="15">
        <v>19</v>
      </c>
      <c r="C7" s="15">
        <f t="shared" si="0"/>
        <v>2479</v>
      </c>
      <c r="D7" s="15">
        <f t="shared" ref="D7:D15" si="1">D6-1</f>
        <v>98</v>
      </c>
    </row>
    <row r="8" spans="1:5" x14ac:dyDescent="0.25">
      <c r="A8" s="15">
        <v>47</v>
      </c>
      <c r="B8" s="15">
        <v>24</v>
      </c>
      <c r="C8" s="15">
        <f t="shared" si="0"/>
        <v>2844</v>
      </c>
      <c r="D8" s="15">
        <f t="shared" si="1"/>
        <v>97</v>
      </c>
    </row>
    <row r="9" spans="1:5" x14ac:dyDescent="0.25">
      <c r="A9" s="15">
        <v>55</v>
      </c>
      <c r="B9" s="15">
        <v>13</v>
      </c>
      <c r="C9" s="15">
        <f t="shared" si="0"/>
        <v>3313</v>
      </c>
      <c r="D9" s="15">
        <f t="shared" si="1"/>
        <v>96</v>
      </c>
    </row>
    <row r="10" spans="1:5" x14ac:dyDescent="0.25">
      <c r="A10" s="15">
        <v>64</v>
      </c>
      <c r="B10" s="15">
        <v>32</v>
      </c>
      <c r="C10" s="15">
        <f t="shared" si="0"/>
        <v>3872</v>
      </c>
      <c r="D10" s="15">
        <f t="shared" si="1"/>
        <v>95</v>
      </c>
    </row>
    <row r="11" spans="1:5" x14ac:dyDescent="0.25">
      <c r="A11" s="15">
        <v>77</v>
      </c>
      <c r="B11" s="15">
        <v>24</v>
      </c>
      <c r="C11" s="15">
        <f t="shared" si="0"/>
        <v>4644</v>
      </c>
      <c r="D11" s="15">
        <f t="shared" si="1"/>
        <v>94</v>
      </c>
    </row>
    <row r="12" spans="1:5" x14ac:dyDescent="0.25">
      <c r="A12" s="15">
        <v>80</v>
      </c>
      <c r="B12" s="15">
        <v>36</v>
      </c>
      <c r="C12" s="15">
        <f t="shared" si="0"/>
        <v>4836</v>
      </c>
      <c r="D12" s="15">
        <f t="shared" si="1"/>
        <v>93</v>
      </c>
    </row>
    <row r="13" spans="1:5" x14ac:dyDescent="0.25">
      <c r="A13" s="15">
        <v>88</v>
      </c>
      <c r="B13" s="15">
        <v>45</v>
      </c>
      <c r="C13" s="15">
        <f t="shared" si="0"/>
        <v>5325</v>
      </c>
      <c r="D13" s="15">
        <f t="shared" si="1"/>
        <v>92</v>
      </c>
    </row>
    <row r="14" spans="1:5" x14ac:dyDescent="0.25">
      <c r="A14" s="15">
        <v>96</v>
      </c>
      <c r="B14" s="15">
        <v>35</v>
      </c>
      <c r="C14" s="15">
        <f t="shared" si="0"/>
        <v>5795</v>
      </c>
      <c r="D14" s="15">
        <f t="shared" si="1"/>
        <v>91</v>
      </c>
    </row>
    <row r="15" spans="1:5" x14ac:dyDescent="0.25">
      <c r="A15" s="12">
        <v>107</v>
      </c>
      <c r="B15" s="12">
        <v>24</v>
      </c>
      <c r="C15" s="13">
        <f t="shared" si="0"/>
        <v>6444</v>
      </c>
      <c r="D15" s="12">
        <f t="shared" si="1"/>
        <v>90</v>
      </c>
      <c r="E15" s="5"/>
    </row>
    <row r="16" spans="1:5" x14ac:dyDescent="0.25">
      <c r="A16" s="20" t="s">
        <v>6</v>
      </c>
      <c r="B16" s="20"/>
      <c r="C16" s="3">
        <f>0.001704*60</f>
        <v>0.10224</v>
      </c>
      <c r="D16" s="7" t="s">
        <v>3</v>
      </c>
      <c r="E16">
        <v>-1.704E-3</v>
      </c>
    </row>
    <row r="17" spans="1:3" x14ac:dyDescent="0.25">
      <c r="A17" s="17" t="s">
        <v>9</v>
      </c>
      <c r="B17" s="17"/>
      <c r="C17">
        <f>C15/60</f>
        <v>107.4</v>
      </c>
    </row>
  </sheetData>
  <mergeCells count="3">
    <mergeCell ref="A4:B4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Telefono</vt:lpstr>
      <vt:lpstr>Tablet</vt:lpstr>
      <vt:lpstr>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2017-05-14T20:44:57Z</dcterms:modified>
</cp:coreProperties>
</file>