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ne\Dropbox\Projects\2014 equity premium and one percent - heterogeneous risk aversion\InfHorSim\"/>
    </mc:Choice>
  </mc:AlternateContent>
  <bookViews>
    <workbookView xWindow="0" yWindow="0" windowWidth="15345" windowHeight="5490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62913"/>
</workbook>
</file>

<file path=xl/calcChain.xml><?xml version="1.0" encoding="utf-8"?>
<calcChain xmlns="http://schemas.openxmlformats.org/spreadsheetml/2006/main">
  <c r="K153" i="1" l="1"/>
  <c r="K152" i="1"/>
  <c r="K10" i="1"/>
  <c r="K11" i="1"/>
  <c r="P10" i="1" s="1"/>
  <c r="Q10" i="1" s="1"/>
  <c r="K12" i="1"/>
  <c r="K13" i="1"/>
  <c r="K14" i="1"/>
  <c r="K15" i="1"/>
  <c r="P14" i="1" s="1"/>
  <c r="Q14" i="1" s="1"/>
  <c r="K16" i="1"/>
  <c r="K17" i="1"/>
  <c r="K18" i="1"/>
  <c r="K19" i="1"/>
  <c r="K20" i="1"/>
  <c r="K21" i="1"/>
  <c r="K22" i="1"/>
  <c r="K23" i="1"/>
  <c r="K24" i="1"/>
  <c r="P23" i="1" s="1"/>
  <c r="K25" i="1"/>
  <c r="K26" i="1"/>
  <c r="K27" i="1"/>
  <c r="K28" i="1"/>
  <c r="S28" i="1" s="1"/>
  <c r="K29" i="1"/>
  <c r="K30" i="1"/>
  <c r="K31" i="1"/>
  <c r="K32" i="1"/>
  <c r="S32" i="1" s="1"/>
  <c r="K33" i="1"/>
  <c r="K34" i="1"/>
  <c r="K35" i="1"/>
  <c r="K36" i="1"/>
  <c r="S36" i="1"/>
  <c r="K37" i="1"/>
  <c r="P36" i="1" s="1"/>
  <c r="K38" i="1"/>
  <c r="K39" i="1"/>
  <c r="K40" i="1"/>
  <c r="S40" i="1" s="1"/>
  <c r="K41" i="1"/>
  <c r="K42" i="1"/>
  <c r="K43" i="1"/>
  <c r="K44" i="1"/>
  <c r="S44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S57" i="1" s="1"/>
  <c r="K58" i="1"/>
  <c r="K59" i="1"/>
  <c r="K60" i="1"/>
  <c r="S60" i="1"/>
  <c r="K61" i="1"/>
  <c r="K62" i="1"/>
  <c r="K63" i="1"/>
  <c r="K64" i="1"/>
  <c r="K65" i="1"/>
  <c r="S65" i="1" s="1"/>
  <c r="K66" i="1"/>
  <c r="K67" i="1"/>
  <c r="K68" i="1"/>
  <c r="K69" i="1"/>
  <c r="K70" i="1"/>
  <c r="P69" i="1" s="1"/>
  <c r="K71" i="1"/>
  <c r="K72" i="1"/>
  <c r="K73" i="1"/>
  <c r="P72" i="1"/>
  <c r="K74" i="1"/>
  <c r="K75" i="1"/>
  <c r="K76" i="1"/>
  <c r="P75" i="1"/>
  <c r="K77" i="1"/>
  <c r="P76" i="1" s="1"/>
  <c r="Q76" i="1" s="1"/>
  <c r="K78" i="1"/>
  <c r="P77" i="1" s="1"/>
  <c r="K79" i="1"/>
  <c r="K80" i="1"/>
  <c r="S80" i="1" s="1"/>
  <c r="K81" i="1"/>
  <c r="K82" i="1"/>
  <c r="K83" i="1"/>
  <c r="K84" i="1"/>
  <c r="S84" i="1"/>
  <c r="K85" i="1"/>
  <c r="K86" i="1"/>
  <c r="K87" i="1"/>
  <c r="K88" i="1"/>
  <c r="P88" i="1" s="1"/>
  <c r="K89" i="1"/>
  <c r="S89" i="1" s="1"/>
  <c r="K90" i="1"/>
  <c r="K91" i="1"/>
  <c r="K92" i="1"/>
  <c r="P91" i="1" s="1"/>
  <c r="Q91" i="1" s="1"/>
  <c r="K93" i="1"/>
  <c r="P93" i="1" s="1"/>
  <c r="K94" i="1"/>
  <c r="K95" i="1"/>
  <c r="K96" i="1"/>
  <c r="P95" i="1"/>
  <c r="K97" i="1"/>
  <c r="K98" i="1"/>
  <c r="K99" i="1"/>
  <c r="K100" i="1"/>
  <c r="S100" i="1" s="1"/>
  <c r="K101" i="1"/>
  <c r="K102" i="1"/>
  <c r="K103" i="1"/>
  <c r="K104" i="1"/>
  <c r="S104" i="1"/>
  <c r="K105" i="1"/>
  <c r="K106" i="1"/>
  <c r="K107" i="1"/>
  <c r="K108" i="1"/>
  <c r="P107" i="1" s="1"/>
  <c r="K109" i="1"/>
  <c r="K110" i="1"/>
  <c r="K111" i="1"/>
  <c r="K112" i="1"/>
  <c r="K113" i="1"/>
  <c r="S113" i="1" s="1"/>
  <c r="K114" i="1"/>
  <c r="P114" i="1" s="1"/>
  <c r="K115" i="1"/>
  <c r="K116" i="1"/>
  <c r="S116" i="1" s="1"/>
  <c r="K117" i="1"/>
  <c r="K118" i="1"/>
  <c r="K119" i="1"/>
  <c r="K120" i="1"/>
  <c r="S120" i="1" s="1"/>
  <c r="K121" i="1"/>
  <c r="S121" i="1" s="1"/>
  <c r="K122" i="1"/>
  <c r="P122" i="1" s="1"/>
  <c r="K123" i="1"/>
  <c r="K124" i="1"/>
  <c r="K125" i="1"/>
  <c r="K126" i="1"/>
  <c r="K127" i="1"/>
  <c r="K128" i="1"/>
  <c r="S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9" i="1"/>
  <c r="R10" i="1"/>
  <c r="R11" i="1"/>
  <c r="R12" i="1"/>
  <c r="R13" i="1"/>
  <c r="R14" i="1"/>
  <c r="R15" i="1"/>
  <c r="R16" i="1"/>
  <c r="R17" i="1"/>
  <c r="R18" i="1"/>
  <c r="R19" i="1"/>
  <c r="S20" i="1" s="1"/>
  <c r="R20" i="1"/>
  <c r="R21" i="1"/>
  <c r="S22" i="1" s="1"/>
  <c r="R22" i="1"/>
  <c r="R23" i="1"/>
  <c r="R24" i="1"/>
  <c r="R25" i="1"/>
  <c r="R26" i="1"/>
  <c r="R27" i="1"/>
  <c r="R28" i="1"/>
  <c r="R29" i="1"/>
  <c r="R30" i="1"/>
  <c r="R31" i="1"/>
  <c r="R32" i="1"/>
  <c r="R33" i="1"/>
  <c r="S34" i="1" s="1"/>
  <c r="R34" i="1"/>
  <c r="R35" i="1"/>
  <c r="R36" i="1"/>
  <c r="R37" i="1"/>
  <c r="R38" i="1"/>
  <c r="R39" i="1"/>
  <c r="R40" i="1"/>
  <c r="R41" i="1"/>
  <c r="R42" i="1"/>
  <c r="R43" i="1"/>
  <c r="R44" i="1"/>
  <c r="R45" i="1"/>
  <c r="S46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S70" i="1" s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T130" i="1" s="1"/>
  <c r="U131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S144" i="1" s="1"/>
  <c r="R144" i="1"/>
  <c r="R145" i="1"/>
  <c r="S146" i="1" s="1"/>
  <c r="R146" i="1"/>
  <c r="R147" i="1"/>
  <c r="R148" i="1"/>
  <c r="R149" i="1"/>
  <c r="R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P149" i="1" s="1"/>
  <c r="Q149" i="1" s="1"/>
  <c r="O150" i="1"/>
  <c r="E4" i="10" s="1"/>
  <c r="O9" i="1"/>
  <c r="P150" i="1"/>
  <c r="Q150" i="1" s="1"/>
  <c r="H150" i="1"/>
  <c r="E149" i="1"/>
  <c r="H149" i="1" s="1"/>
  <c r="E148" i="1"/>
  <c r="H148" i="1" s="1"/>
  <c r="E147" i="1"/>
  <c r="H147" i="1" s="1"/>
  <c r="E146" i="1"/>
  <c r="S147" i="1"/>
  <c r="E124" i="7"/>
  <c r="G124" i="7" s="1"/>
  <c r="I146" i="1" s="1"/>
  <c r="N146" i="1" s="1"/>
  <c r="E125" i="7"/>
  <c r="G125" i="7" s="1"/>
  <c r="I147" i="1" s="1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46" i="7"/>
  <c r="L147" i="1"/>
  <c r="M147" i="1"/>
  <c r="N147" i="1"/>
  <c r="H145" i="1"/>
  <c r="H146" i="1"/>
  <c r="E123" i="7"/>
  <c r="G123" i="7" s="1"/>
  <c r="I145" i="1"/>
  <c r="N144" i="1" s="1"/>
  <c r="N143" i="1" s="1"/>
  <c r="N142" i="1" s="1"/>
  <c r="N141" i="1" s="1"/>
  <c r="N140" i="1" s="1"/>
  <c r="N139" i="1" s="1"/>
  <c r="N138" i="1" s="1"/>
  <c r="N137" i="1" s="1"/>
  <c r="E122" i="7"/>
  <c r="G122" i="7" s="1"/>
  <c r="I144" i="1" s="1"/>
  <c r="E121" i="7"/>
  <c r="G121" i="7" s="1"/>
  <c r="I143" i="1" s="1"/>
  <c r="H143" i="1"/>
  <c r="H144" i="1"/>
  <c r="P84" i="1"/>
  <c r="Q88" i="1"/>
  <c r="P94" i="1"/>
  <c r="Q94" i="1" s="1"/>
  <c r="P99" i="1"/>
  <c r="Q99" i="1" s="1"/>
  <c r="P115" i="1"/>
  <c r="Q115" i="1"/>
  <c r="P123" i="1"/>
  <c r="Q123" i="1" s="1"/>
  <c r="P131" i="1"/>
  <c r="Q131" i="1" s="1"/>
  <c r="P98" i="1"/>
  <c r="P106" i="1"/>
  <c r="Q114" i="1"/>
  <c r="P130" i="1"/>
  <c r="P138" i="1"/>
  <c r="Q138" i="1"/>
  <c r="P142" i="1"/>
  <c r="Q142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 s="1"/>
  <c r="J11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E120" i="7"/>
  <c r="G120" i="7" s="1"/>
  <c r="I142" i="1" s="1"/>
  <c r="E119" i="7"/>
  <c r="G119" i="7"/>
  <c r="I141" i="1" s="1"/>
  <c r="E118" i="7"/>
  <c r="G118" i="7" s="1"/>
  <c r="I140" i="1" s="1"/>
  <c r="E117" i="7"/>
  <c r="G117" i="7" s="1"/>
  <c r="I139" i="1" s="1"/>
  <c r="E116" i="7"/>
  <c r="G116" i="7" s="1"/>
  <c r="I138" i="1" s="1"/>
  <c r="E115" i="7"/>
  <c r="G115" i="7"/>
  <c r="I137" i="1" s="1"/>
  <c r="E114" i="7"/>
  <c r="G114" i="7" s="1"/>
  <c r="I136" i="1" s="1"/>
  <c r="E113" i="7"/>
  <c r="G113" i="7" s="1"/>
  <c r="I135" i="1" s="1"/>
  <c r="E112" i="7"/>
  <c r="G112" i="7" s="1"/>
  <c r="I134" i="1" s="1"/>
  <c r="E111" i="7"/>
  <c r="G111" i="7"/>
  <c r="I133" i="1" s="1"/>
  <c r="G110" i="7"/>
  <c r="I132" i="1" s="1"/>
  <c r="G109" i="7"/>
  <c r="I131" i="1" s="1"/>
  <c r="G108" i="7"/>
  <c r="I130" i="1" s="1"/>
  <c r="G107" i="7"/>
  <c r="I129" i="1" s="1"/>
  <c r="G106" i="7"/>
  <c r="I128" i="1" s="1"/>
  <c r="G105" i="7"/>
  <c r="I127" i="1" s="1"/>
  <c r="A46" i="7"/>
  <c r="A47" i="7" s="1"/>
  <c r="A48" i="7" s="1"/>
  <c r="A49" i="7" s="1"/>
  <c r="A50" i="7" s="1"/>
  <c r="A51" i="7" s="1"/>
  <c r="A52" i="7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G104" i="7"/>
  <c r="I126" i="1"/>
  <c r="G103" i="7"/>
  <c r="I125" i="1" s="1"/>
  <c r="G102" i="7"/>
  <c r="I124" i="1"/>
  <c r="G101" i="7"/>
  <c r="I123" i="1" s="1"/>
  <c r="G100" i="7"/>
  <c r="I122" i="1"/>
  <c r="G99" i="7"/>
  <c r="I121" i="1" s="1"/>
  <c r="G98" i="7"/>
  <c r="I120" i="1"/>
  <c r="G97" i="7"/>
  <c r="I119" i="1" s="1"/>
  <c r="G96" i="7"/>
  <c r="I118" i="1"/>
  <c r="G95" i="7"/>
  <c r="I117" i="1" s="1"/>
  <c r="G94" i="7"/>
  <c r="I116" i="1"/>
  <c r="G93" i="7"/>
  <c r="I115" i="1" s="1"/>
  <c r="G92" i="7"/>
  <c r="I114" i="1"/>
  <c r="G91" i="7"/>
  <c r="I113" i="1" s="1"/>
  <c r="G90" i="7"/>
  <c r="I112" i="1"/>
  <c r="G89" i="7"/>
  <c r="I111" i="1" s="1"/>
  <c r="G88" i="7"/>
  <c r="I110" i="1"/>
  <c r="G87" i="7"/>
  <c r="I109" i="1" s="1"/>
  <c r="G86" i="7"/>
  <c r="I108" i="1"/>
  <c r="G85" i="7"/>
  <c r="I107" i="1" s="1"/>
  <c r="G84" i="7"/>
  <c r="I106" i="1"/>
  <c r="G83" i="7"/>
  <c r="I105" i="1" s="1"/>
  <c r="G82" i="7"/>
  <c r="I104" i="1"/>
  <c r="G81" i="7"/>
  <c r="I103" i="1" s="1"/>
  <c r="G80" i="7"/>
  <c r="I102" i="1"/>
  <c r="G79" i="7"/>
  <c r="I101" i="1" s="1"/>
  <c r="G78" i="7"/>
  <c r="I100" i="1"/>
  <c r="G77" i="7"/>
  <c r="I99" i="1" s="1"/>
  <c r="G76" i="7"/>
  <c r="I98" i="1"/>
  <c r="G75" i="7"/>
  <c r="I97" i="1" s="1"/>
  <c r="G74" i="7"/>
  <c r="I96" i="1"/>
  <c r="G73" i="7"/>
  <c r="I95" i="1" s="1"/>
  <c r="G72" i="7"/>
  <c r="I94" i="1"/>
  <c r="G71" i="7"/>
  <c r="I93" i="1" s="1"/>
  <c r="G70" i="7"/>
  <c r="I92" i="1"/>
  <c r="G69" i="7"/>
  <c r="I91" i="1" s="1"/>
  <c r="G68" i="7"/>
  <c r="I90" i="1"/>
  <c r="G67" i="7"/>
  <c r="I89" i="1" s="1"/>
  <c r="G66" i="7"/>
  <c r="I88" i="1"/>
  <c r="G65" i="7"/>
  <c r="I87" i="1" s="1"/>
  <c r="G64" i="7"/>
  <c r="I86" i="1"/>
  <c r="G63" i="7"/>
  <c r="I85" i="1" s="1"/>
  <c r="G62" i="7"/>
  <c r="I84" i="1"/>
  <c r="G61" i="7"/>
  <c r="I83" i="1" s="1"/>
  <c r="G60" i="7"/>
  <c r="I82" i="1"/>
  <c r="G59" i="7"/>
  <c r="I81" i="1" s="1"/>
  <c r="G58" i="7"/>
  <c r="I80" i="1"/>
  <c r="G57" i="7"/>
  <c r="I79" i="1" s="1"/>
  <c r="G56" i="7"/>
  <c r="I78" i="1"/>
  <c r="G55" i="7"/>
  <c r="I77" i="1" s="1"/>
  <c r="G54" i="7"/>
  <c r="I76" i="1"/>
  <c r="G53" i="7"/>
  <c r="I75" i="1" s="1"/>
  <c r="G52" i="7"/>
  <c r="I74" i="1"/>
  <c r="G51" i="7"/>
  <c r="I73" i="1" s="1"/>
  <c r="G50" i="7"/>
  <c r="I72" i="1"/>
  <c r="G49" i="7"/>
  <c r="I71" i="1" s="1"/>
  <c r="G48" i="7"/>
  <c r="I70" i="1"/>
  <c r="G47" i="7"/>
  <c r="I69" i="1" s="1"/>
  <c r="G46" i="7"/>
  <c r="I68" i="1"/>
  <c r="G45" i="7"/>
  <c r="I67" i="1" s="1"/>
  <c r="E44" i="7"/>
  <c r="G44" i="7"/>
  <c r="I66" i="1" s="1"/>
  <c r="A6" i="7"/>
  <c r="A7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S131" i="1"/>
  <c r="S129" i="1"/>
  <c r="S127" i="1"/>
  <c r="S124" i="1"/>
  <c r="S123" i="1"/>
  <c r="S119" i="1"/>
  <c r="S115" i="1"/>
  <c r="S112" i="1"/>
  <c r="S107" i="1"/>
  <c r="S105" i="1"/>
  <c r="S99" i="1"/>
  <c r="S97" i="1"/>
  <c r="S95" i="1"/>
  <c r="S92" i="1"/>
  <c r="S91" i="1"/>
  <c r="S88" i="1"/>
  <c r="S87" i="1"/>
  <c r="S83" i="1"/>
  <c r="S81" i="1"/>
  <c r="S79" i="1"/>
  <c r="S76" i="1"/>
  <c r="S75" i="1"/>
  <c r="S72" i="1"/>
  <c r="S71" i="1"/>
  <c r="S68" i="1"/>
  <c r="S67" i="1"/>
  <c r="T63" i="1"/>
  <c r="S63" i="1"/>
  <c r="S62" i="1"/>
  <c r="S59" i="1"/>
  <c r="S54" i="1"/>
  <c r="S51" i="1"/>
  <c r="S48" i="1"/>
  <c r="S47" i="1"/>
  <c r="T41" i="1"/>
  <c r="U42" i="1" s="1"/>
  <c r="S41" i="1"/>
  <c r="T38" i="1"/>
  <c r="U39" i="1"/>
  <c r="S39" i="1"/>
  <c r="T35" i="1"/>
  <c r="U36" i="1" s="1"/>
  <c r="S35" i="1"/>
  <c r="T33" i="1"/>
  <c r="U34" i="1" s="1"/>
  <c r="S33" i="1"/>
  <c r="T30" i="1"/>
  <c r="U31" i="1" s="1"/>
  <c r="S31" i="1"/>
  <c r="T27" i="1"/>
  <c r="U28" i="1"/>
  <c r="S27" i="1"/>
  <c r="T25" i="1"/>
  <c r="U26" i="1" s="1"/>
  <c r="S25" i="1"/>
  <c r="S23" i="1"/>
  <c r="S19" i="1"/>
  <c r="S16" i="1"/>
  <c r="S10" i="1"/>
  <c r="E5" i="7"/>
  <c r="G5" i="7"/>
  <c r="I27" i="1" s="1"/>
  <c r="E6" i="7"/>
  <c r="G6" i="7" s="1"/>
  <c r="I28" i="1" s="1"/>
  <c r="E7" i="7"/>
  <c r="G7" i="7" s="1"/>
  <c r="I29" i="1" s="1"/>
  <c r="E8" i="7"/>
  <c r="G8" i="7"/>
  <c r="I30" i="1" s="1"/>
  <c r="E9" i="7"/>
  <c r="G9" i="7"/>
  <c r="I31" i="1" s="1"/>
  <c r="E10" i="7"/>
  <c r="G10" i="7" s="1"/>
  <c r="I32" i="1" s="1"/>
  <c r="E11" i="7"/>
  <c r="G11" i="7" s="1"/>
  <c r="I33" i="1" s="1"/>
  <c r="E12" i="7"/>
  <c r="G12" i="7"/>
  <c r="I34" i="1" s="1"/>
  <c r="E13" i="7"/>
  <c r="G13" i="7"/>
  <c r="I35" i="1" s="1"/>
  <c r="E14" i="7"/>
  <c r="G14" i="7" s="1"/>
  <c r="I36" i="1" s="1"/>
  <c r="E15" i="7"/>
  <c r="G15" i="7" s="1"/>
  <c r="I37" i="1" s="1"/>
  <c r="E16" i="7"/>
  <c r="G16" i="7"/>
  <c r="I38" i="1" s="1"/>
  <c r="E17" i="7"/>
  <c r="G17" i="7"/>
  <c r="I39" i="1" s="1"/>
  <c r="E18" i="7"/>
  <c r="G18" i="7" s="1"/>
  <c r="I40" i="1" s="1"/>
  <c r="E19" i="7"/>
  <c r="G19" i="7" s="1"/>
  <c r="I41" i="1" s="1"/>
  <c r="E20" i="7"/>
  <c r="G20" i="7"/>
  <c r="I42" i="1" s="1"/>
  <c r="E21" i="7"/>
  <c r="G21" i="7"/>
  <c r="I43" i="1" s="1"/>
  <c r="E22" i="7"/>
  <c r="G22" i="7" s="1"/>
  <c r="I44" i="1" s="1"/>
  <c r="E23" i="7"/>
  <c r="G23" i="7" s="1"/>
  <c r="I45" i="1" s="1"/>
  <c r="E24" i="7"/>
  <c r="G24" i="7"/>
  <c r="I46" i="1" s="1"/>
  <c r="E25" i="7"/>
  <c r="G25" i="7"/>
  <c r="I47" i="1" s="1"/>
  <c r="E26" i="7"/>
  <c r="G26" i="7" s="1"/>
  <c r="I48" i="1" s="1"/>
  <c r="E27" i="7"/>
  <c r="G27" i="7" s="1"/>
  <c r="I49" i="1" s="1"/>
  <c r="E28" i="7"/>
  <c r="G28" i="7"/>
  <c r="I50" i="1" s="1"/>
  <c r="E29" i="7"/>
  <c r="G29" i="7"/>
  <c r="I51" i="1" s="1"/>
  <c r="E30" i="7"/>
  <c r="G30" i="7" s="1"/>
  <c r="I52" i="1" s="1"/>
  <c r="E31" i="7"/>
  <c r="G31" i="7" s="1"/>
  <c r="I53" i="1" s="1"/>
  <c r="E32" i="7"/>
  <c r="G32" i="7"/>
  <c r="I54" i="1" s="1"/>
  <c r="E33" i="7"/>
  <c r="G33" i="7"/>
  <c r="I55" i="1" s="1"/>
  <c r="E34" i="7"/>
  <c r="G34" i="7" s="1"/>
  <c r="I56" i="1" s="1"/>
  <c r="E35" i="7"/>
  <c r="G35" i="7" s="1"/>
  <c r="I57" i="1" s="1"/>
  <c r="E36" i="7"/>
  <c r="G36" i="7"/>
  <c r="I58" i="1" s="1"/>
  <c r="E37" i="7"/>
  <c r="G37" i="7"/>
  <c r="I59" i="1" s="1"/>
  <c r="E38" i="7"/>
  <c r="G38" i="7" s="1"/>
  <c r="I60" i="1" s="1"/>
  <c r="E39" i="7"/>
  <c r="G39" i="7" s="1"/>
  <c r="I61" i="1" s="1"/>
  <c r="E40" i="7"/>
  <c r="G40" i="7"/>
  <c r="I62" i="1" s="1"/>
  <c r="E41" i="7"/>
  <c r="G41" i="7"/>
  <c r="I63" i="1" s="1"/>
  <c r="E42" i="7"/>
  <c r="G42" i="7" s="1"/>
  <c r="I64" i="1" s="1"/>
  <c r="E43" i="7"/>
  <c r="G43" i="7" s="1"/>
  <c r="I65" i="1" s="1"/>
  <c r="S143" i="1"/>
  <c r="P90" i="1"/>
  <c r="Q90" i="1" s="1"/>
  <c r="P87" i="1"/>
  <c r="P86" i="1"/>
  <c r="Q86" i="1" s="1"/>
  <c r="P82" i="1"/>
  <c r="Q82" i="1" s="1"/>
  <c r="P78" i="1"/>
  <c r="P74" i="1"/>
  <c r="P71" i="1"/>
  <c r="Q71" i="1" s="1"/>
  <c r="P70" i="1"/>
  <c r="Q70" i="1" s="1"/>
  <c r="P66" i="1"/>
  <c r="P62" i="1"/>
  <c r="P58" i="1"/>
  <c r="Q58" i="1"/>
  <c r="P54" i="1"/>
  <c r="Q54" i="1" s="1"/>
  <c r="P51" i="1"/>
  <c r="Q51" i="1" s="1"/>
  <c r="P50" i="1"/>
  <c r="P46" i="1"/>
  <c r="P43" i="1"/>
  <c r="P39" i="1"/>
  <c r="P38" i="1"/>
  <c r="Q38" i="1" s="1"/>
  <c r="P34" i="1"/>
  <c r="Q34" i="1"/>
  <c r="P27" i="1"/>
  <c r="P26" i="1"/>
  <c r="Q26" i="1" s="1"/>
  <c r="P22" i="1"/>
  <c r="P19" i="1"/>
  <c r="Q19" i="1"/>
  <c r="P18" i="1"/>
  <c r="Q18" i="1" s="1"/>
  <c r="S136" i="1"/>
  <c r="S139" i="1"/>
  <c r="P147" i="1"/>
  <c r="Q147" i="1" s="1"/>
  <c r="P146" i="1"/>
  <c r="Q146" i="1" s="1"/>
  <c r="S148" i="1"/>
  <c r="P144" i="1"/>
  <c r="Q144" i="1"/>
  <c r="P136" i="1"/>
  <c r="Q136" i="1"/>
  <c r="P120" i="1"/>
  <c r="Q120" i="1"/>
  <c r="P44" i="1"/>
  <c r="Q44" i="1"/>
  <c r="P128" i="1"/>
  <c r="Q128" i="1" s="1"/>
  <c r="P112" i="1"/>
  <c r="Q112" i="1" s="1"/>
  <c r="P104" i="1"/>
  <c r="Q104" i="1" s="1"/>
  <c r="P68" i="1"/>
  <c r="Q68" i="1" s="1"/>
  <c r="P52" i="1"/>
  <c r="P28" i="1"/>
  <c r="Q28" i="1"/>
  <c r="P20" i="1"/>
  <c r="Q20" i="1"/>
  <c r="P143" i="1"/>
  <c r="Q143" i="1"/>
  <c r="P35" i="1"/>
  <c r="Q35" i="1"/>
  <c r="P59" i="1"/>
  <c r="Q59" i="1"/>
  <c r="P83" i="1"/>
  <c r="Q83" i="1"/>
  <c r="S12" i="1"/>
  <c r="S56" i="1"/>
  <c r="U64" i="1"/>
  <c r="S73" i="1"/>
  <c r="S96" i="1"/>
  <c r="S108" i="1"/>
  <c r="S133" i="1"/>
  <c r="S101" i="1"/>
  <c r="S49" i="1"/>
  <c r="P31" i="1"/>
  <c r="Q31" i="1" s="1"/>
  <c r="S142" i="1"/>
  <c r="T26" i="1"/>
  <c r="U27" i="1" s="1"/>
  <c r="T24" i="1"/>
  <c r="U25" i="1" s="1"/>
  <c r="S18" i="1"/>
  <c r="T142" i="1"/>
  <c r="U143" i="1" s="1"/>
  <c r="T141" i="1"/>
  <c r="U142" i="1" s="1"/>
  <c r="S134" i="1"/>
  <c r="S126" i="1"/>
  <c r="S122" i="1"/>
  <c r="T123" i="1"/>
  <c r="U124" i="1"/>
  <c r="S118" i="1"/>
  <c r="T120" i="1"/>
  <c r="U121" i="1" s="1"/>
  <c r="T122" i="1"/>
  <c r="U123" i="1" s="1"/>
  <c r="S114" i="1"/>
  <c r="T115" i="1"/>
  <c r="U116" i="1"/>
  <c r="S110" i="1"/>
  <c r="T112" i="1"/>
  <c r="U113" i="1" s="1"/>
  <c r="T114" i="1"/>
  <c r="U115" i="1" s="1"/>
  <c r="S106" i="1"/>
  <c r="T107" i="1"/>
  <c r="U108" i="1"/>
  <c r="S102" i="1"/>
  <c r="S98" i="1"/>
  <c r="T106" i="1"/>
  <c r="U107" i="1"/>
  <c r="T104" i="1"/>
  <c r="U105" i="1"/>
  <c r="T100" i="1"/>
  <c r="U101" i="1"/>
  <c r="S94" i="1"/>
  <c r="T98" i="1"/>
  <c r="U99" i="1" s="1"/>
  <c r="S90" i="1"/>
  <c r="T97" i="1"/>
  <c r="U98" i="1"/>
  <c r="T92" i="1"/>
  <c r="U93" i="1"/>
  <c r="S86" i="1"/>
  <c r="T94" i="1"/>
  <c r="U95" i="1" s="1"/>
  <c r="T90" i="1"/>
  <c r="U91" i="1" s="1"/>
  <c r="T89" i="1"/>
  <c r="U90" i="1" s="1"/>
  <c r="T86" i="1"/>
  <c r="U87" i="1" s="1"/>
  <c r="T84" i="1"/>
  <c r="U85" i="1" s="1"/>
  <c r="S78" i="1"/>
  <c r="T82" i="1"/>
  <c r="U83" i="1"/>
  <c r="T81" i="1"/>
  <c r="U82" i="1"/>
  <c r="T78" i="1"/>
  <c r="U79" i="1"/>
  <c r="T74" i="1"/>
  <c r="U75" i="1"/>
  <c r="T73" i="1"/>
  <c r="U74" i="1"/>
  <c r="T66" i="1"/>
  <c r="U67" i="1"/>
  <c r="S58" i="1"/>
  <c r="T58" i="1"/>
  <c r="U59" i="1" s="1"/>
  <c r="T50" i="1"/>
  <c r="U51" i="1" s="1"/>
  <c r="S42" i="1"/>
  <c r="T46" i="1"/>
  <c r="U47" i="1"/>
  <c r="T34" i="1"/>
  <c r="U35" i="1"/>
  <c r="S26" i="1"/>
  <c r="T22" i="1"/>
  <c r="U23" i="1" s="1"/>
  <c r="S38" i="1"/>
  <c r="T42" i="1"/>
  <c r="T76" i="1"/>
  <c r="U77" i="1" s="1"/>
  <c r="T105" i="1"/>
  <c r="U106" i="1" s="1"/>
  <c r="T108" i="1"/>
  <c r="U109" i="1" s="1"/>
  <c r="S138" i="1"/>
  <c r="T151" i="1"/>
  <c r="T125" i="1"/>
  <c r="U126" i="1" s="1"/>
  <c r="T119" i="1"/>
  <c r="U120" i="1" s="1"/>
  <c r="T117" i="1"/>
  <c r="U118" i="1" s="1"/>
  <c r="T111" i="1"/>
  <c r="U112" i="1" s="1"/>
  <c r="T103" i="1"/>
  <c r="U104" i="1" s="1"/>
  <c r="T101" i="1"/>
  <c r="U102" i="1" s="1"/>
  <c r="T96" i="1"/>
  <c r="U97" i="1" s="1"/>
  <c r="T93" i="1"/>
  <c r="U94" i="1" s="1"/>
  <c r="T88" i="1"/>
  <c r="U89" i="1" s="1"/>
  <c r="T85" i="1"/>
  <c r="U86" i="1" s="1"/>
  <c r="T80" i="1"/>
  <c r="U81" i="1" s="1"/>
  <c r="T77" i="1"/>
  <c r="U78" i="1" s="1"/>
  <c r="T72" i="1"/>
  <c r="U73" i="1" s="1"/>
  <c r="T69" i="1"/>
  <c r="U70" i="1" s="1"/>
  <c r="T64" i="1"/>
  <c r="U65" i="1" s="1"/>
  <c r="T61" i="1"/>
  <c r="U62" i="1" s="1"/>
  <c r="T53" i="1"/>
  <c r="U54" i="1" s="1"/>
  <c r="T47" i="1"/>
  <c r="U48" i="1" s="1"/>
  <c r="T44" i="1"/>
  <c r="U45" i="1" s="1"/>
  <c r="T39" i="1"/>
  <c r="U40" i="1" s="1"/>
  <c r="T36" i="1"/>
  <c r="U37" i="1" s="1"/>
  <c r="T31" i="1"/>
  <c r="U32" i="1" s="1"/>
  <c r="T28" i="1"/>
  <c r="U29" i="1" s="1"/>
  <c r="T21" i="1"/>
  <c r="U22" i="1" s="1"/>
  <c r="T20" i="1"/>
  <c r="U21" i="1" s="1"/>
  <c r="T45" i="1"/>
  <c r="U46" i="1" s="1"/>
  <c r="T48" i="1"/>
  <c r="U49" i="1" s="1"/>
  <c r="T54" i="1"/>
  <c r="U55" i="1" s="1"/>
  <c r="T62" i="1"/>
  <c r="U63" i="1" s="1"/>
  <c r="S66" i="1"/>
  <c r="T70" i="1"/>
  <c r="U71" i="1"/>
  <c r="S74" i="1"/>
  <c r="T102" i="1"/>
  <c r="U103" i="1" s="1"/>
  <c r="T113" i="1"/>
  <c r="U114" i="1"/>
  <c r="T116" i="1"/>
  <c r="U117" i="1"/>
  <c r="T23" i="1"/>
  <c r="S14" i="1"/>
  <c r="T32" i="1"/>
  <c r="U33" i="1"/>
  <c r="T40" i="1"/>
  <c r="U41" i="1"/>
  <c r="T43" i="1"/>
  <c r="U44" i="1"/>
  <c r="T49" i="1"/>
  <c r="U50" i="1"/>
  <c r="T52" i="1"/>
  <c r="U53" i="1"/>
  <c r="T57" i="1"/>
  <c r="U58" i="1"/>
  <c r="T65" i="1"/>
  <c r="U66" i="1"/>
  <c r="T110" i="1"/>
  <c r="U111" i="1"/>
  <c r="T121" i="1"/>
  <c r="U122" i="1"/>
  <c r="T124" i="1"/>
  <c r="U125" i="1"/>
  <c r="T140" i="1"/>
  <c r="U141" i="1" s="1"/>
  <c r="T19" i="1"/>
  <c r="U20" i="1" s="1"/>
  <c r="S29" i="1"/>
  <c r="T29" i="1"/>
  <c r="U30" i="1"/>
  <c r="S37" i="1"/>
  <c r="T37" i="1"/>
  <c r="U38" i="1" s="1"/>
  <c r="T51" i="1"/>
  <c r="U52" i="1" s="1"/>
  <c r="T56" i="1"/>
  <c r="U57" i="1" s="1"/>
  <c r="T59" i="1"/>
  <c r="U60" i="1" s="1"/>
  <c r="T67" i="1"/>
  <c r="U68" i="1" s="1"/>
  <c r="T75" i="1"/>
  <c r="U76" i="1" s="1"/>
  <c r="T83" i="1"/>
  <c r="U84" i="1" s="1"/>
  <c r="T91" i="1"/>
  <c r="U92" i="1" s="1"/>
  <c r="T99" i="1"/>
  <c r="U100" i="1" s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62" i="1"/>
  <c r="Q95" i="1"/>
  <c r="Q72" i="1"/>
  <c r="Q36" i="1"/>
  <c r="Q93" i="1"/>
  <c r="Q27" i="1"/>
  <c r="Q39" i="1"/>
  <c r="Q22" i="1"/>
  <c r="Q43" i="1"/>
  <c r="Q74" i="1"/>
  <c r="Q98" i="1"/>
  <c r="Q69" i="1"/>
  <c r="P141" i="1"/>
  <c r="P113" i="1"/>
  <c r="Q113" i="1" s="1"/>
  <c r="P57" i="1"/>
  <c r="Q84" i="1"/>
  <c r="Q130" i="1"/>
  <c r="Q107" i="1"/>
  <c r="Q77" i="1"/>
  <c r="Q50" i="1"/>
  <c r="Q87" i="1"/>
  <c r="P121" i="1"/>
  <c r="Q52" i="1"/>
  <c r="Q23" i="1"/>
  <c r="Q75" i="1"/>
  <c r="Q106" i="1"/>
  <c r="P53" i="1"/>
  <c r="P41" i="1"/>
  <c r="Q41" i="1" s="1"/>
  <c r="Q46" i="1"/>
  <c r="Q66" i="1"/>
  <c r="Q78" i="1"/>
  <c r="Q122" i="1"/>
  <c r="P132" i="1"/>
  <c r="Q132" i="1" s="1"/>
  <c r="P105" i="1"/>
  <c r="P100" i="1"/>
  <c r="P89" i="1"/>
  <c r="P56" i="1"/>
  <c r="P37" i="1"/>
  <c r="P32" i="1"/>
  <c r="Q32" i="1" s="1"/>
  <c r="P25" i="1"/>
  <c r="P17" i="1"/>
  <c r="Q17" i="1" s="1"/>
  <c r="N145" i="1"/>
  <c r="P129" i="1"/>
  <c r="Q129" i="1" s="1"/>
  <c r="P124" i="1"/>
  <c r="P97" i="1"/>
  <c r="P92" i="1"/>
  <c r="P85" i="1"/>
  <c r="Q85" i="1" s="1"/>
  <c r="P73" i="1"/>
  <c r="P40" i="1"/>
  <c r="Q40" i="1" s="1"/>
  <c r="P21" i="1"/>
  <c r="P16" i="1"/>
  <c r="Q16" i="1" s="1"/>
  <c r="P134" i="1"/>
  <c r="Q134" i="1" s="1"/>
  <c r="S135" i="1"/>
  <c r="P102" i="1"/>
  <c r="Q102" i="1" s="1"/>
  <c r="S103" i="1"/>
  <c r="P49" i="1"/>
  <c r="S50" i="1"/>
  <c r="U43" i="1"/>
  <c r="S43" i="1"/>
  <c r="P42" i="1"/>
  <c r="S24" i="1"/>
  <c r="U24" i="1"/>
  <c r="P79" i="1"/>
  <c r="Q79" i="1" s="1"/>
  <c r="P139" i="1"/>
  <c r="S140" i="1"/>
  <c r="P140" i="1"/>
  <c r="P108" i="1"/>
  <c r="P109" i="1"/>
  <c r="P61" i="1"/>
  <c r="P60" i="1"/>
  <c r="P118" i="1"/>
  <c r="Q118" i="1" s="1"/>
  <c r="P81" i="1"/>
  <c r="Q81" i="1" s="1"/>
  <c r="S82" i="1"/>
  <c r="P117" i="1"/>
  <c r="Q117" i="1" s="1"/>
  <c r="P80" i="1"/>
  <c r="P48" i="1"/>
  <c r="P33" i="1"/>
  <c r="S150" i="1"/>
  <c r="P135" i="1"/>
  <c r="P119" i="1"/>
  <c r="Q119" i="1" s="1"/>
  <c r="P103" i="1"/>
  <c r="P65" i="1"/>
  <c r="Q65" i="1" s="1"/>
  <c r="P148" i="1"/>
  <c r="Q148" i="1"/>
  <c r="P133" i="1"/>
  <c r="P101" i="1"/>
  <c r="Q101" i="1" s="1"/>
  <c r="P137" i="1"/>
  <c r="P64" i="1"/>
  <c r="P24" i="1"/>
  <c r="Q24" i="1" s="1"/>
  <c r="Q92" i="1"/>
  <c r="Q25" i="1"/>
  <c r="Q121" i="1"/>
  <c r="Q137" i="1"/>
  <c r="Q135" i="1"/>
  <c r="Q80" i="1"/>
  <c r="Q60" i="1"/>
  <c r="Q140" i="1"/>
  <c r="Q133" i="1"/>
  <c r="Q103" i="1"/>
  <c r="Q33" i="1"/>
  <c r="Q109" i="1"/>
  <c r="Q139" i="1"/>
  <c r="Q42" i="1"/>
  <c r="Q56" i="1"/>
  <c r="Q53" i="1"/>
  <c r="Q57" i="1"/>
  <c r="Q64" i="1"/>
  <c r="Q48" i="1"/>
  <c r="Q108" i="1"/>
  <c r="Q49" i="1"/>
  <c r="Q21" i="1"/>
  <c r="Q89" i="1"/>
  <c r="Q97" i="1"/>
  <c r="Q100" i="1"/>
  <c r="Q61" i="1"/>
  <c r="Q73" i="1"/>
  <c r="Q124" i="1"/>
  <c r="Q37" i="1"/>
  <c r="Q105" i="1"/>
  <c r="Q141" i="1"/>
  <c r="N136" i="1" l="1"/>
  <c r="N135" i="1" s="1"/>
  <c r="N134" i="1" s="1"/>
  <c r="N133" i="1" s="1"/>
  <c r="N132" i="1" s="1"/>
  <c r="N131" i="1" s="1"/>
  <c r="N130" i="1" s="1"/>
  <c r="N129" i="1" s="1"/>
  <c r="S11" i="1"/>
  <c r="P111" i="1"/>
  <c r="Q111" i="1" s="1"/>
  <c r="P110" i="1"/>
  <c r="Q110" i="1" s="1"/>
  <c r="S111" i="1"/>
  <c r="P67" i="1"/>
  <c r="Q67" i="1" s="1"/>
  <c r="S64" i="1"/>
  <c r="P63" i="1"/>
  <c r="Q63" i="1" s="1"/>
  <c r="S45" i="1"/>
  <c r="P45" i="1"/>
  <c r="Q45" i="1" s="1"/>
  <c r="P29" i="1"/>
  <c r="Q29" i="1" s="1"/>
  <c r="S30" i="1"/>
  <c r="P30" i="1"/>
  <c r="Q30" i="1" s="1"/>
  <c r="S15" i="1"/>
  <c r="T118" i="1"/>
  <c r="U119" i="1" s="1"/>
  <c r="T95" i="1"/>
  <c r="U96" i="1" s="1"/>
  <c r="T87" i="1"/>
  <c r="U88" i="1" s="1"/>
  <c r="T79" i="1"/>
  <c r="U80" i="1" s="1"/>
  <c r="T71" i="1"/>
  <c r="U72" i="1" s="1"/>
  <c r="T68" i="1"/>
  <c r="U69" i="1" s="1"/>
  <c r="T55" i="1"/>
  <c r="U56" i="1" s="1"/>
  <c r="S55" i="1"/>
  <c r="P125" i="1"/>
  <c r="Q125" i="1" s="1"/>
  <c r="P126" i="1"/>
  <c r="Q126" i="1" s="1"/>
  <c r="P55" i="1"/>
  <c r="Q55" i="1" s="1"/>
  <c r="S52" i="1"/>
  <c r="P47" i="1"/>
  <c r="Q47" i="1" s="1"/>
  <c r="S145" i="1"/>
  <c r="P145" i="1"/>
  <c r="Q145" i="1" s="1"/>
  <c r="P116" i="1"/>
  <c r="Q116" i="1" s="1"/>
  <c r="P12" i="1"/>
  <c r="Q12" i="1" s="1"/>
  <c r="P13" i="1"/>
  <c r="Q13" i="1" s="1"/>
  <c r="E2" i="10" s="1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E1" i="10"/>
  <c r="T60" i="1"/>
  <c r="U61" i="1" s="1"/>
  <c r="P9" i="1"/>
  <c r="Q9" i="1" s="1"/>
  <c r="P96" i="1"/>
  <c r="Q96" i="1" s="1"/>
  <c r="P15" i="1"/>
  <c r="Q15" i="1" s="1"/>
  <c r="P11" i="1"/>
  <c r="Q11" i="1" s="1"/>
  <c r="S137" i="1"/>
  <c r="T136" i="1"/>
  <c r="U137" i="1" s="1"/>
  <c r="T128" i="1"/>
  <c r="U129" i="1" s="1"/>
  <c r="N128" i="1"/>
  <c r="N127" i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P127" i="1"/>
  <c r="Q127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<sst xmlns="http://schemas.openxmlformats.org/spreadsheetml/2006/main" count="128" uniqueCount="88">
  <si>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</si>
  <si>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</si>
  <si>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</si>
  <si>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</si>
  <si>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</si>
  <si>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</si>
  <si>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</si>
  <si>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</si>
  <si>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</si>
  <si>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</si>
  <si>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</si>
  <si>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</si>
  <si>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</si>
  <si>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</si>
  <si>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</si>
  <si>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</si>
  <si>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</si>
  <si>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</si>
  <si>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</si>
  <si>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</si>
  <si>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</si>
  <si>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</si>
  <si>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</si>
  <si>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</si>
  <si>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</si>
  <si>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</si>
  <si>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</si>
  <si>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</si>
  <si>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</si>
  <si>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</si>
  <si>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</si>
  <si>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</si>
  <si>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</si>
  <si>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</si>
  <si>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</si>
  <si>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</si>
  <si>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</si>
  <si>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</si>
  <si>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</si>
  <si>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</si>
  <si>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</si>
  <si>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</si>
  <si>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</si>
  <si>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</si>
  <si>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</si>
  <si>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</si>
  <si>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</si>
  <si>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</si>
  <si>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</si>
  <si>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</si>
  <si>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</si>
  <si>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</si>
  <si>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</si>
  <si>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</si>
  <si>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</si>
  <si>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</si>
  <si>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</si>
  <si>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</si>
  <si>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</si>
  <si>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</si>
  <si>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</si>
  <si>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</si>
  <si>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</si>
  <si>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</si>
  <si>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</si>
  <si>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</si>
  <si>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</si>
  <si>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</si>
  <si>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</si>
  <si>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</si>
  <si>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</si>
  <si>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</si>
  <si>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</si>
  <si>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</si>
  <si>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</si>
  <si>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</si>
  <si>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</si>
  <si>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</si>
  <si>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</si>
  <si>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</si>
  <si>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</si>
  <si>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</si>
  <si>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</si>
  <si>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</si>
  <si>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</si>
  <si>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</si>
  <si>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r>
      <t xml:space="preserve">See Shiller, </t>
    </r>
    <r>
      <rPr>
        <i/>
        <sz val="10"/>
        <rFont val="Courier"/>
        <family val="3"/>
      </rPr>
      <t>Market Volatility</t>
    </r>
    <r>
      <rPr>
        <sz val="10"/>
        <rFont val="Courier"/>
      </rPr>
      <t xml:space="preserve">, 1989,  Chapter 26, and Shiller </t>
    </r>
    <r>
      <rPr>
        <i/>
        <sz val="10"/>
        <rFont val="Courier"/>
        <family val="3"/>
      </rPr>
      <t>Irrational Exuberance</t>
    </r>
    <r>
      <rPr>
        <sz val="10"/>
        <rFont val="Courier"/>
      </rPr>
      <t xml:space="preserve"> 3rd Edition, 2015 for description of data</t>
    </r>
  </si>
  <si>
    <t>An Update of Data shown in Chapter 26 of Market Volatility, R. Shiller, MIT Press, 1989, and Irrational Exuberance, Princeton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</si>
</sst>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10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>
      <alignment horizontal="right"/>
    </xf>
    <xf numFmtId="0" fontId="0" fillId="0" borderId="0" xfId="0" applyNumberFormat="1" applyAlignment="1" applyProtection="1">
      <alignment horizontal="right"/>
    </xf>
    <xf numFmtId="0" fontId="0" fillId="0" borderId="0" xfId="0" applyNumberFormat="1" applyAlignment="1">
      <alignment horizontal="righ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NumberFormat="1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0" borderId="0" xfId="0" applyFont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0" applyFill="1" applyAlignment="1" applyProtection="1">
      <alignment horizontal="right"/>
    </xf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/>
    <xf numFmtId="0" fontId="4" fillId="0" borderId="0" xfId="0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65C-8A70-B9990C2C704C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65C-8A70-B9990C2C704C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65C-8A70-B9990C2C704C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65C-8A70-B9990C2C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68"/>
        <c:axId val="93477888"/>
      </c:scatterChart>
      <c:valAx>
        <c:axId val="93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888"/>
        <c:crossesAt val="10"/>
        <c:crossBetween val="midCat"/>
      </c:valAx>
      <c:valAx>
        <c:axId val="93477888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D3B-902E-39606B49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736"/>
        <c:axId val="95030272"/>
      </c:scatterChart>
      <c:valAx>
        <c:axId val="9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30272"/>
        <c:crosses val="autoZero"/>
        <c:crossBetween val="midCat"/>
      </c:valAx>
      <c:valAx>
        <c:axId val="9503027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28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576" cy="58368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4" transitionEvaluation="1">
    <tabColor indexed="10"/>
  </sheetPr>
  <dimension ref="A1:AB426"/>
  <sheetViews>
    <sheetView showGridLines="0" tabSelected="1" workbookViewId="0">
      <pane xSplit="1" ySplit="3" topLeftCell="B4" activePane="bottomRight" state="frozenSplit"/>
      <selection pane="topRight" activeCell="B1" sqref="B1"/>
      <selection pane="bottomLeft" activeCell="A2" sqref="A2"/>
      <selection pane="bottomRight"/>
    </sheetView>
  </sheetViews>
  <sheetFormatPr defaultColWidth="9.625" defaultRowHeight="12" x14ac:dyDescent="0.15"/>
  <cols>
    <col min="1" max="1" width="12.125" customWidth="1"/>
    <col min="2" max="2" width="10.25" customWidth="1"/>
  </cols>
  <sheetData>
    <row r="1" spans="1:28" x14ac:dyDescent="0.15">
      <c r="A1" s="12" t="s">
        <v>84</v>
      </c>
      <c r="V1" s="25"/>
    </row>
    <row r="2" spans="1:28" x14ac:dyDescent="0.15">
      <c r="A2" t="s">
        <v>87</v>
      </c>
      <c r="U2" s="27" t="s">
        <v>85</v>
      </c>
      <c r="V2" s="25"/>
    </row>
    <row r="3" spans="1:28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50</v>
      </c>
      <c r="G3" s="1" t="s">
        <v>15</v>
      </c>
      <c r="H3" s="1" t="s">
        <v>9</v>
      </c>
      <c r="I3" s="1" t="s">
        <v>16</v>
      </c>
      <c r="J3" s="1"/>
      <c r="K3" s="1" t="s">
        <v>4</v>
      </c>
      <c r="L3" s="1" t="s">
        <v>10</v>
      </c>
      <c r="M3" s="1" t="s">
        <v>14</v>
      </c>
      <c r="N3" s="1" t="s">
        <v>17</v>
      </c>
      <c r="O3" s="1" t="s">
        <v>13</v>
      </c>
      <c r="P3" s="1" t="s">
        <v>11</v>
      </c>
      <c r="Q3" s="1" t="s">
        <v>12</v>
      </c>
      <c r="R3" s="1" t="s">
        <v>5</v>
      </c>
      <c r="S3" s="1" t="s">
        <v>6</v>
      </c>
      <c r="T3" s="1" t="s">
        <v>7</v>
      </c>
      <c r="U3" s="1" t="s">
        <v>8</v>
      </c>
      <c r="V3" s="26"/>
      <c r="W3" s="1"/>
    </row>
    <row r="4" spans="1:28" x14ac:dyDescent="0.15">
      <c r="B4" s="1" t="s">
        <v>38</v>
      </c>
      <c r="C4" s="1" t="s">
        <v>43</v>
      </c>
      <c r="D4" s="1" t="s">
        <v>46</v>
      </c>
      <c r="E4" s="1" t="s">
        <v>47</v>
      </c>
      <c r="F4" s="1" t="s">
        <v>68</v>
      </c>
      <c r="G4" s="1" t="s">
        <v>55</v>
      </c>
      <c r="H4" s="1" t="s">
        <v>56</v>
      </c>
      <c r="I4" t="s">
        <v>20</v>
      </c>
      <c r="J4" s="1"/>
      <c r="K4" s="1" t="s">
        <v>4</v>
      </c>
      <c r="L4" s="1" t="s">
        <v>57</v>
      </c>
      <c r="M4" s="1" t="s">
        <v>57</v>
      </c>
      <c r="N4" s="1" t="s">
        <v>57</v>
      </c>
      <c r="O4" s="1" t="s">
        <v>13</v>
      </c>
      <c r="P4" s="1" t="s">
        <v>64</v>
      </c>
      <c r="Q4" s="1"/>
      <c r="R4" s="1" t="s">
        <v>5</v>
      </c>
      <c r="S4" s="1" t="s">
        <v>41</v>
      </c>
      <c r="T4" s="1" t="s">
        <v>51</v>
      </c>
      <c r="U4" s="1" t="s">
        <v>41</v>
      </c>
      <c r="V4" s="1"/>
      <c r="W4" s="1"/>
    </row>
    <row r="5" spans="1:28" x14ac:dyDescent="0.15">
      <c r="B5" s="1" t="s">
        <v>39</v>
      </c>
      <c r="C5" s="1" t="s">
        <v>44</v>
      </c>
      <c r="D5" s="1" t="s">
        <v>44</v>
      </c>
      <c r="E5" s="1" t="s">
        <v>48</v>
      </c>
      <c r="F5" s="1" t="s">
        <v>52</v>
      </c>
      <c r="G5" s="1" t="s">
        <v>41</v>
      </c>
      <c r="H5" s="1" t="s">
        <v>47</v>
      </c>
      <c r="I5" t="s">
        <v>21</v>
      </c>
      <c r="J5" s="1"/>
      <c r="K5" s="1" t="s">
        <v>40</v>
      </c>
      <c r="L5" s="1" t="s">
        <v>58</v>
      </c>
      <c r="M5" s="1" t="s">
        <v>58</v>
      </c>
      <c r="N5" s="1" t="s">
        <v>58</v>
      </c>
      <c r="O5" s="1" t="s">
        <v>38</v>
      </c>
      <c r="P5" s="1" t="s">
        <v>38</v>
      </c>
      <c r="Q5" s="1"/>
      <c r="R5" s="1" t="s">
        <v>46</v>
      </c>
      <c r="S5" s="1" t="s">
        <v>46</v>
      </c>
      <c r="T5" s="1" t="s">
        <v>66</v>
      </c>
      <c r="U5" s="1" t="s">
        <v>46</v>
      </c>
      <c r="V5" s="1"/>
      <c r="W5" s="1"/>
    </row>
    <row r="6" spans="1:28" x14ac:dyDescent="0.15">
      <c r="B6" s="1" t="s">
        <v>40</v>
      </c>
      <c r="C6" s="1" t="s">
        <v>45</v>
      </c>
      <c r="D6" s="1" t="s">
        <v>45</v>
      </c>
      <c r="E6" s="1" t="s">
        <v>49</v>
      </c>
      <c r="F6" s="1" t="s">
        <v>53</v>
      </c>
      <c r="G6" s="1" t="s">
        <v>42</v>
      </c>
      <c r="H6" s="1" t="s">
        <v>48</v>
      </c>
      <c r="I6" t="s">
        <v>22</v>
      </c>
      <c r="J6" s="1"/>
      <c r="K6" s="1" t="s">
        <v>41</v>
      </c>
      <c r="L6" s="1" t="s">
        <v>59</v>
      </c>
      <c r="M6" s="1" t="s">
        <v>59</v>
      </c>
      <c r="N6" s="1" t="s">
        <v>59</v>
      </c>
      <c r="O6" s="1" t="s">
        <v>63</v>
      </c>
      <c r="P6" s="1" t="s">
        <v>39</v>
      </c>
      <c r="Q6" s="1"/>
      <c r="R6" s="1"/>
      <c r="S6" s="1" t="s">
        <v>65</v>
      </c>
      <c r="T6" s="1" t="s">
        <v>67</v>
      </c>
      <c r="U6" s="1" t="s">
        <v>65</v>
      </c>
      <c r="V6" s="1"/>
      <c r="W6" s="1"/>
    </row>
    <row r="7" spans="1:28" x14ac:dyDescent="0.15">
      <c r="B7" s="1" t="s">
        <v>41</v>
      </c>
      <c r="C7" s="1" t="s">
        <v>42</v>
      </c>
      <c r="D7" s="1" t="s">
        <v>42</v>
      </c>
      <c r="E7" s="1"/>
      <c r="F7" s="1" t="s">
        <v>54</v>
      </c>
      <c r="G7" s="1"/>
      <c r="H7" s="1" t="s">
        <v>49</v>
      </c>
      <c r="I7" t="s">
        <v>23</v>
      </c>
      <c r="J7" s="1"/>
      <c r="K7" s="1"/>
      <c r="L7" s="1" t="s">
        <v>43</v>
      </c>
      <c r="M7" s="1" t="s">
        <v>43</v>
      </c>
      <c r="N7" s="1" t="s">
        <v>43</v>
      </c>
      <c r="O7" s="1"/>
      <c r="P7" s="1"/>
      <c r="Q7" s="1"/>
      <c r="R7" s="1"/>
      <c r="S7" s="1" t="s">
        <v>47</v>
      </c>
      <c r="T7" s="1" t="s">
        <v>56</v>
      </c>
      <c r="U7" s="1" t="s">
        <v>51</v>
      </c>
      <c r="V7" s="1"/>
      <c r="W7" s="1"/>
    </row>
    <row r="8" spans="1:28" x14ac:dyDescent="0.15">
      <c r="B8" s="1" t="s">
        <v>42</v>
      </c>
      <c r="C8" s="1"/>
      <c r="D8" s="1"/>
      <c r="E8" s="1"/>
      <c r="F8" s="1" t="s">
        <v>69</v>
      </c>
      <c r="G8" s="1"/>
      <c r="H8" s="1"/>
      <c r="I8" t="s">
        <v>22</v>
      </c>
      <c r="J8" s="1"/>
      <c r="K8" s="1"/>
      <c r="L8" s="1" t="s">
        <v>60</v>
      </c>
      <c r="M8" s="1" t="s">
        <v>61</v>
      </c>
      <c r="N8" s="1" t="s">
        <v>62</v>
      </c>
      <c r="O8" s="1"/>
      <c r="P8" s="1"/>
      <c r="Q8" s="1"/>
      <c r="R8" s="1"/>
      <c r="S8" s="1" t="s">
        <v>46</v>
      </c>
      <c r="T8" s="1" t="s">
        <v>46</v>
      </c>
      <c r="U8" s="1" t="s">
        <v>46</v>
      </c>
      <c r="V8" s="1"/>
      <c r="W8" s="1"/>
    </row>
    <row r="9" spans="1:28" x14ac:dyDescent="0.15">
      <c r="A9" s="3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4">
        <v>12.464060999999999</v>
      </c>
      <c r="H9">
        <f>(1+E9/100)*G9/G10</f>
        <v>1.0475042083017498</v>
      </c>
      <c r="I9" t="s">
        <v>24</v>
      </c>
      <c r="J9" s="3">
        <f>1871</f>
        <v>1871</v>
      </c>
      <c r="K9" s="3">
        <f>B9*$G$151/G9</f>
        <v>82.031305848069906</v>
      </c>
      <c r="L9" s="3">
        <f>O9+L10/(1+Calculations!$E$3)</f>
        <v>112.01859950499382</v>
      </c>
      <c r="M9" s="3">
        <f>O9+M10/(H9+Calculations!$E$3-Calculations!$E$1+1)</f>
        <v>63.650373843138127</v>
      </c>
      <c r="N9" s="3"/>
      <c r="O9" s="3">
        <f>C9*$G$151/G10</f>
        <v>4.7313849610475165</v>
      </c>
      <c r="P9" s="3">
        <f>(K10-K9+O9)/K9</f>
        <v>0.13580891466324466</v>
      </c>
      <c r="Q9" s="3">
        <f>LN(1+P9)</f>
        <v>0.1273450972270519</v>
      </c>
      <c r="R9" s="3">
        <f>D9*$G$151/G10</f>
        <v>7.2790537862269487</v>
      </c>
    </row>
    <row r="10" spans="1:28" x14ac:dyDescent="0.15">
      <c r="A10" s="3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4">
        <v>12.654392</v>
      </c>
      <c r="H10">
        <f t="shared" ref="H10:H73" si="0">(1+E10/100)*G10/G11</f>
        <v>1.0543202085780723</v>
      </c>
      <c r="I10" s="12" t="s">
        <v>83</v>
      </c>
      <c r="J10" s="3">
        <f>J9+1</f>
        <v>1872</v>
      </c>
      <c r="K10" s="3">
        <f t="shared" ref="K10:K73" si="1">B10*$G$151/G10</f>
        <v>88.440503502657435</v>
      </c>
      <c r="L10" s="3">
        <f>O10+L11/(1+Calculations!$E$3)</f>
        <v>114.29395752046128</v>
      </c>
      <c r="M10" s="3">
        <f>O10+M11/(H10+Calculations!$E$3-Calculations!$E$1+1)</f>
        <v>63.962044237776183</v>
      </c>
      <c r="N10" s="3"/>
      <c r="O10" s="3">
        <f t="shared" ref="O10:O73" si="2">C10*$G$151/G11</f>
        <v>5.3388740651232283</v>
      </c>
      <c r="P10" s="3">
        <f t="shared" ref="P10:P73" si="3">(K11-K10+O10)/K10</f>
        <v>8.8615417461555115E-2</v>
      </c>
      <c r="Q10" s="3">
        <f t="shared" ref="Q10:Q73" si="4">LN(1+P10)</f>
        <v>8.4906629568376135E-2</v>
      </c>
      <c r="R10" s="3">
        <f t="shared" ref="R10:R73" si="5">D10*$G$151/G11</f>
        <v>7.6523861600099599</v>
      </c>
      <c r="S10" s="3">
        <f t="shared" ref="S10:S41" si="6">K10/R9</f>
        <v>12.150000000000002</v>
      </c>
    </row>
    <row r="11" spans="1:28" x14ac:dyDescent="0.15">
      <c r="A11" s="3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4">
        <v>12.939807</v>
      </c>
      <c r="H11">
        <f t="shared" si="0"/>
        <v>1.1335110978780967</v>
      </c>
      <c r="I11" t="s">
        <v>37</v>
      </c>
      <c r="J11" s="3">
        <f t="shared" ref="J11:J74" si="7">J10+1</f>
        <v>1873</v>
      </c>
      <c r="K11" s="3">
        <f t="shared" si="1"/>
        <v>90.938821575932323</v>
      </c>
      <c r="L11" s="3">
        <f>O11+L12/(1+Calculations!$E$3)</f>
        <v>116.07075207439411</v>
      </c>
      <c r="M11" s="3">
        <f>O11+M12/(H11+Calculations!$E$3-Calculations!$E$1+1)</f>
        <v>64.040481049887219</v>
      </c>
      <c r="N11" s="3"/>
      <c r="O11" s="3">
        <f t="shared" si="2"/>
        <v>6.1438304598890641</v>
      </c>
      <c r="P11" s="3">
        <f t="shared" si="3"/>
        <v>2.1589701854395456E-2</v>
      </c>
      <c r="Q11" s="3">
        <f t="shared" si="4"/>
        <v>2.1359945276609713E-2</v>
      </c>
      <c r="R11" s="3">
        <f t="shared" si="5"/>
        <v>8.5641273077241511</v>
      </c>
      <c r="S11" s="3">
        <f t="shared" si="6"/>
        <v>11.88372093023256</v>
      </c>
    </row>
    <row r="12" spans="1:28" x14ac:dyDescent="0.15">
      <c r="A12" s="3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4">
        <v>12.368895999999999</v>
      </c>
      <c r="H12">
        <f t="shared" si="0"/>
        <v>1.1480763436327566</v>
      </c>
      <c r="J12" s="3">
        <f t="shared" si="7"/>
        <v>1874</v>
      </c>
      <c r="K12" s="3">
        <f t="shared" si="1"/>
        <v>86.758333160857703</v>
      </c>
      <c r="L12" s="3">
        <f>O12+L13/(1+Calculations!$E$3)</f>
        <v>117.10605930790511</v>
      </c>
      <c r="M12" s="3">
        <f>O12+M13/(H12+Calculations!$E$3-Calculations!$E$1+1)</f>
        <v>67.831711737775024</v>
      </c>
      <c r="N12" s="3"/>
      <c r="O12" s="3">
        <f t="shared" si="2"/>
        <v>6.6007733579346759</v>
      </c>
      <c r="P12" s="3">
        <f t="shared" si="3"/>
        <v>0.12279027661468818</v>
      </c>
      <c r="Q12" s="3">
        <f t="shared" si="4"/>
        <v>0.11581690552392489</v>
      </c>
      <c r="R12" s="3">
        <f t="shared" si="5"/>
        <v>9.2010780140907613</v>
      </c>
      <c r="S12" s="3">
        <f t="shared" si="6"/>
        <v>10.130434782608695</v>
      </c>
    </row>
    <row r="13" spans="1:28" x14ac:dyDescent="0.15">
      <c r="A13" s="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4">
        <v>11.512651</v>
      </c>
      <c r="H13">
        <f t="shared" si="0"/>
        <v>1.114054758262401</v>
      </c>
      <c r="J13" s="3">
        <f t="shared" si="7"/>
        <v>1875</v>
      </c>
      <c r="K13" s="3">
        <f t="shared" si="1"/>
        <v>90.810639530374019</v>
      </c>
      <c r="L13" s="3">
        <f>O13+L14/(1+Calculations!$E$3)</f>
        <v>117.72219562079219</v>
      </c>
      <c r="M13" s="3">
        <f>O13+M14/(H13+Calculations!$E$3-Calculations!$E$1+1)</f>
        <v>72.6300067419008</v>
      </c>
      <c r="N13" s="3"/>
      <c r="O13" s="3">
        <f t="shared" si="2"/>
        <v>6.3691994938494414</v>
      </c>
      <c r="P13" s="3">
        <f t="shared" si="3"/>
        <v>0.11284278830136012</v>
      </c>
      <c r="Q13" s="3">
        <f t="shared" si="4"/>
        <v>0.10691781191353943</v>
      </c>
      <c r="R13" s="3">
        <f t="shared" si="5"/>
        <v>7.6430393926193299</v>
      </c>
      <c r="S13" s="3">
        <f t="shared" si="6"/>
        <v>9.8695652173913029</v>
      </c>
      <c r="W13" s="25"/>
    </row>
    <row r="14" spans="1:28" x14ac:dyDescent="0.15">
      <c r="A14" s="3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4">
        <v>10.846575</v>
      </c>
      <c r="H14">
        <f t="shared" si="0"/>
        <v>1.0441389986875944</v>
      </c>
      <c r="J14" s="3">
        <f t="shared" si="7"/>
        <v>1876</v>
      </c>
      <c r="K14" s="3">
        <f t="shared" si="1"/>
        <v>94.688765808561698</v>
      </c>
      <c r="L14" s="3">
        <f>O14+L15/(1+Calculations!$E$3)</f>
        <v>118.62526828763684</v>
      </c>
      <c r="M14" s="3">
        <f>O14+M15/(H14+Calculations!$E$3-Calculations!$E$1+1)</f>
        <v>76.341964317950968</v>
      </c>
      <c r="N14" s="3"/>
      <c r="O14" s="3">
        <f t="shared" si="2"/>
        <v>6.3138038374152563</v>
      </c>
      <c r="P14" s="3">
        <f t="shared" si="3"/>
        <v>-0.14427917023813722</v>
      </c>
      <c r="Q14" s="3">
        <f t="shared" si="4"/>
        <v>-0.15581108948924385</v>
      </c>
      <c r="R14" s="3">
        <f t="shared" si="5"/>
        <v>5.8928835815875731</v>
      </c>
      <c r="S14" s="3">
        <f t="shared" si="6"/>
        <v>12.388888888888889</v>
      </c>
      <c r="W14" s="29"/>
      <c r="X14" s="18"/>
      <c r="Y14" s="18"/>
      <c r="Z14" s="18"/>
      <c r="AA14" s="28"/>
      <c r="AB14" s="25"/>
    </row>
    <row r="15" spans="1:28" x14ac:dyDescent="0.15">
      <c r="A15" s="3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4">
        <v>10.941739999999999</v>
      </c>
      <c r="H15">
        <f t="shared" si="0"/>
        <v>1.2452051495481791</v>
      </c>
      <c r="J15" s="3">
        <f t="shared" si="7"/>
        <v>1877</v>
      </c>
      <c r="K15" s="3">
        <f t="shared" si="1"/>
        <v>74.713345409413861</v>
      </c>
      <c r="L15" s="3">
        <f>O15+L16/(1+Calculations!$E$3)</f>
        <v>119.64633252433271</v>
      </c>
      <c r="M15" s="3">
        <f>O15+M16/(H15+Calculations!$E$3-Calculations!$E$1+1)</f>
        <v>75.786424163199854</v>
      </c>
      <c r="N15" s="3"/>
      <c r="O15" s="3">
        <f t="shared" si="2"/>
        <v>4.7407927887316035</v>
      </c>
      <c r="P15" s="3">
        <f t="shared" si="3"/>
        <v>0.14883493098436967</v>
      </c>
      <c r="Q15" s="3">
        <f t="shared" si="4"/>
        <v>0.13874832534709083</v>
      </c>
      <c r="R15" s="3">
        <f t="shared" si="5"/>
        <v>7.4854622979972687</v>
      </c>
      <c r="S15" s="3">
        <f t="shared" si="6"/>
        <v>12.678571428571427</v>
      </c>
      <c r="W15" s="18"/>
      <c r="X15" s="18"/>
      <c r="Y15" s="29"/>
      <c r="Z15" s="18"/>
    </row>
    <row r="16" spans="1:28" x14ac:dyDescent="0.15">
      <c r="A16" s="3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4">
        <v>9.2290893000000001</v>
      </c>
      <c r="H16">
        <f t="shared" si="0"/>
        <v>1.1695687069804697</v>
      </c>
      <c r="J16" s="3">
        <f t="shared" si="7"/>
        <v>1878</v>
      </c>
      <c r="K16" s="3">
        <f t="shared" si="1"/>
        <v>81.092508228303743</v>
      </c>
      <c r="L16" s="3">
        <f>O16+L17/(1+Calculations!$E$3)</f>
        <v>122.40982239339439</v>
      </c>
      <c r="M16" s="3">
        <f>O16+M17/(H16+Calculations!$E$3-Calculations!$E$1+1)</f>
        <v>91.17243111686129</v>
      </c>
      <c r="N16" s="3"/>
      <c r="O16" s="3">
        <f t="shared" si="2"/>
        <v>5.007490444815855</v>
      </c>
      <c r="P16" s="3">
        <f t="shared" si="3"/>
        <v>0.28989611740018073</v>
      </c>
      <c r="Q16" s="3">
        <f t="shared" si="4"/>
        <v>0.25456168598378826</v>
      </c>
      <c r="R16" s="3">
        <f t="shared" si="5"/>
        <v>8.6240113216273055</v>
      </c>
      <c r="S16" s="3">
        <f t="shared" si="6"/>
        <v>10.833333333333334</v>
      </c>
      <c r="W16" s="18"/>
      <c r="X16" s="18"/>
      <c r="Y16" s="29"/>
      <c r="Z16" s="18"/>
    </row>
    <row r="17" spans="1:26" x14ac:dyDescent="0.15">
      <c r="A17" s="3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4">
        <v>8.2776793000000009</v>
      </c>
      <c r="H17">
        <f t="shared" si="0"/>
        <v>0.86378329364295514</v>
      </c>
      <c r="J17" s="3">
        <f t="shared" si="7"/>
        <v>1879</v>
      </c>
      <c r="K17" s="3">
        <f t="shared" si="1"/>
        <v>99.593421069115351</v>
      </c>
      <c r="L17" s="3">
        <f>O17+L18/(1+Calculations!$E$3)</f>
        <v>125.06967580034971</v>
      </c>
      <c r="M17" s="3">
        <f>O17+M18/(H17+Calculations!$E$3-Calculations!$E$1+1)</f>
        <v>104.05774014833051</v>
      </c>
      <c r="N17" s="3"/>
      <c r="O17" s="3">
        <f t="shared" si="2"/>
        <v>4.610057649143263</v>
      </c>
      <c r="P17" s="3">
        <f t="shared" si="3"/>
        <v>0.22896702684621248</v>
      </c>
      <c r="Q17" s="3">
        <f t="shared" si="4"/>
        <v>0.20617400096948119</v>
      </c>
      <c r="R17" s="3">
        <f t="shared" si="5"/>
        <v>8.7591095333721984</v>
      </c>
      <c r="S17" s="3">
        <f t="shared" si="6"/>
        <v>11.548387096774196</v>
      </c>
      <c r="W17" s="18"/>
      <c r="X17" s="18"/>
      <c r="Y17" s="29"/>
      <c r="Z17" s="18"/>
    </row>
    <row r="18" spans="1:26" x14ac:dyDescent="0.15">
      <c r="A18" s="3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4">
        <v>9.9903306000000001</v>
      </c>
      <c r="H18">
        <f t="shared" si="0"/>
        <v>1.1147010838820455</v>
      </c>
      <c r="J18" s="3">
        <f t="shared" si="7"/>
        <v>1880</v>
      </c>
      <c r="K18" s="3">
        <f t="shared" si="1"/>
        <v>117.78697293561036</v>
      </c>
      <c r="L18" s="3">
        <f>O18+L19/(1+Calculations!$E$3)</f>
        <v>128.32662809290753</v>
      </c>
      <c r="M18" s="3">
        <f>O18+M19/(H18+Calculations!$E$3-Calculations!$E$1+1)</f>
        <v>89.689092748019121</v>
      </c>
      <c r="N18" s="3"/>
      <c r="O18" s="3">
        <f t="shared" si="2"/>
        <v>6.3563150673038278</v>
      </c>
      <c r="P18" s="3">
        <f t="shared" si="3"/>
        <v>0.33873470444496867</v>
      </c>
      <c r="Q18" s="3">
        <f t="shared" si="4"/>
        <v>0.29172491746336227</v>
      </c>
      <c r="R18" s="3">
        <f t="shared" si="5"/>
        <v>11.979209165303367</v>
      </c>
      <c r="S18" s="3">
        <f t="shared" si="6"/>
        <v>13.447368421052634</v>
      </c>
      <c r="T18" s="3">
        <f t="shared" ref="T18:T49" si="8">AVERAGE(R9:R18)</f>
        <v>8.3080360560558866</v>
      </c>
      <c r="W18" s="18"/>
      <c r="X18" s="18"/>
      <c r="Y18" s="18"/>
      <c r="Z18" s="18"/>
    </row>
    <row r="19" spans="1:26" x14ac:dyDescent="0.15">
      <c r="A19" s="3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4">
        <v>9.4194198</v>
      </c>
      <c r="H19">
        <f t="shared" si="0"/>
        <v>0.96955281608906363</v>
      </c>
      <c r="J19" s="3">
        <f t="shared" si="7"/>
        <v>1881</v>
      </c>
      <c r="K19" s="3">
        <f t="shared" si="1"/>
        <v>151.32919333311804</v>
      </c>
      <c r="L19" s="3">
        <f>O19+L20/(1+Calculations!$E$3)</f>
        <v>129.93598384451957</v>
      </c>
      <c r="M19" s="3">
        <f>O19+M20/(H19+Calculations!$E$3-Calculations!$E$1+1)</f>
        <v>96.065185724344687</v>
      </c>
      <c r="N19" s="3"/>
      <c r="O19" s="3">
        <f t="shared" si="2"/>
        <v>7.2382516516740685</v>
      </c>
      <c r="P19" s="3">
        <f t="shared" si="3"/>
        <v>-6.7292277855849139E-2</v>
      </c>
      <c r="Q19" s="3">
        <f t="shared" si="4"/>
        <v>-6.966339393959059E-2</v>
      </c>
      <c r="R19" s="3">
        <f t="shared" si="5"/>
        <v>9.9525960210518445</v>
      </c>
      <c r="S19" s="3">
        <f t="shared" si="6"/>
        <v>12.63265306122449</v>
      </c>
      <c r="T19" s="3">
        <f t="shared" si="8"/>
        <v>8.575390279538377</v>
      </c>
      <c r="U19" s="3">
        <f t="shared" ref="U19:U50" si="9">K19/T18</f>
        <v>18.214797373539476</v>
      </c>
      <c r="W19" s="18"/>
      <c r="X19" s="18"/>
      <c r="Y19" s="29"/>
      <c r="Z19" s="18"/>
    </row>
    <row r="20" spans="1:26" x14ac:dyDescent="0.15">
      <c r="A20" s="3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4">
        <v>10.180580000000001</v>
      </c>
      <c r="H20">
        <f t="shared" si="0"/>
        <v>1.0726450341893592</v>
      </c>
      <c r="J20" s="3">
        <f t="shared" si="7"/>
        <v>1882</v>
      </c>
      <c r="K20" s="3">
        <f t="shared" si="1"/>
        <v>133.90765555597028</v>
      </c>
      <c r="L20" s="3">
        <f>O20+L21/(1+Calculations!$E$3)</f>
        <v>130.71090950321724</v>
      </c>
      <c r="M20" s="3">
        <f>O20+M21/(H20+Calculations!$E$3-Calculations!$E$1+1)</f>
        <v>89.505718192067505</v>
      </c>
      <c r="N20" s="3"/>
      <c r="O20" s="3">
        <f t="shared" si="2"/>
        <v>7.3760922386292203</v>
      </c>
      <c r="P20" s="3">
        <f t="shared" si="3"/>
        <v>5.5191851127448024E-2</v>
      </c>
      <c r="Q20" s="3">
        <f t="shared" si="4"/>
        <v>5.3722599805333525E-2</v>
      </c>
      <c r="R20" s="3">
        <f t="shared" si="5"/>
        <v>9.9116239456580146</v>
      </c>
      <c r="S20" s="3">
        <f t="shared" si="6"/>
        <v>13.454545454545455</v>
      </c>
      <c r="T20" s="3">
        <f t="shared" si="8"/>
        <v>8.8013140581031823</v>
      </c>
      <c r="U20" s="3">
        <f t="shared" si="9"/>
        <v>15.615342414850264</v>
      </c>
    </row>
    <row r="21" spans="1:26" x14ac:dyDescent="0.15">
      <c r="A21" s="3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4">
        <v>9.9903306000000001</v>
      </c>
      <c r="H21">
        <f t="shared" si="0"/>
        <v>1.1403956495577523</v>
      </c>
      <c r="J21" s="3">
        <f t="shared" si="7"/>
        <v>1883</v>
      </c>
      <c r="K21" s="3">
        <f t="shared" si="1"/>
        <v>133.92217470761176</v>
      </c>
      <c r="L21" s="3">
        <f>O21+L22/(1+Calculations!$E$3)</f>
        <v>131.38960150241004</v>
      </c>
      <c r="M21" s="3">
        <f>O21+M22/(H21+Calculations!$E$3-Calculations!$E$1+1)</f>
        <v>91.224156916223279</v>
      </c>
      <c r="N21" s="3"/>
      <c r="O21" s="3">
        <f t="shared" si="2"/>
        <v>8.2340085277969948</v>
      </c>
      <c r="P21" s="3">
        <f t="shared" si="3"/>
        <v>2.6588697304079506E-2</v>
      </c>
      <c r="Q21" s="3">
        <f t="shared" si="4"/>
        <v>2.6241361249129604E-2</v>
      </c>
      <c r="R21" s="3">
        <f t="shared" si="5"/>
        <v>9.9806163973296922</v>
      </c>
      <c r="S21" s="3">
        <f t="shared" si="6"/>
        <v>13.511627906976742</v>
      </c>
      <c r="T21" s="3">
        <f t="shared" si="8"/>
        <v>8.9429629670637354</v>
      </c>
      <c r="U21" s="3">
        <f t="shared" si="9"/>
        <v>15.216156794713225</v>
      </c>
    </row>
    <row r="22" spans="1:26" x14ac:dyDescent="0.15">
      <c r="A22" s="3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4">
        <v>9.2290893000000001</v>
      </c>
      <c r="H22">
        <f t="shared" si="0"/>
        <v>1.1779307330074986</v>
      </c>
      <c r="J22" s="3">
        <f t="shared" si="7"/>
        <v>1884</v>
      </c>
      <c r="K22" s="3">
        <f t="shared" si="1"/>
        <v>129.24898234541951</v>
      </c>
      <c r="L22" s="3">
        <f>O22+L23/(1+Calculations!$E$3)</f>
        <v>131.19867238310997</v>
      </c>
      <c r="M22" s="3">
        <f>O22+M23/(H22+Calculations!$E$3-Calculations!$E$1+1)</f>
        <v>97.802601949710265</v>
      </c>
      <c r="N22" s="3"/>
      <c r="O22" s="3">
        <f t="shared" si="2"/>
        <v>8.6240113216273055</v>
      </c>
      <c r="P22" s="3">
        <f t="shared" si="3"/>
        <v>-2.0663618456051837E-2</v>
      </c>
      <c r="Q22" s="3">
        <f t="shared" si="4"/>
        <v>-2.0880098384901624E-2</v>
      </c>
      <c r="R22" s="3">
        <f t="shared" si="5"/>
        <v>8.6240113216273055</v>
      </c>
      <c r="S22" s="3">
        <f t="shared" si="6"/>
        <v>12.95</v>
      </c>
      <c r="T22" s="3">
        <f t="shared" si="8"/>
        <v>8.8852562978173903</v>
      </c>
      <c r="U22" s="3">
        <f t="shared" si="9"/>
        <v>14.452590581156811</v>
      </c>
    </row>
    <row r="23" spans="1:26" x14ac:dyDescent="0.15">
      <c r="A23" s="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4">
        <v>8.2776793000000009</v>
      </c>
      <c r="H23">
        <f t="shared" si="0"/>
        <v>1.0794227768310183</v>
      </c>
      <c r="J23" s="3">
        <f t="shared" si="7"/>
        <v>1885</v>
      </c>
      <c r="K23" s="3">
        <f t="shared" si="1"/>
        <v>117.95421936677347</v>
      </c>
      <c r="L23" s="3">
        <f>O23+L24/(1+Calculations!$E$3)</f>
        <v>130.57980080848813</v>
      </c>
      <c r="M23" s="3">
        <f>O23+M24/(H23+Calculations!$E$3-Calculations!$E$1+1)</f>
        <v>108.44291093172195</v>
      </c>
      <c r="N23" s="3"/>
      <c r="O23" s="3">
        <f t="shared" si="2"/>
        <v>6.9151144897305965</v>
      </c>
      <c r="P23" s="3">
        <f t="shared" si="3"/>
        <v>0.32884263014938037</v>
      </c>
      <c r="Q23" s="3">
        <f t="shared" si="4"/>
        <v>0.28430836049212216</v>
      </c>
      <c r="R23" s="3">
        <f t="shared" si="5"/>
        <v>7.7795038009469222</v>
      </c>
      <c r="S23" s="3">
        <f t="shared" si="6"/>
        <v>13.67741935483871</v>
      </c>
      <c r="T23" s="3">
        <f t="shared" si="8"/>
        <v>8.8989027386501505</v>
      </c>
      <c r="U23" s="3">
        <f t="shared" si="9"/>
        <v>13.275274838807769</v>
      </c>
    </row>
    <row r="24" spans="1:26" x14ac:dyDescent="0.15">
      <c r="A24" s="3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4">
        <v>7.9922320999999998</v>
      </c>
      <c r="H24">
        <f t="shared" si="0"/>
        <v>1.0426</v>
      </c>
      <c r="J24" s="3">
        <f t="shared" si="7"/>
        <v>1886</v>
      </c>
      <c r="K24" s="3">
        <f t="shared" si="1"/>
        <v>149.82748061082964</v>
      </c>
      <c r="L24" s="3">
        <f>O24+L25/(1+Calculations!$E$3)</f>
        <v>131.7410137356834</v>
      </c>
      <c r="M24" s="3">
        <f>O24+M25/(H24+Calculations!$E$3-Calculations!$E$1+1)</f>
        <v>113.45849108396055</v>
      </c>
      <c r="N24" s="3"/>
      <c r="O24" s="3">
        <f t="shared" si="2"/>
        <v>6.3388549489197139</v>
      </c>
      <c r="P24" s="3">
        <f t="shared" si="3"/>
        <v>0.11538461538461535</v>
      </c>
      <c r="Q24" s="3">
        <f t="shared" si="4"/>
        <v>0.10919929196499201</v>
      </c>
      <c r="R24" s="3">
        <f t="shared" si="5"/>
        <v>9.5082824233795726</v>
      </c>
      <c r="S24" s="3">
        <f t="shared" si="6"/>
        <v>19.259259259259263</v>
      </c>
      <c r="T24" s="3">
        <f t="shared" si="8"/>
        <v>9.2604426228293484</v>
      </c>
      <c r="U24" s="3">
        <f t="shared" si="9"/>
        <v>16.83662413345542</v>
      </c>
    </row>
    <row r="25" spans="1:26" x14ac:dyDescent="0.15">
      <c r="A25" s="3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4">
        <v>7.9922320999999998</v>
      </c>
      <c r="H25">
        <f t="shared" si="0"/>
        <v>1.0128645503954532</v>
      </c>
      <c r="J25" s="3">
        <f t="shared" si="7"/>
        <v>1887</v>
      </c>
      <c r="K25" s="3">
        <f t="shared" si="1"/>
        <v>160.77641188623642</v>
      </c>
      <c r="L25" s="3">
        <f>O25+L26/(1+Calculations!$E$3)</f>
        <v>133.59195753448921</v>
      </c>
      <c r="M25" s="3">
        <f>O25+M26/(H25+Calculations!$E$3-Calculations!$E$1+1)</f>
        <v>115.76299439679553</v>
      </c>
      <c r="N25" s="3"/>
      <c r="O25" s="3">
        <f t="shared" si="2"/>
        <v>6.8757994146935433</v>
      </c>
      <c r="P25" s="3">
        <f t="shared" si="3"/>
        <v>-4.8879265380127414E-2</v>
      </c>
      <c r="Q25" s="3">
        <f t="shared" si="4"/>
        <v>-5.0114269058657381E-2</v>
      </c>
      <c r="R25" s="3">
        <f t="shared" si="5"/>
        <v>9.9011511571587025</v>
      </c>
      <c r="S25" s="3">
        <f t="shared" si="6"/>
        <v>16.90909090909091</v>
      </c>
      <c r="T25" s="3">
        <f t="shared" si="8"/>
        <v>9.5020115087454933</v>
      </c>
      <c r="U25" s="3">
        <f t="shared" si="9"/>
        <v>17.361633610242521</v>
      </c>
    </row>
    <row r="26" spans="1:26" x14ac:dyDescent="0.15">
      <c r="A26" s="3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4">
        <v>8.3728446000000005</v>
      </c>
      <c r="H26">
        <f t="shared" si="0"/>
        <v>1.1002134683901386</v>
      </c>
      <c r="J26" s="3">
        <f t="shared" si="7"/>
        <v>1888</v>
      </c>
      <c r="K26" s="3">
        <f t="shared" si="1"/>
        <v>146.04197956809085</v>
      </c>
      <c r="L26" s="3">
        <f>O26+L27/(1+Calculations!$E$3)</f>
        <v>134.9917718981099</v>
      </c>
      <c r="M26" s="3">
        <f>O26+M27/(H26+Calculations!$E$3-Calculations!$E$1+1)</f>
        <v>114.43536580271945</v>
      </c>
      <c r="N26" s="3"/>
      <c r="O26" s="3">
        <f t="shared" si="2"/>
        <v>6.6269847193251561</v>
      </c>
      <c r="P26" s="3">
        <f t="shared" si="3"/>
        <v>7.918959245751403E-2</v>
      </c>
      <c r="Q26" s="3">
        <f t="shared" si="4"/>
        <v>7.6210382107971236E-2</v>
      </c>
      <c r="R26" s="3">
        <f t="shared" si="5"/>
        <v>7.4913740305414809</v>
      </c>
      <c r="S26" s="3">
        <f t="shared" si="6"/>
        <v>14.749999999999998</v>
      </c>
      <c r="T26" s="3">
        <f t="shared" si="8"/>
        <v>9.3887477796369101</v>
      </c>
      <c r="U26" s="3">
        <f t="shared" si="9"/>
        <v>15.369585632860606</v>
      </c>
    </row>
    <row r="27" spans="1:26" x14ac:dyDescent="0.15">
      <c r="A27" s="3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4">
        <v>7.9922320999999998</v>
      </c>
      <c r="H27">
        <f t="shared" si="0"/>
        <v>1.0991396706252423</v>
      </c>
      <c r="I27">
        <f>Consumption!G5</f>
        <v>2731.570142112284</v>
      </c>
      <c r="J27" s="3">
        <f t="shared" si="7"/>
        <v>1889</v>
      </c>
      <c r="K27" s="3">
        <f t="shared" si="1"/>
        <v>150.9799996924514</v>
      </c>
      <c r="L27" s="3">
        <f>O27+L28/(1+Calculations!$E$3)</f>
        <v>136.74807007805674</v>
      </c>
      <c r="M27" s="3">
        <f>O27+M28/(H27+Calculations!$E$3-Calculations!$E$1+1)</f>
        <v>122.71852812591746</v>
      </c>
      <c r="N27" s="3">
        <f>(I27/I28)^4*(O27+N28)</f>
        <v>108.81068630614173</v>
      </c>
      <c r="O27" s="3">
        <f t="shared" si="2"/>
        <v>6.6557957018502121</v>
      </c>
      <c r="P27" s="3">
        <f t="shared" si="3"/>
        <v>0.1221370683138573</v>
      </c>
      <c r="Q27" s="3">
        <f t="shared" si="4"/>
        <v>0.11523496391165768</v>
      </c>
      <c r="R27" s="3">
        <f t="shared" si="5"/>
        <v>9.0760850479775623</v>
      </c>
      <c r="S27" s="3">
        <f t="shared" si="6"/>
        <v>20.153846153846157</v>
      </c>
      <c r="T27" s="3">
        <f t="shared" si="8"/>
        <v>9.4204453310974454</v>
      </c>
      <c r="U27" s="3">
        <f t="shared" si="9"/>
        <v>16.080951713274189</v>
      </c>
    </row>
    <row r="28" spans="1:26" x14ac:dyDescent="0.15">
      <c r="A28" s="3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4">
        <v>7.6116519</v>
      </c>
      <c r="H28">
        <f t="shared" si="0"/>
        <v>1.0283904017474113</v>
      </c>
      <c r="I28">
        <f>Consumption!G6</f>
        <v>2674.7398011489822</v>
      </c>
      <c r="J28" s="3">
        <f t="shared" si="7"/>
        <v>1890</v>
      </c>
      <c r="K28" s="3">
        <f t="shared" si="1"/>
        <v>162.76445852706428</v>
      </c>
      <c r="L28" s="3">
        <f>O28+L29/(1+Calculations!$E$3)</f>
        <v>138.58837648547481</v>
      </c>
      <c r="M28" s="3">
        <f>O28+M29/(H28+Calculations!$E$3-Calculations!$E$1+1)</f>
        <v>131.98984733777263</v>
      </c>
      <c r="N28" s="3">
        <f t="shared" ref="N28:N91" si="10">(I28/I29)^4*(O28+N29)</f>
        <v>93.378353470193602</v>
      </c>
      <c r="O28" s="3">
        <f t="shared" si="2"/>
        <v>6.4934602179816254</v>
      </c>
      <c r="P28" s="3">
        <f t="shared" si="3"/>
        <v>-8.2418936141739424E-2</v>
      </c>
      <c r="Q28" s="3">
        <f t="shared" si="4"/>
        <v>-8.6014349977275709E-2</v>
      </c>
      <c r="R28" s="3">
        <f t="shared" si="5"/>
        <v>8.5595611964303249</v>
      </c>
      <c r="S28" s="3">
        <f t="shared" si="6"/>
        <v>17.933333333333334</v>
      </c>
      <c r="T28" s="3">
        <f t="shared" si="8"/>
        <v>9.0784805342101418</v>
      </c>
      <c r="U28" s="3">
        <f t="shared" si="9"/>
        <v>17.27778813064911</v>
      </c>
    </row>
    <row r="29" spans="1:26" x14ac:dyDescent="0.15">
      <c r="A29" s="3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4">
        <v>7.8019420000000004</v>
      </c>
      <c r="H29">
        <f t="shared" si="0"/>
        <v>1.1285118622613837</v>
      </c>
      <c r="I29">
        <f>Consumption!G7</f>
        <v>2802.8274991184417</v>
      </c>
      <c r="J29" s="3">
        <f t="shared" si="7"/>
        <v>1891</v>
      </c>
      <c r="K29" s="3">
        <f t="shared" si="1"/>
        <v>142.85612479559575</v>
      </c>
      <c r="L29" s="3">
        <f>O29+L30/(1+Calculations!$E$3)</f>
        <v>140.72180746533923</v>
      </c>
      <c r="M29" s="3">
        <f>O29+M30/(H29+Calculations!$E$3-Calculations!$E$1+1)</f>
        <v>133.83929070065781</v>
      </c>
      <c r="N29" s="3">
        <f t="shared" si="10"/>
        <v>106.09802035008241</v>
      </c>
      <c r="O29" s="3">
        <f t="shared" si="2"/>
        <v>6.9151145447906526</v>
      </c>
      <c r="P29" s="3">
        <f t="shared" si="3"/>
        <v>0.26076009559030994</v>
      </c>
      <c r="Q29" s="3">
        <f t="shared" si="4"/>
        <v>0.23171478954946617</v>
      </c>
      <c r="R29" s="3">
        <f t="shared" si="5"/>
        <v>10.686995205585555</v>
      </c>
      <c r="S29" s="3">
        <f t="shared" si="6"/>
        <v>16.68965517241379</v>
      </c>
      <c r="T29" s="3">
        <f t="shared" si="8"/>
        <v>9.1519204526635143</v>
      </c>
      <c r="U29" s="3">
        <f t="shared" si="9"/>
        <v>15.735686633603022</v>
      </c>
    </row>
    <row r="30" spans="1:26" x14ac:dyDescent="0.15">
      <c r="A30" s="3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4">
        <v>7.3262127000000001</v>
      </c>
      <c r="H30">
        <f t="shared" si="0"/>
        <v>0.96416930774801368</v>
      </c>
      <c r="I30">
        <f>Consumption!G8</f>
        <v>2877.0104557351106</v>
      </c>
      <c r="J30" s="3">
        <f t="shared" si="7"/>
        <v>1892</v>
      </c>
      <c r="K30" s="3">
        <f t="shared" si="1"/>
        <v>173.19218700816589</v>
      </c>
      <c r="L30" s="3">
        <f>O30+L31/(1+Calculations!$E$3)</f>
        <v>142.54537729982954</v>
      </c>
      <c r="M30" s="3">
        <f>O30+M31/(H30+Calculations!$E$3-Calculations!$E$1+1)</f>
        <v>148.06983194823371</v>
      </c>
      <c r="N30" s="3">
        <f t="shared" si="10"/>
        <v>110.86922805596612</v>
      </c>
      <c r="O30" s="3">
        <f t="shared" si="2"/>
        <v>6.9984250276661992</v>
      </c>
      <c r="P30" s="3">
        <f t="shared" si="3"/>
        <v>-1.5044425524111031E-2</v>
      </c>
      <c r="Q30" s="3">
        <f t="shared" si="4"/>
        <v>-1.5158740882111464E-2</v>
      </c>
      <c r="R30" s="3">
        <f t="shared" si="5"/>
        <v>10.789238584318724</v>
      </c>
      <c r="S30" s="3">
        <f t="shared" si="6"/>
        <v>16.205882352941174</v>
      </c>
      <c r="T30" s="3">
        <f t="shared" si="8"/>
        <v>9.2396819165295856</v>
      </c>
      <c r="U30" s="3">
        <f t="shared" si="9"/>
        <v>18.924135967305222</v>
      </c>
    </row>
    <row r="31" spans="1:26" x14ac:dyDescent="0.15">
      <c r="A31" s="3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4">
        <v>7.8970910999999999</v>
      </c>
      <c r="H31">
        <f t="shared" si="0"/>
        <v>1.2509953876569442</v>
      </c>
      <c r="I31">
        <f>Consumption!G9</f>
        <v>2834.8461623323719</v>
      </c>
      <c r="J31" s="3">
        <f t="shared" si="7"/>
        <v>1893</v>
      </c>
      <c r="K31" s="3">
        <f t="shared" si="1"/>
        <v>163.58818502169743</v>
      </c>
      <c r="L31" s="3">
        <f>O31+L32/(1+Calculations!$E$3)</f>
        <v>144.39928998880674</v>
      </c>
      <c r="M31" s="3">
        <f>O31+M32/(H31+Calculations!$E$3-Calculations!$E$1+1)</f>
        <v>141.38996578986712</v>
      </c>
      <c r="N31" s="3">
        <f t="shared" si="10"/>
        <v>97.51287437618241</v>
      </c>
      <c r="O31" s="3">
        <f t="shared" si="2"/>
        <v>8.4037863896759983</v>
      </c>
      <c r="P31" s="3">
        <f t="shared" si="3"/>
        <v>-6.0927198483791516E-2</v>
      </c>
      <c r="Q31" s="3">
        <f t="shared" si="4"/>
        <v>-6.2862271878058582E-2</v>
      </c>
      <c r="R31" s="3">
        <f t="shared" si="5"/>
        <v>8.7399378452630394</v>
      </c>
      <c r="S31" s="3">
        <f t="shared" si="6"/>
        <v>15.162162162162163</v>
      </c>
      <c r="T31" s="3">
        <f t="shared" si="8"/>
        <v>9.1156140613229191</v>
      </c>
      <c r="U31" s="3">
        <f t="shared" si="9"/>
        <v>17.70495851475599</v>
      </c>
    </row>
    <row r="32" spans="1:26" x14ac:dyDescent="0.15">
      <c r="A32" s="3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4">
        <v>6.8504835000000002</v>
      </c>
      <c r="H32">
        <f t="shared" si="0"/>
        <v>1.0781208010159979</v>
      </c>
      <c r="I32">
        <f>Consumption!G10</f>
        <v>2698.7075286449963</v>
      </c>
      <c r="J32" s="3">
        <f t="shared" si="7"/>
        <v>1894</v>
      </c>
      <c r="K32" s="3">
        <f t="shared" si="1"/>
        <v>145.21742881360126</v>
      </c>
      <c r="L32" s="3">
        <f>O32+L33/(1+Calculations!$E$3)</f>
        <v>144.87713542945951</v>
      </c>
      <c r="M32" s="3">
        <f>O32+M33/(H32+Calculations!$E$3-Calculations!$E$1+1)</f>
        <v>171.4303852199761</v>
      </c>
      <c r="N32" s="3">
        <f t="shared" si="10"/>
        <v>71.684178159935854</v>
      </c>
      <c r="O32" s="3">
        <f t="shared" si="2"/>
        <v>7.3660950520364459</v>
      </c>
      <c r="P32" s="3">
        <f t="shared" si="3"/>
        <v>7.7293748595551562E-2</v>
      </c>
      <c r="Q32" s="3">
        <f t="shared" si="4"/>
        <v>7.4452108056609595E-2</v>
      </c>
      <c r="R32" s="3">
        <f t="shared" si="5"/>
        <v>5.6122628967896739</v>
      </c>
      <c r="S32" s="3">
        <f t="shared" si="6"/>
        <v>16.615384615384613</v>
      </c>
      <c r="T32" s="3">
        <f t="shared" si="8"/>
        <v>8.8144392188391567</v>
      </c>
      <c r="U32" s="3">
        <f t="shared" si="9"/>
        <v>15.93062495150506</v>
      </c>
    </row>
    <row r="33" spans="1:27" x14ac:dyDescent="0.15">
      <c r="A33" s="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4">
        <v>6.5650523999999999</v>
      </c>
      <c r="H33">
        <f t="shared" si="0"/>
        <v>1.0161735722509198</v>
      </c>
      <c r="I33">
        <f>Consumption!G11</f>
        <v>2979.4573359122332</v>
      </c>
      <c r="J33" s="3">
        <f t="shared" si="7"/>
        <v>1895</v>
      </c>
      <c r="K33" s="3">
        <f t="shared" si="1"/>
        <v>149.07573319597572</v>
      </c>
      <c r="L33" s="3">
        <f>O33+L34/(1+Calculations!$E$3)</f>
        <v>146.4916493013607</v>
      </c>
      <c r="M33" s="3">
        <f>O33+M34/(H33+Calculations!$E$3-Calculations!$E$1+1)</f>
        <v>183.1301410240491</v>
      </c>
      <c r="N33" s="3">
        <f t="shared" si="10"/>
        <v>99.133685262606392</v>
      </c>
      <c r="O33" s="3">
        <f t="shared" si="2"/>
        <v>6.5693587816834267</v>
      </c>
      <c r="P33" s="3">
        <f t="shared" si="3"/>
        <v>3.4420896016411108E-2</v>
      </c>
      <c r="Q33" s="3">
        <f t="shared" si="4"/>
        <v>3.3841749370089928E-2</v>
      </c>
      <c r="R33" s="3">
        <f t="shared" si="5"/>
        <v>8.6438931337939824</v>
      </c>
      <c r="S33" s="3">
        <f t="shared" si="6"/>
        <v>26.5625</v>
      </c>
      <c r="T33" s="3">
        <f t="shared" si="8"/>
        <v>8.9008781521238625</v>
      </c>
      <c r="U33" s="3">
        <f t="shared" si="9"/>
        <v>16.912673568314499</v>
      </c>
    </row>
    <row r="34" spans="1:27" x14ac:dyDescent="0.15">
      <c r="A34" s="3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4">
        <v>6.6601933999999998</v>
      </c>
      <c r="H34">
        <f t="shared" si="0"/>
        <v>1.0887056905224535</v>
      </c>
      <c r="I34">
        <f>Consumption!G12</f>
        <v>2916.2752774017131</v>
      </c>
      <c r="J34" s="3">
        <f t="shared" si="7"/>
        <v>1896</v>
      </c>
      <c r="K34" s="3">
        <f t="shared" si="1"/>
        <v>147.63769472520121</v>
      </c>
      <c r="L34" s="3">
        <f>O34+L35/(1+Calculations!$E$3)</f>
        <v>149.06037403246199</v>
      </c>
      <c r="M34" s="3">
        <f>O34+M35/(H34+Calculations!$E$3-Calculations!$E$1+1)</f>
        <v>186.14139468066085</v>
      </c>
      <c r="N34" s="3">
        <f t="shared" si="10"/>
        <v>84.419167723925355</v>
      </c>
      <c r="O34" s="3">
        <f t="shared" si="2"/>
        <v>6.4066490761925294</v>
      </c>
      <c r="P34" s="3">
        <f t="shared" si="3"/>
        <v>6.0751982815316609E-2</v>
      </c>
      <c r="Q34" s="3">
        <f t="shared" si="4"/>
        <v>5.8978074356449424E-2</v>
      </c>
      <c r="R34" s="3">
        <f t="shared" si="5"/>
        <v>7.4744239222246174</v>
      </c>
      <c r="S34" s="3">
        <f t="shared" si="6"/>
        <v>17.079999999999998</v>
      </c>
      <c r="T34" s="3">
        <f t="shared" si="8"/>
        <v>8.6974923020083654</v>
      </c>
      <c r="U34" s="3">
        <f t="shared" si="9"/>
        <v>16.586868419266359</v>
      </c>
    </row>
    <row r="35" spans="1:27" x14ac:dyDescent="0.15">
      <c r="A35" s="3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4">
        <v>6.4699033000000004</v>
      </c>
      <c r="H35">
        <f t="shared" si="0"/>
        <v>1.0048458913400324</v>
      </c>
      <c r="I35">
        <f>Consumption!G13</f>
        <v>3089.2463215431999</v>
      </c>
      <c r="J35" s="3">
        <f t="shared" si="7"/>
        <v>1897</v>
      </c>
      <c r="K35" s="3">
        <f t="shared" si="1"/>
        <v>150.20032834184707</v>
      </c>
      <c r="L35" s="3">
        <f>O35+L36/(1+Calculations!$E$3)</f>
        <v>151.97019374204089</v>
      </c>
      <c r="M35" s="3">
        <f>O35+M36/(H35+Calculations!$E$3-Calculations!$E$1+1)</f>
        <v>202.52412674963847</v>
      </c>
      <c r="N35" s="3">
        <f t="shared" si="10"/>
        <v>99.894303049605682</v>
      </c>
      <c r="O35" s="3">
        <f t="shared" si="2"/>
        <v>6.223603056331668</v>
      </c>
      <c r="P35" s="3">
        <f t="shared" si="3"/>
        <v>0.1647937055757222</v>
      </c>
      <c r="Q35" s="3">
        <f t="shared" si="4"/>
        <v>0.15254399457868684</v>
      </c>
      <c r="R35" s="3">
        <f t="shared" si="5"/>
        <v>10.718427485904538</v>
      </c>
      <c r="S35" s="3">
        <f t="shared" si="6"/>
        <v>20.095238095238095</v>
      </c>
      <c r="T35" s="3">
        <f t="shared" si="8"/>
        <v>8.7792199348829492</v>
      </c>
      <c r="U35" s="3">
        <f t="shared" si="9"/>
        <v>17.26938330341078</v>
      </c>
    </row>
    <row r="36" spans="1:27" x14ac:dyDescent="0.15">
      <c r="A36" s="3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4">
        <v>6.6601933999999998</v>
      </c>
      <c r="H36">
        <f t="shared" si="0"/>
        <v>1.0209149670353503</v>
      </c>
      <c r="I36">
        <f>Consumption!G14</f>
        <v>3085.2754764858282</v>
      </c>
      <c r="J36" s="3">
        <f t="shared" si="7"/>
        <v>1898</v>
      </c>
      <c r="K36" s="3">
        <f t="shared" si="1"/>
        <v>168.72879397165855</v>
      </c>
      <c r="L36" s="3">
        <f>O36+L37/(1+Calculations!$E$3)</f>
        <v>155.26504919895356</v>
      </c>
      <c r="M36" s="3">
        <f>O36+M37/(H36+Calculations!$E$3-Calculations!$E$1+1)</f>
        <v>204.72863225551308</v>
      </c>
      <c r="N36" s="3">
        <f t="shared" si="10"/>
        <v>93.158082198547064</v>
      </c>
      <c r="O36" s="3">
        <f t="shared" si="2"/>
        <v>6.8177150159299851</v>
      </c>
      <c r="P36" s="3">
        <f t="shared" si="3"/>
        <v>0.26875944799415785</v>
      </c>
      <c r="Q36" s="3">
        <f t="shared" si="4"/>
        <v>0.23803961047513675</v>
      </c>
      <c r="R36" s="3">
        <f t="shared" si="5"/>
        <v>11.931001277877472</v>
      </c>
      <c r="S36" s="3">
        <f t="shared" si="6"/>
        <v>15.741935483870968</v>
      </c>
      <c r="T36" s="3">
        <f t="shared" si="8"/>
        <v>9.2231826596165494</v>
      </c>
      <c r="U36" s="3">
        <f t="shared" si="9"/>
        <v>19.219110037469196</v>
      </c>
      <c r="X36" s="1"/>
    </row>
    <row r="37" spans="1:27" x14ac:dyDescent="0.15">
      <c r="A37" s="3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4">
        <v>6.7553425000000002</v>
      </c>
      <c r="H37">
        <f t="shared" si="0"/>
        <v>0.88416379139908874</v>
      </c>
      <c r="I37">
        <f>Consumption!G15</f>
        <v>3389.8130517860636</v>
      </c>
      <c r="J37" s="3">
        <f t="shared" si="7"/>
        <v>1899</v>
      </c>
      <c r="K37" s="3">
        <f t="shared" si="1"/>
        <v>207.2585364842715</v>
      </c>
      <c r="L37" s="3">
        <f>O37+L38/(1+Calculations!$E$3)</f>
        <v>158.14217359693359</v>
      </c>
      <c r="M37" s="3">
        <f>O37+M38/(H37+Calculations!$E$3-Calculations!$E$1+1)</f>
        <v>209.58841311228417</v>
      </c>
      <c r="N37" s="3">
        <f t="shared" si="10"/>
        <v>128.93475514037675</v>
      </c>
      <c r="O37" s="3">
        <f t="shared" si="2"/>
        <v>6.1236218992079241</v>
      </c>
      <c r="P37" s="3">
        <f t="shared" si="3"/>
        <v>-0.11221867557179911</v>
      </c>
      <c r="Q37" s="3">
        <f t="shared" si="4"/>
        <v>-0.11902982259057066</v>
      </c>
      <c r="R37" s="3">
        <f t="shared" si="5"/>
        <v>13.996850055332398</v>
      </c>
      <c r="S37" s="3">
        <f t="shared" si="6"/>
        <v>17.37142857142857</v>
      </c>
      <c r="T37" s="3">
        <f t="shared" si="8"/>
        <v>9.7152591603520317</v>
      </c>
      <c r="U37" s="3">
        <f t="shared" si="9"/>
        <v>22.471476943826264</v>
      </c>
      <c r="W37" s="3"/>
      <c r="Y37" s="2"/>
    </row>
    <row r="38" spans="1:27" x14ac:dyDescent="0.15">
      <c r="A38" s="3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4">
        <v>7.8970910999999999</v>
      </c>
      <c r="H38">
        <f t="shared" si="0"/>
        <v>1.0722379898180472</v>
      </c>
      <c r="I38">
        <f>Consumption!G16</f>
        <v>3362.0541357981015</v>
      </c>
      <c r="J38" s="3">
        <f t="shared" si="7"/>
        <v>1900</v>
      </c>
      <c r="K38" s="3">
        <f t="shared" si="1"/>
        <v>177.87663611984922</v>
      </c>
      <c r="L38" s="3">
        <f>O38+L39/(1+Calculations!$E$3)</f>
        <v>161.94662116933745</v>
      </c>
      <c r="M38" s="3">
        <f>O38+M39/(H38+Calculations!$E$3-Calculations!$E$1+1)</f>
        <v>187.64593734737494</v>
      </c>
      <c r="N38" s="3">
        <f t="shared" si="10"/>
        <v>118.63938078736197</v>
      </c>
      <c r="O38" s="3">
        <f t="shared" si="2"/>
        <v>8.964040022406726</v>
      </c>
      <c r="P38" s="3">
        <f t="shared" si="3"/>
        <v>0.23802983922378845</v>
      </c>
      <c r="Q38" s="3">
        <f t="shared" si="4"/>
        <v>0.21352127673751775</v>
      </c>
      <c r="R38" s="3">
        <f t="shared" si="5"/>
        <v>14.342464035850762</v>
      </c>
      <c r="S38" s="3">
        <f t="shared" si="6"/>
        <v>12.708333333333332</v>
      </c>
      <c r="T38" s="3">
        <f t="shared" si="8"/>
        <v>10.293549444294076</v>
      </c>
      <c r="U38" s="3">
        <f t="shared" si="9"/>
        <v>18.308995486786774</v>
      </c>
      <c r="W38" s="3"/>
      <c r="X38" s="2"/>
      <c r="AA38" s="3"/>
    </row>
    <row r="39" spans="1:27" x14ac:dyDescent="0.15">
      <c r="A39" s="3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4">
        <v>7.7067928999999999</v>
      </c>
      <c r="H39">
        <f t="shared" si="0"/>
        <v>1.0178665654116614</v>
      </c>
      <c r="I39">
        <f>Consumption!G17</f>
        <v>3702.7857873608336</v>
      </c>
      <c r="J39" s="3">
        <f t="shared" si="7"/>
        <v>1901</v>
      </c>
      <c r="K39" s="3">
        <f t="shared" si="1"/>
        <v>211.25254319471853</v>
      </c>
      <c r="L39" s="3">
        <f>O39+L40/(1+Calculations!$E$3)</f>
        <v>162.9736097195042</v>
      </c>
      <c r="M39" s="3">
        <f>O39+M40/(H39+Calculations!$E$3-Calculations!$E$1+1)</f>
        <v>198.39530306941936</v>
      </c>
      <c r="N39" s="3">
        <f t="shared" si="10"/>
        <v>165.58779345321108</v>
      </c>
      <c r="O39" s="3">
        <f t="shared" si="2"/>
        <v>9.3312333702216002</v>
      </c>
      <c r="P39" s="3">
        <f t="shared" si="3"/>
        <v>0.16500978600170363</v>
      </c>
      <c r="Q39" s="3">
        <f t="shared" si="4"/>
        <v>0.15272948698384647</v>
      </c>
      <c r="R39" s="3">
        <f t="shared" si="5"/>
        <v>14.580052140971249</v>
      </c>
      <c r="S39" s="3">
        <f t="shared" si="6"/>
        <v>14.729166666666668</v>
      </c>
      <c r="T39" s="3">
        <f t="shared" si="8"/>
        <v>10.682855137832647</v>
      </c>
      <c r="U39" s="3">
        <f t="shared" si="9"/>
        <v>20.522808418802526</v>
      </c>
      <c r="W39" s="3"/>
      <c r="X39" s="2"/>
      <c r="AA39" s="3"/>
    </row>
    <row r="40" spans="1:27" x14ac:dyDescent="0.15">
      <c r="A40" s="3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4">
        <v>7.8970910999999999</v>
      </c>
      <c r="H40">
        <f t="shared" si="0"/>
        <v>0.95513813139003279</v>
      </c>
      <c r="I40">
        <f>Consumption!G18</f>
        <v>3659.7120651915307</v>
      </c>
      <c r="J40" s="3">
        <f t="shared" si="7"/>
        <v>1902</v>
      </c>
      <c r="K40" s="3">
        <f t="shared" si="1"/>
        <v>236.78004676937309</v>
      </c>
      <c r="L40" s="3">
        <f>O40+L41/(1+Calculations!$E$3)</f>
        <v>163.67649500877525</v>
      </c>
      <c r="M40" s="3">
        <f>O40+M41/(H40+Calculations!$E$3-Calculations!$E$1+1)</f>
        <v>199.64322474561814</v>
      </c>
      <c r="N40" s="3">
        <f t="shared" si="10"/>
        <v>148.68497544587012</v>
      </c>
      <c r="O40" s="3">
        <f t="shared" si="2"/>
        <v>8.7768679143885677</v>
      </c>
      <c r="P40" s="3">
        <f t="shared" si="3"/>
        <v>-1.2653943836344472E-2</v>
      </c>
      <c r="Q40" s="3">
        <f t="shared" si="4"/>
        <v>-1.273468685185843E-2</v>
      </c>
      <c r="R40" s="3">
        <f t="shared" si="5"/>
        <v>16.755838745650902</v>
      </c>
      <c r="S40" s="3">
        <f t="shared" si="6"/>
        <v>16.239999999999998</v>
      </c>
      <c r="T40" s="3">
        <f t="shared" si="8"/>
        <v>11.279515153965864</v>
      </c>
      <c r="U40" s="3">
        <f t="shared" si="9"/>
        <v>22.164491019898954</v>
      </c>
      <c r="W40" s="3"/>
      <c r="X40" s="2"/>
      <c r="AA40" s="3"/>
    </row>
    <row r="41" spans="1:27" x14ac:dyDescent="0.15">
      <c r="A41" s="3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4">
        <v>8.6582594999999998</v>
      </c>
      <c r="H41">
        <f t="shared" si="0"/>
        <v>1.1035053958299639</v>
      </c>
      <c r="I41">
        <f>Consumption!G19</f>
        <v>3808.0779029867008</v>
      </c>
      <c r="J41" s="3">
        <f t="shared" si="7"/>
        <v>1903</v>
      </c>
      <c r="K41" s="3">
        <f t="shared" si="1"/>
        <v>225.00697744159785</v>
      </c>
      <c r="L41" s="3">
        <f>O41+L42/(1+Calculations!$E$3)</f>
        <v>165.01585463204739</v>
      </c>
      <c r="M41" s="3">
        <f>O41+M42/(H41+Calculations!$E$3-Calculations!$E$1+1)</f>
        <v>189.57361189788904</v>
      </c>
      <c r="N41" s="3">
        <f t="shared" si="10"/>
        <v>165.52526898026719</v>
      </c>
      <c r="O41" s="3">
        <f t="shared" si="2"/>
        <v>9.7367869760308299</v>
      </c>
      <c r="P41" s="3">
        <f t="shared" si="3"/>
        <v>-0.13082552601205055</v>
      </c>
      <c r="Q41" s="3">
        <f t="shared" si="4"/>
        <v>-0.14021139827919088</v>
      </c>
      <c r="R41" s="3">
        <f t="shared" si="5"/>
        <v>14.744277420846684</v>
      </c>
      <c r="S41" s="3">
        <f t="shared" si="6"/>
        <v>13.428571428571431</v>
      </c>
      <c r="T41" s="3">
        <f t="shared" si="8"/>
        <v>11.87994911152423</v>
      </c>
      <c r="U41" s="3">
        <f t="shared" si="9"/>
        <v>19.948284511367998</v>
      </c>
      <c r="W41" s="3"/>
      <c r="X41" s="2"/>
      <c r="AA41" s="3"/>
    </row>
    <row r="42" spans="1:27" x14ac:dyDescent="0.15">
      <c r="A42" s="3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4">
        <v>8.2776793000000009</v>
      </c>
      <c r="H42">
        <f t="shared" si="0"/>
        <v>1.0199578531676148</v>
      </c>
      <c r="I42">
        <f>Consumption!G20</f>
        <v>3785.6899573301894</v>
      </c>
      <c r="J42" s="3">
        <f t="shared" si="7"/>
        <v>1904</v>
      </c>
      <c r="K42" s="3">
        <f t="shared" si="1"/>
        <v>185.8335342853884</v>
      </c>
      <c r="L42" s="3">
        <f>O42+L43/(1+Calculations!$E$3)</f>
        <v>165.42007580245257</v>
      </c>
      <c r="M42" s="3">
        <f>O42+M43/(H42+Calculations!$E$3-Calculations!$E$1+1)</f>
        <v>205.30068117755877</v>
      </c>
      <c r="N42" s="3">
        <f t="shared" si="10"/>
        <v>151.93013771209277</v>
      </c>
      <c r="O42" s="3">
        <f t="shared" si="2"/>
        <v>8.4302550060381343</v>
      </c>
      <c r="P42" s="3">
        <f t="shared" si="3"/>
        <v>0.27898768832159598</v>
      </c>
      <c r="Q42" s="3">
        <f t="shared" si="4"/>
        <v>0.24606889653129471</v>
      </c>
      <c r="R42" s="3">
        <f t="shared" si="5"/>
        <v>13.325241783737697</v>
      </c>
      <c r="S42" s="3">
        <f t="shared" ref="S42:S73" si="11">K42/R41</f>
        <v>12.60377358490566</v>
      </c>
      <c r="T42" s="3">
        <f t="shared" si="8"/>
        <v>12.651247000219032</v>
      </c>
      <c r="U42" s="3">
        <f t="shared" si="9"/>
        <v>15.642620396843219</v>
      </c>
      <c r="W42" s="3"/>
      <c r="X42" s="2"/>
      <c r="AA42" s="3"/>
    </row>
    <row r="43" spans="1:27" x14ac:dyDescent="0.15">
      <c r="A43" s="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4">
        <v>8.4679289000000004</v>
      </c>
      <c r="H43">
        <f t="shared" si="0"/>
        <v>1.0417000000000001</v>
      </c>
      <c r="I43">
        <f>Consumption!G21</f>
        <v>3923.5704591740791</v>
      </c>
      <c r="J43" s="3">
        <f t="shared" si="7"/>
        <v>1905</v>
      </c>
      <c r="K43" s="3">
        <f t="shared" si="1"/>
        <v>229.24854742226282</v>
      </c>
      <c r="L43" s="3">
        <f>O43+L44/(1+Calculations!$E$3)</f>
        <v>167.24255528043864</v>
      </c>
      <c r="M43" s="3">
        <f>O43+M44/(H43+Calculations!$E$3-Calculations!$E$1+1)</f>
        <v>208.29810170391255</v>
      </c>
      <c r="N43" s="3">
        <f t="shared" si="10"/>
        <v>166.87284001642604</v>
      </c>
      <c r="O43" s="3">
        <f t="shared" si="2"/>
        <v>8.9741424257825315</v>
      </c>
      <c r="P43" s="3">
        <f t="shared" si="3"/>
        <v>0.20996441281138786</v>
      </c>
      <c r="Q43" s="3">
        <f t="shared" si="4"/>
        <v>0.1905909482764612</v>
      </c>
      <c r="R43" s="3">
        <f t="shared" si="5"/>
        <v>18.22022856143726</v>
      </c>
      <c r="S43" s="3">
        <f t="shared" si="11"/>
        <v>17.204081632653061</v>
      </c>
      <c r="T43" s="3">
        <f t="shared" si="8"/>
        <v>13.608880542983361</v>
      </c>
      <c r="U43" s="3">
        <f t="shared" si="9"/>
        <v>18.120628537115259</v>
      </c>
      <c r="W43" s="3"/>
    </row>
    <row r="44" spans="1:27" x14ac:dyDescent="0.15">
      <c r="A44" s="3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4">
        <v>8.4679289000000004</v>
      </c>
      <c r="H44">
        <f t="shared" si="0"/>
        <v>1.0093366588536368</v>
      </c>
      <c r="I44">
        <f>Consumption!G22</f>
        <v>4273.8445351244036</v>
      </c>
      <c r="J44" s="3">
        <f t="shared" si="7"/>
        <v>1906</v>
      </c>
      <c r="K44" s="3">
        <f t="shared" si="1"/>
        <v>268.40844164385931</v>
      </c>
      <c r="L44" s="3">
        <f>O44+L45/(1+Calculations!$E$3)</f>
        <v>168.60464998120852</v>
      </c>
      <c r="M44" s="3">
        <f>O44+M45/(H44+Calculations!$E$3-Calculations!$E$1+1)</f>
        <v>215.22778506272132</v>
      </c>
      <c r="N44" s="3">
        <f t="shared" si="10"/>
        <v>225.95382119509279</v>
      </c>
      <c r="O44" s="3">
        <f t="shared" si="2"/>
        <v>10.409889277279493</v>
      </c>
      <c r="P44" s="3">
        <f t="shared" si="3"/>
        <v>-3.4284311563531247E-2</v>
      </c>
      <c r="Q44" s="3">
        <f t="shared" si="4"/>
        <v>-3.4885806478524933E-2</v>
      </c>
      <c r="R44" s="3">
        <f t="shared" si="5"/>
        <v>19.778789626831035</v>
      </c>
      <c r="S44" s="3">
        <f t="shared" si="11"/>
        <v>14.731343283582088</v>
      </c>
      <c r="T44" s="3">
        <f t="shared" si="8"/>
        <v>14.839317113444002</v>
      </c>
      <c r="U44" s="3">
        <f t="shared" si="9"/>
        <v>19.723036056940682</v>
      </c>
      <c r="W44" s="3"/>
      <c r="X44" s="2"/>
      <c r="Z44" s="3"/>
    </row>
    <row r="45" spans="1:27" x14ac:dyDescent="0.15">
      <c r="A45" s="3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4">
        <v>8.8485090999999993</v>
      </c>
      <c r="H45">
        <f t="shared" si="0"/>
        <v>1.085642122060444</v>
      </c>
      <c r="I45">
        <f>Consumption!G23</f>
        <v>4276.7051131683093</v>
      </c>
      <c r="J45" s="3">
        <f t="shared" si="7"/>
        <v>1907</v>
      </c>
      <c r="K45" s="3">
        <f t="shared" si="1"/>
        <v>248.79635372697985</v>
      </c>
      <c r="L45" s="3">
        <f>O45+L46/(1+Calculations!$E$3)</f>
        <v>168.52618773552274</v>
      </c>
      <c r="M45" s="3">
        <f>O45+M46/(H45+Calculations!$E$3-Calculations!$E$1+1)</f>
        <v>214.53148490965668</v>
      </c>
      <c r="N45" s="3">
        <f t="shared" si="10"/>
        <v>216.14948296872177</v>
      </c>
      <c r="O45" s="3">
        <f t="shared" si="2"/>
        <v>11.702490552518091</v>
      </c>
      <c r="P45" s="3">
        <f t="shared" si="3"/>
        <v>-0.22069199047651039</v>
      </c>
      <c r="Q45" s="3">
        <f t="shared" si="4"/>
        <v>-0.24934892034187417</v>
      </c>
      <c r="R45" s="3">
        <f t="shared" si="5"/>
        <v>17.553735828777135</v>
      </c>
      <c r="S45" s="3">
        <f t="shared" si="11"/>
        <v>12.578947368421051</v>
      </c>
      <c r="T45" s="3">
        <f t="shared" si="8"/>
        <v>15.522847947731259</v>
      </c>
      <c r="U45" s="3">
        <f t="shared" si="9"/>
        <v>16.766024462242765</v>
      </c>
      <c r="W45" s="3"/>
      <c r="X45" s="2"/>
      <c r="Z45" s="3"/>
    </row>
    <row r="46" spans="1:27" x14ac:dyDescent="0.15">
      <c r="A46" s="3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4">
        <v>8.6582594999999998</v>
      </c>
      <c r="H46">
        <f t="shared" si="0"/>
        <v>1.0195897678699035</v>
      </c>
      <c r="I46">
        <f>Consumption!G24</f>
        <v>3929.9899721940228</v>
      </c>
      <c r="J46" s="3">
        <f t="shared" si="7"/>
        <v>1908</v>
      </c>
      <c r="K46" s="3">
        <f t="shared" si="1"/>
        <v>182.18650064715661</v>
      </c>
      <c r="L46" s="3">
        <f>O46+L47/(1+Calculations!$E$3)</f>
        <v>167.06558242029948</v>
      </c>
      <c r="M46" s="3">
        <f>O46+M47/(H46+Calculations!$E$3-Calculations!$E$1+1)</f>
        <v>227.92521922220473</v>
      </c>
      <c r="N46" s="3">
        <f t="shared" si="10"/>
        <v>142.42593656680259</v>
      </c>
      <c r="O46" s="3">
        <f t="shared" si="2"/>
        <v>10.29912269614824</v>
      </c>
      <c r="P46" s="3">
        <f t="shared" si="3"/>
        <v>0.33695005337217526</v>
      </c>
      <c r="Q46" s="3">
        <f t="shared" si="4"/>
        <v>0.29039094018354428</v>
      </c>
      <c r="R46" s="3">
        <f t="shared" si="5"/>
        <v>14.933727909414948</v>
      </c>
      <c r="S46" s="3">
        <f t="shared" si="11"/>
        <v>10.378787878787877</v>
      </c>
      <c r="T46" s="3">
        <f t="shared" si="8"/>
        <v>15.82312061088501</v>
      </c>
      <c r="U46" s="3">
        <f t="shared" si="9"/>
        <v>11.736667218581115</v>
      </c>
      <c r="W46" s="3"/>
    </row>
    <row r="47" spans="1:27" x14ac:dyDescent="0.15">
      <c r="A47" s="3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4">
        <v>8.9436744000000008</v>
      </c>
      <c r="H47">
        <f t="shared" si="0"/>
        <v>0.9368331133993284</v>
      </c>
      <c r="I47">
        <f>Consumption!G25</f>
        <v>4274.4423497273056</v>
      </c>
      <c r="J47" s="3">
        <f t="shared" si="7"/>
        <v>1909</v>
      </c>
      <c r="K47" s="3">
        <f t="shared" si="1"/>
        <v>233.27512906775763</v>
      </c>
      <c r="L47" s="3">
        <f>O47+L48/(1+Calculations!$E$3)</f>
        <v>167.00460688170827</v>
      </c>
      <c r="M47" s="3">
        <f>O47+M48/(H47+Calculations!$E$3-Calculations!$E$1+1)</f>
        <v>230.17846494237037</v>
      </c>
      <c r="N47" s="3">
        <f t="shared" si="10"/>
        <v>189.01642218994218</v>
      </c>
      <c r="O47" s="3">
        <f t="shared" si="2"/>
        <v>10.239667244366297</v>
      </c>
      <c r="P47" s="3">
        <f t="shared" si="3"/>
        <v>4.9495229100410716E-2</v>
      </c>
      <c r="Q47" s="3">
        <f t="shared" si="4"/>
        <v>4.8309314389619433E-2</v>
      </c>
      <c r="R47" s="3">
        <f t="shared" si="5"/>
        <v>17.686697967541786</v>
      </c>
      <c r="S47" s="3">
        <f t="shared" si="11"/>
        <v>15.620689655172413</v>
      </c>
      <c r="T47" s="3">
        <f t="shared" si="8"/>
        <v>16.192105402105948</v>
      </c>
      <c r="U47" s="3">
        <f t="shared" si="9"/>
        <v>14.742675279064956</v>
      </c>
      <c r="W47" s="3"/>
    </row>
    <row r="48" spans="1:27" x14ac:dyDescent="0.15">
      <c r="A48" s="3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4">
        <v>9.8951653000000004</v>
      </c>
      <c r="H48">
        <f t="shared" si="0"/>
        <v>1.1285675819368224</v>
      </c>
      <c r="I48">
        <f>Consumption!G26</f>
        <v>4263.3595028990549</v>
      </c>
      <c r="J48" s="3">
        <f t="shared" si="7"/>
        <v>1910</v>
      </c>
      <c r="K48" s="3">
        <f t="shared" si="1"/>
        <v>234.58146778002788</v>
      </c>
      <c r="L48" s="3">
        <f>O48+L49/(1+Calculations!$E$3)</f>
        <v>167.00298752065069</v>
      </c>
      <c r="M48" s="3">
        <f>O48+M49/(H48+Calculations!$E$3-Calculations!$E$1+1)</f>
        <v>214.42316039272202</v>
      </c>
      <c r="N48" s="3">
        <f t="shared" si="10"/>
        <v>176.82402600187936</v>
      </c>
      <c r="O48" s="3">
        <f t="shared" si="2"/>
        <v>11.727224266862386</v>
      </c>
      <c r="P48" s="3">
        <f t="shared" si="3"/>
        <v>3.6006857553089376E-2</v>
      </c>
      <c r="Q48" s="3">
        <f t="shared" si="4"/>
        <v>3.5373763075122924E-2</v>
      </c>
      <c r="R48" s="3">
        <f t="shared" si="5"/>
        <v>18.214624925126685</v>
      </c>
      <c r="S48" s="3">
        <f t="shared" si="11"/>
        <v>13.263157894736841</v>
      </c>
      <c r="T48" s="3">
        <f t="shared" si="8"/>
        <v>16.579321491033539</v>
      </c>
      <c r="U48" s="3">
        <f t="shared" si="9"/>
        <v>14.487397528274375</v>
      </c>
      <c r="W48" s="3"/>
      <c r="X48" s="1"/>
    </row>
    <row r="49" spans="1:27" x14ac:dyDescent="0.15">
      <c r="A49" s="3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4">
        <v>9.2290893000000001</v>
      </c>
      <c r="H49">
        <f t="shared" si="0"/>
        <v>1.0508263212030209</v>
      </c>
      <c r="I49">
        <f>Consumption!G27</f>
        <v>4399.9282507056205</v>
      </c>
      <c r="J49" s="3">
        <f t="shared" si="7"/>
        <v>1911</v>
      </c>
      <c r="K49" s="3">
        <f t="shared" si="1"/>
        <v>231.30078500811558</v>
      </c>
      <c r="L49" s="3">
        <f>O49+L50/(1+Calculations!$E$3)</f>
        <v>165.41655559541289</v>
      </c>
      <c r="M49" s="3">
        <f>O49+M50/(H49+Calculations!$E$3-Calculations!$E$1+1)</f>
        <v>236.47651384237693</v>
      </c>
      <c r="N49" s="3">
        <f t="shared" si="10"/>
        <v>188.86580197276311</v>
      </c>
      <c r="O49" s="3">
        <f t="shared" si="2"/>
        <v>11.849303782951727</v>
      </c>
      <c r="P49" s="3">
        <f t="shared" si="3"/>
        <v>4.528923121908654E-2</v>
      </c>
      <c r="Q49" s="3">
        <f t="shared" si="4"/>
        <v>4.4293623407491184E-2</v>
      </c>
      <c r="R49" s="3">
        <f t="shared" si="5"/>
        <v>14.874657940301104</v>
      </c>
      <c r="S49" s="3">
        <f t="shared" si="11"/>
        <v>12.698630136986301</v>
      </c>
      <c r="T49" s="3">
        <f t="shared" si="8"/>
        <v>16.608782070966519</v>
      </c>
      <c r="U49" s="3">
        <f t="shared" si="9"/>
        <v>13.951161097467596</v>
      </c>
      <c r="W49" s="3"/>
      <c r="Y49" s="2"/>
    </row>
    <row r="50" spans="1:27" x14ac:dyDescent="0.15">
      <c r="A50" s="3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4">
        <v>9.1340050000000002</v>
      </c>
      <c r="H50">
        <f t="shared" si="0"/>
        <v>0.9725851242346939</v>
      </c>
      <c r="I50">
        <f>Consumption!G28</f>
        <v>4444.755222900706</v>
      </c>
      <c r="J50" s="3">
        <f t="shared" si="7"/>
        <v>1912</v>
      </c>
      <c r="K50" s="3">
        <f t="shared" si="1"/>
        <v>229.92691595855263</v>
      </c>
      <c r="L50" s="3">
        <f>O50+L51/(1+Calculations!$E$3)</f>
        <v>163.59646421799829</v>
      </c>
      <c r="M50" s="3">
        <f>O50+M51/(H50+Calculations!$E$3-Calculations!$E$1+1)</f>
        <v>244.5999727248963</v>
      </c>
      <c r="N50" s="3">
        <f t="shared" si="10"/>
        <v>184.83166767179105</v>
      </c>
      <c r="O50" s="3">
        <f t="shared" si="2"/>
        <v>11.279020408163264</v>
      </c>
      <c r="P50" s="3">
        <f t="shared" si="3"/>
        <v>-5.0831431256686383E-4</v>
      </c>
      <c r="Q50" s="3">
        <f t="shared" si="4"/>
        <v>-5.0844354808369315E-4</v>
      </c>
      <c r="R50" s="3">
        <f t="shared" si="5"/>
        <v>16.448571428571427</v>
      </c>
      <c r="S50" s="3">
        <f t="shared" si="11"/>
        <v>15.457627118644066</v>
      </c>
      <c r="T50" s="3">
        <f t="shared" ref="T50:T81" si="12">AVERAGE(R41:R50)</f>
        <v>16.578055339258576</v>
      </c>
      <c r="U50" s="3">
        <f t="shared" si="9"/>
        <v>13.843695159350863</v>
      </c>
      <c r="W50" s="3"/>
      <c r="X50" s="2"/>
      <c r="AA50" s="3"/>
    </row>
    <row r="51" spans="1:27" x14ac:dyDescent="0.15">
      <c r="A51" s="3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4">
        <v>9.8000000000000007</v>
      </c>
      <c r="H51">
        <f t="shared" si="0"/>
        <v>1.0353699999999999</v>
      </c>
      <c r="I51">
        <f>Consumption!G29</f>
        <v>4501.9880208039194</v>
      </c>
      <c r="J51" s="3">
        <f t="shared" si="7"/>
        <v>1913</v>
      </c>
      <c r="K51" s="3">
        <f t="shared" si="1"/>
        <v>218.53102040816327</v>
      </c>
      <c r="L51" s="3">
        <f>O51+L52/(1+Calculations!$E$3)</f>
        <v>162.26503340988111</v>
      </c>
      <c r="M51" s="3">
        <f>O51+M52/(H51+Calculations!$E$3-Calculations!$E$1+1)</f>
        <v>235.81140981481721</v>
      </c>
      <c r="N51" s="3">
        <f t="shared" si="10"/>
        <v>183.25802989815887</v>
      </c>
      <c r="O51" s="3">
        <f t="shared" si="2"/>
        <v>11.053439999999998</v>
      </c>
      <c r="P51" s="3">
        <f t="shared" si="3"/>
        <v>-6.7419354838709838E-2</v>
      </c>
      <c r="Q51" s="3">
        <f t="shared" si="4"/>
        <v>-6.9799648456891752E-2</v>
      </c>
      <c r="R51" s="3">
        <f t="shared" si="5"/>
        <v>14.50764</v>
      </c>
      <c r="S51" s="3">
        <f t="shared" si="11"/>
        <v>13.285714285714288</v>
      </c>
      <c r="T51" s="3">
        <f t="shared" si="12"/>
        <v>16.554391597173908</v>
      </c>
      <c r="U51" s="3">
        <f t="shared" ref="U51:U82" si="13">K51/T50</f>
        <v>13.181945405300878</v>
      </c>
      <c r="W51" s="3"/>
      <c r="X51" s="2"/>
      <c r="AA51" s="3"/>
    </row>
    <row r="52" spans="1:27" x14ac:dyDescent="0.15">
      <c r="A52" s="3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4">
        <v>10</v>
      </c>
      <c r="H52">
        <f t="shared" si="0"/>
        <v>1.0360396039603961</v>
      </c>
      <c r="I52">
        <f>Consumption!G30</f>
        <v>4361.7544433348185</v>
      </c>
      <c r="J52" s="3">
        <f t="shared" si="7"/>
        <v>1914</v>
      </c>
      <c r="K52" s="3">
        <f t="shared" si="1"/>
        <v>192.74435999999997</v>
      </c>
      <c r="L52" s="3">
        <f>O52+L53/(1+Calculations!$E$3)</f>
        <v>161.08696182722721</v>
      </c>
      <c r="M52" s="3">
        <f>O52+M53/(H52+Calculations!$E$3-Calculations!$E$1+1)</f>
        <v>241.26842762949909</v>
      </c>
      <c r="N52" s="3">
        <f t="shared" si="10"/>
        <v>150.41606792468806</v>
      </c>
      <c r="O52" s="3">
        <f t="shared" si="2"/>
        <v>9.5759999999999987</v>
      </c>
      <c r="P52" s="3">
        <f t="shared" si="3"/>
        <v>-6.5497947644226603E-2</v>
      </c>
      <c r="Q52" s="3">
        <f t="shared" si="4"/>
        <v>-6.7741455881575985E-2</v>
      </c>
      <c r="R52" s="3">
        <f t="shared" si="5"/>
        <v>11.856000000000002</v>
      </c>
      <c r="S52" s="3">
        <f t="shared" si="11"/>
        <v>13.285714285714283</v>
      </c>
      <c r="T52" s="3">
        <f t="shared" si="12"/>
        <v>16.407467418800142</v>
      </c>
      <c r="U52" s="3">
        <f t="shared" si="13"/>
        <v>11.643095360442267</v>
      </c>
      <c r="W52" s="3"/>
      <c r="X52" s="2"/>
      <c r="AA52" s="3"/>
    </row>
    <row r="53" spans="1:27" x14ac:dyDescent="0.15">
      <c r="A53" s="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4">
        <v>10.1</v>
      </c>
      <c r="H53">
        <f t="shared" si="0"/>
        <v>1.0066009615384615</v>
      </c>
      <c r="I53">
        <f>Consumption!G31</f>
        <v>4224.7437814597379</v>
      </c>
      <c r="J53" s="3">
        <f t="shared" si="7"/>
        <v>1915</v>
      </c>
      <c r="K53" s="3">
        <f t="shared" si="1"/>
        <v>170.54400000000001</v>
      </c>
      <c r="L53" s="3">
        <f>O53+L54/(1+Calculations!$E$3)</f>
        <v>161.40588147968131</v>
      </c>
      <c r="M53" s="3">
        <f>O53+M54/(H53+Calculations!$E$3-Calculations!$E$1+1)</f>
        <v>248.8674247789057</v>
      </c>
      <c r="N53" s="3">
        <f t="shared" si="10"/>
        <v>122.81268985553146</v>
      </c>
      <c r="O53" s="3">
        <f t="shared" si="2"/>
        <v>9.5211923076923064</v>
      </c>
      <c r="P53" s="3">
        <f t="shared" si="3"/>
        <v>0.26717400246812001</v>
      </c>
      <c r="Q53" s="3">
        <f t="shared" si="4"/>
        <v>0.2367892261385019</v>
      </c>
      <c r="R53" s="3">
        <f t="shared" si="5"/>
        <v>19.485230769230768</v>
      </c>
      <c r="S53" s="3">
        <f t="shared" si="11"/>
        <v>14.384615384615383</v>
      </c>
      <c r="T53" s="3">
        <f t="shared" si="12"/>
        <v>16.533967639579487</v>
      </c>
      <c r="U53" s="3">
        <f t="shared" si="13"/>
        <v>10.394291553161084</v>
      </c>
      <c r="W53" s="3"/>
      <c r="X53" s="2"/>
      <c r="AA53" s="3"/>
    </row>
    <row r="54" spans="1:27" x14ac:dyDescent="0.15">
      <c r="A54" s="3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4">
        <v>10.4</v>
      </c>
      <c r="H54">
        <f t="shared" si="0"/>
        <v>0.92124444444444453</v>
      </c>
      <c r="I54">
        <f>Consumption!G32</f>
        <v>4541.7089008821367</v>
      </c>
      <c r="J54" s="3">
        <f t="shared" si="7"/>
        <v>1916</v>
      </c>
      <c r="K54" s="3">
        <f t="shared" si="1"/>
        <v>206.58773076923077</v>
      </c>
      <c r="L54" s="3">
        <f>O54+L55/(1+Calculations!$E$3)</f>
        <v>161.80401631287657</v>
      </c>
      <c r="M54" s="3">
        <f>O54+M55/(H54+Calculations!$E$3-Calculations!$E$1+1)</f>
        <v>250.04256604547751</v>
      </c>
      <c r="N54" s="3">
        <f t="shared" si="10"/>
        <v>154.5071595893842</v>
      </c>
      <c r="O54" s="3">
        <f t="shared" si="2"/>
        <v>11.021948717948719</v>
      </c>
      <c r="P54" s="3">
        <f t="shared" si="3"/>
        <v>-3.4893414314636065E-2</v>
      </c>
      <c r="Q54" s="3">
        <f t="shared" si="4"/>
        <v>-3.5516732255043822E-2</v>
      </c>
      <c r="R54" s="3">
        <f t="shared" si="5"/>
        <v>30.113538461538461</v>
      </c>
      <c r="S54" s="3">
        <f t="shared" si="11"/>
        <v>10.602272727272728</v>
      </c>
      <c r="T54" s="3">
        <f t="shared" si="12"/>
        <v>17.567442523050229</v>
      </c>
      <c r="U54" s="3">
        <f t="shared" si="13"/>
        <v>12.494746286710706</v>
      </c>
      <c r="W54" s="3"/>
      <c r="X54" s="2"/>
      <c r="AA54" s="3"/>
    </row>
    <row r="55" spans="1:27" x14ac:dyDescent="0.15">
      <c r="A55" s="3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4">
        <v>11.7</v>
      </c>
      <c r="H55">
        <f t="shared" si="0"/>
        <v>0.87123214285714279</v>
      </c>
      <c r="I55">
        <f>Consumption!G33</f>
        <v>4387.4780291398238</v>
      </c>
      <c r="J55" s="3">
        <f t="shared" si="7"/>
        <v>1917</v>
      </c>
      <c r="K55" s="3">
        <f t="shared" si="1"/>
        <v>188.3572307692308</v>
      </c>
      <c r="L55" s="3">
        <f>O55+L56/(1+Calculations!$E$3)</f>
        <v>160.62938442197074</v>
      </c>
      <c r="M55" s="3">
        <f>O55+M56/(H55+Calculations!$E$3-Calculations!$E$1+1)</f>
        <v>229.30043181969816</v>
      </c>
      <c r="N55" s="3">
        <f t="shared" si="10"/>
        <v>123.54278245025084</v>
      </c>
      <c r="O55" s="3">
        <f t="shared" si="2"/>
        <v>11.349514285714283</v>
      </c>
      <c r="P55" s="3">
        <f t="shared" si="3"/>
        <v>-0.31012091356918953</v>
      </c>
      <c r="Q55" s="3">
        <f t="shared" si="4"/>
        <v>-0.37123893380343548</v>
      </c>
      <c r="R55" s="3">
        <f t="shared" si="5"/>
        <v>21.054171428571429</v>
      </c>
      <c r="S55" s="3">
        <f t="shared" si="11"/>
        <v>6.2549019607843146</v>
      </c>
      <c r="T55" s="3">
        <f t="shared" si="12"/>
        <v>17.917486083029662</v>
      </c>
      <c r="U55" s="3">
        <f t="shared" si="13"/>
        <v>10.721949454058974</v>
      </c>
      <c r="W55" s="3"/>
    </row>
    <row r="56" spans="1:27" x14ac:dyDescent="0.15">
      <c r="A56" s="3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4">
        <v>14</v>
      </c>
      <c r="H56">
        <f t="shared" si="0"/>
        <v>0.89922424242424248</v>
      </c>
      <c r="I56">
        <f>Consumption!G34</f>
        <v>4369.9592616520058</v>
      </c>
      <c r="J56" s="3">
        <f t="shared" si="7"/>
        <v>1918</v>
      </c>
      <c r="K56" s="3">
        <f t="shared" si="1"/>
        <v>118.5942</v>
      </c>
      <c r="L56" s="3">
        <f>O56+L57/(1+Calculations!$E$3)</f>
        <v>159.0290810376527</v>
      </c>
      <c r="M56" s="3">
        <f>O56+M57/(H56+Calculations!$E$3-Calculations!$E$1+1)</f>
        <v>198.18734067636066</v>
      </c>
      <c r="N56" s="3">
        <f t="shared" si="10"/>
        <v>110.23187815451259</v>
      </c>
      <c r="O56" s="3">
        <f t="shared" si="2"/>
        <v>7.955127272727271</v>
      </c>
      <c r="P56" s="3">
        <f t="shared" si="3"/>
        <v>-9.1203295086791491E-3</v>
      </c>
      <c r="Q56" s="3">
        <f t="shared" si="4"/>
        <v>-9.1621743338987753E-3</v>
      </c>
      <c r="R56" s="3">
        <f t="shared" si="5"/>
        <v>13.816800000000001</v>
      </c>
      <c r="S56" s="3">
        <f t="shared" si="11"/>
        <v>5.6328125</v>
      </c>
      <c r="T56" s="3">
        <f t="shared" si="12"/>
        <v>17.805793292088165</v>
      </c>
      <c r="U56" s="3">
        <f t="shared" si="13"/>
        <v>6.6189084478946585</v>
      </c>
      <c r="W56" s="3"/>
      <c r="X56" s="2"/>
      <c r="Z56" s="3"/>
    </row>
    <row r="57" spans="1:27" x14ac:dyDescent="0.15">
      <c r="A57" s="3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4">
        <v>16.5</v>
      </c>
      <c r="H57">
        <f t="shared" si="0"/>
        <v>0.90245595854922278</v>
      </c>
      <c r="I57">
        <f>Consumption!G35</f>
        <v>4505.8267373012377</v>
      </c>
      <c r="J57" s="3">
        <f t="shared" si="7"/>
        <v>1919</v>
      </c>
      <c r="K57" s="3">
        <f t="shared" si="1"/>
        <v>109.55745454545453</v>
      </c>
      <c r="L57" s="3">
        <f>O57+L58/(1+Calculations!$E$3)</f>
        <v>160.94033317440434</v>
      </c>
      <c r="M57" s="3">
        <f>O57+M58/(H57+Calculations!$E$3-Calculations!$E$1+1)</f>
        <v>178.30714068934512</v>
      </c>
      <c r="N57" s="3">
        <f t="shared" si="10"/>
        <v>116.63843552208837</v>
      </c>
      <c r="O57" s="3">
        <f t="shared" si="2"/>
        <v>6.3237512953367876</v>
      </c>
      <c r="P57" s="3">
        <f t="shared" si="3"/>
        <v>1.9372297943962339E-2</v>
      </c>
      <c r="Q57" s="3">
        <f t="shared" si="4"/>
        <v>1.9187043690878761E-2</v>
      </c>
      <c r="R57" s="3">
        <f t="shared" si="5"/>
        <v>11.096393782383419</v>
      </c>
      <c r="S57" s="3">
        <f t="shared" si="11"/>
        <v>7.9292929292929282</v>
      </c>
      <c r="T57" s="3">
        <f t="shared" si="12"/>
        <v>17.146762873572328</v>
      </c>
      <c r="U57" s="3">
        <f t="shared" si="13"/>
        <v>6.1529106144422867</v>
      </c>
      <c r="W57" s="3"/>
      <c r="X57" s="2"/>
      <c r="Z57" s="3"/>
    </row>
    <row r="58" spans="1:27" x14ac:dyDescent="0.15">
      <c r="A58" s="3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4">
        <v>19.3</v>
      </c>
      <c r="H58">
        <f t="shared" si="0"/>
        <v>1.0899421052631579</v>
      </c>
      <c r="I58">
        <f>Consumption!G36</f>
        <v>4637.2132854992988</v>
      </c>
      <c r="J58" s="3">
        <f t="shared" si="7"/>
        <v>1920</v>
      </c>
      <c r="K58" s="3">
        <f t="shared" si="1"/>
        <v>105.3560829015544</v>
      </c>
      <c r="L58" s="3">
        <f>O58+L59/(1+Calculations!$E$3)</f>
        <v>164.71432422179703</v>
      </c>
      <c r="M58" s="3">
        <f>O58+M59/(H58+Calculations!$E$3-Calculations!$E$1+1)</f>
        <v>161.75808085559422</v>
      </c>
      <c r="N58" s="3">
        <f t="shared" si="10"/>
        <v>124.52573454625454</v>
      </c>
      <c r="O58" s="3">
        <f t="shared" si="2"/>
        <v>6.1812000000000005</v>
      </c>
      <c r="P58" s="3">
        <f t="shared" si="3"/>
        <v>-0.12340704535971869</v>
      </c>
      <c r="Q58" s="3">
        <f t="shared" si="4"/>
        <v>-0.13171252817291437</v>
      </c>
      <c r="R58" s="3">
        <f t="shared" si="5"/>
        <v>9.6960000000000015</v>
      </c>
      <c r="S58" s="3">
        <f t="shared" si="11"/>
        <v>9.4946236559139781</v>
      </c>
      <c r="T58" s="3">
        <f t="shared" si="12"/>
        <v>16.294900381059662</v>
      </c>
      <c r="U58" s="3">
        <f t="shared" si="13"/>
        <v>6.1443716040382084</v>
      </c>
      <c r="W58" s="3"/>
    </row>
    <row r="59" spans="1:27" x14ac:dyDescent="0.15">
      <c r="A59" s="3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4">
        <v>19</v>
      </c>
      <c r="H59">
        <f t="shared" si="0"/>
        <v>1.207905325443787</v>
      </c>
      <c r="I59">
        <f>Consumption!G37</f>
        <v>4842.8139542488689</v>
      </c>
      <c r="J59" s="3">
        <f t="shared" si="7"/>
        <v>1921</v>
      </c>
      <c r="K59" s="3">
        <f t="shared" si="1"/>
        <v>86.173199999999994</v>
      </c>
      <c r="L59" s="3">
        <f>O59+L60/(1+Calculations!$E$3)</f>
        <v>168.88664919127095</v>
      </c>
      <c r="M59" s="3">
        <f>O59+M60/(H59+Calculations!$E$3-Calculations!$E$1+1)</f>
        <v>175.49553463760958</v>
      </c>
      <c r="N59" s="3">
        <f t="shared" si="10"/>
        <v>141.94161840504128</v>
      </c>
      <c r="O59" s="3">
        <f t="shared" si="2"/>
        <v>6.2679763313609476</v>
      </c>
      <c r="P59" s="3">
        <f t="shared" si="3"/>
        <v>0.22704083755690396</v>
      </c>
      <c r="Q59" s="3">
        <f t="shared" si="4"/>
        <v>0.20460544761739069</v>
      </c>
      <c r="R59" s="3">
        <f t="shared" si="5"/>
        <v>3.9515502958579884</v>
      </c>
      <c r="S59" s="3">
        <f t="shared" si="11"/>
        <v>8.8874999999999975</v>
      </c>
      <c r="T59" s="3">
        <f t="shared" si="12"/>
        <v>15.20258961661535</v>
      </c>
      <c r="U59" s="3">
        <f t="shared" si="13"/>
        <v>5.2883539012096819</v>
      </c>
      <c r="W59" s="3"/>
    </row>
    <row r="60" spans="1:27" x14ac:dyDescent="0.15">
      <c r="A60" s="3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4">
        <v>16.899999999999999</v>
      </c>
      <c r="H60">
        <f t="shared" si="0"/>
        <v>1.052025</v>
      </c>
      <c r="I60">
        <f>Consumption!G38</f>
        <v>4952.3605648664652</v>
      </c>
      <c r="J60" s="3">
        <f t="shared" si="7"/>
        <v>1922</v>
      </c>
      <c r="K60" s="3">
        <f t="shared" si="1"/>
        <v>99.47005917159764</v>
      </c>
      <c r="L60" s="3">
        <f>O60+L61/(1+Calculations!$E$3)</f>
        <v>173.2390179658465</v>
      </c>
      <c r="M60" s="3">
        <f>O60+M61/(H60+Calculations!$E$3-Calculations!$E$1+1)</f>
        <v>210.85654882972622</v>
      </c>
      <c r="N60" s="3">
        <f t="shared" si="10"/>
        <v>148.95915763248331</v>
      </c>
      <c r="O60" s="3">
        <f t="shared" si="2"/>
        <v>6.9906428571428574</v>
      </c>
      <c r="P60" s="3">
        <f t="shared" si="3"/>
        <v>0.29671395955642521</v>
      </c>
      <c r="Q60" s="3">
        <f t="shared" si="4"/>
        <v>0.25983334096275729</v>
      </c>
      <c r="R60" s="3">
        <f t="shared" si="5"/>
        <v>9.4579285714285692</v>
      </c>
      <c r="S60" s="3">
        <f t="shared" si="11"/>
        <v>25.172413793103448</v>
      </c>
      <c r="T60" s="3">
        <f t="shared" si="12"/>
        <v>14.503525330901065</v>
      </c>
      <c r="U60" s="3">
        <f t="shared" si="13"/>
        <v>6.5429681179372183</v>
      </c>
      <c r="W60" s="3"/>
    </row>
    <row r="61" spans="1:27" x14ac:dyDescent="0.15">
      <c r="A61" s="3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4">
        <v>16.8</v>
      </c>
      <c r="H61">
        <f t="shared" si="0"/>
        <v>1.0192647398843933</v>
      </c>
      <c r="I61">
        <f>Consumption!G39</f>
        <v>5310.2848465177285</v>
      </c>
      <c r="J61" s="3">
        <f t="shared" si="7"/>
        <v>1923</v>
      </c>
      <c r="K61" s="3">
        <f t="shared" si="1"/>
        <v>121.99357142857143</v>
      </c>
      <c r="L61" s="3">
        <f>O61+L62/(1+Calculations!$E$3)</f>
        <v>177.10576980947474</v>
      </c>
      <c r="M61" s="3">
        <f>O61+M62/(H61+Calculations!$E$3-Calculations!$E$1+1)</f>
        <v>222.23704385545898</v>
      </c>
      <c r="N61" s="3">
        <f t="shared" si="10"/>
        <v>189.92918655910515</v>
      </c>
      <c r="O61" s="3">
        <f t="shared" si="2"/>
        <v>7.0548208092485547</v>
      </c>
      <c r="P61" s="3">
        <f t="shared" si="3"/>
        <v>2.1289861661362586E-2</v>
      </c>
      <c r="Q61" s="3">
        <f t="shared" si="4"/>
        <v>2.1066398656886497E-2</v>
      </c>
      <c r="R61" s="3">
        <f t="shared" si="5"/>
        <v>13.044763005780347</v>
      </c>
      <c r="S61" s="3">
        <f t="shared" si="11"/>
        <v>12.898550724637683</v>
      </c>
      <c r="T61" s="3">
        <f t="shared" si="12"/>
        <v>14.357237631479098</v>
      </c>
      <c r="U61" s="3">
        <f t="shared" si="13"/>
        <v>8.4113047445542879</v>
      </c>
      <c r="W61" s="3"/>
    </row>
    <row r="62" spans="1:27" x14ac:dyDescent="0.15">
      <c r="A62" s="3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4">
        <v>17.3</v>
      </c>
      <c r="H62">
        <f t="shared" si="0"/>
        <v>1.0434000000000001</v>
      </c>
      <c r="I62">
        <f>Consumption!G40</f>
        <v>5595.7135232081073</v>
      </c>
      <c r="J62" s="3">
        <f t="shared" si="7"/>
        <v>1924</v>
      </c>
      <c r="K62" s="3">
        <f t="shared" si="1"/>
        <v>117.53597687861271</v>
      </c>
      <c r="L62" s="3">
        <f>O62+L63/(1+Calculations!$E$3)</f>
        <v>181.15668324471983</v>
      </c>
      <c r="M62" s="3">
        <f>O62+M63/(H62+Calculations!$E$3-Calculations!$E$1+1)</f>
        <v>227.52369201889337</v>
      </c>
      <c r="N62" s="3">
        <f t="shared" si="10"/>
        <v>227.12114909664589</v>
      </c>
      <c r="O62" s="3">
        <f t="shared" si="2"/>
        <v>7.3210404624277459</v>
      </c>
      <c r="P62" s="3">
        <f t="shared" si="3"/>
        <v>0.26047565118912791</v>
      </c>
      <c r="Q62" s="3">
        <f t="shared" si="4"/>
        <v>0.23148915067158482</v>
      </c>
      <c r="R62" s="3">
        <f t="shared" si="5"/>
        <v>12.37921387283237</v>
      </c>
      <c r="S62" s="3">
        <f t="shared" si="11"/>
        <v>9.0102040816326525</v>
      </c>
      <c r="T62" s="3">
        <f t="shared" si="12"/>
        <v>14.409559018762334</v>
      </c>
      <c r="U62" s="3">
        <f t="shared" si="13"/>
        <v>8.1865314133206297</v>
      </c>
      <c r="W62" s="3"/>
    </row>
    <row r="63" spans="1:27" x14ac:dyDescent="0.15">
      <c r="A63" s="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4">
        <v>17.3</v>
      </c>
      <c r="H63">
        <f t="shared" si="0"/>
        <v>1.0038832402234636</v>
      </c>
      <c r="I63">
        <f>Consumption!G41</f>
        <v>5351.5956381897568</v>
      </c>
      <c r="J63" s="3">
        <f t="shared" si="7"/>
        <v>1925</v>
      </c>
      <c r="K63" s="3">
        <f t="shared" si="1"/>
        <v>140.8301965317919</v>
      </c>
      <c r="L63" s="3">
        <f>O63+L64/(1+Calculations!$E$3)</f>
        <v>185.18854885139194</v>
      </c>
      <c r="M63" s="3">
        <f>O63+M64/(H63+Calculations!$E$3-Calculations!$E$1+1)</f>
        <v>238.14670830714627</v>
      </c>
      <c r="N63" s="3">
        <f t="shared" si="10"/>
        <v>182.68563174560552</v>
      </c>
      <c r="O63" s="3">
        <f t="shared" si="2"/>
        <v>7.7188826815642466</v>
      </c>
      <c r="P63" s="3">
        <f t="shared" si="3"/>
        <v>0.21038430262643773</v>
      </c>
      <c r="Q63" s="3">
        <f t="shared" si="4"/>
        <v>0.19093791465910204</v>
      </c>
      <c r="R63" s="3">
        <f t="shared" si="5"/>
        <v>16.08100558659218</v>
      </c>
      <c r="S63" s="3">
        <f t="shared" si="11"/>
        <v>11.376344086021504</v>
      </c>
      <c r="T63" s="3">
        <f t="shared" si="12"/>
        <v>14.069136500498473</v>
      </c>
      <c r="U63" s="3">
        <f t="shared" si="13"/>
        <v>9.7733869821012807</v>
      </c>
      <c r="W63" s="3"/>
    </row>
    <row r="64" spans="1:27" x14ac:dyDescent="0.15">
      <c r="A64" s="3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4">
        <v>17.899999999999999</v>
      </c>
      <c r="H64">
        <f t="shared" si="0"/>
        <v>1.0666354285714286</v>
      </c>
      <c r="I64">
        <f>Consumption!G42</f>
        <v>5712.1105775587757</v>
      </c>
      <c r="J64" s="3">
        <f t="shared" si="7"/>
        <v>1926</v>
      </c>
      <c r="K64" s="3">
        <f t="shared" si="1"/>
        <v>162.73977653631286</v>
      </c>
      <c r="L64" s="3">
        <f>O64+L65/(1+Calculations!$E$3)</f>
        <v>189.05990403988207</v>
      </c>
      <c r="M64" s="3">
        <f>O64+M65/(H64+Calculations!$E$3-Calculations!$E$1+1)</f>
        <v>240.09935883113405</v>
      </c>
      <c r="N64" s="3">
        <f t="shared" si="10"/>
        <v>229.39536547260073</v>
      </c>
      <c r="O64" s="3">
        <f t="shared" si="2"/>
        <v>9.0796114285714271</v>
      </c>
      <c r="P64" s="3">
        <f t="shared" si="3"/>
        <v>0.13929305477131554</v>
      </c>
      <c r="Q64" s="3">
        <f t="shared" si="4"/>
        <v>0.1304079426543005</v>
      </c>
      <c r="R64" s="3">
        <f t="shared" si="5"/>
        <v>16.316982857142857</v>
      </c>
      <c r="S64" s="3">
        <f t="shared" si="11"/>
        <v>10.119999999999999</v>
      </c>
      <c r="T64" s="3">
        <f t="shared" si="12"/>
        <v>12.689480940058917</v>
      </c>
      <c r="U64" s="3">
        <f t="shared" si="13"/>
        <v>11.567147460012698</v>
      </c>
      <c r="W64" s="3"/>
    </row>
    <row r="65" spans="1:23" x14ac:dyDescent="0.15">
      <c r="A65" s="3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4">
        <v>17.5</v>
      </c>
      <c r="H65">
        <f t="shared" si="0"/>
        <v>1.0546531791907514</v>
      </c>
      <c r="I65">
        <f>Consumption!G43</f>
        <v>5760.1967556604786</v>
      </c>
      <c r="J65" s="3">
        <f t="shared" si="7"/>
        <v>1927</v>
      </c>
      <c r="K65" s="3">
        <f t="shared" si="1"/>
        <v>176.32868571428571</v>
      </c>
      <c r="L65" s="3">
        <f>O65+L66/(1+Calculations!$E$3)</f>
        <v>191.73449516495094</v>
      </c>
      <c r="M65" s="3">
        <f>O65+M66/(H65+Calculations!$E$3-Calculations!$E$1+1)</f>
        <v>255.21311949244966</v>
      </c>
      <c r="N65" s="3">
        <f t="shared" si="10"/>
        <v>228.13830549861009</v>
      </c>
      <c r="O65" s="3">
        <f t="shared" si="2"/>
        <v>10.249456647398844</v>
      </c>
      <c r="P65" s="3">
        <f t="shared" si="3"/>
        <v>0.38145975325683734</v>
      </c>
      <c r="Q65" s="3">
        <f t="shared" si="4"/>
        <v>0.32314073231624479</v>
      </c>
      <c r="R65" s="3">
        <f t="shared" si="5"/>
        <v>14.775190751445086</v>
      </c>
      <c r="S65" s="3">
        <f t="shared" si="11"/>
        <v>10.806451612903226</v>
      </c>
      <c r="T65" s="3">
        <f t="shared" si="12"/>
        <v>12.061582872346282</v>
      </c>
      <c r="U65" s="3">
        <f t="shared" si="13"/>
        <v>13.895657871839399</v>
      </c>
      <c r="W65" s="3"/>
    </row>
    <row r="66" spans="1:23" x14ac:dyDescent="0.15">
      <c r="A66" s="3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4">
        <v>17.3</v>
      </c>
      <c r="H66">
        <f t="shared" si="0"/>
        <v>1.0586385964912282</v>
      </c>
      <c r="I66">
        <f>Consumption!G44</f>
        <v>5818.5355808569384</v>
      </c>
      <c r="J66" s="3">
        <f t="shared" si="7"/>
        <v>1928</v>
      </c>
      <c r="K66" s="3">
        <f t="shared" si="1"/>
        <v>233.34152601156072</v>
      </c>
      <c r="L66" s="3">
        <f>O66+L67/(1+Calculations!$E$3)</f>
        <v>193.33751343155532</v>
      </c>
      <c r="M66" s="3">
        <f>O66+M67/(H66+Calculations!$E$3-Calculations!$E$1+1)</f>
        <v>267.68208546360671</v>
      </c>
      <c r="N66" s="3">
        <f t="shared" si="10"/>
        <v>227.27247486632109</v>
      </c>
      <c r="O66" s="3">
        <f t="shared" si="2"/>
        <v>11.446666666666665</v>
      </c>
      <c r="P66" s="3">
        <f t="shared" si="3"/>
        <v>0.48378218792846311</v>
      </c>
      <c r="Q66" s="3">
        <f t="shared" si="4"/>
        <v>0.39459436033977385</v>
      </c>
      <c r="R66" s="3">
        <f t="shared" si="5"/>
        <v>18.583999999999996</v>
      </c>
      <c r="S66" s="3">
        <f t="shared" si="11"/>
        <v>15.792792792792795</v>
      </c>
      <c r="T66" s="3">
        <f t="shared" si="12"/>
        <v>12.538302872346282</v>
      </c>
      <c r="U66" s="3">
        <f t="shared" si="13"/>
        <v>19.345846103378793</v>
      </c>
      <c r="W66" s="3"/>
    </row>
    <row r="67" spans="1:23" x14ac:dyDescent="0.15">
      <c r="A67" s="3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4">
        <v>17.100000000000001</v>
      </c>
      <c r="H67">
        <f t="shared" si="0"/>
        <v>1.0601</v>
      </c>
      <c r="I67">
        <f>Consumption!G45</f>
        <v>6071.4709837534692</v>
      </c>
      <c r="J67" s="3">
        <f t="shared" si="7"/>
        <v>1929</v>
      </c>
      <c r="K67" s="3">
        <f t="shared" si="1"/>
        <v>334.78133333333329</v>
      </c>
      <c r="L67" s="3">
        <f>O67+L68/(1+Calculations!$E$3)</f>
        <v>193.76982431575243</v>
      </c>
      <c r="M67" s="3">
        <f>O67+M68/(H67+Calculations!$E$3-Calculations!$E$1+1)</f>
        <v>281.02041179664371</v>
      </c>
      <c r="N67" s="3">
        <f t="shared" si="10"/>
        <v>257.99686284928094</v>
      </c>
      <c r="O67" s="3">
        <f t="shared" si="2"/>
        <v>13.062666666666665</v>
      </c>
      <c r="P67" s="3">
        <f t="shared" si="3"/>
        <v>-8.7691069991954834E-2</v>
      </c>
      <c r="Q67" s="3">
        <f t="shared" si="4"/>
        <v>-9.1776607223013645E-2</v>
      </c>
      <c r="R67" s="3">
        <f t="shared" si="5"/>
        <v>21.681333333333335</v>
      </c>
      <c r="S67" s="3">
        <f t="shared" si="11"/>
        <v>18.014492753623191</v>
      </c>
      <c r="T67" s="3">
        <f t="shared" si="12"/>
        <v>13.596796827441272</v>
      </c>
      <c r="U67" s="3">
        <f t="shared" si="13"/>
        <v>26.700689618186416</v>
      </c>
      <c r="W67" s="3"/>
    </row>
    <row r="68" spans="1:23" x14ac:dyDescent="0.15">
      <c r="A68" s="3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4">
        <v>17.100000000000001</v>
      </c>
      <c r="H68">
        <f t="shared" si="0"/>
        <v>1.1201037735849058</v>
      </c>
      <c r="I68">
        <f>Consumption!G46</f>
        <v>5686.1786283870633</v>
      </c>
      <c r="J68" s="3">
        <f t="shared" si="7"/>
        <v>1930</v>
      </c>
      <c r="K68" s="3">
        <f t="shared" si="1"/>
        <v>292.36133333333333</v>
      </c>
      <c r="L68" s="3">
        <f>O68+L69/(1+Calculations!$E$3)</f>
        <v>192.50883050494198</v>
      </c>
      <c r="M68" s="3">
        <f>O68+M69/(H68+Calculations!$E$3-Calculations!$E$1+1)</f>
        <v>294.26820299393415</v>
      </c>
      <c r="N68" s="3">
        <f t="shared" si="10"/>
        <v>185.41914926766424</v>
      </c>
      <c r="O68" s="3">
        <f t="shared" si="2"/>
        <v>14.193358490566037</v>
      </c>
      <c r="P68" s="3">
        <f t="shared" si="3"/>
        <v>-0.1598341777982496</v>
      </c>
      <c r="Q68" s="3">
        <f t="shared" si="4"/>
        <v>-0.17415599924401509</v>
      </c>
      <c r="R68" s="3">
        <f t="shared" si="5"/>
        <v>14.048528301886792</v>
      </c>
      <c r="S68" s="3">
        <f t="shared" si="11"/>
        <v>13.48447204968944</v>
      </c>
      <c r="T68" s="3">
        <f t="shared" si="12"/>
        <v>14.032049657629951</v>
      </c>
      <c r="U68" s="3">
        <f t="shared" si="13"/>
        <v>21.502221224875921</v>
      </c>
      <c r="W68" s="3"/>
    </row>
    <row r="69" spans="1:23" x14ac:dyDescent="0.15">
      <c r="A69" s="3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4">
        <v>15.9</v>
      </c>
      <c r="H69">
        <f t="shared" si="0"/>
        <v>1.1389069930069931</v>
      </c>
      <c r="I69">
        <f>Consumption!G47</f>
        <v>5469.0724989446817</v>
      </c>
      <c r="J69" s="3">
        <f t="shared" si="7"/>
        <v>1931</v>
      </c>
      <c r="K69" s="3">
        <f t="shared" si="1"/>
        <v>231.43864150943398</v>
      </c>
      <c r="L69" s="3">
        <f>O69+L70/(1+Calculations!$E$3)</f>
        <v>189.96094800563588</v>
      </c>
      <c r="M69" s="3">
        <f>O69+M70/(H69+Calculations!$E$3-Calculations!$E$1+1)</f>
        <v>324.38061375139301</v>
      </c>
      <c r="N69" s="3">
        <f t="shared" si="10"/>
        <v>144.48851204493019</v>
      </c>
      <c r="O69" s="3">
        <f t="shared" si="2"/>
        <v>13.204867132867133</v>
      </c>
      <c r="P69" s="3">
        <f t="shared" si="3"/>
        <v>-0.36543056442931293</v>
      </c>
      <c r="Q69" s="3">
        <f t="shared" si="4"/>
        <v>-0.45480856429156452</v>
      </c>
      <c r="R69" s="3">
        <f t="shared" si="5"/>
        <v>9.8231328671328662</v>
      </c>
      <c r="S69" s="3">
        <f t="shared" si="11"/>
        <v>16.474226804123713</v>
      </c>
      <c r="T69" s="3">
        <f t="shared" si="12"/>
        <v>14.619207914757439</v>
      </c>
      <c r="U69" s="3">
        <f t="shared" si="13"/>
        <v>16.49357343769011</v>
      </c>
      <c r="W69" s="3"/>
    </row>
    <row r="70" spans="1:23" x14ac:dyDescent="0.15">
      <c r="A70" s="3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4">
        <v>14.3</v>
      </c>
      <c r="H70">
        <f t="shared" si="0"/>
        <v>1.145773643410853</v>
      </c>
      <c r="I70">
        <f>Consumption!G48</f>
        <v>4951.9005833191186</v>
      </c>
      <c r="J70" s="3">
        <f t="shared" si="7"/>
        <v>1932</v>
      </c>
      <c r="K70" s="3">
        <f t="shared" si="1"/>
        <v>133.65902097902097</v>
      </c>
      <c r="L70" s="3">
        <f>O70+L71/(1+Calculations!$E$3)</f>
        <v>188.29971571757392</v>
      </c>
      <c r="M70" s="3">
        <f>O70+M71/(H70+Calculations!$E$3-Calculations!$E$1+1)</f>
        <v>366.25255443261608</v>
      </c>
      <c r="N70" s="3">
        <f t="shared" si="10"/>
        <v>83.905649526866597</v>
      </c>
      <c r="O70" s="3">
        <f t="shared" si="2"/>
        <v>8.9255813953488374</v>
      </c>
      <c r="P70" s="3">
        <f t="shared" si="3"/>
        <v>1.3701316895488924E-2</v>
      </c>
      <c r="Q70" s="3">
        <f t="shared" si="4"/>
        <v>1.3608302503221476E-2</v>
      </c>
      <c r="R70" s="3">
        <f t="shared" si="5"/>
        <v>7.3189767441860463</v>
      </c>
      <c r="S70" s="3">
        <f t="shared" si="11"/>
        <v>13.60655737704918</v>
      </c>
      <c r="T70" s="3">
        <f t="shared" si="12"/>
        <v>14.405312732033186</v>
      </c>
      <c r="U70" s="3">
        <f t="shared" si="13"/>
        <v>9.1426992322954881</v>
      </c>
      <c r="W70" s="3"/>
    </row>
    <row r="71" spans="1:23" x14ac:dyDescent="0.15">
      <c r="A71" s="3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4">
        <v>12.9</v>
      </c>
      <c r="H71">
        <f t="shared" si="0"/>
        <v>0.99154090909090919</v>
      </c>
      <c r="I71">
        <f>Consumption!G49</f>
        <v>4815.9262393486169</v>
      </c>
      <c r="J71" s="3">
        <f t="shared" si="7"/>
        <v>1933</v>
      </c>
      <c r="K71" s="3">
        <f t="shared" si="1"/>
        <v>126.5647441860465</v>
      </c>
      <c r="L71" s="3">
        <f>O71+L72/(1+Calculations!$E$3)</f>
        <v>191.08874972326049</v>
      </c>
      <c r="M71" s="3">
        <f>O71+M72/(H71+Calculations!$E$3-Calculations!$E$1+1)</f>
        <v>423.02599462332523</v>
      </c>
      <c r="N71" s="3">
        <f t="shared" si="10"/>
        <v>66.136887070949001</v>
      </c>
      <c r="O71" s="3">
        <f t="shared" si="2"/>
        <v>7.6760000000000002</v>
      </c>
      <c r="P71" s="3">
        <f t="shared" si="3"/>
        <v>0.5134632645210927</v>
      </c>
      <c r="Q71" s="3">
        <f t="shared" si="4"/>
        <v>0.41440057731264995</v>
      </c>
      <c r="R71" s="3">
        <f t="shared" si="5"/>
        <v>7.6760000000000002</v>
      </c>
      <c r="S71" s="3">
        <f t="shared" si="11"/>
        <v>17.292682926829269</v>
      </c>
      <c r="T71" s="3">
        <f t="shared" si="12"/>
        <v>13.868436431455152</v>
      </c>
      <c r="U71" s="3">
        <f t="shared" si="13"/>
        <v>8.7859768503743521</v>
      </c>
      <c r="W71" s="3"/>
    </row>
    <row r="72" spans="1:23" x14ac:dyDescent="0.15">
      <c r="A72" s="3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4">
        <v>13.2</v>
      </c>
      <c r="H72">
        <f t="shared" si="0"/>
        <v>0.98039117647058815</v>
      </c>
      <c r="I72">
        <f>Consumption!G50</f>
        <v>5123.6569590720537</v>
      </c>
      <c r="J72" s="3">
        <f t="shared" si="7"/>
        <v>1934</v>
      </c>
      <c r="K72" s="3">
        <f t="shared" si="1"/>
        <v>183.87509090909091</v>
      </c>
      <c r="L72" s="3">
        <f>O72+L73/(1+Calculations!$E$3)</f>
        <v>195.39112013197632</v>
      </c>
      <c r="M72" s="3">
        <f>O72+M73/(H72+Calculations!$E$3-Calculations!$E$1+1)</f>
        <v>427.65670718476696</v>
      </c>
      <c r="N72" s="3">
        <f t="shared" si="10"/>
        <v>77.055446996018077</v>
      </c>
      <c r="O72" s="3">
        <f t="shared" si="2"/>
        <v>7.6195588235294123</v>
      </c>
      <c r="P72" s="3">
        <f t="shared" si="3"/>
        <v>-0.10584328608103581</v>
      </c>
      <c r="Q72" s="3">
        <f t="shared" si="4"/>
        <v>-0.11187422395966382</v>
      </c>
      <c r="R72" s="3">
        <f t="shared" si="5"/>
        <v>8.2968529411764713</v>
      </c>
      <c r="S72" s="3">
        <f t="shared" si="11"/>
        <v>23.954545454545453</v>
      </c>
      <c r="T72" s="3">
        <f t="shared" si="12"/>
        <v>13.460200338289564</v>
      </c>
      <c r="U72" s="3">
        <f t="shared" si="13"/>
        <v>13.258530752035018</v>
      </c>
      <c r="W72" s="3"/>
    </row>
    <row r="73" spans="1:23" x14ac:dyDescent="0.15">
      <c r="A73" s="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4">
        <v>13.6</v>
      </c>
      <c r="H73">
        <f t="shared" si="0"/>
        <v>0.99289855072463762</v>
      </c>
      <c r="I73">
        <f>Consumption!G51</f>
        <v>5400.9604075973984</v>
      </c>
      <c r="J73" s="3">
        <f t="shared" si="7"/>
        <v>1935</v>
      </c>
      <c r="K73" s="3">
        <f t="shared" si="1"/>
        <v>156.79358823529412</v>
      </c>
      <c r="L73" s="3">
        <f>O73+L74/(1+Calculations!$E$3)</f>
        <v>200.03459818548592</v>
      </c>
      <c r="M73" s="3">
        <f>O73+M74/(H73+Calculations!$E$3-Calculations!$E$1+1)</f>
        <v>427.79943817683323</v>
      </c>
      <c r="N73" s="3">
        <f t="shared" si="10"/>
        <v>87.521315608916865</v>
      </c>
      <c r="O73" s="3">
        <f t="shared" si="2"/>
        <v>7.8428695652173905</v>
      </c>
      <c r="P73" s="3">
        <f t="shared" si="3"/>
        <v>0.51444580085767033</v>
      </c>
      <c r="Q73" s="3">
        <f t="shared" si="4"/>
        <v>0.41504956402252013</v>
      </c>
      <c r="R73" s="3">
        <f t="shared" si="5"/>
        <v>12.682086956521738</v>
      </c>
      <c r="S73" s="3">
        <f t="shared" si="11"/>
        <v>18.897959183673468</v>
      </c>
      <c r="T73" s="3">
        <f t="shared" si="12"/>
        <v>13.120308475282519</v>
      </c>
      <c r="U73" s="3">
        <f t="shared" si="13"/>
        <v>11.648681616518825</v>
      </c>
      <c r="W73" s="3"/>
    </row>
    <row r="74" spans="1:23" x14ac:dyDescent="0.15">
      <c r="A74" s="3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4">
        <v>13.8</v>
      </c>
      <c r="H74">
        <f t="shared" ref="H74:H137" si="14">(1+E74/100)*G74/G75</f>
        <v>0.98606382978723417</v>
      </c>
      <c r="I74">
        <f>Consumption!G52</f>
        <v>5909.3907427758159</v>
      </c>
      <c r="J74" s="3">
        <f t="shared" si="7"/>
        <v>1936</v>
      </c>
      <c r="K74" s="3">
        <f t="shared" ref="K74:K137" si="15">B74*$G$151/G74</f>
        <v>229.61252173913041</v>
      </c>
      <c r="L74" s="3">
        <f>O74+L75/(1+Calculations!$E$3)</f>
        <v>204.74343900233586</v>
      </c>
      <c r="M74" s="3">
        <f>O74+M75/(H74+Calculations!$E$3-Calculations!$E$1+1)</f>
        <v>432.96992328687475</v>
      </c>
      <c r="N74" s="3">
        <f t="shared" si="10"/>
        <v>117.58691973001869</v>
      </c>
      <c r="O74" s="3">
        <f t="shared" ref="O74:O137" si="16">C74*$G$151/G75</f>
        <v>11.758978723404256</v>
      </c>
      <c r="P74" s="3">
        <f t="shared" ref="P74:P137" si="17">(K75-K74+O74)/K74</f>
        <v>0.30235650667986158</v>
      </c>
      <c r="Q74" s="3">
        <f t="shared" ref="Q74:Q137" si="18">LN(1+P74)</f>
        <v>0.26417532096025831</v>
      </c>
      <c r="R74" s="3">
        <f t="shared" ref="R74:R137" si="19">D74*$G$151/G75</f>
        <v>16.658553191489364</v>
      </c>
      <c r="S74" s="3">
        <f t="shared" ref="S74:S105" si="20">K74/R73</f>
        <v>18.105263157894736</v>
      </c>
      <c r="T74" s="3">
        <f t="shared" si="12"/>
        <v>13.154465508717172</v>
      </c>
      <c r="U74" s="3">
        <f t="shared" si="13"/>
        <v>17.50054293096079</v>
      </c>
      <c r="W74" s="3"/>
    </row>
    <row r="75" spans="1:23" x14ac:dyDescent="0.15">
      <c r="A75" s="3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4">
        <v>14.1</v>
      </c>
      <c r="H75">
        <f t="shared" si="14"/>
        <v>1.0016957746478874</v>
      </c>
      <c r="I75">
        <f>Consumption!G53</f>
        <v>6090.5632983823944</v>
      </c>
      <c r="J75" s="3">
        <f t="shared" ref="J75:J138" si="21">J74+1</f>
        <v>1937</v>
      </c>
      <c r="K75" s="3">
        <f t="shared" si="15"/>
        <v>287.27838297872341</v>
      </c>
      <c r="L75" s="3">
        <f>O75+L76/(1+Calculations!$E$3)</f>
        <v>205.5879425986451</v>
      </c>
      <c r="M75" s="3">
        <f>O75+M76/(H75+Calculations!$E$3-Calculations!$E$1+1)</f>
        <v>431.38430980382964</v>
      </c>
      <c r="N75" s="3">
        <f t="shared" si="10"/>
        <v>120.92486017956104</v>
      </c>
      <c r="O75" s="3">
        <f t="shared" si="16"/>
        <v>12.973521126760565</v>
      </c>
      <c r="P75" s="3">
        <f t="shared" si="17"/>
        <v>-0.31638895339061085</v>
      </c>
      <c r="Q75" s="3">
        <f t="shared" si="18"/>
        <v>-0.38036616840755827</v>
      </c>
      <c r="R75" s="3">
        <f t="shared" si="19"/>
        <v>18.325098591549295</v>
      </c>
      <c r="S75" s="3">
        <f t="shared" si="20"/>
        <v>17.245098039215684</v>
      </c>
      <c r="T75" s="3">
        <f t="shared" si="12"/>
        <v>13.509456292727592</v>
      </c>
      <c r="U75" s="3">
        <f t="shared" si="13"/>
        <v>21.838848776360425</v>
      </c>
      <c r="W75" s="3"/>
    </row>
    <row r="76" spans="1:23" x14ac:dyDescent="0.15">
      <c r="A76" s="3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4">
        <v>14.2</v>
      </c>
      <c r="H76">
        <f t="shared" si="14"/>
        <v>1.0232114285714284</v>
      </c>
      <c r="I76">
        <f>Consumption!G54</f>
        <v>5945.8630885931143</v>
      </c>
      <c r="J76" s="3">
        <f t="shared" si="21"/>
        <v>1938</v>
      </c>
      <c r="K76" s="3">
        <f t="shared" si="15"/>
        <v>183.41315492957747</v>
      </c>
      <c r="L76" s="3">
        <f>O76+L77/(1+Calculations!$E$3)</f>
        <v>205.1937371952022</v>
      </c>
      <c r="M76" s="3">
        <f>O76+M77/(H76+Calculations!$E$3-Calculations!$E$1+1)</f>
        <v>435.05709707868198</v>
      </c>
      <c r="N76" s="3">
        <f t="shared" si="10"/>
        <v>96.862645825057058</v>
      </c>
      <c r="O76" s="3">
        <f t="shared" si="16"/>
        <v>8.3887714285714292</v>
      </c>
      <c r="P76" s="3">
        <f t="shared" si="17"/>
        <v>0.16674245294934947</v>
      </c>
      <c r="Q76" s="3">
        <f t="shared" si="18"/>
        <v>0.15421563738834126</v>
      </c>
      <c r="R76" s="3">
        <f t="shared" si="19"/>
        <v>10.527085714285715</v>
      </c>
      <c r="S76" s="3">
        <f t="shared" si="20"/>
        <v>10.008849557522124</v>
      </c>
      <c r="T76" s="3">
        <f t="shared" si="12"/>
        <v>12.703764864156161</v>
      </c>
      <c r="U76" s="3">
        <f t="shared" si="13"/>
        <v>13.576649641208167</v>
      </c>
      <c r="W76" s="3"/>
    </row>
    <row r="77" spans="1:23" x14ac:dyDescent="0.15">
      <c r="A77" s="3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4">
        <v>14</v>
      </c>
      <c r="H77">
        <f t="shared" si="14"/>
        <v>1.0128345323741008</v>
      </c>
      <c r="I77">
        <f>Consumption!G55</f>
        <v>6225.8148042088969</v>
      </c>
      <c r="J77" s="3">
        <f t="shared" si="21"/>
        <v>1939</v>
      </c>
      <c r="K77" s="3">
        <f t="shared" si="15"/>
        <v>205.60714285714286</v>
      </c>
      <c r="L77" s="3">
        <f>O77+L78/(1+Calculations!$E$3)</f>
        <v>209.65795871169198</v>
      </c>
      <c r="M77" s="3">
        <f>O77+M78/(H77+Calculations!$E$3-Calculations!$E$1+1)</f>
        <v>452.82320494210239</v>
      </c>
      <c r="N77" s="3">
        <f t="shared" si="10"/>
        <v>108.04567961148391</v>
      </c>
      <c r="O77" s="3">
        <f t="shared" si="16"/>
        <v>10.271482014388488</v>
      </c>
      <c r="P77" s="3">
        <f t="shared" si="17"/>
        <v>4.1035971223021453E-2</v>
      </c>
      <c r="Q77" s="3">
        <f t="shared" si="18"/>
        <v>4.0216343524812806E-2</v>
      </c>
      <c r="R77" s="3">
        <f t="shared" si="19"/>
        <v>14.91021582733813</v>
      </c>
      <c r="S77" s="3">
        <f t="shared" si="20"/>
        <v>19.53125</v>
      </c>
      <c r="T77" s="3">
        <f t="shared" si="12"/>
        <v>12.026653113556643</v>
      </c>
      <c r="U77" s="3">
        <f t="shared" si="13"/>
        <v>16.18474090600229</v>
      </c>
      <c r="W77" s="3"/>
    </row>
    <row r="78" spans="1:23" x14ac:dyDescent="0.15">
      <c r="A78" s="3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4">
        <v>13.9</v>
      </c>
      <c r="H78">
        <f t="shared" si="14"/>
        <v>0.99133617021276599</v>
      </c>
      <c r="I78">
        <f>Consumption!G56</f>
        <v>6495.5604844791342</v>
      </c>
      <c r="J78" s="3">
        <f t="shared" si="21"/>
        <v>1940</v>
      </c>
      <c r="K78" s="3">
        <f t="shared" si="15"/>
        <v>203.77294964028775</v>
      </c>
      <c r="L78" s="3">
        <f>O78+L79/(1+Calculations!$E$3)</f>
        <v>212.40806366970685</v>
      </c>
      <c r="M78" s="3">
        <f>O78+M79/(H78+Calculations!$E$3-Calculations!$E$1+1)</f>
        <v>465.08794531158316</v>
      </c>
      <c r="N78" s="3">
        <f t="shared" si="10"/>
        <v>117.75185370401297</v>
      </c>
      <c r="O78" s="3">
        <f t="shared" si="16"/>
        <v>10.942382978723405</v>
      </c>
      <c r="P78" s="3">
        <f t="shared" si="17"/>
        <v>-0.10074381594879765</v>
      </c>
      <c r="Q78" s="3">
        <f t="shared" si="18"/>
        <v>-0.10618731953129794</v>
      </c>
      <c r="R78" s="3">
        <f t="shared" si="19"/>
        <v>17.148510638297875</v>
      </c>
      <c r="S78" s="3">
        <f t="shared" si="20"/>
        <v>13.666666666666666</v>
      </c>
      <c r="T78" s="3">
        <f t="shared" si="12"/>
        <v>12.336651347197751</v>
      </c>
      <c r="U78" s="3">
        <f t="shared" si="13"/>
        <v>16.943446170455477</v>
      </c>
      <c r="W78" s="3"/>
    </row>
    <row r="79" spans="1:23" x14ac:dyDescent="0.15">
      <c r="A79" s="3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4">
        <v>14.1</v>
      </c>
      <c r="H79">
        <f t="shared" si="14"/>
        <v>0.90284904458598736</v>
      </c>
      <c r="I79">
        <f>Consumption!G57</f>
        <v>6892.7520014453021</v>
      </c>
      <c r="J79" s="3">
        <f t="shared" si="21"/>
        <v>1941</v>
      </c>
      <c r="K79" s="3">
        <f t="shared" si="15"/>
        <v>172.30170212765958</v>
      </c>
      <c r="L79" s="3">
        <f>O79+L80/(1+Calculations!$E$3)</f>
        <v>214.62305689084869</v>
      </c>
      <c r="M79" s="3">
        <f>O79+M80/(H79+Calculations!$E$3-Calculations!$E$1+1)</f>
        <v>467.5087962455201</v>
      </c>
      <c r="N79" s="3">
        <f t="shared" si="10"/>
        <v>138.3617535902419</v>
      </c>
      <c r="O79" s="3">
        <f t="shared" si="16"/>
        <v>10.413936305732484</v>
      </c>
      <c r="P79" s="3">
        <f t="shared" si="17"/>
        <v>-0.17937633954176346</v>
      </c>
      <c r="Q79" s="3">
        <f t="shared" si="18"/>
        <v>-0.19769066626976098</v>
      </c>
      <c r="R79" s="3">
        <f t="shared" si="19"/>
        <v>17.014318471337582</v>
      </c>
      <c r="S79" s="3">
        <f t="shared" si="20"/>
        <v>10.047619047619046</v>
      </c>
      <c r="T79" s="3">
        <f t="shared" si="12"/>
        <v>13.055769907618222</v>
      </c>
      <c r="U79" s="3">
        <f t="shared" si="13"/>
        <v>13.966650858362598</v>
      </c>
      <c r="W79" s="3"/>
    </row>
    <row r="80" spans="1:23" x14ac:dyDescent="0.15">
      <c r="A80" s="3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4">
        <v>15.7</v>
      </c>
      <c r="H80">
        <f t="shared" si="14"/>
        <v>0.93484674556213021</v>
      </c>
      <c r="I80">
        <f>Consumption!G58</f>
        <v>6662.8030070784462</v>
      </c>
      <c r="J80" s="3">
        <f t="shared" si="21"/>
        <v>1942</v>
      </c>
      <c r="K80" s="3">
        <f t="shared" si="15"/>
        <v>130.98091719745224</v>
      </c>
      <c r="L80" s="3">
        <f>O80+L81/(1+Calculations!$E$3)</f>
        <v>217.54566611369799</v>
      </c>
      <c r="M80" s="3">
        <f>O80+M81/(H80+Calculations!$E$3-Calculations!$E$1+1)</f>
        <v>430.09786664449729</v>
      </c>
      <c r="N80" s="3">
        <f t="shared" si="10"/>
        <v>110.38784485865914</v>
      </c>
      <c r="O80" s="3">
        <f t="shared" si="16"/>
        <v>8.0393609467455622</v>
      </c>
      <c r="P80" s="3">
        <f t="shared" si="17"/>
        <v>0.11104779448306026</v>
      </c>
      <c r="Q80" s="3">
        <f t="shared" si="18"/>
        <v>0.1053035290688758</v>
      </c>
      <c r="R80" s="3">
        <f t="shared" si="19"/>
        <v>14.034816568047338</v>
      </c>
      <c r="S80" s="3">
        <f t="shared" si="20"/>
        <v>7.6982758620689653</v>
      </c>
      <c r="T80" s="3">
        <f t="shared" si="12"/>
        <v>13.727353890004352</v>
      </c>
      <c r="U80" s="3">
        <f t="shared" si="13"/>
        <v>10.03241617493757</v>
      </c>
      <c r="W80" s="3"/>
    </row>
    <row r="81" spans="1:23" x14ac:dyDescent="0.15">
      <c r="A81" s="3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4">
        <v>16.899999999999999</v>
      </c>
      <c r="H81">
        <f t="shared" si="14"/>
        <v>0.97796609195402284</v>
      </c>
      <c r="I81">
        <f>Consumption!G59</f>
        <v>6759.2795227207025</v>
      </c>
      <c r="J81" s="3">
        <f t="shared" si="21"/>
        <v>1943</v>
      </c>
      <c r="K81" s="3">
        <f t="shared" si="15"/>
        <v>137.48669822485209</v>
      </c>
      <c r="L81" s="3">
        <f>O81+L82/(1+Calculations!$E$3)</f>
        <v>223.1888006861445</v>
      </c>
      <c r="M81" s="3">
        <f>O81+M82/(H81+Calculations!$E$3-Calculations!$E$1+1)</f>
        <v>410.6357357607954</v>
      </c>
      <c r="N81" s="3">
        <f t="shared" si="10"/>
        <v>108.88230335421376</v>
      </c>
      <c r="O81" s="3">
        <f t="shared" si="16"/>
        <v>8.0730344827586205</v>
      </c>
      <c r="P81" s="3">
        <f t="shared" si="17"/>
        <v>0.19940079514256726</v>
      </c>
      <c r="Q81" s="3">
        <f t="shared" si="18"/>
        <v>0.18182209470233368</v>
      </c>
      <c r="R81" s="3">
        <f t="shared" si="19"/>
        <v>12.440413793103449</v>
      </c>
      <c r="S81" s="3">
        <f t="shared" si="20"/>
        <v>9.7961165048543695</v>
      </c>
      <c r="T81" s="3">
        <f t="shared" si="12"/>
        <v>14.2037952693147</v>
      </c>
      <c r="U81" s="3">
        <f t="shared" si="13"/>
        <v>10.015528070924418</v>
      </c>
      <c r="W81" s="3"/>
    </row>
    <row r="82" spans="1:23" x14ac:dyDescent="0.15">
      <c r="A82" s="3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4">
        <v>17.399999999999999</v>
      </c>
      <c r="H82">
        <f t="shared" si="14"/>
        <v>0.98456629213483138</v>
      </c>
      <c r="I82">
        <f>Consumption!G60</f>
        <v>6872.8009776233603</v>
      </c>
      <c r="J82" s="3">
        <f t="shared" si="21"/>
        <v>1944</v>
      </c>
      <c r="K82" s="3">
        <f t="shared" si="15"/>
        <v>156.82862068965517</v>
      </c>
      <c r="L82" s="3">
        <f>O82+L83/(1+Calculations!$E$3)</f>
        <v>229.16460594995058</v>
      </c>
      <c r="M82" s="3">
        <f>O82+M83/(H82+Calculations!$E$3-Calculations!$E$1+1)</f>
        <v>409.02581459985436</v>
      </c>
      <c r="N82" s="3">
        <f t="shared" si="10"/>
        <v>108.31028619279273</v>
      </c>
      <c r="O82" s="3">
        <f t="shared" si="16"/>
        <v>8.2797303370786519</v>
      </c>
      <c r="P82" s="3">
        <f t="shared" si="17"/>
        <v>0.1656094438913385</v>
      </c>
      <c r="Q82" s="3">
        <f t="shared" si="18"/>
        <v>0.15324407803773984</v>
      </c>
      <c r="R82" s="3">
        <f t="shared" si="19"/>
        <v>12.031483146067416</v>
      </c>
      <c r="S82" s="3">
        <f t="shared" si="20"/>
        <v>12.606382978723403</v>
      </c>
      <c r="T82" s="3">
        <f t="shared" ref="T82:T113" si="22">AVERAGE(R73:R82)</f>
        <v>14.57725828980379</v>
      </c>
      <c r="U82" s="3">
        <f t="shared" si="13"/>
        <v>11.041318022124786</v>
      </c>
      <c r="W82" s="3"/>
    </row>
    <row r="83" spans="1:23" x14ac:dyDescent="0.15">
      <c r="A83" s="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4">
        <v>17.8</v>
      </c>
      <c r="H83">
        <f t="shared" si="14"/>
        <v>0.98535714285714304</v>
      </c>
      <c r="I83">
        <f>Consumption!G61</f>
        <v>7217.9069700584005</v>
      </c>
      <c r="J83" s="3">
        <f t="shared" si="21"/>
        <v>1945</v>
      </c>
      <c r="K83" s="3">
        <f t="shared" si="15"/>
        <v>174.52119101123597</v>
      </c>
      <c r="L83" s="3">
        <f>O83+L84/(1+Calculations!$E$3)</f>
        <v>235.31048594675676</v>
      </c>
      <c r="M83" s="3">
        <f>O83+M84/(H83+Calculations!$E$3-Calculations!$E$1+1)</f>
        <v>409.82503631542477</v>
      </c>
      <c r="N83" s="3">
        <f t="shared" si="10"/>
        <v>123.47910676890517</v>
      </c>
      <c r="O83" s="3">
        <f t="shared" si="16"/>
        <v>8.3508131868131876</v>
      </c>
      <c r="P83" s="3">
        <f t="shared" si="17"/>
        <v>0.35429581537809846</v>
      </c>
      <c r="Q83" s="3">
        <f t="shared" si="18"/>
        <v>0.30328162579632173</v>
      </c>
      <c r="R83" s="3">
        <f t="shared" si="19"/>
        <v>12.146637362637362</v>
      </c>
      <c r="S83" s="3">
        <f t="shared" si="20"/>
        <v>14.505376344086024</v>
      </c>
      <c r="T83" s="3">
        <f t="shared" si="22"/>
        <v>14.523713330415351</v>
      </c>
      <c r="U83" s="3">
        <f t="shared" ref="U83:U114" si="23">K83/T82</f>
        <v>11.97215467693994</v>
      </c>
      <c r="W83" s="3"/>
    </row>
    <row r="84" spans="1:23" x14ac:dyDescent="0.15">
      <c r="A84" s="3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4">
        <v>18.2</v>
      </c>
      <c r="H84">
        <f t="shared" si="14"/>
        <v>0.85294511627906977</v>
      </c>
      <c r="I84">
        <f>Consumption!G62</f>
        <v>8015.2402925214164</v>
      </c>
      <c r="J84" s="3">
        <f t="shared" si="21"/>
        <v>1946</v>
      </c>
      <c r="K84" s="3">
        <f t="shared" si="15"/>
        <v>228.0025054945055</v>
      </c>
      <c r="L84" s="3">
        <f>O84+L85/(1+Calculations!$E$3)</f>
        <v>241.7820176201644</v>
      </c>
      <c r="M84" s="3">
        <f>O84+M85/(H84+Calculations!$E$3-Calculations!$E$1+1)</f>
        <v>410.88717743658117</v>
      </c>
      <c r="N84" s="3">
        <f t="shared" si="10"/>
        <v>179.41414523991966</v>
      </c>
      <c r="O84" s="3">
        <f t="shared" si="16"/>
        <v>7.6045953488372087</v>
      </c>
      <c r="P84" s="3">
        <f t="shared" si="17"/>
        <v>-0.25213845081692166</v>
      </c>
      <c r="Q84" s="3">
        <f t="shared" si="18"/>
        <v>-0.2905374128148222</v>
      </c>
      <c r="R84" s="3">
        <f t="shared" si="19"/>
        <v>11.353339534883721</v>
      </c>
      <c r="S84" s="3">
        <f t="shared" si="20"/>
        <v>18.770833333333336</v>
      </c>
      <c r="T84" s="3">
        <f t="shared" si="22"/>
        <v>13.993191964754789</v>
      </c>
      <c r="U84" s="3">
        <f t="shared" si="23"/>
        <v>15.69863713965119</v>
      </c>
      <c r="W84" s="3"/>
    </row>
    <row r="85" spans="1:23" x14ac:dyDescent="0.15">
      <c r="A85" s="3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4">
        <v>21.5</v>
      </c>
      <c r="H85">
        <f t="shared" si="14"/>
        <v>0.91633544303797476</v>
      </c>
      <c r="I85">
        <f>Consumption!G63</f>
        <v>8007.9423446256033</v>
      </c>
      <c r="J85" s="3">
        <f t="shared" si="21"/>
        <v>1947</v>
      </c>
      <c r="K85" s="3">
        <f t="shared" si="15"/>
        <v>162.909711627907</v>
      </c>
      <c r="L85" s="3">
        <f>O85+L86/(1+Calculations!$E$3)</f>
        <v>249.4711459058978</v>
      </c>
      <c r="M85" s="3">
        <f>O85+M86/(H85+Calculations!$E$3-Calculations!$E$1+1)</f>
        <v>359.33847115547485</v>
      </c>
      <c r="N85" s="3">
        <f t="shared" si="10"/>
        <v>171.15700905537304</v>
      </c>
      <c r="O85" s="3">
        <f t="shared" si="16"/>
        <v>8.1618227848101252</v>
      </c>
      <c r="P85" s="3">
        <f t="shared" si="17"/>
        <v>-6.5391134524532893E-2</v>
      </c>
      <c r="Q85" s="3">
        <f t="shared" si="18"/>
        <v>-6.7627162910740585E-2</v>
      </c>
      <c r="R85" s="3">
        <f t="shared" si="19"/>
        <v>15.643493670886077</v>
      </c>
      <c r="S85" s="3">
        <f t="shared" si="20"/>
        <v>14.349056603773587</v>
      </c>
      <c r="T85" s="3">
        <f t="shared" si="22"/>
        <v>13.725031472688466</v>
      </c>
      <c r="U85" s="3">
        <f t="shared" si="23"/>
        <v>11.64206937475268</v>
      </c>
      <c r="W85" s="3"/>
    </row>
    <row r="86" spans="1:23" x14ac:dyDescent="0.15">
      <c r="A86" s="3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4">
        <v>23.7</v>
      </c>
      <c r="H86">
        <f t="shared" si="14"/>
        <v>1.0008312500000001</v>
      </c>
      <c r="I86">
        <f>Consumption!G64</f>
        <v>8045.4570100742731</v>
      </c>
      <c r="J86" s="3">
        <f t="shared" si="21"/>
        <v>1948</v>
      </c>
      <c r="K86" s="3">
        <f t="shared" si="15"/>
        <v>144.09503797468355</v>
      </c>
      <c r="L86" s="3">
        <f>O86+L87/(1+Calculations!$E$3)</f>
        <v>257.06881890195439</v>
      </c>
      <c r="M86" s="3">
        <f>O86+M87/(H86+Calculations!$E$3-Calculations!$E$1+1)</f>
        <v>335.17151782737028</v>
      </c>
      <c r="N86" s="3">
        <f t="shared" si="10"/>
        <v>166.22505908196015</v>
      </c>
      <c r="O86" s="3">
        <f t="shared" si="16"/>
        <v>8.923350000000001</v>
      </c>
      <c r="P86" s="3">
        <f t="shared" si="17"/>
        <v>8.4718476062036363E-2</v>
      </c>
      <c r="Q86" s="3">
        <f t="shared" si="18"/>
        <v>8.1320484257252815E-2</v>
      </c>
      <c r="R86" s="3">
        <f t="shared" si="19"/>
        <v>21.972549999999998</v>
      </c>
      <c r="S86" s="3">
        <f t="shared" si="20"/>
        <v>9.2111801242236027</v>
      </c>
      <c r="T86" s="3">
        <f t="shared" si="22"/>
        <v>14.869577901259897</v>
      </c>
      <c r="U86" s="3">
        <f t="shared" si="23"/>
        <v>10.498703646794491</v>
      </c>
      <c r="W86" s="3"/>
    </row>
    <row r="87" spans="1:23" x14ac:dyDescent="0.15">
      <c r="A87" s="3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4">
        <v>24</v>
      </c>
      <c r="H87">
        <f t="shared" si="14"/>
        <v>1.0374127659574468</v>
      </c>
      <c r="I87">
        <f>Consumption!G65</f>
        <v>8125.3917524708568</v>
      </c>
      <c r="J87" s="3">
        <f t="shared" si="21"/>
        <v>1949</v>
      </c>
      <c r="K87" s="3">
        <f t="shared" si="15"/>
        <v>147.3792</v>
      </c>
      <c r="L87" s="3">
        <f>O87+L88/(1+Calculations!$E$3)</f>
        <v>264.35142157556572</v>
      </c>
      <c r="M87" s="3">
        <f>O87+M88/(H87+Calculations!$E$3-Calculations!$E$1+1)</f>
        <v>338.94577308197995</v>
      </c>
      <c r="N87" s="3">
        <f t="shared" si="10"/>
        <v>164.00685546577586</v>
      </c>
      <c r="O87" s="3">
        <f t="shared" si="16"/>
        <v>11.17102978723404</v>
      </c>
      <c r="P87" s="3">
        <f t="shared" si="17"/>
        <v>0.19813829787234025</v>
      </c>
      <c r="Q87" s="3">
        <f t="shared" si="18"/>
        <v>0.18076893365849797</v>
      </c>
      <c r="R87" s="3">
        <f t="shared" si="19"/>
        <v>22.734025531914892</v>
      </c>
      <c r="S87" s="3">
        <f t="shared" si="20"/>
        <v>6.7074235807860267</v>
      </c>
      <c r="T87" s="3">
        <f t="shared" si="22"/>
        <v>15.651958871717568</v>
      </c>
      <c r="U87" s="3">
        <f t="shared" si="23"/>
        <v>9.9114582121065169</v>
      </c>
      <c r="W87" s="3"/>
    </row>
    <row r="88" spans="1:23" x14ac:dyDescent="0.15">
      <c r="A88" s="3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4">
        <v>23.5</v>
      </c>
      <c r="H88">
        <f t="shared" si="14"/>
        <v>0.93740944881889776</v>
      </c>
      <c r="I88">
        <f>Consumption!G66</f>
        <v>8502.6929256598105</v>
      </c>
      <c r="J88" s="3">
        <f t="shared" si="21"/>
        <v>1950</v>
      </c>
      <c r="K88" s="3">
        <f t="shared" si="15"/>
        <v>165.40963404255317</v>
      </c>
      <c r="L88" s="3">
        <f>O88+L89/(1+Calculations!$E$3)</f>
        <v>269.7151665934652</v>
      </c>
      <c r="M88" s="3">
        <f>O88+M89/(H88+Calculations!$E$3-Calculations!$E$1+1)</f>
        <v>352.5222599931227</v>
      </c>
      <c r="N88" s="3">
        <f t="shared" si="10"/>
        <v>185.48657504005115</v>
      </c>
      <c r="O88" s="3">
        <f t="shared" si="16"/>
        <v>13.327228346456693</v>
      </c>
      <c r="P88" s="3">
        <f t="shared" si="17"/>
        <v>0.24309624211665518</v>
      </c>
      <c r="Q88" s="3">
        <f t="shared" si="18"/>
        <v>0.21760523681736288</v>
      </c>
      <c r="R88" s="3">
        <f t="shared" si="19"/>
        <v>25.74784251968504</v>
      </c>
      <c r="S88" s="3">
        <f t="shared" si="20"/>
        <v>7.2758620689655169</v>
      </c>
      <c r="T88" s="3">
        <f t="shared" si="22"/>
        <v>16.511892059856287</v>
      </c>
      <c r="U88" s="3">
        <f t="shared" si="23"/>
        <v>10.567982921386372</v>
      </c>
      <c r="W88" s="3"/>
    </row>
    <row r="89" spans="1:23" x14ac:dyDescent="0.15">
      <c r="A89" s="3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4">
        <v>25.4</v>
      </c>
      <c r="H89">
        <f t="shared" si="14"/>
        <v>0.97881056603773597</v>
      </c>
      <c r="I89">
        <f>Consumption!G67</f>
        <v>8492.6582349643832</v>
      </c>
      <c r="J89" s="3">
        <f t="shared" si="21"/>
        <v>1951</v>
      </c>
      <c r="K89" s="3">
        <f t="shared" si="15"/>
        <v>192.2928661417323</v>
      </c>
      <c r="L89" s="3">
        <f>O89+L90/(1+Calculations!$E$3)</f>
        <v>273.13219238028671</v>
      </c>
      <c r="M89" s="3">
        <f>O89+M90/(H89+Calculations!$E$3-Calculations!$E$1+1)</f>
        <v>330.88417003652961</v>
      </c>
      <c r="N89" s="3">
        <f t="shared" si="10"/>
        <v>171.2852669082512</v>
      </c>
      <c r="O89" s="3">
        <f t="shared" si="16"/>
        <v>12.25263396226415</v>
      </c>
      <c r="P89" s="3">
        <f t="shared" si="17"/>
        <v>0.15687687367119457</v>
      </c>
      <c r="Q89" s="3">
        <f t="shared" si="18"/>
        <v>0.14572402394124001</v>
      </c>
      <c r="R89" s="3">
        <f t="shared" si="19"/>
        <v>21.203139622641508</v>
      </c>
      <c r="S89" s="3">
        <f t="shared" si="20"/>
        <v>7.46830985915493</v>
      </c>
      <c r="T89" s="3">
        <f t="shared" si="22"/>
        <v>16.930774174986681</v>
      </c>
      <c r="U89" s="3">
        <f t="shared" si="23"/>
        <v>11.645719669475961</v>
      </c>
      <c r="W89" s="3"/>
    </row>
    <row r="90" spans="1:23" x14ac:dyDescent="0.15">
      <c r="A90" s="3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4">
        <v>26.5</v>
      </c>
      <c r="H90">
        <f t="shared" si="14"/>
        <v>1.0200507518796993</v>
      </c>
      <c r="I90">
        <f>Consumption!G68</f>
        <v>8612.5676128185059</v>
      </c>
      <c r="J90" s="3">
        <f t="shared" si="21"/>
        <v>1952</v>
      </c>
      <c r="K90" s="3">
        <f t="shared" si="15"/>
        <v>210.20653584905662</v>
      </c>
      <c r="L90" s="3">
        <f>O90+L91/(1+Calculations!$E$3)</f>
        <v>277.91715251935011</v>
      </c>
      <c r="M90" s="3">
        <f>O90+M91/(H90+Calculations!$E$3-Calculations!$E$1+1)</f>
        <v>324.01621704460433</v>
      </c>
      <c r="N90" s="3">
        <f t="shared" si="10"/>
        <v>168.91307448437763</v>
      </c>
      <c r="O90" s="3">
        <f t="shared" si="16"/>
        <v>12.206571428571428</v>
      </c>
      <c r="P90" s="3">
        <f t="shared" si="17"/>
        <v>0.1362661511156974</v>
      </c>
      <c r="Q90" s="3">
        <f t="shared" si="18"/>
        <v>0.12774758081178181</v>
      </c>
      <c r="R90" s="3">
        <f t="shared" si="19"/>
        <v>20.777142857142856</v>
      </c>
      <c r="S90" s="3">
        <f t="shared" si="20"/>
        <v>9.9139344262295097</v>
      </c>
      <c r="T90" s="3">
        <f t="shared" si="22"/>
        <v>17.605006803896234</v>
      </c>
      <c r="U90" s="3">
        <f t="shared" si="23"/>
        <v>12.415648196383907</v>
      </c>
      <c r="W90" s="3"/>
    </row>
    <row r="91" spans="1:23" x14ac:dyDescent="0.15">
      <c r="A91" s="3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4">
        <v>26.6</v>
      </c>
      <c r="H91">
        <f t="shared" si="14"/>
        <v>1.0143598513011154</v>
      </c>
      <c r="I91">
        <f>Consumption!G69</f>
        <v>8874.2393992985872</v>
      </c>
      <c r="J91" s="3">
        <f t="shared" si="21"/>
        <v>1953</v>
      </c>
      <c r="K91" s="3">
        <f t="shared" si="15"/>
        <v>226.64400000000001</v>
      </c>
      <c r="L91" s="3">
        <f>O91+L92/(1+Calculations!$E$3)</f>
        <v>283.063680952281</v>
      </c>
      <c r="M91" s="3">
        <f>O91+M92/(H91+Calculations!$E$3-Calculations!$E$1+1)</f>
        <v>329.93812848063442</v>
      </c>
      <c r="N91" s="3">
        <f t="shared" si="10"/>
        <v>178.18917917033033</v>
      </c>
      <c r="O91" s="3">
        <f t="shared" si="16"/>
        <v>12.412862453531599</v>
      </c>
      <c r="P91" s="3">
        <f t="shared" si="17"/>
        <v>1.6420491819573519E-2</v>
      </c>
      <c r="Q91" s="3">
        <f t="shared" si="18"/>
        <v>1.6287133436920762E-2</v>
      </c>
      <c r="R91" s="3">
        <f t="shared" si="19"/>
        <v>21.487092936802973</v>
      </c>
      <c r="S91" s="3">
        <f t="shared" si="20"/>
        <v>10.908333333333335</v>
      </c>
      <c r="T91" s="3">
        <f t="shared" si="22"/>
        <v>18.509674718266186</v>
      </c>
      <c r="U91" s="3">
        <f t="shared" si="23"/>
        <v>12.873837682916459</v>
      </c>
      <c r="W91" s="3"/>
    </row>
    <row r="92" spans="1:23" x14ac:dyDescent="0.15">
      <c r="A92" s="3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4">
        <v>26.9</v>
      </c>
      <c r="H92">
        <f t="shared" si="14"/>
        <v>1.0256254681647941</v>
      </c>
      <c r="I92">
        <f>Consumption!G70</f>
        <v>8897.1736856852367</v>
      </c>
      <c r="J92" s="3">
        <f t="shared" si="21"/>
        <v>1954</v>
      </c>
      <c r="K92" s="3">
        <f t="shared" si="15"/>
        <v>217.95274349442383</v>
      </c>
      <c r="L92" s="3">
        <f>O92+L93/(1+Calculations!$E$3)</f>
        <v>288.32655674645417</v>
      </c>
      <c r="M92" s="3">
        <f>O92+M93/(H92+Calculations!$E$3-Calculations!$E$1+1)</f>
        <v>334.17904796054825</v>
      </c>
      <c r="N92" s="3">
        <f t="shared" ref="N92:N146" si="24">(I92/I93)^4*(O92+N93)</f>
        <v>167.62549425772551</v>
      </c>
      <c r="O92" s="3">
        <f t="shared" si="16"/>
        <v>13.282067415730339</v>
      </c>
      <c r="P92" s="3">
        <f t="shared" si="17"/>
        <v>0.46968586988181493</v>
      </c>
      <c r="Q92" s="3">
        <f t="shared" si="18"/>
        <v>0.3850486839968888</v>
      </c>
      <c r="R92" s="3">
        <f t="shared" si="19"/>
        <v>23.89047191011236</v>
      </c>
      <c r="S92" s="3">
        <f t="shared" si="20"/>
        <v>10.143426294820719</v>
      </c>
      <c r="T92" s="3">
        <f t="shared" si="22"/>
        <v>19.695573594670677</v>
      </c>
      <c r="U92" s="3">
        <f t="shared" si="23"/>
        <v>11.775071513241569</v>
      </c>
      <c r="W92" s="3"/>
    </row>
    <row r="93" spans="1:23" x14ac:dyDescent="0.15">
      <c r="A93" s="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4">
        <v>26.7</v>
      </c>
      <c r="H93">
        <f t="shared" si="14"/>
        <v>1.014301119402985</v>
      </c>
      <c r="I93">
        <f>Consumption!G71</f>
        <v>9378.791582049269</v>
      </c>
      <c r="J93" s="3">
        <f t="shared" si="21"/>
        <v>1955</v>
      </c>
      <c r="K93" s="3">
        <f t="shared" si="15"/>
        <v>307.04000000000002</v>
      </c>
      <c r="L93" s="3">
        <f>O93+L94/(1+Calculations!$E$3)</f>
        <v>293.00717064404847</v>
      </c>
      <c r="M93" s="3">
        <f>O93+M94/(H93+Calculations!$E$3-Calculations!$E$1+1)</f>
        <v>341.34270689875473</v>
      </c>
      <c r="N93" s="3">
        <f t="shared" si="24"/>
        <v>193.69362132059362</v>
      </c>
      <c r="O93" s="3">
        <f t="shared" si="16"/>
        <v>14.09176119402985</v>
      </c>
      <c r="P93" s="3">
        <f t="shared" si="17"/>
        <v>0.28143656716417897</v>
      </c>
      <c r="Q93" s="3">
        <f t="shared" si="18"/>
        <v>0.24798176670041205</v>
      </c>
      <c r="R93" s="3">
        <f t="shared" si="19"/>
        <v>31.104985074626864</v>
      </c>
      <c r="S93" s="3">
        <f t="shared" si="20"/>
        <v>12.851985559566787</v>
      </c>
      <c r="T93" s="3">
        <f t="shared" si="22"/>
        <v>21.591408365869626</v>
      </c>
      <c r="U93" s="3">
        <f t="shared" si="23"/>
        <v>15.589289569260394</v>
      </c>
      <c r="W93" s="3"/>
    </row>
    <row r="94" spans="1:23" x14ac:dyDescent="0.15">
      <c r="A94" s="3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4">
        <v>26.8</v>
      </c>
      <c r="H94">
        <f t="shared" si="14"/>
        <v>1.0021840579710144</v>
      </c>
      <c r="I94">
        <f>Consumption!G72</f>
        <v>9480.3393660000856</v>
      </c>
      <c r="J94" s="3">
        <f t="shared" si="21"/>
        <v>1956</v>
      </c>
      <c r="K94" s="3">
        <f t="shared" si="15"/>
        <v>379.36052238805968</v>
      </c>
      <c r="L94" s="3">
        <f>O94+L95/(1+Calculations!$E$3)</f>
        <v>297.1308938813458</v>
      </c>
      <c r="M94" s="3">
        <f>O94+M95/(H94+Calculations!$E$3-Calculations!$E$1+1)</f>
        <v>344.39560665661224</v>
      </c>
      <c r="N94" s="3">
        <f t="shared" si="24"/>
        <v>188.12787043232143</v>
      </c>
      <c r="O94" s="3">
        <f t="shared" si="16"/>
        <v>14.517652173913044</v>
      </c>
      <c r="P94" s="3">
        <f t="shared" si="17"/>
        <v>3.7434963152625213E-2</v>
      </c>
      <c r="Q94" s="3">
        <f t="shared" si="18"/>
        <v>3.675128503990787E-2</v>
      </c>
      <c r="R94" s="3">
        <f t="shared" si="19"/>
        <v>28.451260869565218</v>
      </c>
      <c r="S94" s="3">
        <f t="shared" si="20"/>
        <v>12.196132596685082</v>
      </c>
      <c r="T94" s="3">
        <f t="shared" si="22"/>
        <v>23.301200499337778</v>
      </c>
      <c r="U94" s="3">
        <f t="shared" si="23"/>
        <v>17.569975795915635</v>
      </c>
      <c r="W94" s="3"/>
    </row>
    <row r="95" spans="1:23" x14ac:dyDescent="0.15">
      <c r="A95" s="3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4">
        <v>27.6</v>
      </c>
      <c r="H95">
        <f t="shared" si="14"/>
        <v>1.0022853146853146</v>
      </c>
      <c r="I95">
        <f>Consumption!G73</f>
        <v>9541.5914607707655</v>
      </c>
      <c r="J95" s="3">
        <f t="shared" si="21"/>
        <v>1957</v>
      </c>
      <c r="K95" s="3">
        <f t="shared" si="15"/>
        <v>379.0442173913043</v>
      </c>
      <c r="L95" s="3">
        <f>O95+L96/(1+Calculations!$E$3)</f>
        <v>301.0702251869746</v>
      </c>
      <c r="M95" s="3">
        <f>O95+M96/(H95+Calculations!$E$3-Calculations!$E$1+1)</f>
        <v>343.16309285575363</v>
      </c>
      <c r="N95" s="3">
        <f t="shared" si="24"/>
        <v>178.51948749841853</v>
      </c>
      <c r="O95" s="3">
        <f t="shared" si="16"/>
        <v>14.412629370629372</v>
      </c>
      <c r="P95" s="3">
        <f t="shared" si="17"/>
        <v>-8.8495479866820437E-2</v>
      </c>
      <c r="Q95" s="3">
        <f t="shared" si="18"/>
        <v>-9.2658725870581299E-2</v>
      </c>
      <c r="R95" s="3">
        <f t="shared" si="19"/>
        <v>27.13439160839161</v>
      </c>
      <c r="S95" s="3">
        <f t="shared" si="20"/>
        <v>13.322580645161288</v>
      </c>
      <c r="T95" s="3">
        <f t="shared" si="22"/>
        <v>24.450290293088333</v>
      </c>
      <c r="U95" s="3">
        <f t="shared" si="23"/>
        <v>16.267154020758579</v>
      </c>
      <c r="W95" s="3"/>
    </row>
    <row r="96" spans="1:23" x14ac:dyDescent="0.15">
      <c r="A96" s="3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4">
        <v>28.6</v>
      </c>
      <c r="H96">
        <f t="shared" si="14"/>
        <v>1.0112565517241381</v>
      </c>
      <c r="I96">
        <f>Consumption!G74</f>
        <v>9458.9751459645777</v>
      </c>
      <c r="J96" s="3">
        <f t="shared" si="21"/>
        <v>1958</v>
      </c>
      <c r="K96" s="3">
        <f t="shared" si="15"/>
        <v>331.08788811188805</v>
      </c>
      <c r="L96" s="3">
        <f>O96+L97/(1+Calculations!$E$3)</f>
        <v>305.37870908868319</v>
      </c>
      <c r="M96" s="3">
        <f>O96+M97/(H96+Calculations!$E$3-Calculations!$E$1+1)</f>
        <v>342.02348272970244</v>
      </c>
      <c r="N96" s="3">
        <f t="shared" si="24"/>
        <v>158.00382045095893</v>
      </c>
      <c r="O96" s="3">
        <f t="shared" si="16"/>
        <v>13.896206896551725</v>
      </c>
      <c r="P96" s="3">
        <f t="shared" si="17"/>
        <v>0.37594089628337607</v>
      </c>
      <c r="Q96" s="3">
        <f t="shared" si="18"/>
        <v>0.31913778530620313</v>
      </c>
      <c r="R96" s="3">
        <f t="shared" si="19"/>
        <v>22.948593103448278</v>
      </c>
      <c r="S96" s="3">
        <f t="shared" si="20"/>
        <v>12.201780415430264</v>
      </c>
      <c r="T96" s="3">
        <f t="shared" si="22"/>
        <v>24.547894603433157</v>
      </c>
      <c r="U96" s="3">
        <f t="shared" si="23"/>
        <v>13.541266142164405</v>
      </c>
      <c r="W96" s="3"/>
    </row>
    <row r="97" spans="1:23" x14ac:dyDescent="0.15">
      <c r="A97" s="3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4">
        <v>29</v>
      </c>
      <c r="H97">
        <f t="shared" si="14"/>
        <v>1.026778156996587</v>
      </c>
      <c r="I97">
        <f>Consumption!G75</f>
        <v>9819.1112833687675</v>
      </c>
      <c r="J97" s="3">
        <f t="shared" si="21"/>
        <v>1959</v>
      </c>
      <c r="K97" s="3">
        <f t="shared" si="15"/>
        <v>441.66115862068966</v>
      </c>
      <c r="L97" s="3">
        <f>O97+L98/(1+Calculations!$E$3)</f>
        <v>310.51872177983597</v>
      </c>
      <c r="M97" s="3">
        <f>O97+M98/(H97+Calculations!$E$3-Calculations!$E$1+1)</f>
        <v>344.31884197882033</v>
      </c>
      <c r="N97" s="3">
        <f t="shared" si="24"/>
        <v>169.58009542501358</v>
      </c>
      <c r="O97" s="3">
        <f t="shared" si="16"/>
        <v>14.382675767918087</v>
      </c>
      <c r="P97" s="3">
        <f t="shared" si="17"/>
        <v>6.5212135492794143E-2</v>
      </c>
      <c r="Q97" s="3">
        <f t="shared" si="18"/>
        <v>6.3173967582186408E-2</v>
      </c>
      <c r="R97" s="3">
        <f t="shared" si="19"/>
        <v>26.643317406143346</v>
      </c>
      <c r="S97" s="3">
        <f t="shared" si="20"/>
        <v>19.245674740484429</v>
      </c>
      <c r="T97" s="3">
        <f t="shared" si="22"/>
        <v>24.938823790856006</v>
      </c>
      <c r="U97" s="3">
        <f t="shared" si="23"/>
        <v>17.991814196518547</v>
      </c>
      <c r="W97" s="3"/>
    </row>
    <row r="98" spans="1:23" x14ac:dyDescent="0.15">
      <c r="A98" s="3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4">
        <v>29.3</v>
      </c>
      <c r="H98">
        <f t="shared" si="14"/>
        <v>1.025303355704698</v>
      </c>
      <c r="I98">
        <f>Consumption!G76</f>
        <v>9886.8023059756069</v>
      </c>
      <c r="J98" s="3">
        <f t="shared" si="21"/>
        <v>1960</v>
      </c>
      <c r="K98" s="3">
        <f t="shared" si="15"/>
        <v>456.08015017064844</v>
      </c>
      <c r="L98" s="3">
        <f>O98+L99/(1+Calculations!$E$3)</f>
        <v>315.47618052195298</v>
      </c>
      <c r="M98" s="3">
        <f>O98+M99/(H98+Calculations!$E$3-Calculations!$E$1+1)</f>
        <v>351.3381316823565</v>
      </c>
      <c r="N98" s="3">
        <f t="shared" si="24"/>
        <v>159.92220489940973</v>
      </c>
      <c r="O98" s="3">
        <f t="shared" si="16"/>
        <v>15.068657718120805</v>
      </c>
      <c r="P98" s="3">
        <f t="shared" si="17"/>
        <v>4.48952000064766E-2</v>
      </c>
      <c r="Q98" s="3">
        <f t="shared" si="18"/>
        <v>4.3916593312547381E-2</v>
      </c>
      <c r="R98" s="3">
        <f t="shared" si="19"/>
        <v>25.268979865771815</v>
      </c>
      <c r="S98" s="3">
        <f t="shared" si="20"/>
        <v>17.117994100294982</v>
      </c>
      <c r="T98" s="3">
        <f t="shared" si="22"/>
        <v>24.890937525464686</v>
      </c>
      <c r="U98" s="3">
        <f t="shared" si="23"/>
        <v>18.287957523396649</v>
      </c>
      <c r="W98" s="3"/>
    </row>
    <row r="99" spans="1:23" x14ac:dyDescent="0.15">
      <c r="A99" s="3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4">
        <v>29.8</v>
      </c>
      <c r="H99">
        <f t="shared" si="14"/>
        <v>1.0222393333333333</v>
      </c>
      <c r="I99">
        <f>Consumption!G77</f>
        <v>9927.0125573468922</v>
      </c>
      <c r="J99" s="3">
        <f t="shared" si="21"/>
        <v>1961</v>
      </c>
      <c r="K99" s="3">
        <f t="shared" si="15"/>
        <v>461.48730201342278</v>
      </c>
      <c r="L99" s="3">
        <f>O99+L100/(1+Calculations!$E$3)</f>
        <v>320.02662009744142</v>
      </c>
      <c r="M99" s="3">
        <f>O99+M100/(H99+Calculations!$E$3-Calculations!$E$1+1)</f>
        <v>357.58633138173195</v>
      </c>
      <c r="N99" s="3">
        <f t="shared" si="24"/>
        <v>147.47111686007591</v>
      </c>
      <c r="O99" s="3">
        <f t="shared" si="16"/>
        <v>15.505519999999999</v>
      </c>
      <c r="P99" s="3">
        <f t="shared" si="17"/>
        <v>0.18245255637419061</v>
      </c>
      <c r="Q99" s="3">
        <f t="shared" si="18"/>
        <v>0.16759071911960538</v>
      </c>
      <c r="R99" s="3">
        <f t="shared" si="19"/>
        <v>24.486440000000002</v>
      </c>
      <c r="S99" s="3">
        <f t="shared" si="20"/>
        <v>18.26299694189602</v>
      </c>
      <c r="T99" s="3">
        <f t="shared" si="22"/>
        <v>25.219267563200532</v>
      </c>
      <c r="U99" s="3">
        <f t="shared" si="23"/>
        <v>18.540374445168968</v>
      </c>
      <c r="W99" s="3"/>
    </row>
    <row r="100" spans="1:23" x14ac:dyDescent="0.15">
      <c r="A100" s="3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4">
        <v>30</v>
      </c>
      <c r="H100">
        <f t="shared" si="14"/>
        <v>1.0202960526315792</v>
      </c>
      <c r="I100">
        <f>Consumption!G78</f>
        <v>10259.599789278858</v>
      </c>
      <c r="J100" s="3">
        <f t="shared" si="21"/>
        <v>1962</v>
      </c>
      <c r="K100" s="3">
        <f t="shared" si="15"/>
        <v>530.18131999999991</v>
      </c>
      <c r="L100" s="3">
        <f>O100+L101/(1+Calculations!$E$3)</f>
        <v>324.40884803067132</v>
      </c>
      <c r="M100" s="3">
        <f>O100+M101/(H100+Calculations!$E$3-Calculations!$E$1+1)</f>
        <v>362.71791892934829</v>
      </c>
      <c r="N100" s="3">
        <f t="shared" si="24"/>
        <v>152.74420545579198</v>
      </c>
      <c r="O100" s="3">
        <f t="shared" si="16"/>
        <v>16.13475</v>
      </c>
      <c r="P100" s="3">
        <f t="shared" si="17"/>
        <v>-4.0018516684065489E-2</v>
      </c>
      <c r="Q100" s="3">
        <f t="shared" si="18"/>
        <v>-4.0841282918843355E-2</v>
      </c>
      <c r="R100" s="3">
        <f t="shared" si="19"/>
        <v>27.800250000000002</v>
      </c>
      <c r="S100" s="3">
        <f t="shared" si="20"/>
        <v>21.652037617554853</v>
      </c>
      <c r="T100" s="3">
        <f t="shared" si="22"/>
        <v>25.921578277486248</v>
      </c>
      <c r="U100" s="3">
        <f t="shared" si="23"/>
        <v>21.022867483020413</v>
      </c>
      <c r="W100" s="3"/>
    </row>
    <row r="101" spans="1:23" x14ac:dyDescent="0.15">
      <c r="A101" s="3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4">
        <v>30.4</v>
      </c>
      <c r="H101">
        <f t="shared" si="14"/>
        <v>1.018252427184466</v>
      </c>
      <c r="I101">
        <f>Consumption!G79</f>
        <v>10529.756258477832</v>
      </c>
      <c r="J101" s="3">
        <f t="shared" si="21"/>
        <v>1963</v>
      </c>
      <c r="K101" s="3">
        <f t="shared" si="15"/>
        <v>492.82950000000005</v>
      </c>
      <c r="L101" s="3">
        <f>O101+L102/(1+Calculations!$E$3)</f>
        <v>328.40694778727607</v>
      </c>
      <c r="M101" s="3">
        <f>O101+M102/(H101+Calculations!$E$3-Calculations!$E$1+1)</f>
        <v>366.81838706113751</v>
      </c>
      <c r="N101" s="3">
        <f t="shared" si="24"/>
        <v>153.34442336922569</v>
      </c>
      <c r="O101" s="3">
        <f t="shared" si="16"/>
        <v>16.991533980582521</v>
      </c>
      <c r="P101" s="3">
        <f t="shared" si="17"/>
        <v>0.19053261266423716</v>
      </c>
      <c r="Q101" s="3">
        <f t="shared" si="18"/>
        <v>0.17440078065964668</v>
      </c>
      <c r="R101" s="3">
        <f t="shared" si="19"/>
        <v>29.958757281553396</v>
      </c>
      <c r="S101" s="3">
        <f t="shared" si="20"/>
        <v>17.727520435967303</v>
      </c>
      <c r="T101" s="3">
        <f t="shared" si="22"/>
        <v>26.76874471196129</v>
      </c>
      <c r="U101" s="3">
        <f t="shared" si="23"/>
        <v>19.012326129386917</v>
      </c>
      <c r="W101" s="3"/>
    </row>
    <row r="102" spans="1:23" x14ac:dyDescent="0.15">
      <c r="A102" s="3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4">
        <v>30.9</v>
      </c>
      <c r="H102">
        <f t="shared" si="14"/>
        <v>1.030891346153846</v>
      </c>
      <c r="I102">
        <f>Consumption!G80</f>
        <v>11007.919503886518</v>
      </c>
      <c r="J102" s="3">
        <f t="shared" si="21"/>
        <v>1964</v>
      </c>
      <c r="K102" s="3">
        <f t="shared" si="15"/>
        <v>569.73805825242721</v>
      </c>
      <c r="L102" s="3">
        <f>O102+L103/(1+Calculations!$E$3)</f>
        <v>331.75341747976654</v>
      </c>
      <c r="M102" s="3">
        <f>O102+M103/(H102+Calculations!$E$3-Calculations!$E$1+1)</f>
        <v>369.53653827636981</v>
      </c>
      <c r="N102" s="3">
        <f t="shared" si="24"/>
        <v>166.16216491237617</v>
      </c>
      <c r="O102" s="3">
        <f t="shared" si="16"/>
        <v>18.45192307692308</v>
      </c>
      <c r="P102" s="3">
        <f t="shared" si="17"/>
        <v>0.14804296423001473</v>
      </c>
      <c r="Q102" s="3">
        <f t="shared" si="18"/>
        <v>0.13805872248453535</v>
      </c>
      <c r="R102" s="3">
        <f t="shared" si="19"/>
        <v>33.582499999999996</v>
      </c>
      <c r="S102" s="3">
        <f t="shared" si="20"/>
        <v>19.017412935323385</v>
      </c>
      <c r="T102" s="3">
        <f t="shared" si="22"/>
        <v>27.737947520950051</v>
      </c>
      <c r="U102" s="3">
        <f t="shared" si="23"/>
        <v>21.283704722913161</v>
      </c>
      <c r="W102" s="3"/>
    </row>
    <row r="103" spans="1:23" x14ac:dyDescent="0.15">
      <c r="A103" s="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4">
        <v>31.2</v>
      </c>
      <c r="H103">
        <f t="shared" si="14"/>
        <v>1.0248905660377357</v>
      </c>
      <c r="I103">
        <f>Consumption!G81</f>
        <v>11557.939836254154</v>
      </c>
      <c r="J103" s="3">
        <f t="shared" si="21"/>
        <v>1965</v>
      </c>
      <c r="K103" s="3">
        <f t="shared" si="15"/>
        <v>635.63184615384625</v>
      </c>
      <c r="L103" s="3">
        <f>O103+L104/(1+Calculations!$E$3)</f>
        <v>333.76267474730633</v>
      </c>
      <c r="M103" s="3">
        <f>O103+M104/(H103+Calculations!$E$3-Calculations!$E$1+1)</f>
        <v>375.30249429896537</v>
      </c>
      <c r="N103" s="3">
        <f t="shared" si="24"/>
        <v>183.49297208764861</v>
      </c>
      <c r="O103" s="3">
        <f t="shared" si="16"/>
        <v>19.696905660377361</v>
      </c>
      <c r="P103" s="3">
        <f t="shared" si="17"/>
        <v>9.4146824527425246E-2</v>
      </c>
      <c r="Q103" s="3">
        <f t="shared" si="18"/>
        <v>8.9974903886195487E-2</v>
      </c>
      <c r="R103" s="3">
        <f t="shared" si="19"/>
        <v>37.583433962264159</v>
      </c>
      <c r="S103" s="3">
        <f t="shared" si="20"/>
        <v>18.927472527472531</v>
      </c>
      <c r="T103" s="3">
        <f t="shared" si="22"/>
        <v>28.38579240971378</v>
      </c>
      <c r="U103" s="3">
        <f t="shared" si="23"/>
        <v>22.915604900966922</v>
      </c>
      <c r="W103" s="3"/>
    </row>
    <row r="104" spans="1:23" x14ac:dyDescent="0.15">
      <c r="A104" s="3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4">
        <v>31.8</v>
      </c>
      <c r="H104">
        <f t="shared" si="14"/>
        <v>1.0191465045592707</v>
      </c>
      <c r="I104">
        <f>Consumption!G82</f>
        <v>12074.851220656901</v>
      </c>
      <c r="J104" s="3">
        <f t="shared" si="21"/>
        <v>1966</v>
      </c>
      <c r="K104" s="3">
        <f t="shared" si="15"/>
        <v>675.77766037735842</v>
      </c>
      <c r="L104" s="3">
        <f>O104+L105/(1+Calculations!$E$3)</f>
        <v>334.57686289309936</v>
      </c>
      <c r="M104" s="3">
        <f>O104+M105/(H104+Calculations!$E$3-Calculations!$E$1+1)</f>
        <v>378.00141434326014</v>
      </c>
      <c r="N104" s="3">
        <f t="shared" si="24"/>
        <v>198.89036661947566</v>
      </c>
      <c r="O104" s="3">
        <f t="shared" si="16"/>
        <v>20.088255319148935</v>
      </c>
      <c r="P104" s="3">
        <f t="shared" si="17"/>
        <v>-9.557987224401561E-2</v>
      </c>
      <c r="Q104" s="3">
        <f t="shared" si="18"/>
        <v>-0.10046128345668101</v>
      </c>
      <c r="R104" s="3">
        <f t="shared" si="19"/>
        <v>38.84662613981763</v>
      </c>
      <c r="S104" s="3">
        <f t="shared" si="20"/>
        <v>17.980732177263963</v>
      </c>
      <c r="T104" s="3">
        <f t="shared" si="22"/>
        <v>29.425328936739028</v>
      </c>
      <c r="U104" s="3">
        <f t="shared" si="23"/>
        <v>23.80689785310004</v>
      </c>
      <c r="W104" s="3"/>
    </row>
    <row r="105" spans="1:23" x14ac:dyDescent="0.15">
      <c r="A105" s="3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4">
        <v>32.9</v>
      </c>
      <c r="H105">
        <f t="shared" si="14"/>
        <v>1.0183563049853372</v>
      </c>
      <c r="I105">
        <f>Consumption!G83</f>
        <v>12299.897235234719</v>
      </c>
      <c r="J105" s="3">
        <f t="shared" si="21"/>
        <v>1967</v>
      </c>
      <c r="K105" s="3">
        <f t="shared" si="15"/>
        <v>591.09866261398179</v>
      </c>
      <c r="L105" s="3">
        <f>O105+L106/(1+Calculations!$E$3)</f>
        <v>335.02731623256835</v>
      </c>
      <c r="M105" s="3">
        <f>O105+M106/(H105+Calculations!$E$3-Calculations!$E$1+1)</f>
        <v>378.39843893186628</v>
      </c>
      <c r="N105" s="3">
        <f t="shared" si="24"/>
        <v>194.04914543123218</v>
      </c>
      <c r="O105" s="3">
        <f t="shared" si="16"/>
        <v>19.718991202346039</v>
      </c>
      <c r="P105" s="3">
        <f t="shared" si="17"/>
        <v>0.11915603638516603</v>
      </c>
      <c r="Q105" s="3">
        <f t="shared" si="18"/>
        <v>0.112574862312013</v>
      </c>
      <c r="R105" s="3">
        <f t="shared" si="19"/>
        <v>35.99391202346041</v>
      </c>
      <c r="S105" s="3">
        <f t="shared" si="20"/>
        <v>15.216216216216216</v>
      </c>
      <c r="T105" s="3">
        <f t="shared" si="22"/>
        <v>30.311280978245907</v>
      </c>
      <c r="U105" s="3">
        <f t="shared" si="23"/>
        <v>20.088090226103297</v>
      </c>
      <c r="W105" s="3"/>
    </row>
    <row r="106" spans="1:23" x14ac:dyDescent="0.15">
      <c r="A106" s="3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4">
        <v>34.1</v>
      </c>
      <c r="H106">
        <f t="shared" si="14"/>
        <v>1.0169654494382023</v>
      </c>
      <c r="I106">
        <f>Consumption!G84</f>
        <v>12877.155451703167</v>
      </c>
      <c r="J106" s="3">
        <f t="shared" si="21"/>
        <v>1968</v>
      </c>
      <c r="K106" s="3">
        <f t="shared" si="15"/>
        <v>641.81264516129033</v>
      </c>
      <c r="L106" s="3">
        <f>O106+L107/(1+Calculations!$E$3)</f>
        <v>335.90056802239411</v>
      </c>
      <c r="M106" s="3">
        <f>O106+M107/(H106+Calculations!$E$3-Calculations!$E$1+1)</f>
        <v>378.92515808201108</v>
      </c>
      <c r="N106" s="3">
        <f t="shared" si="24"/>
        <v>213.40424140430412</v>
      </c>
      <c r="O106" s="3">
        <f t="shared" si="16"/>
        <v>19.858415730337079</v>
      </c>
      <c r="P106" s="3">
        <f t="shared" si="17"/>
        <v>5.9356143362463691E-2</v>
      </c>
      <c r="Q106" s="3">
        <f t="shared" si="18"/>
        <v>5.7661311652414608E-2</v>
      </c>
      <c r="R106" s="3">
        <f t="shared" si="19"/>
        <v>37.258786516853931</v>
      </c>
      <c r="S106" s="3">
        <f t="shared" ref="S106:S135" si="25">K106/R105</f>
        <v>17.831144465290809</v>
      </c>
      <c r="T106" s="3">
        <f t="shared" si="22"/>
        <v>31.742300319586473</v>
      </c>
      <c r="U106" s="3">
        <f t="shared" si="23"/>
        <v>21.174052182813146</v>
      </c>
      <c r="W106" s="3"/>
    </row>
    <row r="107" spans="1:23" x14ac:dyDescent="0.15">
      <c r="A107" s="3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4">
        <v>35.6</v>
      </c>
      <c r="H107">
        <f t="shared" si="14"/>
        <v>1.0176137566137566</v>
      </c>
      <c r="I107">
        <f>Consumption!G85</f>
        <v>13224.51157585365</v>
      </c>
      <c r="J107" s="3">
        <f t="shared" si="21"/>
        <v>1969</v>
      </c>
      <c r="K107" s="3">
        <f t="shared" si="15"/>
        <v>660.04975280898884</v>
      </c>
      <c r="L107" s="3">
        <f>O107+L108/(1+Calculations!$E$3)</f>
        <v>336.68232027729243</v>
      </c>
      <c r="M107" s="3">
        <f>O107+M108/(H107+Calculations!$E$3-Calculations!$E$1+1)</f>
        <v>378.83490363154948</v>
      </c>
      <c r="N107" s="3">
        <f t="shared" si="24"/>
        <v>217.52034445709052</v>
      </c>
      <c r="O107" s="3">
        <f t="shared" si="16"/>
        <v>19.250920634920636</v>
      </c>
      <c r="P107" s="3">
        <f t="shared" si="17"/>
        <v>-0.13729961691545392</v>
      </c>
      <c r="Q107" s="3">
        <f t="shared" si="18"/>
        <v>-0.14768782884667589</v>
      </c>
      <c r="R107" s="3">
        <f t="shared" si="19"/>
        <v>35.212126984126989</v>
      </c>
      <c r="S107" s="3">
        <f t="shared" si="25"/>
        <v>17.715277777777782</v>
      </c>
      <c r="T107" s="3">
        <f t="shared" si="22"/>
        <v>32.599181277384837</v>
      </c>
      <c r="U107" s="3">
        <f t="shared" si="23"/>
        <v>20.794011340183417</v>
      </c>
      <c r="W107" s="3"/>
    </row>
    <row r="108" spans="1:23" x14ac:dyDescent="0.15">
      <c r="A108" s="3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4">
        <v>37.799999999999997</v>
      </c>
      <c r="H108">
        <f t="shared" si="14"/>
        <v>1.0362708542713568</v>
      </c>
      <c r="I108">
        <f>Consumption!G86</f>
        <v>13375.359196294285</v>
      </c>
      <c r="J108" s="3">
        <f t="shared" si="21"/>
        <v>1970</v>
      </c>
      <c r="K108" s="3">
        <f t="shared" si="15"/>
        <v>550.17425396825399</v>
      </c>
      <c r="L108" s="3">
        <f>O108+L109/(1+Calculations!$E$3)</f>
        <v>338.16229697644746</v>
      </c>
      <c r="M108" s="3">
        <f>O108+M109/(H108+Calculations!$E$3-Calculations!$E$1+1)</f>
        <v>379.61374146463351</v>
      </c>
      <c r="N108" s="3">
        <f t="shared" si="24"/>
        <v>208.36526088761099</v>
      </c>
      <c r="O108" s="3">
        <f t="shared" si="16"/>
        <v>18.167819095477387</v>
      </c>
      <c r="P108" s="3">
        <f t="shared" si="17"/>
        <v>1.6213277660587323E-2</v>
      </c>
      <c r="Q108" s="3">
        <f t="shared" si="18"/>
        <v>1.6083246083659668E-2</v>
      </c>
      <c r="R108" s="3">
        <f t="shared" si="19"/>
        <v>29.681819095477387</v>
      </c>
      <c r="S108" s="3">
        <f t="shared" si="25"/>
        <v>15.624567474048442</v>
      </c>
      <c r="T108" s="3">
        <f t="shared" si="22"/>
        <v>33.040465200355392</v>
      </c>
      <c r="U108" s="3">
        <f t="shared" si="23"/>
        <v>16.876934708477744</v>
      </c>
      <c r="W108" s="3"/>
    </row>
    <row r="109" spans="1:23" x14ac:dyDescent="0.15">
      <c r="A109" s="3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4">
        <v>39.799999999999997</v>
      </c>
      <c r="H109">
        <f t="shared" si="14"/>
        <v>1.0231795620437956</v>
      </c>
      <c r="I109">
        <f>Consumption!G87</f>
        <v>13711.987398165675</v>
      </c>
      <c r="J109" s="3">
        <f t="shared" si="21"/>
        <v>1971</v>
      </c>
      <c r="K109" s="3">
        <f t="shared" si="15"/>
        <v>540.92656281407039</v>
      </c>
      <c r="L109" s="3">
        <f>O109+L110/(1+Calculations!$E$3)</f>
        <v>340.89276543505378</v>
      </c>
      <c r="M109" s="3">
        <f>O109+M110/(H109+Calculations!$E$3-Calculations!$E$1+1)</f>
        <v>388.32292755055312</v>
      </c>
      <c r="N109" s="3">
        <f t="shared" si="24"/>
        <v>211.97907613736089</v>
      </c>
      <c r="O109" s="3">
        <f t="shared" si="16"/>
        <v>17.200963503649636</v>
      </c>
      <c r="P109" s="3">
        <f t="shared" si="17"/>
        <v>0.10178092612530718</v>
      </c>
      <c r="Q109" s="3">
        <f t="shared" si="18"/>
        <v>9.6927894348552021E-2</v>
      </c>
      <c r="R109" s="3">
        <f t="shared" si="19"/>
        <v>31.936642335766422</v>
      </c>
      <c r="S109" s="3">
        <f t="shared" si="25"/>
        <v>18.224171539961016</v>
      </c>
      <c r="T109" s="3">
        <f t="shared" si="22"/>
        <v>33.785485433932038</v>
      </c>
      <c r="U109" s="3">
        <f t="shared" si="23"/>
        <v>16.371638823301193</v>
      </c>
      <c r="W109" s="3"/>
    </row>
    <row r="110" spans="1:23" x14ac:dyDescent="0.15">
      <c r="A110" s="3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4">
        <v>41.1</v>
      </c>
      <c r="H110">
        <f t="shared" si="14"/>
        <v>1.0093619718309859</v>
      </c>
      <c r="I110">
        <f>Consumption!G88</f>
        <v>14396.6179501066</v>
      </c>
      <c r="J110" s="3">
        <f t="shared" si="21"/>
        <v>1972</v>
      </c>
      <c r="K110" s="3">
        <f t="shared" si="15"/>
        <v>578.78160583941599</v>
      </c>
      <c r="L110" s="3">
        <f>O110+L111/(1+Calculations!$E$3)</f>
        <v>344.83155534358099</v>
      </c>
      <c r="M110" s="3">
        <f>O110+M111/(H110+Calculations!$E$3-Calculations!$E$1+1)</f>
        <v>393.86001056277922</v>
      </c>
      <c r="N110" s="3">
        <f t="shared" si="24"/>
        <v>240.39158282387052</v>
      </c>
      <c r="O110" s="3">
        <f t="shared" si="16"/>
        <v>17.027746478873237</v>
      </c>
      <c r="P110" s="3">
        <f t="shared" si="17"/>
        <v>0.13542464856905234</v>
      </c>
      <c r="Q110" s="3">
        <f t="shared" si="18"/>
        <v>0.12700672066897387</v>
      </c>
      <c r="R110" s="3">
        <f t="shared" si="19"/>
        <v>34.704169014084506</v>
      </c>
      <c r="S110" s="3">
        <f t="shared" si="25"/>
        <v>18.12280701754386</v>
      </c>
      <c r="T110" s="3">
        <f t="shared" si="22"/>
        <v>34.475877335340485</v>
      </c>
      <c r="U110" s="3">
        <f t="shared" si="23"/>
        <v>17.13107266051367</v>
      </c>
      <c r="W110" s="3"/>
    </row>
    <row r="111" spans="1:23" x14ac:dyDescent="0.15">
      <c r="A111" s="3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4">
        <v>42.6</v>
      </c>
      <c r="H111">
        <f t="shared" si="14"/>
        <v>0.98665622317596569</v>
      </c>
      <c r="I111">
        <f>Consumption!G89</f>
        <v>14959.17530843207</v>
      </c>
      <c r="J111" s="3">
        <f t="shared" si="21"/>
        <v>1973</v>
      </c>
      <c r="K111" s="3">
        <f t="shared" si="15"/>
        <v>640.13515492957742</v>
      </c>
      <c r="L111" s="3">
        <f>O111+L112/(1+Calculations!$E$3)</f>
        <v>349.21211035898165</v>
      </c>
      <c r="M111" s="3">
        <f>O111+M112/(H111+Calculations!$E$3-Calculations!$E$1+1)</f>
        <v>394.71325770516216</v>
      </c>
      <c r="N111" s="3">
        <f t="shared" si="24"/>
        <v>263.19794219884369</v>
      </c>
      <c r="O111" s="3">
        <f t="shared" si="16"/>
        <v>16.702712446351931</v>
      </c>
      <c r="P111" s="3">
        <f t="shared" si="17"/>
        <v>-0.23197022600143655</v>
      </c>
      <c r="Q111" s="3">
        <f t="shared" si="18"/>
        <v>-0.26392677835863704</v>
      </c>
      <c r="R111" s="3">
        <f t="shared" si="19"/>
        <v>40.323708154506441</v>
      </c>
      <c r="S111" s="3">
        <f t="shared" si="25"/>
        <v>18.445482866043612</v>
      </c>
      <c r="T111" s="3">
        <f t="shared" si="22"/>
        <v>35.512372422635792</v>
      </c>
      <c r="U111" s="3">
        <f t="shared" si="23"/>
        <v>18.567624797567909</v>
      </c>
      <c r="W111" s="3"/>
    </row>
    <row r="112" spans="1:23" x14ac:dyDescent="0.15">
      <c r="A112" s="3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4">
        <v>46.6</v>
      </c>
      <c r="H112">
        <f t="shared" si="14"/>
        <v>0.99308982725527839</v>
      </c>
      <c r="I112">
        <f>Consumption!G90</f>
        <v>14709.721239147873</v>
      </c>
      <c r="J112" s="3">
        <f t="shared" si="21"/>
        <v>1974</v>
      </c>
      <c r="K112" s="3">
        <f t="shared" si="15"/>
        <v>474.94014592274681</v>
      </c>
      <c r="L112" s="3">
        <f>O112+L113/(1+Calculations!$E$3)</f>
        <v>354.22501331333729</v>
      </c>
      <c r="M112" s="3">
        <f>O112+M113/(H112+Calculations!$E$3-Calculations!$E$1+1)</f>
        <v>387.36443683867611</v>
      </c>
      <c r="N112" s="3">
        <f t="shared" si="24"/>
        <v>229.37351083963222</v>
      </c>
      <c r="O112" s="3">
        <f t="shared" si="16"/>
        <v>15.911861804222649</v>
      </c>
      <c r="P112" s="3">
        <f t="shared" si="17"/>
        <v>-0.29122800150419464</v>
      </c>
      <c r="Q112" s="3">
        <f t="shared" si="18"/>
        <v>-0.34422138597980423</v>
      </c>
      <c r="R112" s="3">
        <f t="shared" si="19"/>
        <v>39.293458733205377</v>
      </c>
      <c r="S112" s="3">
        <f t="shared" si="25"/>
        <v>11.778186274509803</v>
      </c>
      <c r="T112" s="3">
        <f t="shared" si="22"/>
        <v>36.083468295956337</v>
      </c>
      <c r="U112" s="3">
        <f t="shared" si="23"/>
        <v>13.373934590188551</v>
      </c>
      <c r="W112" s="3"/>
    </row>
    <row r="113" spans="1:23" x14ac:dyDescent="0.15">
      <c r="A113" s="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4">
        <v>52.1</v>
      </c>
      <c r="H113">
        <f t="shared" si="14"/>
        <v>1.0048928057553959</v>
      </c>
      <c r="I113">
        <f>Consumption!G91</f>
        <v>14902.648198215884</v>
      </c>
      <c r="J113" s="3">
        <f t="shared" si="21"/>
        <v>1975</v>
      </c>
      <c r="K113" s="3">
        <f t="shared" si="15"/>
        <v>320.71241458733203</v>
      </c>
      <c r="L113" s="3">
        <f>O113+L114/(1+Calculations!$E$3)</f>
        <v>360.407800049255</v>
      </c>
      <c r="M113" s="3">
        <f>O113+M114/(H113+Calculations!$E$3-Calculations!$E$1+1)</f>
        <v>383.03396808509899</v>
      </c>
      <c r="N113" s="3">
        <f t="shared" si="24"/>
        <v>225.73395927414091</v>
      </c>
      <c r="O113" s="3">
        <f t="shared" si="16"/>
        <v>15.241553956834533</v>
      </c>
      <c r="P113" s="3">
        <f t="shared" si="17"/>
        <v>0.2983881362385285</v>
      </c>
      <c r="Q113" s="3">
        <f t="shared" si="18"/>
        <v>0.26112359996033263</v>
      </c>
      <c r="R113" s="3">
        <f t="shared" si="19"/>
        <v>32.968143884892086</v>
      </c>
      <c r="S113" s="3">
        <f t="shared" si="25"/>
        <v>8.1619797525309323</v>
      </c>
      <c r="T113" s="3">
        <f t="shared" si="22"/>
        <v>35.62193928821911</v>
      </c>
      <c r="U113" s="3">
        <f t="shared" si="23"/>
        <v>8.8880706243881882</v>
      </c>
      <c r="W113" s="3"/>
    </row>
    <row r="114" spans="1:23" x14ac:dyDescent="0.15">
      <c r="A114" s="3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4">
        <v>55.6</v>
      </c>
      <c r="H114">
        <f t="shared" si="14"/>
        <v>1.0046017094017095</v>
      </c>
      <c r="I114">
        <f>Consumption!G92</f>
        <v>15572.323823984772</v>
      </c>
      <c r="J114" s="3">
        <f t="shared" si="21"/>
        <v>1976</v>
      </c>
      <c r="K114" s="3">
        <f t="shared" si="15"/>
        <v>401.16764028776976</v>
      </c>
      <c r="L114" s="3">
        <f>O114+L115/(1+Calculations!$E$3)</f>
        <v>367.70845842236645</v>
      </c>
      <c r="M114" s="3">
        <f>O114+M115/(H114+Calculations!$E$3-Calculations!$E$1+1)</f>
        <v>383.60073422778555</v>
      </c>
      <c r="N114" s="3">
        <f t="shared" si="24"/>
        <v>253.88515868221305</v>
      </c>
      <c r="O114" s="3">
        <f t="shared" si="16"/>
        <v>15.942461538461538</v>
      </c>
      <c r="P114" s="3">
        <f t="shared" si="17"/>
        <v>5.8363555823807797E-2</v>
      </c>
      <c r="Q114" s="3">
        <f t="shared" si="18"/>
        <v>5.6723899952723839E-2</v>
      </c>
      <c r="R114" s="3">
        <f t="shared" si="19"/>
        <v>39.009825641025635</v>
      </c>
      <c r="S114" s="3">
        <f t="shared" si="25"/>
        <v>12.168341708542712</v>
      </c>
      <c r="T114" s="3">
        <f t="shared" ref="T114:T135" si="26">AVERAGE(R105:R114)</f>
        <v>35.63825923833992</v>
      </c>
      <c r="U114" s="3">
        <f t="shared" si="23"/>
        <v>11.261813598689837</v>
      </c>
      <c r="W114" s="3"/>
    </row>
    <row r="115" spans="1:23" x14ac:dyDescent="0.15">
      <c r="A115" s="3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4">
        <v>58.5</v>
      </c>
      <c r="H115">
        <f t="shared" si="14"/>
        <v>0.98542079999999999</v>
      </c>
      <c r="I115">
        <f>Consumption!G93</f>
        <v>16070.003606047956</v>
      </c>
      <c r="J115" s="3">
        <f t="shared" si="21"/>
        <v>1977</v>
      </c>
      <c r="K115" s="3">
        <f t="shared" si="15"/>
        <v>408.63874871794872</v>
      </c>
      <c r="L115" s="3">
        <f>O115+L116/(1+Calculations!$E$3)</f>
        <v>374.73922755747691</v>
      </c>
      <c r="M115" s="3">
        <f>O115+M116/(H115+Calculations!$E$3-Calculations!$E$1+1)</f>
        <v>383.353803187604</v>
      </c>
      <c r="N115" s="3">
        <f t="shared" si="24"/>
        <v>271.98792887494216</v>
      </c>
      <c r="O115" s="3">
        <f t="shared" si="16"/>
        <v>17.206521599999999</v>
      </c>
      <c r="P115" s="3">
        <f t="shared" si="17"/>
        <v>-0.14415643964935942</v>
      </c>
      <c r="Q115" s="3">
        <f t="shared" si="18"/>
        <v>-0.15566767614213625</v>
      </c>
      <c r="R115" s="3">
        <f t="shared" si="19"/>
        <v>40.123987200000002</v>
      </c>
      <c r="S115" s="3">
        <f t="shared" si="25"/>
        <v>10.475277497477297</v>
      </c>
      <c r="T115" s="3">
        <f t="shared" si="26"/>
        <v>36.051266755993872</v>
      </c>
      <c r="U115" s="3">
        <f t="shared" ref="U115:U135" si="27">K115/T114</f>
        <v>11.466293737443044</v>
      </c>
      <c r="W115" s="3"/>
    </row>
    <row r="116" spans="1:23" x14ac:dyDescent="0.15">
      <c r="A116" s="3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4">
        <v>62.5</v>
      </c>
      <c r="H116">
        <f t="shared" si="14"/>
        <v>0.98627379209370447</v>
      </c>
      <c r="I116">
        <f>Consumption!G94</f>
        <v>16599.456873224361</v>
      </c>
      <c r="J116" s="3">
        <f t="shared" si="21"/>
        <v>1978</v>
      </c>
      <c r="K116" s="3">
        <f t="shared" si="15"/>
        <v>332.52431999999999</v>
      </c>
      <c r="L116" s="3">
        <f>O116+L117/(1+Calculations!$E$3)</f>
        <v>380.88255045656962</v>
      </c>
      <c r="M116" s="3">
        <f>O116+M117/(H116+Calculations!$E$3-Calculations!$E$1+1)</f>
        <v>374.75526922276242</v>
      </c>
      <c r="N116" s="3">
        <f t="shared" si="24"/>
        <v>292.43646416235089</v>
      </c>
      <c r="O116" s="3">
        <f t="shared" si="16"/>
        <v>17.093991215226943</v>
      </c>
      <c r="P116" s="3">
        <f t="shared" si="17"/>
        <v>6.2405957098185881E-2</v>
      </c>
      <c r="Q116" s="3">
        <f t="shared" si="18"/>
        <v>6.0536106932694796E-2</v>
      </c>
      <c r="R116" s="3">
        <f t="shared" si="19"/>
        <v>41.571777452415816</v>
      </c>
      <c r="S116" s="3">
        <f t="shared" si="25"/>
        <v>8.2874196510560143</v>
      </c>
      <c r="T116" s="3">
        <f t="shared" si="26"/>
        <v>36.482565849550063</v>
      </c>
      <c r="U116" s="3">
        <f t="shared" si="27"/>
        <v>9.2236514808377592</v>
      </c>
      <c r="W116" s="3"/>
    </row>
    <row r="117" spans="1:23" x14ac:dyDescent="0.15">
      <c r="A117" s="3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4">
        <v>68.3</v>
      </c>
      <c r="H117">
        <f t="shared" si="14"/>
        <v>0.97340668380462725</v>
      </c>
      <c r="I117">
        <f>Consumption!G95</f>
        <v>16816.067389045733</v>
      </c>
      <c r="J117" s="3">
        <f t="shared" si="21"/>
        <v>1979</v>
      </c>
      <c r="K117" s="3">
        <f t="shared" si="15"/>
        <v>336.18182723279648</v>
      </c>
      <c r="L117" s="3">
        <f>O117+L118/(1+Calculations!$E$3)</f>
        <v>387.54696273085335</v>
      </c>
      <c r="M117" s="3">
        <f>O117+M118/(H117+Calculations!$E$3-Calculations!$E$1+1)</f>
        <v>366.37484506867168</v>
      </c>
      <c r="N117" s="3">
        <f t="shared" si="24"/>
        <v>290.90817231621395</v>
      </c>
      <c r="O117" s="3">
        <f t="shared" si="16"/>
        <v>16.723419023136248</v>
      </c>
      <c r="P117" s="3">
        <f t="shared" si="17"/>
        <v>2.5894889524092968E-2</v>
      </c>
      <c r="Q117" s="3">
        <f t="shared" si="18"/>
        <v>2.5565294642930794E-2</v>
      </c>
      <c r="R117" s="3">
        <f t="shared" si="19"/>
        <v>43.984071979434447</v>
      </c>
      <c r="S117" s="3">
        <f t="shared" si="25"/>
        <v>8.0867802108678006</v>
      </c>
      <c r="T117" s="3">
        <f t="shared" si="26"/>
        <v>37.359760349080808</v>
      </c>
      <c r="U117" s="3">
        <f t="shared" si="27"/>
        <v>9.2148624803192831</v>
      </c>
    </row>
    <row r="118" spans="1:23" x14ac:dyDescent="0.15">
      <c r="A118" s="3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4">
        <v>77.8</v>
      </c>
      <c r="H118">
        <f t="shared" si="14"/>
        <v>0.99592942528735617</v>
      </c>
      <c r="I118">
        <f>Consumption!G96</f>
        <v>16576.574572940397</v>
      </c>
      <c r="J118" s="3">
        <f t="shared" si="21"/>
        <v>1980</v>
      </c>
      <c r="K118" s="3">
        <f t="shared" si="15"/>
        <v>328.1637994858612</v>
      </c>
      <c r="L118" s="3">
        <f>O118+L119/(1+Calculations!$E$3)</f>
        <v>395.04138990164688</v>
      </c>
      <c r="M118" s="3">
        <f>O118+M119/(H118+Calculations!$E$3-Calculations!$E$1+1)</f>
        <v>353.67084933657151</v>
      </c>
      <c r="N118" s="3">
        <f t="shared" si="24"/>
        <v>257.96309151797396</v>
      </c>
      <c r="O118" s="3">
        <f t="shared" si="16"/>
        <v>16.304882758620693</v>
      </c>
      <c r="P118" s="3">
        <f t="shared" si="17"/>
        <v>0.12219177684540972</v>
      </c>
      <c r="Q118" s="3">
        <f t="shared" si="18"/>
        <v>0.11528371659928735</v>
      </c>
      <c r="R118" s="3">
        <f t="shared" si="19"/>
        <v>39.227006896551728</v>
      </c>
      <c r="S118" s="3">
        <f t="shared" si="25"/>
        <v>7.4609690444145365</v>
      </c>
      <c r="T118" s="3">
        <f t="shared" si="26"/>
        <v>38.31427912918825</v>
      </c>
      <c r="U118" s="3">
        <f t="shared" si="27"/>
        <v>8.7838839548106282</v>
      </c>
    </row>
    <row r="119" spans="1:23" x14ac:dyDescent="0.15">
      <c r="A119" s="3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4">
        <v>87</v>
      </c>
      <c r="H119">
        <f t="shared" si="14"/>
        <v>1.0852396606574761</v>
      </c>
      <c r="I119">
        <f>Consumption!G97</f>
        <v>16646.172523056124</v>
      </c>
      <c r="J119" s="3">
        <f t="shared" si="21"/>
        <v>1981</v>
      </c>
      <c r="K119" s="3">
        <f t="shared" si="15"/>
        <v>351.95783448275864</v>
      </c>
      <c r="L119" s="3">
        <f>O119+L120/(1+Calculations!$E$3)</f>
        <v>403.47113533385516</v>
      </c>
      <c r="M119" s="3">
        <f>O119+M120/(H119+Calculations!$E$3-Calculations!$E$1+1)</f>
        <v>348.84256863295536</v>
      </c>
      <c r="N119" s="3">
        <f t="shared" si="24"/>
        <v>246.01787643314904</v>
      </c>
      <c r="O119" s="3">
        <f t="shared" si="16"/>
        <v>16.190417815482505</v>
      </c>
      <c r="P119" s="3">
        <f t="shared" si="17"/>
        <v>-0.1402736295216766</v>
      </c>
      <c r="Q119" s="3">
        <f t="shared" si="18"/>
        <v>-0.15114111422504101</v>
      </c>
      <c r="R119" s="3">
        <f t="shared" si="19"/>
        <v>37.509022269353125</v>
      </c>
      <c r="S119" s="3">
        <f t="shared" si="25"/>
        <v>8.972334682860998</v>
      </c>
      <c r="T119" s="3">
        <f t="shared" si="26"/>
        <v>38.871517122546919</v>
      </c>
      <c r="U119" s="3">
        <f t="shared" si="27"/>
        <v>9.1860748128922296</v>
      </c>
    </row>
    <row r="120" spans="1:23" x14ac:dyDescent="0.15">
      <c r="A120" s="3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4">
        <v>94.3</v>
      </c>
      <c r="H120">
        <f t="shared" si="14"/>
        <v>1.1049877300613495</v>
      </c>
      <c r="I120">
        <f>Consumption!G98</f>
        <v>16719.585381704954</v>
      </c>
      <c r="J120" s="3">
        <f t="shared" si="21"/>
        <v>1982</v>
      </c>
      <c r="K120" s="3">
        <f t="shared" si="15"/>
        <v>286.39701378579008</v>
      </c>
      <c r="L120" s="3">
        <f>O120+L121/(1+Calculations!$E$3)</f>
        <v>412.57335335523663</v>
      </c>
      <c r="M120" s="3">
        <f>O120+M121/(H120+Calculations!$E$3-Calculations!$E$1+1)</f>
        <v>373.67763896375658</v>
      </c>
      <c r="N120" s="3">
        <f t="shared" si="24"/>
        <v>234.19619988644715</v>
      </c>
      <c r="O120" s="3">
        <f t="shared" si="16"/>
        <v>16.176110429447853</v>
      </c>
      <c r="P120" s="3">
        <f t="shared" si="17"/>
        <v>0.24259127126942806</v>
      </c>
      <c r="Q120" s="3">
        <f t="shared" si="18"/>
        <v>0.21719893405287258</v>
      </c>
      <c r="R120" s="3">
        <f t="shared" si="19"/>
        <v>29.762159509202455</v>
      </c>
      <c r="S120" s="3">
        <f t="shared" si="25"/>
        <v>7.6354166666666687</v>
      </c>
      <c r="T120" s="3">
        <f t="shared" si="26"/>
        <v>38.377316172058713</v>
      </c>
      <c r="U120" s="3">
        <f t="shared" si="27"/>
        <v>7.3677858490290111</v>
      </c>
    </row>
    <row r="121" spans="1:23" x14ac:dyDescent="0.15">
      <c r="A121" s="3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4">
        <v>97.8</v>
      </c>
      <c r="H121">
        <f t="shared" si="14"/>
        <v>1.049694406280667</v>
      </c>
      <c r="I121">
        <f>Consumption!G99</f>
        <v>17515.637233988055</v>
      </c>
      <c r="J121" s="3">
        <f t="shared" si="21"/>
        <v>1983</v>
      </c>
      <c r="K121" s="3">
        <f t="shared" si="15"/>
        <v>339.69831901840496</v>
      </c>
      <c r="L121" s="3">
        <f>O121+L122/(1+Calculations!$E$3)</f>
        <v>422.28526331653609</v>
      </c>
      <c r="M121" s="3">
        <f>O121+M122/(H121+Calculations!$E$3-Calculations!$E$1+1)</f>
        <v>408.65161796093253</v>
      </c>
      <c r="N121" s="3">
        <f t="shared" si="24"/>
        <v>265.90993199398423</v>
      </c>
      <c r="O121" s="3">
        <f t="shared" si="16"/>
        <v>16.022425907752698</v>
      </c>
      <c r="P121" s="3">
        <f t="shared" si="17"/>
        <v>0.15408568045154114</v>
      </c>
      <c r="Q121" s="3">
        <f t="shared" si="18"/>
        <v>0.14330841182157689</v>
      </c>
      <c r="R121" s="3">
        <f t="shared" si="19"/>
        <v>31.705872423945042</v>
      </c>
      <c r="S121" s="3">
        <f t="shared" si="25"/>
        <v>11.413765822784811</v>
      </c>
      <c r="T121" s="3">
        <f t="shared" si="26"/>
        <v>37.515532599002569</v>
      </c>
      <c r="U121" s="3">
        <f t="shared" si="27"/>
        <v>8.8515392138267437</v>
      </c>
    </row>
    <row r="122" spans="1:23" x14ac:dyDescent="0.15">
      <c r="A122" s="3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4">
        <v>101.9</v>
      </c>
      <c r="H122">
        <f t="shared" si="14"/>
        <v>1.0731856872037915</v>
      </c>
      <c r="I122">
        <f>Consumption!G100</f>
        <v>18284.403768518048</v>
      </c>
      <c r="J122" s="3">
        <f t="shared" si="21"/>
        <v>1984</v>
      </c>
      <c r="K122" s="3">
        <f t="shared" si="15"/>
        <v>376.01853974484789</v>
      </c>
      <c r="L122" s="3">
        <f>O122+L123/(1+Calculations!$E$3)</f>
        <v>432.79516276305048</v>
      </c>
      <c r="M122" s="3">
        <f>O122+M123/(H122+Calculations!$E$3-Calculations!$E$1+1)</f>
        <v>427.09545374697484</v>
      </c>
      <c r="N122" s="3">
        <f t="shared" si="24"/>
        <v>299.73531307398366</v>
      </c>
      <c r="O122" s="3">
        <f t="shared" si="16"/>
        <v>16.436098578199054</v>
      </c>
      <c r="P122" s="3">
        <f t="shared" si="17"/>
        <v>3.988921135150697E-2</v>
      </c>
      <c r="Q122" s="3">
        <f t="shared" si="18"/>
        <v>3.9114179932191344E-2</v>
      </c>
      <c r="R122" s="3">
        <f t="shared" si="19"/>
        <v>36.320940284360191</v>
      </c>
      <c r="S122" s="3">
        <f t="shared" si="25"/>
        <v>11.859586600142553</v>
      </c>
      <c r="T122" s="3">
        <f t="shared" si="26"/>
        <v>37.218280754118055</v>
      </c>
      <c r="U122" s="3">
        <f t="shared" si="27"/>
        <v>10.023009502865092</v>
      </c>
    </row>
    <row r="123" spans="1:23" x14ac:dyDescent="0.15">
      <c r="A123" s="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4">
        <v>105.5</v>
      </c>
      <c r="H123">
        <f t="shared" si="14"/>
        <v>1.042967609489051</v>
      </c>
      <c r="I123">
        <f>Consumption!G101</f>
        <v>19063.94596965567</v>
      </c>
      <c r="J123" s="3">
        <f t="shared" si="21"/>
        <v>1985</v>
      </c>
      <c r="K123" s="3">
        <f t="shared" si="15"/>
        <v>374.58152417061609</v>
      </c>
      <c r="L123" s="3">
        <f>O123+L124/(1+Calculations!$E$3)</f>
        <v>443.55075669999803</v>
      </c>
      <c r="M123" s="3">
        <f>O123+M124/(H123+Calculations!$E$3-Calculations!$E$1+1)</f>
        <v>456.35527723308809</v>
      </c>
      <c r="N123" s="3">
        <f t="shared" si="24"/>
        <v>337.7780410517517</v>
      </c>
      <c r="O123" s="3">
        <f t="shared" si="16"/>
        <v>16.598649635036498</v>
      </c>
      <c r="P123" s="3">
        <f t="shared" si="17"/>
        <v>0.21208753126785104</v>
      </c>
      <c r="Q123" s="3">
        <f t="shared" si="18"/>
        <v>0.19234410555737549</v>
      </c>
      <c r="R123" s="3">
        <f t="shared" si="19"/>
        <v>30.696996350364962</v>
      </c>
      <c r="S123" s="3">
        <f t="shared" si="25"/>
        <v>10.31310096153846</v>
      </c>
      <c r="T123" s="3">
        <f t="shared" si="26"/>
        <v>36.991166000665338</v>
      </c>
      <c r="U123" s="3">
        <f t="shared" si="27"/>
        <v>10.064449957946275</v>
      </c>
    </row>
    <row r="124" spans="1:23" x14ac:dyDescent="0.15">
      <c r="A124" s="3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4">
        <v>109.6</v>
      </c>
      <c r="H124">
        <f t="shared" si="14"/>
        <v>1.0576597122302156</v>
      </c>
      <c r="I124">
        <f>Consumption!G102</f>
        <v>19657.785054108983</v>
      </c>
      <c r="J124" s="3">
        <f t="shared" si="21"/>
        <v>1986</v>
      </c>
      <c r="K124" s="3">
        <f t="shared" si="15"/>
        <v>437.42694525547444</v>
      </c>
      <c r="L124" s="3">
        <f>O124+L125/(1+Calculations!$E$3)</f>
        <v>454.83561294403631</v>
      </c>
      <c r="M124" s="3">
        <f>O124+M125/(H124+Calculations!$E$3-Calculations!$E$1+1)</f>
        <v>475.40173469683486</v>
      </c>
      <c r="N124" s="3">
        <f t="shared" si="24"/>
        <v>365.27399316358515</v>
      </c>
      <c r="O124" s="3">
        <f t="shared" si="16"/>
        <v>17.146748201438847</v>
      </c>
      <c r="P124" s="3">
        <f t="shared" si="17"/>
        <v>0.29144033829087346</v>
      </c>
      <c r="Q124" s="3">
        <f t="shared" si="18"/>
        <v>0.25575813681568199</v>
      </c>
      <c r="R124" s="3">
        <f t="shared" si="19"/>
        <v>29.98610071942446</v>
      </c>
      <c r="S124" s="3">
        <f t="shared" si="25"/>
        <v>14.249828884325805</v>
      </c>
      <c r="T124" s="3">
        <f t="shared" si="26"/>
        <v>36.088793508505219</v>
      </c>
      <c r="U124" s="3">
        <f t="shared" si="27"/>
        <v>11.825173211561017</v>
      </c>
    </row>
    <row r="125" spans="1:23" x14ac:dyDescent="0.15">
      <c r="A125" s="3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4">
        <v>111.2</v>
      </c>
      <c r="H125">
        <f t="shared" si="14"/>
        <v>1.0211754537597235</v>
      </c>
      <c r="I125">
        <f>Consumption!G103</f>
        <v>20132.170782417907</v>
      </c>
      <c r="J125" s="3">
        <f t="shared" si="21"/>
        <v>1987</v>
      </c>
      <c r="K125" s="3">
        <f t="shared" si="15"/>
        <v>547.76405395683446</v>
      </c>
      <c r="L125" s="3">
        <f>O125+L126/(1+Calculations!$E$3)</f>
        <v>466.27356975120603</v>
      </c>
      <c r="M125" s="3">
        <f>O125+M126/(H125+Calculations!$E$3-Calculations!$E$1+1)</f>
        <v>502.13223407227736</v>
      </c>
      <c r="N125" s="3">
        <f t="shared" si="24"/>
        <v>384.6837056074076</v>
      </c>
      <c r="O125" s="3">
        <f t="shared" si="16"/>
        <v>17.534717372515125</v>
      </c>
      <c r="P125" s="3">
        <f t="shared" si="17"/>
        <v>-5.7860742619374059E-2</v>
      </c>
      <c r="Q125" s="3">
        <f t="shared" si="18"/>
        <v>-5.960218371753765E-2</v>
      </c>
      <c r="R125" s="3">
        <f t="shared" si="19"/>
        <v>34.830596369922212</v>
      </c>
      <c r="S125" s="3">
        <f t="shared" si="25"/>
        <v>18.267265193370164</v>
      </c>
      <c r="T125" s="3">
        <f t="shared" si="26"/>
        <v>35.559454425497442</v>
      </c>
      <c r="U125" s="3">
        <f t="shared" si="27"/>
        <v>15.178231265274642</v>
      </c>
    </row>
    <row r="126" spans="1:23" x14ac:dyDescent="0.15">
      <c r="A126" s="3">
        <v>1988</v>
      </c>
      <c r="B126" s="1">
        <v>250.48</v>
      </c>
      <c r="C126" s="30">
        <v>9.75</v>
      </c>
      <c r="D126" s="30">
        <v>23.75</v>
      </c>
      <c r="E126" s="1">
        <v>7.63</v>
      </c>
      <c r="F126" s="1">
        <v>8.67</v>
      </c>
      <c r="G126" s="4">
        <v>115.7</v>
      </c>
      <c r="H126">
        <f t="shared" si="14"/>
        <v>1.0283064409578861</v>
      </c>
      <c r="I126">
        <f>Consumption!G104</f>
        <v>20758.540895106005</v>
      </c>
      <c r="J126" s="3">
        <f t="shared" si="21"/>
        <v>1988</v>
      </c>
      <c r="K126" s="3">
        <f t="shared" si="15"/>
        <v>498.53530164217801</v>
      </c>
      <c r="L126" s="3">
        <f>O126+L127/(1+Calculations!$E$3)</f>
        <v>478.04521302528849</v>
      </c>
      <c r="M126" s="3">
        <f>O126+M127/(H126+Calculations!$E$3-Calculations!$E$1+1)</f>
        <v>513.31684212631194</v>
      </c>
      <c r="N126" s="3">
        <f t="shared" si="24"/>
        <v>417.30445771398684</v>
      </c>
      <c r="O126" s="3">
        <f t="shared" si="16"/>
        <v>18.540297274979356</v>
      </c>
      <c r="P126" s="3">
        <f t="shared" si="17"/>
        <v>0.12583219244648972</v>
      </c>
      <c r="Q126" s="3">
        <f t="shared" si="18"/>
        <v>0.1185224888126002</v>
      </c>
      <c r="R126" s="3">
        <f t="shared" si="19"/>
        <v>45.162262592898429</v>
      </c>
      <c r="S126" s="3">
        <f t="shared" si="25"/>
        <v>14.313142857142857</v>
      </c>
      <c r="T126" s="3">
        <f t="shared" si="26"/>
        <v>35.918502939545704</v>
      </c>
      <c r="U126" s="3">
        <f t="shared" si="27"/>
        <v>14.019768010971219</v>
      </c>
    </row>
    <row r="127" spans="1:23" x14ac:dyDescent="0.15">
      <c r="A127" s="3">
        <v>1989</v>
      </c>
      <c r="B127" s="1">
        <v>285.41000000000003</v>
      </c>
      <c r="C127" s="30">
        <v>11.06</v>
      </c>
      <c r="D127" s="30">
        <v>22.87</v>
      </c>
      <c r="E127" s="1">
        <v>9.2899999999999991</v>
      </c>
      <c r="F127" s="1">
        <v>9.09</v>
      </c>
      <c r="G127" s="4">
        <v>121.1</v>
      </c>
      <c r="H127">
        <f t="shared" si="14"/>
        <v>1.0388554945054944</v>
      </c>
      <c r="I127">
        <f>Consumption!G105</f>
        <v>21142.763357131389</v>
      </c>
      <c r="J127" s="3">
        <f t="shared" si="21"/>
        <v>1989</v>
      </c>
      <c r="K127" s="3">
        <f t="shared" si="15"/>
        <v>542.726794384806</v>
      </c>
      <c r="L127" s="3">
        <f>O127+L128/(1+Calculations!$E$3)</f>
        <v>489.51438943077994</v>
      </c>
      <c r="M127" s="3">
        <f>O127+M128/(H127+Calculations!$E$3-Calculations!$E$1+1)</f>
        <v>527.62736831238419</v>
      </c>
      <c r="N127" s="3">
        <f t="shared" si="24"/>
        <v>430.5283385450175</v>
      </c>
      <c r="O127" s="3">
        <f t="shared" si="16"/>
        <v>19.991340659340658</v>
      </c>
      <c r="P127" s="3">
        <f t="shared" si="17"/>
        <v>0.16909489375415585</v>
      </c>
      <c r="Q127" s="3">
        <f t="shared" si="18"/>
        <v>0.15622985434866257</v>
      </c>
      <c r="R127" s="3">
        <f t="shared" si="19"/>
        <v>41.338332810047092</v>
      </c>
      <c r="S127" s="3">
        <f t="shared" si="25"/>
        <v>12.017263157894739</v>
      </c>
      <c r="T127" s="3">
        <f t="shared" si="26"/>
        <v>35.65392902260696</v>
      </c>
      <c r="U127" s="3">
        <f t="shared" si="27"/>
        <v>15.109950303281499</v>
      </c>
    </row>
    <row r="128" spans="1:23" x14ac:dyDescent="0.15">
      <c r="A128" s="3">
        <v>1990</v>
      </c>
      <c r="B128" s="1">
        <v>339.97</v>
      </c>
      <c r="C128" s="30">
        <v>12.09</v>
      </c>
      <c r="D128" s="30">
        <v>21.34</v>
      </c>
      <c r="E128" s="1">
        <v>8.43</v>
      </c>
      <c r="F128" s="1">
        <v>8.2100000000000009</v>
      </c>
      <c r="G128" s="4">
        <v>127.4</v>
      </c>
      <c r="H128">
        <f t="shared" si="14"/>
        <v>1.0262988112927194</v>
      </c>
      <c r="I128">
        <f>Consumption!G106</f>
        <v>21332.497075324984</v>
      </c>
      <c r="J128" s="3">
        <f t="shared" si="21"/>
        <v>1990</v>
      </c>
      <c r="K128" s="3">
        <f t="shared" si="15"/>
        <v>614.50778335949769</v>
      </c>
      <c r="L128" s="3">
        <f>O128+L129/(1+Calculations!$E$3)</f>
        <v>500.186789444319</v>
      </c>
      <c r="M128" s="3">
        <f>O128+M129/(H128+Calculations!$E$3-Calculations!$E$1+1)</f>
        <v>546.69573961574656</v>
      </c>
      <c r="N128" s="3">
        <f t="shared" si="24"/>
        <v>426.20039959418745</v>
      </c>
      <c r="O128" s="3">
        <f t="shared" si="16"/>
        <v>20.684139673105499</v>
      </c>
      <c r="P128" s="3">
        <f t="shared" si="17"/>
        <v>-6.0117969503558591E-2</v>
      </c>
      <c r="Q128" s="3">
        <f t="shared" si="18"/>
        <v>-6.2000911065676019E-2</v>
      </c>
      <c r="R128" s="3">
        <f t="shared" si="19"/>
        <v>36.50947399702823</v>
      </c>
      <c r="S128" s="3">
        <f t="shared" si="25"/>
        <v>14.86532575426323</v>
      </c>
      <c r="T128" s="3">
        <f t="shared" si="26"/>
        <v>35.382175732654623</v>
      </c>
      <c r="U128" s="3">
        <f t="shared" si="27"/>
        <v>17.235345450142646</v>
      </c>
    </row>
    <row r="129" spans="1:21" x14ac:dyDescent="0.15">
      <c r="A129" s="3">
        <v>1991</v>
      </c>
      <c r="B129" s="1">
        <v>325.5</v>
      </c>
      <c r="C129" s="30">
        <v>12.2</v>
      </c>
      <c r="D129" s="30">
        <v>15.97</v>
      </c>
      <c r="E129" s="1">
        <v>6.92</v>
      </c>
      <c r="F129" s="1">
        <v>8.09</v>
      </c>
      <c r="G129" s="4">
        <v>134.6</v>
      </c>
      <c r="H129">
        <f t="shared" si="14"/>
        <v>1.0421022447501809</v>
      </c>
      <c r="I129">
        <f>Consumption!G107</f>
        <v>21086.691474471823</v>
      </c>
      <c r="J129" s="3">
        <f t="shared" si="21"/>
        <v>1991</v>
      </c>
      <c r="K129" s="3">
        <f t="shared" si="15"/>
        <v>556.88068350668652</v>
      </c>
      <c r="L129" s="3">
        <f>O129+L130/(1+Calculations!$E$3)</f>
        <v>510.8181409766317</v>
      </c>
      <c r="M129" s="3">
        <f>O129+M130/(H129+Calculations!$E$3-Calculations!$E$1+1)</f>
        <v>559.88024690191753</v>
      </c>
      <c r="N129" s="3">
        <f t="shared" si="24"/>
        <v>386.20945073572483</v>
      </c>
      <c r="O129" s="3">
        <f t="shared" si="16"/>
        <v>20.343345401882694</v>
      </c>
      <c r="P129" s="3">
        <f t="shared" si="17"/>
        <v>0.28241379885676887</v>
      </c>
      <c r="Q129" s="3">
        <f t="shared" si="18"/>
        <v>0.24874408243682608</v>
      </c>
      <c r="R129" s="3">
        <f t="shared" si="19"/>
        <v>26.629772628530052</v>
      </c>
      <c r="S129" s="3">
        <f t="shared" si="25"/>
        <v>15.253045923149017</v>
      </c>
      <c r="T129" s="3">
        <f t="shared" si="26"/>
        <v>34.294250768572311</v>
      </c>
      <c r="U129" s="3">
        <f t="shared" si="27"/>
        <v>15.7390175130676</v>
      </c>
    </row>
    <row r="130" spans="1:21" x14ac:dyDescent="0.15">
      <c r="A130" s="3">
        <v>1992</v>
      </c>
      <c r="B130" s="1">
        <v>416.08</v>
      </c>
      <c r="C130" s="30">
        <v>12.39</v>
      </c>
      <c r="D130" s="30">
        <v>19.09</v>
      </c>
      <c r="E130" s="1">
        <v>3.91</v>
      </c>
      <c r="F130" s="1">
        <v>7.03</v>
      </c>
      <c r="G130" s="4">
        <v>138.1</v>
      </c>
      <c r="H130">
        <f t="shared" si="14"/>
        <v>1.0063093267882188</v>
      </c>
      <c r="I130">
        <f>Consumption!G108</f>
        <v>21489.452177163748</v>
      </c>
      <c r="J130" s="3">
        <f t="shared" si="21"/>
        <v>1992</v>
      </c>
      <c r="K130" s="3">
        <f t="shared" si="15"/>
        <v>693.80812744388118</v>
      </c>
      <c r="L130" s="3">
        <f>O130+L131/(1+Calculations!$E$3)</f>
        <v>522.50685870230177</v>
      </c>
      <c r="M130" s="3">
        <f>O130+M131/(H130+Calculations!$E$3-Calculations!$E$1+1)</f>
        <v>582.80294626425643</v>
      </c>
      <c r="N130" s="3">
        <f t="shared" si="24"/>
        <v>396.2290610167766</v>
      </c>
      <c r="O130" s="3">
        <f t="shared" si="16"/>
        <v>20.008199158485276</v>
      </c>
      <c r="P130" s="3">
        <f t="shared" si="17"/>
        <v>4.1853836232270646E-2</v>
      </c>
      <c r="Q130" s="3">
        <f t="shared" si="18"/>
        <v>4.1001661162217214E-2</v>
      </c>
      <c r="R130" s="3">
        <f t="shared" si="19"/>
        <v>30.827806451612901</v>
      </c>
      <c r="S130" s="3">
        <f t="shared" si="25"/>
        <v>26.053850970569815</v>
      </c>
      <c r="T130" s="3">
        <f t="shared" si="26"/>
        <v>34.400815462813355</v>
      </c>
      <c r="U130" s="3">
        <f t="shared" si="27"/>
        <v>20.231033245948495</v>
      </c>
    </row>
    <row r="131" spans="1:21" x14ac:dyDescent="0.15">
      <c r="A131" s="3">
        <v>1993</v>
      </c>
      <c r="B131" s="1">
        <v>435.23</v>
      </c>
      <c r="C131" s="30">
        <v>12.58</v>
      </c>
      <c r="D131" s="30">
        <v>21.89</v>
      </c>
      <c r="E131" s="1">
        <v>3.44</v>
      </c>
      <c r="F131" s="1">
        <v>6.6</v>
      </c>
      <c r="G131" s="4">
        <v>142.6</v>
      </c>
      <c r="H131">
        <f t="shared" si="14"/>
        <v>1.0089291381668948</v>
      </c>
      <c r="I131">
        <f>Consumption!G109</f>
        <v>21921.197069488859</v>
      </c>
      <c r="J131" s="3">
        <f t="shared" si="21"/>
        <v>1993</v>
      </c>
      <c r="K131" s="3">
        <f t="shared" si="15"/>
        <v>702.83846002805046</v>
      </c>
      <c r="L131" s="3">
        <f>O131+L132/(1+Calculations!$E$3)</f>
        <v>535.31598049331899</v>
      </c>
      <c r="M131" s="3">
        <f>O131+M132/(H131+Calculations!$E$3-Calculations!$E$1+1)</f>
        <v>587.78179732591116</v>
      </c>
      <c r="N131" s="3">
        <f t="shared" si="24"/>
        <v>409.03597910632016</v>
      </c>
      <c r="O131" s="3">
        <f t="shared" si="16"/>
        <v>19.814790697674418</v>
      </c>
      <c r="P131" s="3">
        <f t="shared" si="17"/>
        <v>8.8191117277394246E-2</v>
      </c>
      <c r="Q131" s="3">
        <f t="shared" si="18"/>
        <v>8.4516792269779956E-2</v>
      </c>
      <c r="R131" s="3">
        <f t="shared" si="19"/>
        <v>34.478995896032835</v>
      </c>
      <c r="S131" s="3">
        <f t="shared" si="25"/>
        <v>22.798847564169723</v>
      </c>
      <c r="T131" s="3">
        <f t="shared" si="26"/>
        <v>34.678127810022133</v>
      </c>
      <c r="U131" s="3">
        <f t="shared" si="27"/>
        <v>20.430866262103752</v>
      </c>
    </row>
    <row r="132" spans="1:21" x14ac:dyDescent="0.15">
      <c r="A132" s="3">
        <v>1994</v>
      </c>
      <c r="B132" s="1">
        <v>472.99</v>
      </c>
      <c r="C132" s="30">
        <v>13.17</v>
      </c>
      <c r="D132" s="30">
        <v>30.6</v>
      </c>
      <c r="E132" s="1">
        <v>4.3499999999999996</v>
      </c>
      <c r="F132" s="1">
        <v>5.75</v>
      </c>
      <c r="G132" s="4">
        <v>146.19999999999999</v>
      </c>
      <c r="H132">
        <f t="shared" si="14"/>
        <v>1.0150345974717232</v>
      </c>
      <c r="I132">
        <f>Consumption!G110</f>
        <v>22467.695514995652</v>
      </c>
      <c r="J132" s="3">
        <f t="shared" si="21"/>
        <v>1994</v>
      </c>
      <c r="K132" s="3">
        <f t="shared" si="15"/>
        <v>745.00777838577301</v>
      </c>
      <c r="L132" s="3">
        <f>O132+L133/(1+Calculations!$E$3)</f>
        <v>549.16768357441845</v>
      </c>
      <c r="M132" s="3">
        <f>O132+M133/(H132+Calculations!$E$3-Calculations!$E$1+1)</f>
        <v>594.67166207162063</v>
      </c>
      <c r="N132" s="3">
        <f t="shared" si="24"/>
        <v>431.56131332613285</v>
      </c>
      <c r="O132" s="3">
        <f t="shared" si="16"/>
        <v>20.178227544910179</v>
      </c>
      <c r="P132" s="3">
        <f t="shared" si="17"/>
        <v>-1.611178229881054E-2</v>
      </c>
      <c r="Q132" s="3">
        <f t="shared" si="18"/>
        <v>-1.6242988280005793E-2</v>
      </c>
      <c r="R132" s="3">
        <f t="shared" si="19"/>
        <v>46.883353293413172</v>
      </c>
      <c r="S132" s="3">
        <f t="shared" si="25"/>
        <v>21.607583371402466</v>
      </c>
      <c r="T132" s="3">
        <f t="shared" si="26"/>
        <v>35.734369110927432</v>
      </c>
      <c r="U132" s="3">
        <f t="shared" si="27"/>
        <v>21.483506331920907</v>
      </c>
    </row>
    <row r="133" spans="1:21" x14ac:dyDescent="0.15">
      <c r="A133" s="3">
        <v>1995</v>
      </c>
      <c r="B133" s="1">
        <v>465.25</v>
      </c>
      <c r="C133" s="30">
        <v>13.79</v>
      </c>
      <c r="D133" s="30">
        <v>33.96</v>
      </c>
      <c r="E133" s="1">
        <v>6.45</v>
      </c>
      <c r="F133" s="1">
        <v>7.78</v>
      </c>
      <c r="G133" s="4">
        <v>150.30000000000001</v>
      </c>
      <c r="H133">
        <f t="shared" si="14"/>
        <v>1.0362328367875648</v>
      </c>
      <c r="I133">
        <f>Consumption!G111</f>
        <v>22802.976878179063</v>
      </c>
      <c r="J133" s="3">
        <f t="shared" si="21"/>
        <v>1995</v>
      </c>
      <c r="K133" s="3">
        <f t="shared" si="15"/>
        <v>712.82614770459077</v>
      </c>
      <c r="L133" s="3">
        <f>O133+L134/(1+Calculations!$E$3)</f>
        <v>563.53684521694026</v>
      </c>
      <c r="M133" s="3">
        <f>O133+M134/(H133+Calculations!$E$3-Calculations!$E$1+1)</f>
        <v>605.01249564392265</v>
      </c>
      <c r="N133" s="3">
        <f t="shared" si="24"/>
        <v>437.72591772860915</v>
      </c>
      <c r="O133" s="3">
        <f t="shared" si="16"/>
        <v>20.567106217616576</v>
      </c>
      <c r="P133" s="3">
        <f t="shared" si="17"/>
        <v>0.31440786194953402</v>
      </c>
      <c r="Q133" s="3">
        <f t="shared" si="18"/>
        <v>0.27338626912103497</v>
      </c>
      <c r="R133" s="3">
        <f t="shared" si="19"/>
        <v>50.649668393782378</v>
      </c>
      <c r="S133" s="3">
        <f t="shared" si="25"/>
        <v>15.204248366013072</v>
      </c>
      <c r="T133" s="3">
        <f t="shared" si="26"/>
        <v>37.729636315269182</v>
      </c>
      <c r="U133" s="3">
        <f t="shared" si="27"/>
        <v>19.947914722988948</v>
      </c>
    </row>
    <row r="134" spans="1:21" x14ac:dyDescent="0.15">
      <c r="A134" s="3">
        <v>1996</v>
      </c>
      <c r="B134" s="1">
        <v>614.41999999999996</v>
      </c>
      <c r="C134" s="30">
        <v>14.9</v>
      </c>
      <c r="D134" s="30">
        <v>38.729999999999997</v>
      </c>
      <c r="E134" s="1">
        <v>5.68</v>
      </c>
      <c r="F134" s="1">
        <v>5.65</v>
      </c>
      <c r="G134" s="4">
        <v>154.4</v>
      </c>
      <c r="H134">
        <f t="shared" si="14"/>
        <v>1.0255808925204273</v>
      </c>
      <c r="I134">
        <f>Consumption!G112</f>
        <v>23325.448437975039</v>
      </c>
      <c r="J134" s="3">
        <f t="shared" si="21"/>
        <v>1996</v>
      </c>
      <c r="K134" s="3">
        <f t="shared" si="15"/>
        <v>916.3771865284973</v>
      </c>
      <c r="L134" s="3">
        <f>O134+L135/(1+Calculations!$E$3)</f>
        <v>578.4301563600086</v>
      </c>
      <c r="M134" s="3">
        <f>O134+M135/(H134+Calculations!$E$3-Calculations!$E$1+1)</f>
        <v>627.88234574404873</v>
      </c>
      <c r="N134" s="3">
        <f t="shared" si="24"/>
        <v>458.67622920221385</v>
      </c>
      <c r="O134" s="3">
        <f t="shared" si="16"/>
        <v>21.566134506599624</v>
      </c>
      <c r="P134" s="3">
        <f t="shared" si="17"/>
        <v>0.23375671692216041</v>
      </c>
      <c r="Q134" s="3">
        <f t="shared" si="18"/>
        <v>0.21006375606454186</v>
      </c>
      <c r="R134" s="3">
        <f t="shared" si="19"/>
        <v>56.057475801382779</v>
      </c>
      <c r="S134" s="3">
        <f t="shared" si="25"/>
        <v>18.092461719670201</v>
      </c>
      <c r="T134" s="3">
        <f t="shared" si="26"/>
        <v>40.336773823465009</v>
      </c>
      <c r="U134" s="3">
        <f t="shared" si="27"/>
        <v>24.287994161174552</v>
      </c>
    </row>
    <row r="135" spans="1:21" x14ac:dyDescent="0.15">
      <c r="A135" s="3">
        <v>1997</v>
      </c>
      <c r="B135" s="1">
        <v>766.22</v>
      </c>
      <c r="C135" s="30">
        <v>15.5</v>
      </c>
      <c r="D135" s="30">
        <v>39.72</v>
      </c>
      <c r="E135" s="1">
        <v>5.78</v>
      </c>
      <c r="F135" s="1">
        <v>6.58</v>
      </c>
      <c r="G135" s="4">
        <v>159.1</v>
      </c>
      <c r="H135">
        <f t="shared" si="14"/>
        <v>1.0414355198019802</v>
      </c>
      <c r="I135">
        <f>Consumption!G113</f>
        <v>23898.914851369074</v>
      </c>
      <c r="J135" s="3">
        <f t="shared" si="21"/>
        <v>1997</v>
      </c>
      <c r="K135" s="3">
        <f t="shared" si="15"/>
        <v>1109.0203746071654</v>
      </c>
      <c r="L135" s="3">
        <f>O135+L136/(1+Calculations!$E$3)</f>
        <v>593.23185086808644</v>
      </c>
      <c r="M135" s="3">
        <f>O135+M136/(H135+Calculations!$E$3-Calculations!$E$1+1)</f>
        <v>644.92019702687912</v>
      </c>
      <c r="N135" s="3">
        <f t="shared" si="24"/>
        <v>483.9080188022138</v>
      </c>
      <c r="O135" s="3">
        <f t="shared" si="16"/>
        <v>22.087500000000002</v>
      </c>
      <c r="P135" s="3">
        <f t="shared" si="17"/>
        <v>0.25775462014761424</v>
      </c>
      <c r="Q135" s="3">
        <f t="shared" si="18"/>
        <v>0.22932808372590666</v>
      </c>
      <c r="R135" s="3">
        <f t="shared" si="19"/>
        <v>56.600999999999992</v>
      </c>
      <c r="S135" s="3">
        <f t="shared" si="25"/>
        <v>19.783630260779759</v>
      </c>
      <c r="T135" s="3">
        <f t="shared" si="26"/>
        <v>42.513814186472793</v>
      </c>
      <c r="U135" s="3">
        <f t="shared" si="27"/>
        <v>27.494027644868758</v>
      </c>
    </row>
    <row r="136" spans="1:21" x14ac:dyDescent="0.15">
      <c r="A136" s="3">
        <v>1998</v>
      </c>
      <c r="B136" s="1">
        <v>963.36</v>
      </c>
      <c r="C136" s="30">
        <v>16.2</v>
      </c>
      <c r="D136" s="30">
        <v>37.71</v>
      </c>
      <c r="E136" s="5">
        <v>5.68</v>
      </c>
      <c r="F136" s="5">
        <v>5.54</v>
      </c>
      <c r="G136" s="4">
        <v>161.6</v>
      </c>
      <c r="H136">
        <f t="shared" si="14"/>
        <v>1.0394332318928787</v>
      </c>
      <c r="I136">
        <f>Consumption!G114</f>
        <v>24861.128211070634</v>
      </c>
      <c r="J136" s="3">
        <f t="shared" si="21"/>
        <v>1998</v>
      </c>
      <c r="K136" s="3">
        <f t="shared" si="15"/>
        <v>1372.7880000000002</v>
      </c>
      <c r="L136" s="3">
        <f>O136+L137/(1+Calculations!$E$3)</f>
        <v>608.44480354580924</v>
      </c>
      <c r="M136" s="3">
        <f>O136+M137/(H136+Calculations!$E$3-Calculations!$E$1+1)</f>
        <v>672.36306317709557</v>
      </c>
      <c r="N136" s="3">
        <f t="shared" si="24"/>
        <v>544.58667915363685</v>
      </c>
      <c r="O136" s="3">
        <f t="shared" si="16"/>
        <v>22.705636031649419</v>
      </c>
      <c r="P136" s="3">
        <f t="shared" si="17"/>
        <v>0.29150296947092114</v>
      </c>
      <c r="Q136" s="3">
        <f t="shared" si="18"/>
        <v>0.25580663279302063</v>
      </c>
      <c r="R136" s="3">
        <f t="shared" si="19"/>
        <v>52.853674984783929</v>
      </c>
      <c r="S136" s="3">
        <f t="shared" ref="S136:S142" si="28">K136/R135</f>
        <v>24.253776435045324</v>
      </c>
      <c r="T136" s="3">
        <f t="shared" ref="T136:T142" si="29">AVERAGE(R127:R136)</f>
        <v>43.282955425661342</v>
      </c>
      <c r="U136" s="3">
        <f t="shared" ref="U136:U142" si="30">K136/T135</f>
        <v>32.290398456810287</v>
      </c>
    </row>
    <row r="137" spans="1:21" x14ac:dyDescent="0.15">
      <c r="A137" s="3">
        <v>1999</v>
      </c>
      <c r="B137" s="1">
        <v>1248.77</v>
      </c>
      <c r="C137" s="30">
        <v>16.690000000000001</v>
      </c>
      <c r="D137" s="30">
        <v>48.17</v>
      </c>
      <c r="E137" s="5">
        <v>5.31</v>
      </c>
      <c r="F137" s="5">
        <v>4.72</v>
      </c>
      <c r="G137" s="4">
        <v>164.3</v>
      </c>
      <c r="H137">
        <f t="shared" si="14"/>
        <v>1.0250256516587677</v>
      </c>
      <c r="I137">
        <f>Consumption!G115</f>
        <v>25922.571314010773</v>
      </c>
      <c r="J137" s="3">
        <f t="shared" si="21"/>
        <v>1999</v>
      </c>
      <c r="K137" s="3">
        <f t="shared" si="15"/>
        <v>1750.2541424223978</v>
      </c>
      <c r="L137" s="3">
        <f>O137+L138/(1+Calculations!$E$3)</f>
        <v>623.99278249983411</v>
      </c>
      <c r="M137" s="3">
        <f>O137+M138/(H137+Calculations!$E$3-Calculations!$E$1+1)</f>
        <v>700.02021134358563</v>
      </c>
      <c r="N137" s="3">
        <f t="shared" si="24"/>
        <v>621.01286702427842</v>
      </c>
      <c r="O137" s="3">
        <f t="shared" si="16"/>
        <v>22.768798578199053</v>
      </c>
      <c r="P137" s="3">
        <f t="shared" si="17"/>
        <v>0.12417065786098455</v>
      </c>
      <c r="Q137" s="3">
        <f t="shared" si="18"/>
        <v>0.11704557078353914</v>
      </c>
      <c r="R137" s="3">
        <f t="shared" si="19"/>
        <v>65.714381516587679</v>
      </c>
      <c r="S137" s="3">
        <f t="shared" si="28"/>
        <v>33.115088835852553</v>
      </c>
      <c r="T137" s="3">
        <f t="shared" si="29"/>
        <v>45.720560296315398</v>
      </c>
      <c r="U137" s="3">
        <f t="shared" si="30"/>
        <v>40.437491506985161</v>
      </c>
    </row>
    <row r="138" spans="1:21" x14ac:dyDescent="0.15">
      <c r="A138" s="3">
        <v>2000</v>
      </c>
      <c r="B138" s="1">
        <v>1425.59</v>
      </c>
      <c r="C138" s="30">
        <v>16.27</v>
      </c>
      <c r="D138" s="30">
        <v>50</v>
      </c>
      <c r="E138" s="5">
        <v>6.61</v>
      </c>
      <c r="F138" s="5">
        <v>6.66</v>
      </c>
      <c r="G138" s="4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 s="3">
        <f t="shared" si="21"/>
        <v>2000</v>
      </c>
      <c r="K138" s="3">
        <f t="shared" ref="K138:K153" si="32">B138*$G$151/G138</f>
        <v>1944.8155521327012</v>
      </c>
      <c r="L138" s="3">
        <f>O138+L139/(1+Calculations!$E$3)</f>
        <v>640.48888556496854</v>
      </c>
      <c r="M138" s="3">
        <f>O138+M139/(H138+Calculations!$E$3-Calculations!$E$1+1)</f>
        <v>719.99578559569716</v>
      </c>
      <c r="N138" s="3">
        <f t="shared" si="24"/>
        <v>701.59109986192766</v>
      </c>
      <c r="O138" s="3">
        <f t="shared" ref="O138:O150" si="33">C138*$G$151/G139</f>
        <v>21.397233580810965</v>
      </c>
      <c r="P138" s="3">
        <f t="shared" ref="P138:P146" si="34">(K139-K138+O138)/K138</f>
        <v>-8.5810510292833625E-2</v>
      </c>
      <c r="Q138" s="3">
        <f t="shared" ref="Q138:Q147" si="35">LN(1+P138)</f>
        <v>-8.9717409861184108E-2</v>
      </c>
      <c r="R138" s="3">
        <f t="shared" ref="R138:R149" si="36">D138*$G$151/G139</f>
        <v>65.756710451170761</v>
      </c>
      <c r="S138" s="3">
        <f t="shared" si="28"/>
        <v>29.594976126219635</v>
      </c>
      <c r="T138" s="3">
        <f t="shared" si="29"/>
        <v>48.645283941729645</v>
      </c>
      <c r="U138" s="3">
        <f t="shared" si="30"/>
        <v>42.537001723695695</v>
      </c>
    </row>
    <row r="139" spans="1:21" x14ac:dyDescent="0.15">
      <c r="A139" s="3">
        <v>2001</v>
      </c>
      <c r="B139" s="1">
        <v>1335.63</v>
      </c>
      <c r="C139" s="30">
        <v>15.74</v>
      </c>
      <c r="D139" s="30">
        <v>24.69</v>
      </c>
      <c r="E139" s="6">
        <v>4.63</v>
      </c>
      <c r="F139" s="6">
        <v>5.16</v>
      </c>
      <c r="G139" s="4">
        <v>175.1</v>
      </c>
      <c r="H139">
        <f t="shared" si="31"/>
        <v>1.0344840767927725</v>
      </c>
      <c r="I139">
        <f>Consumption!G117</f>
        <v>27388.939129459435</v>
      </c>
      <c r="J139" s="3">
        <f>J138+1</f>
        <v>2001</v>
      </c>
      <c r="K139" s="3">
        <f t="shared" si="32"/>
        <v>1756.5327035979442</v>
      </c>
      <c r="L139" s="3">
        <f>O139+L140/(1+Calculations!$E$3)</f>
        <v>659.52346021776793</v>
      </c>
      <c r="M139" s="3">
        <f>O139+M140/(H139+Calculations!$E$3-Calculations!$E$1+1)</f>
        <v>744.58809814799258</v>
      </c>
      <c r="N139" s="3">
        <f t="shared" si="24"/>
        <v>728.18416752602309</v>
      </c>
      <c r="O139" s="3">
        <f t="shared" si="33"/>
        <v>20.466443817052514</v>
      </c>
      <c r="P139" s="3">
        <f t="shared" si="34"/>
        <v>-0.14430209463916083</v>
      </c>
      <c r="Q139" s="3">
        <f t="shared" si="35"/>
        <v>-0.15583787942738653</v>
      </c>
      <c r="R139" s="3">
        <f t="shared" si="36"/>
        <v>32.103970638057596</v>
      </c>
      <c r="S139" s="3">
        <f t="shared" si="28"/>
        <v>26.712600000000002</v>
      </c>
      <c r="T139" s="3">
        <f t="shared" si="29"/>
        <v>49.192703742682411</v>
      </c>
      <c r="U139" s="3">
        <f t="shared" si="30"/>
        <v>36.109002996097807</v>
      </c>
    </row>
    <row r="140" spans="1:21" x14ac:dyDescent="0.15">
      <c r="A140" s="3">
        <v>2002</v>
      </c>
      <c r="B140" s="1">
        <v>1140.21</v>
      </c>
      <c r="C140" s="31">
        <v>16.07</v>
      </c>
      <c r="D140" s="30">
        <v>27.59</v>
      </c>
      <c r="E140" s="6">
        <v>1.85</v>
      </c>
      <c r="F140" s="6">
        <v>5.04</v>
      </c>
      <c r="G140" s="4">
        <v>177.1</v>
      </c>
      <c r="H140">
        <f t="shared" si="31"/>
        <v>0.99271518987341767</v>
      </c>
      <c r="I140">
        <f>Consumption!G118</f>
        <v>27848.501154293452</v>
      </c>
      <c r="J140" s="3">
        <f>J139+1</f>
        <v>2002</v>
      </c>
      <c r="K140" s="3">
        <f t="shared" si="32"/>
        <v>1482.5949113495201</v>
      </c>
      <c r="L140" s="3">
        <f>O140+L141/(1+Calculations!$E$3)</f>
        <v>680.79272815623119</v>
      </c>
      <c r="M140" s="3">
        <f>O140+M141/(H140+Calculations!$E$3-Calculations!$E$1+1)</f>
        <v>776.6732686847871</v>
      </c>
      <c r="N140" s="3">
        <f t="shared" si="24"/>
        <v>757.83474176447794</v>
      </c>
      <c r="O140" s="3">
        <f t="shared" si="33"/>
        <v>20.366536048431481</v>
      </c>
      <c r="P140" s="3">
        <f t="shared" si="34"/>
        <v>-0.22047371020594791</v>
      </c>
      <c r="Q140" s="3">
        <f t="shared" si="35"/>
        <v>-0.24906886456932079</v>
      </c>
      <c r="R140" s="3">
        <f t="shared" si="36"/>
        <v>34.966566868464504</v>
      </c>
      <c r="S140" s="3">
        <f t="shared" si="28"/>
        <v>46.181044957472658</v>
      </c>
      <c r="T140" s="3">
        <f t="shared" si="29"/>
        <v>49.606579784367568</v>
      </c>
      <c r="U140" s="3">
        <f t="shared" si="30"/>
        <v>30.138512392095571</v>
      </c>
    </row>
    <row r="141" spans="1:21" x14ac:dyDescent="0.15">
      <c r="A141" s="3">
        <v>2003</v>
      </c>
      <c r="B141" s="1">
        <v>895.84</v>
      </c>
      <c r="C141" s="32">
        <v>17.39</v>
      </c>
      <c r="D141" s="30">
        <v>48.74</v>
      </c>
      <c r="E141" s="6">
        <v>1.18</v>
      </c>
      <c r="F141" s="6">
        <v>4.05</v>
      </c>
      <c r="G141" s="4">
        <v>181.7</v>
      </c>
      <c r="H141">
        <f t="shared" si="31"/>
        <v>0.99267850971922245</v>
      </c>
      <c r="I141">
        <f>Consumption!G119</f>
        <v>28368.686990289927</v>
      </c>
      <c r="J141" s="3">
        <f>J140+1</f>
        <v>2003</v>
      </c>
      <c r="K141" s="3">
        <f t="shared" si="32"/>
        <v>1135.3551744634015</v>
      </c>
      <c r="L141" s="3">
        <f>O141+L142/(1+Calculations!$E$3)</f>
        <v>703.5574878798825</v>
      </c>
      <c r="M141" s="3">
        <f>O141+M142/(H141+Calculations!$E$3-Calculations!$E$1+1)</f>
        <v>779.60402133201251</v>
      </c>
      <c r="N141" s="3">
        <f t="shared" si="24"/>
        <v>795.69733231892508</v>
      </c>
      <c r="O141" s="3">
        <f t="shared" si="33"/>
        <v>21.622943844492443</v>
      </c>
      <c r="P141" s="3">
        <f t="shared" si="34"/>
        <v>0.25935260707809182</v>
      </c>
      <c r="Q141" s="3">
        <f t="shared" si="35"/>
        <v>0.23059778501465203</v>
      </c>
      <c r="R141" s="3">
        <f t="shared" si="36"/>
        <v>60.603926565874737</v>
      </c>
      <c r="S141" s="3">
        <f t="shared" si="28"/>
        <v>32.469735411380938</v>
      </c>
      <c r="T141" s="3">
        <f t="shared" si="29"/>
        <v>52.219072851351754</v>
      </c>
      <c r="U141" s="3">
        <f t="shared" si="30"/>
        <v>22.887189147057139</v>
      </c>
    </row>
    <row r="142" spans="1:21" x14ac:dyDescent="0.15">
      <c r="A142" s="3">
        <v>2004</v>
      </c>
      <c r="B142" s="7">
        <v>1132.52</v>
      </c>
      <c r="C142" s="32">
        <v>19.440000000000001</v>
      </c>
      <c r="D142" s="30">
        <v>58.55</v>
      </c>
      <c r="E142" s="6">
        <v>1.49</v>
      </c>
      <c r="F142" s="6">
        <v>4.1500000000000004</v>
      </c>
      <c r="G142" s="4">
        <v>185.2</v>
      </c>
      <c r="H142">
        <f t="shared" si="31"/>
        <v>0.98562915574200316</v>
      </c>
      <c r="I142">
        <f>Consumption!G120</f>
        <v>29087.295635218237</v>
      </c>
      <c r="J142" s="3">
        <f>J141+1</f>
        <v>2004</v>
      </c>
      <c r="K142" s="3">
        <f t="shared" si="32"/>
        <v>1408.1895550755939</v>
      </c>
      <c r="L142" s="3">
        <f>O142+L143/(1+Calculations!$E$3)</f>
        <v>726.47051318300657</v>
      </c>
      <c r="M142" s="3">
        <f>O142+M143/(H142+Calculations!$E$3-Calculations!$E$1+1)</f>
        <v>781.30213987482375</v>
      </c>
      <c r="N142" s="3">
        <f t="shared" si="24"/>
        <v>857.81325957895535</v>
      </c>
      <c r="O142" s="3">
        <f t="shared" si="33"/>
        <v>23.474793917147355</v>
      </c>
      <c r="P142" s="3">
        <f t="shared" si="34"/>
        <v>2.9753250293636083E-2</v>
      </c>
      <c r="Q142" s="3">
        <f t="shared" si="35"/>
        <v>2.9319210720075494E-2</v>
      </c>
      <c r="R142" s="3">
        <f t="shared" si="36"/>
        <v>70.70211851074987</v>
      </c>
      <c r="S142" s="3">
        <f t="shared" si="28"/>
        <v>23.235945835043083</v>
      </c>
      <c r="T142" s="3">
        <f t="shared" si="29"/>
        <v>54.600949373085427</v>
      </c>
      <c r="U142" s="3">
        <f t="shared" si="30"/>
        <v>26.96695820479588</v>
      </c>
    </row>
    <row r="143" spans="1:21" x14ac:dyDescent="0.15">
      <c r="A143" s="3">
        <v>2005</v>
      </c>
      <c r="B143" s="7">
        <v>1181.4100000000001</v>
      </c>
      <c r="C143" s="33">
        <v>22.22</v>
      </c>
      <c r="D143" s="34">
        <v>69.930000000000007</v>
      </c>
      <c r="E143" s="6">
        <v>3.41</v>
      </c>
      <c r="F143" s="6">
        <v>4.22</v>
      </c>
      <c r="G143" s="4">
        <v>190.7</v>
      </c>
      <c r="H143">
        <f t="shared" si="31"/>
        <v>0.99446732223903167</v>
      </c>
      <c r="I143">
        <f>Consumption!G121</f>
        <v>29790.295774838196</v>
      </c>
      <c r="J143" s="3">
        <f>J142+1</f>
        <v>2005</v>
      </c>
      <c r="K143" s="3">
        <f t="shared" si="32"/>
        <v>1426.6129774514948</v>
      </c>
      <c r="L143" s="3">
        <f>O143+L144/(1+Calculations!$E$3)</f>
        <v>748.90715745002888</v>
      </c>
      <c r="M143" s="3">
        <f>O143+M144/(H143+Calculations!$E$3-Calculations!$E$1+1)</f>
        <v>775.80148521928527</v>
      </c>
      <c r="N143" s="3">
        <f t="shared" si="24"/>
        <v>920.32229985920151</v>
      </c>
      <c r="O143" s="3">
        <f t="shared" si="33"/>
        <v>25.803437216338882</v>
      </c>
      <c r="P143" s="3">
        <f t="shared" si="34"/>
        <v>5.8980447745962783E-2</v>
      </c>
      <c r="Q143" s="3">
        <f t="shared" si="35"/>
        <v>5.7306603508282164E-2</v>
      </c>
      <c r="R143" s="3">
        <f t="shared" si="36"/>
        <v>81.207667170953101</v>
      </c>
      <c r="S143" s="3">
        <f t="shared" ref="S143:S149" si="37">K143/R142</f>
        <v>20.177796754910336</v>
      </c>
      <c r="T143" s="3">
        <f t="shared" ref="T143:T149" si="38">AVERAGE(R134:R143)</f>
        <v>57.656749250802498</v>
      </c>
      <c r="U143" s="3">
        <f t="shared" ref="U143:U149" si="39">K143/T142</f>
        <v>26.127988502608684</v>
      </c>
    </row>
    <row r="144" spans="1:21" x14ac:dyDescent="0.15">
      <c r="A144" s="3">
        <v>2006</v>
      </c>
      <c r="B144" s="1">
        <v>1278.73</v>
      </c>
      <c r="C144" s="33">
        <v>24.88</v>
      </c>
      <c r="D144" s="34">
        <v>81.510000000000005</v>
      </c>
      <c r="E144" s="6">
        <v>5.32</v>
      </c>
      <c r="F144" s="9">
        <v>4.42</v>
      </c>
      <c r="G144" s="4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 s="3">
        <f t="shared" si="32"/>
        <v>1484.9518124054462</v>
      </c>
      <c r="L144" s="3">
        <f>O144+L145/(1+Calculations!$E$3)</f>
        <v>770.32837728696722</v>
      </c>
      <c r="M144" s="3">
        <f>O144+M145/(H144+Calculations!$E$3-Calculations!$E$1+1)</f>
        <v>774.41509969688252</v>
      </c>
      <c r="N144" s="3">
        <f t="shared" si="24"/>
        <v>967.54454353408187</v>
      </c>
      <c r="O144" s="3">
        <f t="shared" si="33"/>
        <v>28.304908702869337</v>
      </c>
      <c r="P144" s="3">
        <f t="shared" si="34"/>
        <v>0.11014420374305728</v>
      </c>
      <c r="Q144" s="3">
        <f t="shared" si="35"/>
        <v>0.10448992016827678</v>
      </c>
      <c r="R144" s="3">
        <f t="shared" si="36"/>
        <v>92.730430400758834</v>
      </c>
      <c r="S144" s="3">
        <f t="shared" si="37"/>
        <v>18.285857285857283</v>
      </c>
      <c r="T144" s="3">
        <f t="shared" si="38"/>
        <v>61.324044710740097</v>
      </c>
      <c r="U144" s="3">
        <f t="shared" si="39"/>
        <v>25.75503877171462</v>
      </c>
    </row>
    <row r="145" spans="1:21" x14ac:dyDescent="0.15">
      <c r="A145" s="3">
        <v>2007</v>
      </c>
      <c r="B145" s="1">
        <v>1424.16</v>
      </c>
      <c r="C145" s="33">
        <v>27.73</v>
      </c>
      <c r="D145" s="34">
        <v>66.180000000000007</v>
      </c>
      <c r="E145" s="19">
        <v>5.34</v>
      </c>
      <c r="F145" s="9">
        <v>4.76</v>
      </c>
      <c r="G145" s="22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 s="3">
        <f t="shared" si="32"/>
        <v>1620.2057386767844</v>
      </c>
      <c r="L145" s="3">
        <f>O145+L146/(1+Calculations!$E$3)</f>
        <v>790.48374177705375</v>
      </c>
      <c r="M145" s="3">
        <f>O145+M146/(H145+Calculations!$E$3-Calculations!$E$1+1)</f>
        <v>798.24291147776353</v>
      </c>
      <c r="N145" s="3">
        <f t="shared" si="24"/>
        <v>1004.9851479070352</v>
      </c>
      <c r="O145" s="3">
        <f t="shared" si="33"/>
        <v>30.238016857656977</v>
      </c>
      <c r="P145" s="3">
        <f t="shared" si="34"/>
        <v>-5.3392550559229458E-2</v>
      </c>
      <c r="Q145" s="3">
        <f t="shared" si="35"/>
        <v>-5.4870791859177731E-2</v>
      </c>
      <c r="R145" s="3">
        <f t="shared" si="36"/>
        <v>72.165595226820727</v>
      </c>
      <c r="S145" s="3">
        <f t="shared" si="37"/>
        <v>17.472211998527786</v>
      </c>
      <c r="T145" s="3">
        <f t="shared" si="38"/>
        <v>62.880504233422172</v>
      </c>
      <c r="U145" s="3">
        <f t="shared" si="39"/>
        <v>26.420399148802833</v>
      </c>
    </row>
    <row r="146" spans="1:21" x14ac:dyDescent="0.15">
      <c r="A146" s="3">
        <v>2008</v>
      </c>
      <c r="B146" s="1">
        <v>1378.76</v>
      </c>
      <c r="C146" s="33">
        <v>28.39</v>
      </c>
      <c r="D146" s="34">
        <v>14.88</v>
      </c>
      <c r="E146" s="20">
        <f>(3.71+3.13)/2</f>
        <v>3.42</v>
      </c>
      <c r="F146" s="9">
        <v>3.74</v>
      </c>
      <c r="G146" s="12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 s="3">
        <f t="shared" si="32"/>
        <v>1503.4608050004736</v>
      </c>
      <c r="L146" s="3">
        <f>O146+L147/(1+Calculations!$E$3)</f>
        <v>809.89606225127488</v>
      </c>
      <c r="M146" s="3">
        <f>O146+M147/(H146+Calculations!$E$3-Calculations!$E$1+1)</f>
        <v>804.69447125121746</v>
      </c>
      <c r="N146" s="3">
        <f t="shared" si="24"/>
        <v>928.86255553349815</v>
      </c>
      <c r="O146" s="3">
        <f t="shared" si="33"/>
        <v>30.963134936985835</v>
      </c>
      <c r="P146" s="3">
        <f t="shared" si="34"/>
        <v>-0.35149942242166116</v>
      </c>
      <c r="Q146" s="3">
        <f t="shared" si="35"/>
        <v>-0.4330923845886584</v>
      </c>
      <c r="R146" s="3">
        <f t="shared" si="36"/>
        <v>16.228652619314872</v>
      </c>
      <c r="S146" s="3">
        <f t="shared" si="37"/>
        <v>20.833484436385614</v>
      </c>
      <c r="T146" s="3">
        <f t="shared" si="38"/>
        <v>59.218001996875259</v>
      </c>
      <c r="U146" s="3">
        <f t="shared" si="39"/>
        <v>23.909808347264427</v>
      </c>
    </row>
    <row r="147" spans="1:21" x14ac:dyDescent="0.15">
      <c r="A147" s="3">
        <v>2009</v>
      </c>
      <c r="B147" s="1">
        <v>865.58</v>
      </c>
      <c r="C147" s="35">
        <v>22.41</v>
      </c>
      <c r="D147" s="35">
        <v>50.97</v>
      </c>
      <c r="E147" s="23">
        <f>(1.53+0.5)/2</f>
        <v>1.0150000000000001</v>
      </c>
      <c r="F147" s="9">
        <v>2.52</v>
      </c>
      <c r="G147" s="12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 s="3">
        <f t="shared" si="32"/>
        <v>944.03206547221555</v>
      </c>
      <c r="L147" s="3">
        <f>$B147*$G$145/$G147</f>
        <v>829.80369361049156</v>
      </c>
      <c r="M147" s="3">
        <f>$B147*$G$145/$G147</f>
        <v>829.80369361049156</v>
      </c>
      <c r="N147" s="3">
        <f>$B147*$G$145/$G147</f>
        <v>829.80369361049156</v>
      </c>
      <c r="O147" s="3">
        <f t="shared" si="33"/>
        <v>23.815802516994559</v>
      </c>
      <c r="P147" s="3">
        <f>(K148-K147+O147)/K147</f>
        <v>0.29008238650075679</v>
      </c>
      <c r="Q147" s="3">
        <f t="shared" si="35"/>
        <v>0.25470608183872878</v>
      </c>
      <c r="R147" s="3">
        <f t="shared" si="36"/>
        <v>54.167400905453491</v>
      </c>
      <c r="S147" s="3">
        <f t="shared" si="37"/>
        <v>58.170698924731184</v>
      </c>
      <c r="T147" s="3">
        <f t="shared" si="38"/>
        <v>58.063303935761851</v>
      </c>
      <c r="U147" s="3">
        <f t="shared" si="39"/>
        <v>15.941639934458259</v>
      </c>
    </row>
    <row r="148" spans="1:21" x14ac:dyDescent="0.15">
      <c r="A148" s="3">
        <v>2010</v>
      </c>
      <c r="B148" s="12">
        <v>1123.58</v>
      </c>
      <c r="C148" s="6">
        <v>22.73</v>
      </c>
      <c r="D148" s="4">
        <v>77.349999999999994</v>
      </c>
      <c r="E148" s="9">
        <f>(0.29+0.62)/2</f>
        <v>0.45499999999999996</v>
      </c>
      <c r="F148" s="9">
        <v>3.73</v>
      </c>
      <c r="G148" s="12">
        <v>216.68700000000001</v>
      </c>
      <c r="H148">
        <f t="shared" si="31"/>
        <v>0.98842049127475329</v>
      </c>
      <c r="J148">
        <v>2010</v>
      </c>
      <c r="K148" s="3">
        <f t="shared" si="32"/>
        <v>1194.06333744064</v>
      </c>
      <c r="L148" s="3"/>
      <c r="M148" s="3"/>
      <c r="N148" s="3"/>
      <c r="O148" s="3">
        <f t="shared" si="33"/>
        <v>23.768018780962933</v>
      </c>
      <c r="P148" s="3">
        <f>(K149-K148+O148)/K148</f>
        <v>0.14312350749611549</v>
      </c>
      <c r="Q148" s="3">
        <f>LN(1+P148)</f>
        <v>0.13376443452724995</v>
      </c>
      <c r="R148" s="3">
        <f t="shared" si="36"/>
        <v>80.882369234821056</v>
      </c>
      <c r="S148" s="3">
        <f t="shared" si="37"/>
        <v>22.043947420051005</v>
      </c>
      <c r="T148" s="3">
        <f t="shared" si="38"/>
        <v>59.575869814126875</v>
      </c>
      <c r="U148" s="3">
        <f t="shared" si="39"/>
        <v>20.564853470303518</v>
      </c>
    </row>
    <row r="149" spans="1:21" x14ac:dyDescent="0.15">
      <c r="A149" s="3">
        <v>2011</v>
      </c>
      <c r="B149" s="12">
        <v>1282.6199999999999</v>
      </c>
      <c r="C149" s="6">
        <v>26.43</v>
      </c>
      <c r="D149" s="4">
        <v>86.95</v>
      </c>
      <c r="E149" s="9">
        <f>(0.38+0.35)/2</f>
        <v>0.36499999999999999</v>
      </c>
      <c r="F149" s="9">
        <v>3.39</v>
      </c>
      <c r="G149" s="12">
        <v>220.22300000000001</v>
      </c>
      <c r="H149">
        <f t="shared" si="31"/>
        <v>0.97512546687843293</v>
      </c>
      <c r="J149">
        <v>2011</v>
      </c>
      <c r="K149" s="3">
        <f t="shared" si="32"/>
        <v>1341.1938516866992</v>
      </c>
      <c r="L149" s="3"/>
      <c r="M149" s="3"/>
      <c r="N149" s="3"/>
      <c r="O149" s="3">
        <f t="shared" si="33"/>
        <v>26.851522731784794</v>
      </c>
      <c r="P149" s="3">
        <f>(K150-K149+O149)/K149</f>
        <v>5.2044392665352435E-3</v>
      </c>
      <c r="Q149" s="3">
        <f>LN(1+P149)</f>
        <v>5.1909429793141788E-3</v>
      </c>
      <c r="R149" s="3">
        <f t="shared" si="36"/>
        <v>88.336734828932578</v>
      </c>
      <c r="S149" s="3">
        <f t="shared" si="37"/>
        <v>16.582029734970913</v>
      </c>
      <c r="T149" s="3">
        <f t="shared" si="38"/>
        <v>65.199146233214378</v>
      </c>
      <c r="U149" s="3">
        <f t="shared" si="39"/>
        <v>22.512367102169776</v>
      </c>
    </row>
    <row r="150" spans="1:21" x14ac:dyDescent="0.15">
      <c r="A150" s="3">
        <v>2012</v>
      </c>
      <c r="B150" s="24">
        <v>1300.58</v>
      </c>
      <c r="C150" s="6">
        <v>31.25</v>
      </c>
      <c r="D150" s="4">
        <v>86.51</v>
      </c>
      <c r="E150" s="9"/>
      <c r="F150" s="9">
        <v>1.97</v>
      </c>
      <c r="G150" s="25">
        <v>226.66499999999999</v>
      </c>
      <c r="H150">
        <f t="shared" si="31"/>
        <v>0.98430171964564872</v>
      </c>
      <c r="J150">
        <v>2012</v>
      </c>
      <c r="K150" s="3">
        <f t="shared" si="32"/>
        <v>1321.3224909006683</v>
      </c>
      <c r="L150" s="3"/>
      <c r="M150" s="3"/>
      <c r="N150" s="3"/>
      <c r="O150" s="3">
        <f t="shared" si="33"/>
        <v>31.25</v>
      </c>
      <c r="P150" s="3">
        <f>(K151-K150+O150)/K150</f>
        <v>0.14404319188542433</v>
      </c>
      <c r="Q150" s="3">
        <f>LN(1+P150)</f>
        <v>0.13456864738950033</v>
      </c>
      <c r="R150" s="3"/>
      <c r="S150" s="3">
        <f>K150/R149</f>
        <v>14.957791834387576</v>
      </c>
      <c r="T150" s="3">
        <f>AVERAGE(R141:R150)</f>
        <v>68.55832171818659</v>
      </c>
      <c r="U150" s="3">
        <f>K150/T149</f>
        <v>20.26594774990393</v>
      </c>
    </row>
    <row r="151" spans="1:21" x14ac:dyDescent="0.15">
      <c r="A151" s="3">
        <v>2013</v>
      </c>
      <c r="B151" s="24">
        <v>1480.4</v>
      </c>
      <c r="C151" s="6">
        <v>34.99</v>
      </c>
      <c r="D151" s="4">
        <v>100.2</v>
      </c>
      <c r="E151" s="9"/>
      <c r="F151" s="9">
        <v>1.91</v>
      </c>
      <c r="G151" s="25">
        <v>230.28</v>
      </c>
      <c r="J151">
        <v>2013</v>
      </c>
      <c r="K151" s="3">
        <f t="shared" si="32"/>
        <v>1480.4</v>
      </c>
      <c r="L151" s="3"/>
      <c r="M151" s="3"/>
      <c r="N151" s="3"/>
      <c r="O151" s="3"/>
      <c r="P151" s="3"/>
      <c r="Q151" s="3"/>
      <c r="R151" s="3"/>
      <c r="S151" s="3"/>
      <c r="T151" s="3">
        <f>AVERAGE(R142:R151)</f>
        <v>69.552621112225566</v>
      </c>
      <c r="U151" s="3">
        <f>K151/T150</f>
        <v>21.593294043650602</v>
      </c>
    </row>
    <row r="152" spans="1:21" ht="12.75" x14ac:dyDescent="0.2">
      <c r="A152" s="3">
        <v>2014</v>
      </c>
      <c r="B152" s="24">
        <v>1822.36</v>
      </c>
      <c r="C152" s="6">
        <v>39.44</v>
      </c>
      <c r="D152" s="4">
        <v>102.31</v>
      </c>
      <c r="F152" s="9">
        <v>2.86</v>
      </c>
      <c r="G152" s="10">
        <v>233.916</v>
      </c>
      <c r="K152" s="3">
        <f t="shared" si="32"/>
        <v>1794.0331606217617</v>
      </c>
    </row>
    <row r="153" spans="1:21" ht="12.75" x14ac:dyDescent="0.2">
      <c r="A153" s="3">
        <v>2015</v>
      </c>
      <c r="B153" s="24">
        <v>2028.18</v>
      </c>
      <c r="C153" s="6">
        <v>43.39</v>
      </c>
      <c r="F153" s="9">
        <v>1.88</v>
      </c>
      <c r="G153" s="10">
        <v>233.70699999999999</v>
      </c>
      <c r="K153" s="3">
        <f t="shared" si="32"/>
        <v>1998.4394579537627</v>
      </c>
    </row>
    <row r="154" spans="1:21" ht="12.75" x14ac:dyDescent="0.2">
      <c r="A154" s="3">
        <v>2016</v>
      </c>
      <c r="B154" s="24">
        <v>1918.6</v>
      </c>
      <c r="F154" s="9"/>
      <c r="G154" s="10"/>
    </row>
    <row r="155" spans="1:21" ht="12.75" x14ac:dyDescent="0.2">
      <c r="F155" s="9"/>
      <c r="G155" s="10"/>
    </row>
    <row r="156" spans="1:21" ht="12.75" x14ac:dyDescent="0.2">
      <c r="F156" s="9"/>
      <c r="G156" s="10"/>
    </row>
    <row r="157" spans="1:21" ht="12.75" x14ac:dyDescent="0.2">
      <c r="A157" s="3"/>
      <c r="B157" t="s">
        <v>18</v>
      </c>
      <c r="C157" s="3"/>
      <c r="D157" s="3"/>
      <c r="E157" s="18"/>
      <c r="F157" s="9"/>
      <c r="G157" s="10"/>
    </row>
    <row r="158" spans="1:21" x14ac:dyDescent="0.15">
      <c r="A158" s="3"/>
      <c r="B158" t="s">
        <v>19</v>
      </c>
      <c r="C158" s="3"/>
      <c r="D158" s="3"/>
    </row>
    <row r="159" spans="1:21" x14ac:dyDescent="0.15">
      <c r="A159" s="3"/>
      <c r="B159" t="s">
        <v>75</v>
      </c>
      <c r="C159" s="3"/>
      <c r="D159" s="3"/>
    </row>
    <row r="160" spans="1:21" x14ac:dyDescent="0.15">
      <c r="A160" s="3"/>
      <c r="B160" t="s">
        <v>76</v>
      </c>
      <c r="C160" s="3"/>
      <c r="D160" s="3"/>
      <c r="L160" s="3"/>
      <c r="M160" s="3"/>
      <c r="N160" s="3"/>
    </row>
    <row r="161" spans="1:14" x14ac:dyDescent="0.15">
      <c r="A161" s="3"/>
      <c r="B161" s="36" t="s">
        <v>86</v>
      </c>
      <c r="C161" s="3"/>
      <c r="D161" s="3"/>
    </row>
    <row r="162" spans="1:14" x14ac:dyDescent="0.15">
      <c r="A162" s="3"/>
      <c r="B162" s="3"/>
      <c r="C162" s="3"/>
      <c r="D162" s="3"/>
    </row>
    <row r="163" spans="1:14" x14ac:dyDescent="0.15">
      <c r="A163" s="3"/>
      <c r="B163" s="3"/>
      <c r="C163" s="3"/>
      <c r="D163" s="3"/>
    </row>
    <row r="164" spans="1:14" x14ac:dyDescent="0.15">
      <c r="A164" s="3"/>
      <c r="B164" s="3"/>
      <c r="C164" s="3"/>
      <c r="D164" s="3"/>
    </row>
    <row r="165" spans="1:14" x14ac:dyDescent="0.15">
      <c r="A165" s="3"/>
      <c r="B165" s="3"/>
      <c r="C165" s="3"/>
      <c r="D165" s="3"/>
    </row>
    <row r="166" spans="1:14" x14ac:dyDescent="0.15">
      <c r="A166" s="3"/>
      <c r="B166" s="3"/>
      <c r="C166" s="3"/>
      <c r="D166" s="3"/>
    </row>
    <row r="167" spans="1:14" x14ac:dyDescent="0.15">
      <c r="A167" s="3"/>
      <c r="B167" s="3"/>
      <c r="C167" s="3"/>
      <c r="D167" s="3"/>
    </row>
    <row r="168" spans="1:14" x14ac:dyDescent="0.15">
      <c r="A168" s="3"/>
      <c r="B168" s="3"/>
      <c r="C168" s="3"/>
      <c r="D168" s="3"/>
    </row>
    <row r="169" spans="1:14" x14ac:dyDescent="0.15">
      <c r="A169" s="3"/>
      <c r="B169" s="3"/>
      <c r="C169" s="3"/>
      <c r="D169" s="3"/>
    </row>
    <row r="170" spans="1:14" x14ac:dyDescent="0.15">
      <c r="A170" s="3"/>
      <c r="B170" s="3"/>
      <c r="C170" s="3"/>
      <c r="D170" s="3"/>
    </row>
    <row r="171" spans="1:14" x14ac:dyDescent="0.15">
      <c r="A171" s="3"/>
      <c r="B171" s="3"/>
      <c r="C171" s="3"/>
      <c r="D171" s="3"/>
    </row>
    <row r="172" spans="1:14" x14ac:dyDescent="0.15">
      <c r="A172" s="3"/>
      <c r="B172" s="3"/>
      <c r="C172" s="3"/>
      <c r="D172" s="3"/>
    </row>
    <row r="173" spans="1:14" x14ac:dyDescent="0.15">
      <c r="A173" s="3"/>
      <c r="B173" s="3"/>
      <c r="C173" s="3"/>
      <c r="D173" s="3"/>
    </row>
    <row r="174" spans="1:14" x14ac:dyDescent="0.15">
      <c r="A174" s="3"/>
      <c r="B174" s="3"/>
      <c r="C174" s="3"/>
      <c r="D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</row>
    <row r="275" spans="1:4" x14ac:dyDescent="0.15">
      <c r="A275" s="3"/>
      <c r="B275" s="3"/>
    </row>
    <row r="276" spans="1:4" x14ac:dyDescent="0.15">
      <c r="A276" s="3"/>
      <c r="B276" s="3"/>
    </row>
    <row r="277" spans="1:4" x14ac:dyDescent="0.15">
      <c r="A277" s="3"/>
      <c r="B277" s="3"/>
    </row>
    <row r="278" spans="1:4" x14ac:dyDescent="0.15">
      <c r="A278" s="3"/>
      <c r="B278" s="3"/>
    </row>
    <row r="279" spans="1:4" x14ac:dyDescent="0.15">
      <c r="A279" s="3"/>
      <c r="B279" s="3"/>
    </row>
    <row r="280" spans="1:4" x14ac:dyDescent="0.15">
      <c r="A280" s="3"/>
      <c r="B280" s="3"/>
    </row>
    <row r="281" spans="1:4" x14ac:dyDescent="0.15">
      <c r="A281" s="3"/>
      <c r="B281" s="3"/>
    </row>
    <row r="282" spans="1:4" x14ac:dyDescent="0.15">
      <c r="A282" s="3"/>
      <c r="B282" s="3"/>
    </row>
    <row r="283" spans="1:4" x14ac:dyDescent="0.15">
      <c r="A283" s="3"/>
      <c r="B283" s="3"/>
    </row>
    <row r="284" spans="1:4" x14ac:dyDescent="0.15">
      <c r="A284" s="3"/>
      <c r="B284" s="3"/>
    </row>
    <row r="285" spans="1:4" x14ac:dyDescent="0.15">
      <c r="A285" s="3"/>
      <c r="B285" s="3"/>
    </row>
    <row r="286" spans="1:4" x14ac:dyDescent="0.15">
      <c r="A286" s="3"/>
      <c r="B286" s="3"/>
    </row>
    <row r="287" spans="1:4" x14ac:dyDescent="0.15">
      <c r="A287" s="3"/>
      <c r="B287" s="3"/>
    </row>
    <row r="288" spans="1:4" x14ac:dyDescent="0.15">
      <c r="A288" s="3"/>
      <c r="B288" s="3"/>
    </row>
    <row r="289" spans="1:19" x14ac:dyDescent="0.15">
      <c r="A289" s="3"/>
      <c r="B289" s="3"/>
    </row>
    <row r="290" spans="1:19" x14ac:dyDescent="0.15">
      <c r="A290" s="3"/>
      <c r="B290" s="3"/>
    </row>
    <row r="291" spans="1:19" x14ac:dyDescent="0.15">
      <c r="A291" s="3"/>
      <c r="B291" s="3"/>
    </row>
    <row r="292" spans="1:19" x14ac:dyDescent="0.15">
      <c r="B292" s="2"/>
    </row>
    <row r="293" spans="1:19" x14ac:dyDescent="0.15">
      <c r="A293" s="3"/>
    </row>
    <row r="294" spans="1:19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6" spans="1:19" x14ac:dyDescent="0.15">
      <c r="A296" s="2"/>
    </row>
    <row r="299" spans="1:19" x14ac:dyDescent="0.15">
      <c r="A299" s="3"/>
    </row>
    <row r="300" spans="1:19" x14ac:dyDescent="0.15">
      <c r="A300" s="3"/>
    </row>
    <row r="301" spans="1:19" x14ac:dyDescent="0.15">
      <c r="A301" s="3"/>
    </row>
    <row r="302" spans="1:19" x14ac:dyDescent="0.15">
      <c r="A302" s="3"/>
    </row>
    <row r="303" spans="1:19" x14ac:dyDescent="0.15">
      <c r="A303" s="2"/>
    </row>
    <row r="307" spans="1:3" x14ac:dyDescent="0.15">
      <c r="A307" s="3"/>
      <c r="B307" s="3"/>
    </row>
    <row r="308" spans="1:3" x14ac:dyDescent="0.15">
      <c r="A308" s="3"/>
    </row>
    <row r="309" spans="1:3" x14ac:dyDescent="0.15">
      <c r="A309" s="3"/>
    </row>
    <row r="310" spans="1:3" x14ac:dyDescent="0.15">
      <c r="A310" s="3"/>
    </row>
    <row r="313" spans="1:3" x14ac:dyDescent="0.15">
      <c r="A313" s="3"/>
      <c r="B313" s="2"/>
    </row>
    <row r="314" spans="1:3" x14ac:dyDescent="0.15">
      <c r="A314" s="2"/>
    </row>
    <row r="315" spans="1:3" x14ac:dyDescent="0.15">
      <c r="A315" s="2"/>
    </row>
    <row r="316" spans="1:3" x14ac:dyDescent="0.15">
      <c r="A316" s="3"/>
      <c r="B316" s="3"/>
      <c r="C316" s="3"/>
    </row>
    <row r="318" spans="1:3" x14ac:dyDescent="0.15">
      <c r="A318" s="3"/>
    </row>
    <row r="319" spans="1:3" x14ac:dyDescent="0.15">
      <c r="A319" s="3"/>
      <c r="B319" s="3"/>
    </row>
    <row r="322" spans="1:2" x14ac:dyDescent="0.15">
      <c r="A322" s="3"/>
    </row>
    <row r="323" spans="1:2" x14ac:dyDescent="0.15">
      <c r="A323" s="3"/>
    </row>
    <row r="324" spans="1:2" x14ac:dyDescent="0.15">
      <c r="A324" s="3"/>
      <c r="B324" s="3"/>
    </row>
    <row r="325" spans="1:2" x14ac:dyDescent="0.15">
      <c r="A325" s="3"/>
      <c r="B325" s="3"/>
    </row>
    <row r="327" spans="1:2" x14ac:dyDescent="0.15">
      <c r="A327" s="3"/>
    </row>
    <row r="332" spans="1:2" x14ac:dyDescent="0.15">
      <c r="A332" s="3"/>
    </row>
    <row r="336" spans="1:2" x14ac:dyDescent="0.15">
      <c r="A336" s="2"/>
    </row>
    <row r="341" spans="1:14" x14ac:dyDescent="0.15">
      <c r="A341" s="3"/>
      <c r="B341" s="3"/>
    </row>
    <row r="343" spans="1:14" x14ac:dyDescent="0.15">
      <c r="A343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</row>
    <row r="347" spans="1:14" x14ac:dyDescent="0.15">
      <c r="A347" s="3"/>
      <c r="B347" s="3"/>
    </row>
    <row r="351" spans="1:14" x14ac:dyDescent="0.15">
      <c r="A351" s="3"/>
      <c r="B351" s="3"/>
    </row>
    <row r="355" spans="1:10" x14ac:dyDescent="0.15">
      <c r="A355" s="3"/>
    </row>
    <row r="358" spans="1:10" x14ac:dyDescent="0.15">
      <c r="A358" s="3"/>
    </row>
    <row r="359" spans="1:10" x14ac:dyDescent="0.15">
      <c r="A359" s="3"/>
    </row>
    <row r="360" spans="1:10" x14ac:dyDescent="0.15">
      <c r="A360" s="3"/>
      <c r="B360" s="3"/>
      <c r="C360" s="3"/>
      <c r="D360" s="3"/>
      <c r="E360" s="2"/>
      <c r="F360" s="2"/>
      <c r="G360" s="2"/>
      <c r="H360" s="2"/>
      <c r="I360" s="2"/>
      <c r="J360" s="2"/>
    </row>
    <row r="361" spans="1:10" x14ac:dyDescent="0.15">
      <c r="A361" s="3"/>
      <c r="B361" s="3"/>
    </row>
    <row r="362" spans="1:10" x14ac:dyDescent="0.15">
      <c r="A362" s="3"/>
      <c r="B362" s="3"/>
      <c r="C362" s="3"/>
    </row>
    <row r="363" spans="1:10" x14ac:dyDescent="0.15">
      <c r="A363" s="3"/>
      <c r="B363" s="3"/>
    </row>
    <row r="364" spans="1:10" x14ac:dyDescent="0.15">
      <c r="A364" s="3"/>
    </row>
    <row r="365" spans="1:10" x14ac:dyDescent="0.15">
      <c r="A365" s="3"/>
    </row>
    <row r="366" spans="1:10" x14ac:dyDescent="0.15">
      <c r="A366" s="3"/>
      <c r="B366" s="3"/>
    </row>
    <row r="367" spans="1:10" x14ac:dyDescent="0.15">
      <c r="A367" s="3"/>
      <c r="B367" s="3"/>
      <c r="C367" s="3"/>
    </row>
    <row r="369" spans="1:10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3" spans="1:10" x14ac:dyDescent="0.15">
      <c r="A373" s="3"/>
      <c r="B373" s="3"/>
    </row>
    <row r="375" spans="1:10" x14ac:dyDescent="0.15">
      <c r="A375" s="3"/>
      <c r="B375" s="3"/>
      <c r="C375" s="3"/>
      <c r="D375" s="3"/>
    </row>
    <row r="376" spans="1:10" x14ac:dyDescent="0.15">
      <c r="A376" s="3"/>
      <c r="B376" s="3"/>
    </row>
    <row r="377" spans="1:10" x14ac:dyDescent="0.15">
      <c r="A377" s="3"/>
      <c r="B377" s="3"/>
    </row>
    <row r="378" spans="1:10" x14ac:dyDescent="0.15">
      <c r="A378" s="3"/>
      <c r="B378" s="3"/>
    </row>
    <row r="379" spans="1:10" x14ac:dyDescent="0.15">
      <c r="A379" s="3"/>
      <c r="B379" s="3"/>
    </row>
    <row r="380" spans="1:10" x14ac:dyDescent="0.15">
      <c r="A380" s="3"/>
    </row>
    <row r="381" spans="1:10" x14ac:dyDescent="0.15">
      <c r="A381" s="3"/>
      <c r="B381" s="3"/>
    </row>
    <row r="382" spans="1:10" x14ac:dyDescent="0.15">
      <c r="A382" s="3"/>
      <c r="B382" s="3"/>
      <c r="C382" s="3"/>
    </row>
    <row r="383" spans="1:10" x14ac:dyDescent="0.15">
      <c r="A383" s="3"/>
      <c r="B383" s="3"/>
    </row>
    <row r="384" spans="1:10" x14ac:dyDescent="0.15">
      <c r="A384" s="3"/>
    </row>
    <row r="385" spans="1:4" x14ac:dyDescent="0.15">
      <c r="A385" s="3"/>
      <c r="B385" s="3"/>
      <c r="C385" s="3"/>
    </row>
    <row r="386" spans="1:4" x14ac:dyDescent="0.15">
      <c r="A386" s="3"/>
      <c r="B386" s="3"/>
    </row>
    <row r="387" spans="1:4" x14ac:dyDescent="0.15">
      <c r="A387" s="3"/>
      <c r="B387" s="3"/>
    </row>
    <row r="388" spans="1:4" x14ac:dyDescent="0.15">
      <c r="A388" s="3"/>
      <c r="B388" s="3"/>
    </row>
    <row r="389" spans="1:4" x14ac:dyDescent="0.15">
      <c r="A389" s="3"/>
      <c r="B389" s="3"/>
    </row>
    <row r="390" spans="1:4" x14ac:dyDescent="0.15">
      <c r="A390" s="3"/>
      <c r="B390" s="3"/>
      <c r="C390" s="3"/>
    </row>
    <row r="391" spans="1:4" x14ac:dyDescent="0.15">
      <c r="A391" s="3"/>
    </row>
    <row r="392" spans="1:4" x14ac:dyDescent="0.15">
      <c r="A392" s="3"/>
      <c r="B392" s="3"/>
    </row>
    <row r="393" spans="1:4" x14ac:dyDescent="0.15">
      <c r="A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</row>
    <row r="396" spans="1:4" x14ac:dyDescent="0.15">
      <c r="A396" s="3"/>
      <c r="B396" s="3"/>
      <c r="C396" s="3"/>
    </row>
    <row r="397" spans="1:4" x14ac:dyDescent="0.15">
      <c r="A397" s="3"/>
      <c r="B397" s="3"/>
    </row>
    <row r="401" spans="1:2" x14ac:dyDescent="0.15">
      <c r="A401" s="3"/>
      <c r="B401" s="2"/>
    </row>
    <row r="402" spans="1:2" x14ac:dyDescent="0.15">
      <c r="A402" s="2"/>
    </row>
    <row r="403" spans="1:2" x14ac:dyDescent="0.15">
      <c r="A403" s="3"/>
    </row>
    <row r="405" spans="1:2" x14ac:dyDescent="0.15">
      <c r="A405" s="3"/>
      <c r="B405" s="3"/>
    </row>
    <row r="408" spans="1:2" x14ac:dyDescent="0.15">
      <c r="A408" s="3"/>
      <c r="B408" s="2"/>
    </row>
    <row r="409" spans="1:2" x14ac:dyDescent="0.15">
      <c r="A409" s="3"/>
    </row>
    <row r="411" spans="1:2" x14ac:dyDescent="0.15">
      <c r="A411" s="3"/>
    </row>
    <row r="413" spans="1:2" x14ac:dyDescent="0.15">
      <c r="A413" s="3"/>
    </row>
    <row r="415" spans="1:2" x14ac:dyDescent="0.15">
      <c r="A415" s="3"/>
      <c r="B415" s="2"/>
    </row>
    <row r="416" spans="1:2" x14ac:dyDescent="0.15">
      <c r="A416" s="2"/>
    </row>
    <row r="418" spans="1:2" x14ac:dyDescent="0.15">
      <c r="A418" s="3"/>
    </row>
    <row r="421" spans="1:2" x14ac:dyDescent="0.15">
      <c r="A421" s="3"/>
      <c r="B421" s="2"/>
    </row>
    <row r="422" spans="1:2" x14ac:dyDescent="0.15">
      <c r="A422" s="2"/>
    </row>
    <row r="426" spans="1:2" x14ac:dyDescent="0.15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defaultRowHeight="12" x14ac:dyDescent="0.15"/>
  <cols>
    <col min="5" max="5" width="11.875" bestFit="1" customWidth="1"/>
  </cols>
  <sheetData>
    <row r="1" spans="1:7" x14ac:dyDescent="0.15">
      <c r="A1" t="s">
        <v>73</v>
      </c>
    </row>
    <row r="2" spans="1:7" ht="60" x14ac:dyDescent="0.15"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</row>
    <row r="3" spans="1:7" ht="60" x14ac:dyDescent="0.15">
      <c r="B3" s="8" t="s">
        <v>31</v>
      </c>
      <c r="C3" s="8" t="s">
        <v>32</v>
      </c>
      <c r="D3" s="8" t="s">
        <v>31</v>
      </c>
      <c r="E3" s="8" t="s">
        <v>33</v>
      </c>
      <c r="F3" s="17" t="s">
        <v>81</v>
      </c>
    </row>
    <row r="4" spans="1:7" ht="60" x14ac:dyDescent="0.15">
      <c r="B4" s="17" t="s">
        <v>78</v>
      </c>
      <c r="C4" s="8" t="s">
        <v>35</v>
      </c>
      <c r="D4" s="8" t="s">
        <v>36</v>
      </c>
      <c r="E4" s="17" t="s">
        <v>80</v>
      </c>
      <c r="F4" s="8" t="s">
        <v>34</v>
      </c>
      <c r="G4" s="17" t="s">
        <v>79</v>
      </c>
    </row>
    <row r="5" spans="1:7" x14ac:dyDescent="0.15">
      <c r="A5">
        <v>1889</v>
      </c>
      <c r="B5" s="8"/>
      <c r="C5" s="8"/>
      <c r="D5" s="8">
        <v>18004</v>
      </c>
      <c r="E5" s="8">
        <f>($E$45/$D$45)*D5</f>
        <v>168.74274552898632</v>
      </c>
      <c r="F5" s="8">
        <v>61.774999999999999</v>
      </c>
      <c r="G5" s="8">
        <f>1000*E5/F5</f>
        <v>2731.570142112284</v>
      </c>
    </row>
    <row r="6" spans="1:7" x14ac:dyDescent="0.15">
      <c r="A6">
        <f>A5+1</f>
        <v>1890</v>
      </c>
      <c r="B6" s="8"/>
      <c r="C6" s="8"/>
      <c r="D6" s="8">
        <v>17995</v>
      </c>
      <c r="E6" s="8">
        <f t="shared" ref="E6:E43" si="0">($E$45/$D$45)*D6</f>
        <v>168.65839290125021</v>
      </c>
      <c r="F6">
        <v>63.055999999999997</v>
      </c>
      <c r="G6" s="8">
        <f t="shared" ref="G6:G69" si="1">1000*E6/F6</f>
        <v>2674.7398011489822</v>
      </c>
    </row>
    <row r="7" spans="1:7" x14ac:dyDescent="0.15">
      <c r="A7">
        <f t="shared" ref="A7:A44" si="2">A6+1</f>
        <v>1891</v>
      </c>
      <c r="B7" s="8"/>
      <c r="C7" s="8"/>
      <c r="D7" s="8">
        <v>19247</v>
      </c>
      <c r="E7" s="8">
        <f t="shared" si="0"/>
        <v>180.39278067076202</v>
      </c>
      <c r="F7">
        <v>64.361000000000004</v>
      </c>
      <c r="G7" s="8">
        <f t="shared" si="1"/>
        <v>2802.8274991184417</v>
      </c>
    </row>
    <row r="8" spans="1:7" x14ac:dyDescent="0.15">
      <c r="A8">
        <f t="shared" si="2"/>
        <v>1892</v>
      </c>
      <c r="B8" s="8"/>
      <c r="C8" s="8"/>
      <c r="D8" s="8">
        <v>20157</v>
      </c>
      <c r="E8" s="8">
        <f t="shared" si="0"/>
        <v>188.92176858630177</v>
      </c>
      <c r="F8">
        <v>65.665999999999997</v>
      </c>
      <c r="G8" s="8">
        <f t="shared" si="1"/>
        <v>2877.0104557351106</v>
      </c>
    </row>
    <row r="9" spans="1:7" x14ac:dyDescent="0.15">
      <c r="A9">
        <f t="shared" si="2"/>
        <v>1893</v>
      </c>
      <c r="B9" s="8"/>
      <c r="C9" s="8"/>
      <c r="D9" s="8">
        <v>20256</v>
      </c>
      <c r="E9" s="8">
        <f t="shared" si="0"/>
        <v>189.84964749139894</v>
      </c>
      <c r="F9">
        <v>66.97</v>
      </c>
      <c r="G9" s="8">
        <f t="shared" si="1"/>
        <v>2834.8461623323719</v>
      </c>
    </row>
    <row r="10" spans="1:7" x14ac:dyDescent="0.15">
      <c r="A10">
        <f t="shared" si="2"/>
        <v>1894</v>
      </c>
      <c r="B10" s="8"/>
      <c r="C10" s="8"/>
      <c r="D10" s="8">
        <v>19659</v>
      </c>
      <c r="E10" s="8">
        <f t="shared" si="0"/>
        <v>184.25425651823716</v>
      </c>
      <c r="F10">
        <v>68.275000000000006</v>
      </c>
      <c r="G10" s="8">
        <f t="shared" si="1"/>
        <v>2698.7075286449963</v>
      </c>
    </row>
    <row r="11" spans="1:7" x14ac:dyDescent="0.15">
      <c r="A11">
        <f t="shared" si="2"/>
        <v>1895</v>
      </c>
      <c r="B11" s="8"/>
      <c r="C11" s="8"/>
      <c r="D11" s="8">
        <v>22119</v>
      </c>
      <c r="E11" s="8">
        <f t="shared" si="0"/>
        <v>207.31064143277317</v>
      </c>
      <c r="F11">
        <v>69.58</v>
      </c>
      <c r="G11" s="8">
        <f t="shared" si="1"/>
        <v>2979.4573359122332</v>
      </c>
    </row>
    <row r="12" spans="1:7" x14ac:dyDescent="0.15">
      <c r="A12">
        <f t="shared" si="2"/>
        <v>1896</v>
      </c>
      <c r="B12" s="8"/>
      <c r="C12" s="8"/>
      <c r="D12" s="8">
        <v>22056</v>
      </c>
      <c r="E12" s="8">
        <f t="shared" si="0"/>
        <v>206.72017303862043</v>
      </c>
      <c r="F12">
        <v>70.885000000000005</v>
      </c>
      <c r="G12" s="8">
        <f t="shared" si="1"/>
        <v>2916.2752774017131</v>
      </c>
    </row>
    <row r="13" spans="1:7" x14ac:dyDescent="0.15">
      <c r="A13">
        <f t="shared" si="2"/>
        <v>1897</v>
      </c>
      <c r="B13" s="8"/>
      <c r="C13" s="8"/>
      <c r="D13" s="8">
        <v>23794</v>
      </c>
      <c r="E13" s="8">
        <f t="shared" si="0"/>
        <v>223.00960270588203</v>
      </c>
      <c r="F13">
        <v>72.188999999999993</v>
      </c>
      <c r="G13" s="8">
        <f t="shared" si="1"/>
        <v>3089.2463215431999</v>
      </c>
    </row>
    <row r="14" spans="1:7" x14ac:dyDescent="0.15">
      <c r="A14">
        <f t="shared" si="2"/>
        <v>1898</v>
      </c>
      <c r="B14" s="8"/>
      <c r="C14" s="8"/>
      <c r="D14" s="8">
        <v>24193</v>
      </c>
      <c r="E14" s="8">
        <f t="shared" si="0"/>
        <v>226.74923586884947</v>
      </c>
      <c r="F14">
        <v>73.494</v>
      </c>
      <c r="G14" s="8">
        <f t="shared" si="1"/>
        <v>3085.2754764858282</v>
      </c>
    </row>
    <row r="15" spans="1:7" x14ac:dyDescent="0.15">
      <c r="A15">
        <f t="shared" si="2"/>
        <v>1899</v>
      </c>
      <c r="B15" s="8"/>
      <c r="C15" s="8"/>
      <c r="D15" s="8">
        <v>27053</v>
      </c>
      <c r="E15" s="8">
        <f t="shared" si="0"/>
        <v>253.55462646054579</v>
      </c>
      <c r="F15">
        <v>74.799000000000007</v>
      </c>
      <c r="G15" s="8">
        <f t="shared" si="1"/>
        <v>3389.8130517860636</v>
      </c>
    </row>
    <row r="16" spans="1:7" x14ac:dyDescent="0.15">
      <c r="A16">
        <f t="shared" si="2"/>
        <v>1900</v>
      </c>
      <c r="B16" s="8"/>
      <c r="C16" s="8"/>
      <c r="D16" s="8">
        <v>27296</v>
      </c>
      <c r="E16" s="8">
        <f t="shared" si="0"/>
        <v>255.83214740942071</v>
      </c>
      <c r="F16">
        <v>76.093999999999994</v>
      </c>
      <c r="G16" s="8">
        <f t="shared" si="1"/>
        <v>3362.0541357981015</v>
      </c>
    </row>
    <row r="17" spans="1:7" x14ac:dyDescent="0.15">
      <c r="A17">
        <f t="shared" si="2"/>
        <v>1901</v>
      </c>
      <c r="B17" s="8"/>
      <c r="C17" s="8"/>
      <c r="D17" s="8">
        <v>30651</v>
      </c>
      <c r="E17" s="8">
        <f t="shared" si="0"/>
        <v>287.27693252660293</v>
      </c>
      <c r="F17">
        <v>77.584000000000003</v>
      </c>
      <c r="G17" s="8">
        <f t="shared" si="1"/>
        <v>3702.7857873608336</v>
      </c>
    </row>
    <row r="18" spans="1:7" x14ac:dyDescent="0.15">
      <c r="A18">
        <f t="shared" si="2"/>
        <v>1902</v>
      </c>
      <c r="B18" s="8"/>
      <c r="C18" s="8"/>
      <c r="D18" s="8">
        <v>30911</v>
      </c>
      <c r="E18" s="8">
        <f t="shared" si="0"/>
        <v>289.71378621675717</v>
      </c>
      <c r="F18">
        <v>79.162999999999997</v>
      </c>
      <c r="G18" s="8">
        <f t="shared" si="1"/>
        <v>3659.7120651915307</v>
      </c>
    </row>
    <row r="19" spans="1:7" x14ac:dyDescent="0.15">
      <c r="A19">
        <f t="shared" si="2"/>
        <v>1903</v>
      </c>
      <c r="B19" s="8"/>
      <c r="C19" s="8"/>
      <c r="D19" s="8">
        <v>32761</v>
      </c>
      <c r="E19" s="8">
        <f t="shared" si="0"/>
        <v>307.05293747362367</v>
      </c>
      <c r="F19">
        <v>80.632000000000005</v>
      </c>
      <c r="G19" s="8">
        <f t="shared" si="1"/>
        <v>3808.0779029867008</v>
      </c>
    </row>
    <row r="20" spans="1:7" x14ac:dyDescent="0.15">
      <c r="A20">
        <f t="shared" si="2"/>
        <v>1904</v>
      </c>
      <c r="B20" s="8"/>
      <c r="C20" s="8"/>
      <c r="D20" s="8">
        <v>33188</v>
      </c>
      <c r="E20" s="8">
        <f t="shared" si="0"/>
        <v>311.05500103399231</v>
      </c>
      <c r="F20">
        <v>82.165999999999997</v>
      </c>
      <c r="G20" s="8">
        <f t="shared" si="1"/>
        <v>3785.6899573301894</v>
      </c>
    </row>
    <row r="21" spans="1:7" x14ac:dyDescent="0.15">
      <c r="A21">
        <f t="shared" si="2"/>
        <v>1905</v>
      </c>
      <c r="B21" s="8"/>
      <c r="C21" s="8"/>
      <c r="D21" s="8">
        <v>35090</v>
      </c>
      <c r="E21" s="8">
        <f t="shared" si="0"/>
        <v>328.88152302888966</v>
      </c>
      <c r="F21">
        <v>83.822000000000003</v>
      </c>
      <c r="G21" s="8">
        <f t="shared" si="1"/>
        <v>3923.5704591740791</v>
      </c>
    </row>
    <row r="22" spans="1:7" x14ac:dyDescent="0.15">
      <c r="A22">
        <f t="shared" si="2"/>
        <v>1906</v>
      </c>
      <c r="B22" s="8"/>
      <c r="C22" s="8"/>
      <c r="D22" s="8">
        <v>38965</v>
      </c>
      <c r="E22" s="8">
        <f t="shared" si="0"/>
        <v>365.20001552638035</v>
      </c>
      <c r="F22">
        <v>85.45</v>
      </c>
      <c r="G22" s="8">
        <f t="shared" si="1"/>
        <v>4273.8445351244036</v>
      </c>
    </row>
    <row r="23" spans="1:7" x14ac:dyDescent="0.15">
      <c r="A23">
        <f t="shared" si="2"/>
        <v>1907</v>
      </c>
      <c r="B23" s="8"/>
      <c r="C23" s="8"/>
      <c r="D23" s="8">
        <v>39702</v>
      </c>
      <c r="E23" s="8">
        <f t="shared" si="0"/>
        <v>372.10755848654821</v>
      </c>
      <c r="F23">
        <v>87.007999999999996</v>
      </c>
      <c r="G23" s="8">
        <f t="shared" si="1"/>
        <v>4276.7051131683093</v>
      </c>
    </row>
    <row r="24" spans="1:7" x14ac:dyDescent="0.15">
      <c r="A24">
        <f t="shared" si="2"/>
        <v>1908</v>
      </c>
      <c r="B24" s="8"/>
      <c r="C24" s="8"/>
      <c r="D24" s="8">
        <v>37197</v>
      </c>
      <c r="E24" s="8">
        <f t="shared" si="0"/>
        <v>348.62941043333171</v>
      </c>
      <c r="F24">
        <v>88.71</v>
      </c>
      <c r="G24" s="8">
        <f t="shared" si="1"/>
        <v>3929.9899721940228</v>
      </c>
    </row>
    <row r="25" spans="1:7" x14ac:dyDescent="0.15">
      <c r="A25">
        <f t="shared" si="2"/>
        <v>1909</v>
      </c>
      <c r="B25" s="8"/>
      <c r="C25" s="8"/>
      <c r="D25" s="8">
        <v>41269</v>
      </c>
      <c r="E25" s="8">
        <f t="shared" si="0"/>
        <v>386.79428822682382</v>
      </c>
      <c r="F25">
        <v>90.49</v>
      </c>
      <c r="G25" s="8">
        <f t="shared" si="1"/>
        <v>4274.4423497273056</v>
      </c>
    </row>
    <row r="26" spans="1:7" x14ac:dyDescent="0.15">
      <c r="A26">
        <f t="shared" si="2"/>
        <v>1910</v>
      </c>
      <c r="B26" s="8"/>
      <c r="C26" s="8"/>
      <c r="D26" s="8">
        <v>42034</v>
      </c>
      <c r="E26" s="8">
        <f t="shared" si="0"/>
        <v>393.96426158439294</v>
      </c>
      <c r="F26">
        <v>92.406999999999996</v>
      </c>
      <c r="G26" s="8">
        <f t="shared" si="1"/>
        <v>4263.3595028990549</v>
      </c>
    </row>
    <row r="27" spans="1:7" x14ac:dyDescent="0.15">
      <c r="A27">
        <f t="shared" si="2"/>
        <v>1911</v>
      </c>
      <c r="B27" s="8"/>
      <c r="C27" s="8"/>
      <c r="D27" s="8">
        <v>44064</v>
      </c>
      <c r="E27" s="8">
        <f t="shared" si="0"/>
        <v>412.99046539598163</v>
      </c>
      <c r="F27">
        <v>93.863</v>
      </c>
      <c r="G27" s="8">
        <f t="shared" si="1"/>
        <v>4399.9282507056205</v>
      </c>
    </row>
    <row r="28" spans="1:7" x14ac:dyDescent="0.15">
      <c r="A28">
        <f t="shared" si="2"/>
        <v>1912</v>
      </c>
      <c r="B28" s="8"/>
      <c r="C28" s="8"/>
      <c r="D28" s="8">
        <v>45211</v>
      </c>
      <c r="E28" s="8">
        <f t="shared" si="0"/>
        <v>423.74073917523884</v>
      </c>
      <c r="F28">
        <v>95.334999999999994</v>
      </c>
      <c r="G28" s="8">
        <f t="shared" si="1"/>
        <v>4444.755222900706</v>
      </c>
    </row>
    <row r="29" spans="1:7" x14ac:dyDescent="0.15">
      <c r="A29">
        <f t="shared" si="2"/>
        <v>1913</v>
      </c>
      <c r="B29" s="8"/>
      <c r="C29" s="8"/>
      <c r="D29" s="8">
        <v>46701</v>
      </c>
      <c r="E29" s="8">
        <f t="shared" si="0"/>
        <v>437.70578532266103</v>
      </c>
      <c r="F29">
        <v>97.224999999999994</v>
      </c>
      <c r="G29" s="8">
        <f t="shared" si="1"/>
        <v>4501.9880208039194</v>
      </c>
    </row>
    <row r="30" spans="1:7" x14ac:dyDescent="0.15">
      <c r="A30">
        <f t="shared" si="2"/>
        <v>1914</v>
      </c>
      <c r="B30" s="8"/>
      <c r="C30" s="8"/>
      <c r="D30" s="8">
        <v>46124</v>
      </c>
      <c r="E30" s="8">
        <f t="shared" si="0"/>
        <v>432.29784463335727</v>
      </c>
      <c r="F30">
        <v>99.111000000000004</v>
      </c>
      <c r="G30" s="8">
        <f t="shared" si="1"/>
        <v>4361.7544433348185</v>
      </c>
    </row>
    <row r="31" spans="1:7" x14ac:dyDescent="0.15">
      <c r="A31">
        <f t="shared" si="2"/>
        <v>1915</v>
      </c>
      <c r="B31" s="8"/>
      <c r="C31" s="8"/>
      <c r="D31" s="8">
        <v>45322</v>
      </c>
      <c r="E31" s="8">
        <f t="shared" si="0"/>
        <v>424.78108825065084</v>
      </c>
      <c r="F31">
        <v>100.54600000000001</v>
      </c>
      <c r="G31" s="8">
        <f t="shared" si="1"/>
        <v>4224.7437814597379</v>
      </c>
    </row>
    <row r="32" spans="1:7" x14ac:dyDescent="0.15">
      <c r="A32">
        <f t="shared" si="2"/>
        <v>1916</v>
      </c>
      <c r="B32" s="8"/>
      <c r="C32" s="8"/>
      <c r="D32" s="8">
        <v>49408</v>
      </c>
      <c r="E32" s="8">
        <f t="shared" si="0"/>
        <v>463.07718124284355</v>
      </c>
      <c r="F32">
        <v>101.961</v>
      </c>
      <c r="G32" s="8">
        <f t="shared" si="1"/>
        <v>4541.7089008821367</v>
      </c>
    </row>
    <row r="33" spans="1:7" x14ac:dyDescent="0.15">
      <c r="A33">
        <f t="shared" si="2"/>
        <v>1917</v>
      </c>
      <c r="B33" s="8"/>
      <c r="C33" s="8"/>
      <c r="D33" s="8">
        <v>48342</v>
      </c>
      <c r="E33" s="8">
        <f t="shared" si="0"/>
        <v>453.08608111321132</v>
      </c>
      <c r="F33">
        <v>103.268</v>
      </c>
      <c r="G33" s="8">
        <f t="shared" si="1"/>
        <v>4387.4780291398238</v>
      </c>
    </row>
    <row r="34" spans="1:7" x14ac:dyDescent="0.15">
      <c r="A34">
        <f t="shared" si="2"/>
        <v>1918</v>
      </c>
      <c r="B34" s="8"/>
      <c r="C34" s="8"/>
      <c r="D34" s="8">
        <v>48121</v>
      </c>
      <c r="E34" s="8">
        <f t="shared" si="0"/>
        <v>451.01475547658021</v>
      </c>
      <c r="F34">
        <v>103.208</v>
      </c>
      <c r="G34" s="8">
        <f t="shared" si="1"/>
        <v>4369.9592616520058</v>
      </c>
    </row>
    <row r="35" spans="1:7" x14ac:dyDescent="0.15">
      <c r="A35">
        <f t="shared" si="2"/>
        <v>1919</v>
      </c>
      <c r="B35" s="8"/>
      <c r="C35" s="8"/>
      <c r="D35" s="8">
        <v>50245</v>
      </c>
      <c r="E35" s="8">
        <f t="shared" si="0"/>
        <v>470.92197562230155</v>
      </c>
      <c r="F35">
        <v>104.514</v>
      </c>
      <c r="G35" s="8">
        <f t="shared" si="1"/>
        <v>4505.8267373012377</v>
      </c>
    </row>
    <row r="36" spans="1:7" x14ac:dyDescent="0.15">
      <c r="A36">
        <f t="shared" si="2"/>
        <v>1920</v>
      </c>
      <c r="B36" s="8"/>
      <c r="C36" s="8"/>
      <c r="D36" s="8">
        <v>52713</v>
      </c>
      <c r="E36" s="8">
        <f t="shared" si="0"/>
        <v>494.05334065038079</v>
      </c>
      <c r="F36">
        <v>106.541</v>
      </c>
      <c r="G36" s="8">
        <f t="shared" si="1"/>
        <v>4637.2132854992988</v>
      </c>
    </row>
    <row r="37" spans="1:7" x14ac:dyDescent="0.15">
      <c r="A37">
        <f t="shared" si="2"/>
        <v>1921</v>
      </c>
      <c r="B37" s="8"/>
      <c r="C37" s="8"/>
      <c r="D37" s="8">
        <v>56082</v>
      </c>
      <c r="E37" s="8">
        <f t="shared" si="0"/>
        <v>525.62934096626361</v>
      </c>
      <c r="F37">
        <v>108.538</v>
      </c>
      <c r="G37" s="8">
        <f t="shared" si="1"/>
        <v>4842.8139542488689</v>
      </c>
    </row>
    <row r="38" spans="1:7" x14ac:dyDescent="0.15">
      <c r="A38">
        <f t="shared" si="2"/>
        <v>1922</v>
      </c>
      <c r="B38" s="8"/>
      <c r="C38" s="8"/>
      <c r="D38" s="8">
        <v>58149</v>
      </c>
      <c r="E38" s="8">
        <f t="shared" si="0"/>
        <v>545.00232780298961</v>
      </c>
      <c r="F38">
        <v>110.04900000000001</v>
      </c>
      <c r="G38" s="8">
        <f t="shared" si="1"/>
        <v>4952.3605648664652</v>
      </c>
    </row>
    <row r="39" spans="1:7" x14ac:dyDescent="0.15">
      <c r="A39">
        <f t="shared" si="2"/>
        <v>1923</v>
      </c>
      <c r="B39" s="8"/>
      <c r="C39" s="8"/>
      <c r="D39" s="8">
        <v>63427</v>
      </c>
      <c r="E39" s="8">
        <f t="shared" si="0"/>
        <v>594.47045771312014</v>
      </c>
      <c r="F39">
        <v>111.947</v>
      </c>
      <c r="G39" s="8">
        <f t="shared" si="1"/>
        <v>5310.2848465177285</v>
      </c>
    </row>
    <row r="40" spans="1:7" x14ac:dyDescent="0.15">
      <c r="A40">
        <f t="shared" si="2"/>
        <v>1924</v>
      </c>
      <c r="B40" s="8"/>
      <c r="C40" s="8"/>
      <c r="D40" s="8">
        <v>68127</v>
      </c>
      <c r="E40" s="8">
        <f t="shared" si="0"/>
        <v>638.52127441975392</v>
      </c>
      <c r="F40">
        <v>114.10899999999999</v>
      </c>
      <c r="G40" s="8">
        <f t="shared" si="1"/>
        <v>5595.7135232081073</v>
      </c>
    </row>
    <row r="41" spans="1:7" x14ac:dyDescent="0.15">
      <c r="A41">
        <f t="shared" si="2"/>
        <v>1925</v>
      </c>
      <c r="B41" s="8"/>
      <c r="C41" s="8"/>
      <c r="D41" s="8">
        <v>66137</v>
      </c>
      <c r="E41" s="8">
        <f t="shared" si="0"/>
        <v>619.86997117588135</v>
      </c>
      <c r="F41">
        <v>115.82899999999999</v>
      </c>
      <c r="G41" s="8">
        <f t="shared" si="1"/>
        <v>5351.5956381897568</v>
      </c>
    </row>
    <row r="42" spans="1:7" x14ac:dyDescent="0.15">
      <c r="A42">
        <f t="shared" si="2"/>
        <v>1926</v>
      </c>
      <c r="B42" s="8"/>
      <c r="C42" s="8"/>
      <c r="D42" s="8">
        <v>71548</v>
      </c>
      <c r="E42" s="8">
        <f t="shared" si="0"/>
        <v>670.58464547366771</v>
      </c>
      <c r="F42">
        <v>117.39700000000001</v>
      </c>
      <c r="G42" s="8">
        <f t="shared" si="1"/>
        <v>5712.1105775587757</v>
      </c>
    </row>
    <row r="43" spans="1:7" x14ac:dyDescent="0.15">
      <c r="A43">
        <f t="shared" si="2"/>
        <v>1927</v>
      </c>
      <c r="B43" s="8"/>
      <c r="C43" s="8"/>
      <c r="D43" s="8">
        <v>73157</v>
      </c>
      <c r="E43" s="8">
        <f t="shared" si="0"/>
        <v>685.66502081004512</v>
      </c>
      <c r="F43">
        <v>119.035</v>
      </c>
      <c r="G43" s="8">
        <f t="shared" si="1"/>
        <v>5760.1967556604786</v>
      </c>
    </row>
    <row r="44" spans="1:7" x14ac:dyDescent="0.15">
      <c r="A44">
        <f t="shared" si="2"/>
        <v>1928</v>
      </c>
      <c r="B44" s="8"/>
      <c r="C44" s="8"/>
      <c r="D44" s="8">
        <v>74813</v>
      </c>
      <c r="E44" s="8">
        <f>($E$45/$D$45)*D44</f>
        <v>701.18590431348878</v>
      </c>
      <c r="F44">
        <v>120.509</v>
      </c>
      <c r="G44" s="8">
        <f t="shared" si="1"/>
        <v>5818.5355808569384</v>
      </c>
    </row>
    <row r="45" spans="1:7" x14ac:dyDescent="0.15">
      <c r="A45">
        <v>1929</v>
      </c>
      <c r="B45" s="8"/>
      <c r="C45">
        <v>9.8140000000000001</v>
      </c>
      <c r="D45" s="8">
        <v>78952</v>
      </c>
      <c r="E45" s="8">
        <f>($B$111/$C$111)*C45</f>
        <v>739.97874055790533</v>
      </c>
      <c r="F45">
        <v>121.878</v>
      </c>
      <c r="G45" s="8">
        <f t="shared" si="1"/>
        <v>6071.4709837534692</v>
      </c>
    </row>
    <row r="46" spans="1:7" x14ac:dyDescent="0.15">
      <c r="A46">
        <f>A45+1</f>
        <v>1930</v>
      </c>
      <c r="B46" s="8"/>
      <c r="C46">
        <v>9.2899999999999991</v>
      </c>
      <c r="D46" s="8"/>
      <c r="E46" s="8">
        <f>($B$111/$C$111)*C46</f>
        <v>700.46897287374566</v>
      </c>
      <c r="F46">
        <v>123.188</v>
      </c>
      <c r="G46" s="8">
        <f t="shared" si="1"/>
        <v>5686.1786283870633</v>
      </c>
    </row>
    <row r="47" spans="1:7" x14ac:dyDescent="0.15">
      <c r="A47">
        <f t="shared" ref="A47:A105" si="3">A46+1</f>
        <v>1931</v>
      </c>
      <c r="B47" s="8"/>
      <c r="C47">
        <v>9.0050000000000008</v>
      </c>
      <c r="D47" s="8"/>
      <c r="E47" s="8">
        <f t="shared" ref="E47:E110" si="4">($B$111/$C$111)*C47</f>
        <v>678.97988167148333</v>
      </c>
      <c r="F47">
        <v>124.149</v>
      </c>
      <c r="G47" s="8">
        <f t="shared" si="1"/>
        <v>5469.0724989446817</v>
      </c>
    </row>
    <row r="48" spans="1:7" x14ac:dyDescent="0.15">
      <c r="A48">
        <f t="shared" si="3"/>
        <v>1932</v>
      </c>
      <c r="B48" s="8"/>
      <c r="C48">
        <v>8.2059999999999995</v>
      </c>
      <c r="D48" s="8"/>
      <c r="E48" s="8">
        <f t="shared" si="4"/>
        <v>618.73502598514062</v>
      </c>
      <c r="F48">
        <v>124.949</v>
      </c>
      <c r="G48" s="8">
        <f t="shared" si="1"/>
        <v>4951.9005833191186</v>
      </c>
    </row>
    <row r="49" spans="1:7" x14ac:dyDescent="0.15">
      <c r="A49">
        <f t="shared" si="3"/>
        <v>1933</v>
      </c>
      <c r="B49" s="8"/>
      <c r="C49">
        <v>8.0280000000000005</v>
      </c>
      <c r="D49" s="8"/>
      <c r="E49" s="8">
        <f t="shared" si="4"/>
        <v>605.31376902372767</v>
      </c>
      <c r="F49">
        <v>125.69</v>
      </c>
      <c r="G49" s="8">
        <f t="shared" si="1"/>
        <v>4815.9262393486169</v>
      </c>
    </row>
    <row r="50" spans="1:7" x14ac:dyDescent="0.15">
      <c r="A50">
        <f t="shared" si="3"/>
        <v>1934</v>
      </c>
      <c r="B50" s="8"/>
      <c r="C50">
        <v>8.5950000000000006</v>
      </c>
      <c r="D50" s="8"/>
      <c r="E50" s="8">
        <f t="shared" si="4"/>
        <v>648.06575046822866</v>
      </c>
      <c r="F50">
        <v>126.485</v>
      </c>
      <c r="G50" s="8">
        <f t="shared" si="1"/>
        <v>5123.6569590720537</v>
      </c>
    </row>
    <row r="51" spans="1:7" x14ac:dyDescent="0.15">
      <c r="A51">
        <f t="shared" si="3"/>
        <v>1935</v>
      </c>
      <c r="B51" s="8"/>
      <c r="C51">
        <v>9.1229999999999993</v>
      </c>
      <c r="D51" s="8"/>
      <c r="E51" s="8">
        <f t="shared" si="4"/>
        <v>687.87711943241993</v>
      </c>
      <c r="F51">
        <v>127.36199999999999</v>
      </c>
      <c r="G51" s="8">
        <f t="shared" si="1"/>
        <v>5400.9604075973984</v>
      </c>
    </row>
    <row r="52" spans="1:7" x14ac:dyDescent="0.15">
      <c r="A52">
        <f t="shared" si="3"/>
        <v>1936</v>
      </c>
      <c r="B52" s="8"/>
      <c r="C52">
        <v>10.045999999999999</v>
      </c>
      <c r="D52" s="8"/>
      <c r="E52" s="8">
        <f t="shared" si="4"/>
        <v>757.47161479974693</v>
      </c>
      <c r="F52">
        <v>128.18100000000001</v>
      </c>
      <c r="G52" s="8">
        <f t="shared" si="1"/>
        <v>5909.3907427758159</v>
      </c>
    </row>
    <row r="53" spans="1:7" x14ac:dyDescent="0.15">
      <c r="A53">
        <f t="shared" si="3"/>
        <v>1937</v>
      </c>
      <c r="B53" s="8"/>
      <c r="C53">
        <v>10.417</v>
      </c>
      <c r="D53" s="8"/>
      <c r="E53" s="8">
        <f t="shared" si="4"/>
        <v>785.445133522692</v>
      </c>
      <c r="F53">
        <v>128.96100000000001</v>
      </c>
      <c r="G53" s="8">
        <f t="shared" si="1"/>
        <v>6090.5632983823944</v>
      </c>
    </row>
    <row r="54" spans="1:7" x14ac:dyDescent="0.15">
      <c r="A54">
        <f t="shared" si="3"/>
        <v>1938</v>
      </c>
      <c r="B54" s="8"/>
      <c r="C54">
        <v>10.249000000000001</v>
      </c>
      <c r="D54" s="8"/>
      <c r="E54" s="8">
        <f t="shared" si="4"/>
        <v>772.77787976135846</v>
      </c>
      <c r="F54">
        <v>129.96899999999999</v>
      </c>
      <c r="G54" s="8">
        <f t="shared" si="1"/>
        <v>5945.8630885931143</v>
      </c>
    </row>
    <row r="55" spans="1:7" x14ac:dyDescent="0.15">
      <c r="A55">
        <f t="shared" si="3"/>
        <v>1939</v>
      </c>
      <c r="B55" s="8"/>
      <c r="C55">
        <v>10.819000000000001</v>
      </c>
      <c r="D55" s="8"/>
      <c r="E55" s="8">
        <f t="shared" si="4"/>
        <v>815.75606216588324</v>
      </c>
      <c r="F55">
        <v>131.02799999999999</v>
      </c>
      <c r="G55" s="8">
        <f t="shared" si="1"/>
        <v>6225.8148042088969</v>
      </c>
    </row>
    <row r="56" spans="1:7" x14ac:dyDescent="0.15">
      <c r="A56">
        <f t="shared" si="3"/>
        <v>1940</v>
      </c>
      <c r="B56" s="8"/>
      <c r="C56">
        <v>11.382</v>
      </c>
      <c r="D56" s="8"/>
      <c r="E56" s="8">
        <f t="shared" si="4"/>
        <v>858.20644233035227</v>
      </c>
      <c r="F56">
        <v>132.12200000000001</v>
      </c>
      <c r="G56" s="8">
        <f t="shared" si="1"/>
        <v>6495.5604844791342</v>
      </c>
    </row>
    <row r="57" spans="1:7" x14ac:dyDescent="0.15">
      <c r="A57">
        <f t="shared" si="3"/>
        <v>1941</v>
      </c>
      <c r="B57" s="8"/>
      <c r="C57">
        <v>12.195</v>
      </c>
      <c r="D57" s="8"/>
      <c r="E57" s="8">
        <f t="shared" si="4"/>
        <v>919.50690249680611</v>
      </c>
      <c r="F57">
        <v>133.40199999999999</v>
      </c>
      <c r="G57" s="8">
        <f t="shared" si="1"/>
        <v>6892.7520014453021</v>
      </c>
    </row>
    <row r="58" spans="1:7" x14ac:dyDescent="0.15">
      <c r="A58">
        <f t="shared" si="3"/>
        <v>1942</v>
      </c>
      <c r="B58" s="8"/>
      <c r="C58">
        <v>11.917</v>
      </c>
      <c r="D58" s="8"/>
      <c r="E58" s="8">
        <f t="shared" si="4"/>
        <v>898.54561353459928</v>
      </c>
      <c r="F58">
        <v>134.86000000000001</v>
      </c>
      <c r="G58" s="8">
        <f t="shared" si="1"/>
        <v>6662.8030070784462</v>
      </c>
    </row>
    <row r="59" spans="1:7" x14ac:dyDescent="0.15">
      <c r="A59">
        <f t="shared" si="3"/>
        <v>1943</v>
      </c>
      <c r="B59" s="8"/>
      <c r="C59">
        <v>12.257999999999999</v>
      </c>
      <c r="D59" s="8"/>
      <c r="E59" s="8">
        <f t="shared" si="4"/>
        <v>924.25712265730613</v>
      </c>
      <c r="F59">
        <v>136.739</v>
      </c>
      <c r="G59" s="8">
        <f t="shared" si="1"/>
        <v>6759.2795227207025</v>
      </c>
    </row>
    <row r="60" spans="1:7" x14ac:dyDescent="0.15">
      <c r="A60">
        <f t="shared" si="3"/>
        <v>1944</v>
      </c>
      <c r="B60" s="8"/>
      <c r="C60">
        <v>12.615</v>
      </c>
      <c r="D60" s="8"/>
      <c r="E60" s="8">
        <f t="shared" si="4"/>
        <v>951.17503690014007</v>
      </c>
      <c r="F60">
        <v>138.39699999999999</v>
      </c>
      <c r="G60" s="8">
        <f t="shared" si="1"/>
        <v>6872.8009776233603</v>
      </c>
    </row>
    <row r="61" spans="1:7" x14ac:dyDescent="0.15">
      <c r="A61">
        <f t="shared" si="3"/>
        <v>1945</v>
      </c>
      <c r="B61" s="8"/>
      <c r="C61">
        <v>13.395</v>
      </c>
      <c r="D61" s="8"/>
      <c r="E61" s="8">
        <f t="shared" si="4"/>
        <v>1009.9872865063319</v>
      </c>
      <c r="F61">
        <v>139.928</v>
      </c>
      <c r="G61" s="8">
        <f t="shared" si="1"/>
        <v>7217.9069700584005</v>
      </c>
    </row>
    <row r="62" spans="1:7" x14ac:dyDescent="0.15">
      <c r="A62">
        <f t="shared" si="3"/>
        <v>1946</v>
      </c>
      <c r="B62" s="8"/>
      <c r="C62">
        <v>15.03</v>
      </c>
      <c r="D62" s="8"/>
      <c r="E62" s="8">
        <f t="shared" si="4"/>
        <v>1133.2668097193107</v>
      </c>
      <c r="F62">
        <v>141.38900000000001</v>
      </c>
      <c r="G62" s="8">
        <f t="shared" si="1"/>
        <v>8015.2402925214164</v>
      </c>
    </row>
    <row r="63" spans="1:7" x14ac:dyDescent="0.15">
      <c r="A63">
        <f t="shared" si="3"/>
        <v>1947</v>
      </c>
      <c r="B63" s="8"/>
      <c r="C63">
        <v>15.307</v>
      </c>
      <c r="D63" s="8"/>
      <c r="E63" s="8">
        <f t="shared" si="4"/>
        <v>1154.1526983615097</v>
      </c>
      <c r="F63">
        <v>144.126</v>
      </c>
      <c r="G63" s="8">
        <f t="shared" si="1"/>
        <v>8007.9423446256033</v>
      </c>
    </row>
    <row r="64" spans="1:7" x14ac:dyDescent="0.15">
      <c r="A64">
        <f t="shared" si="3"/>
        <v>1948</v>
      </c>
      <c r="B64" s="8"/>
      <c r="C64">
        <v>15.646000000000001</v>
      </c>
      <c r="D64" s="8"/>
      <c r="E64" s="8">
        <f t="shared" si="4"/>
        <v>1179.7134068442008</v>
      </c>
      <c r="F64">
        <v>146.631</v>
      </c>
      <c r="G64" s="8">
        <f t="shared" si="1"/>
        <v>8045.4570100742731</v>
      </c>
    </row>
    <row r="65" spans="1:7" x14ac:dyDescent="0.15">
      <c r="A65">
        <f t="shared" si="3"/>
        <v>1949</v>
      </c>
      <c r="B65" s="8"/>
      <c r="C65">
        <v>16.077000000000002</v>
      </c>
      <c r="D65" s="8"/>
      <c r="E65" s="8">
        <f t="shared" si="4"/>
        <v>1212.2109447676221</v>
      </c>
      <c r="F65">
        <v>149.18799999999999</v>
      </c>
      <c r="G65" s="8">
        <f t="shared" si="1"/>
        <v>8125.3917524708568</v>
      </c>
    </row>
    <row r="66" spans="1:7" x14ac:dyDescent="0.15">
      <c r="A66">
        <f t="shared" si="3"/>
        <v>1950</v>
      </c>
      <c r="B66" s="8"/>
      <c r="C66">
        <v>17.105</v>
      </c>
      <c r="D66" s="8"/>
      <c r="E66" s="8">
        <f t="shared" si="4"/>
        <v>1289.7224737357826</v>
      </c>
      <c r="F66">
        <v>151.684</v>
      </c>
      <c r="G66" s="8">
        <f t="shared" si="1"/>
        <v>8502.6929256598105</v>
      </c>
    </row>
    <row r="67" spans="1:7" x14ac:dyDescent="0.15">
      <c r="A67">
        <f t="shared" si="3"/>
        <v>1951</v>
      </c>
      <c r="B67" s="8"/>
      <c r="C67">
        <v>17.378</v>
      </c>
      <c r="D67" s="8"/>
      <c r="E67" s="8">
        <f t="shared" si="4"/>
        <v>1310.3067610979497</v>
      </c>
      <c r="F67">
        <v>154.28700000000001</v>
      </c>
      <c r="G67" s="8">
        <f t="shared" si="1"/>
        <v>8492.6582349643832</v>
      </c>
    </row>
    <row r="68" spans="1:7" x14ac:dyDescent="0.15">
      <c r="A68">
        <f t="shared" si="3"/>
        <v>1952</v>
      </c>
      <c r="B68" s="8"/>
      <c r="C68">
        <v>17.928000000000001</v>
      </c>
      <c r="D68" s="8"/>
      <c r="E68" s="8">
        <f t="shared" si="4"/>
        <v>1351.7769371023157</v>
      </c>
      <c r="F68">
        <v>156.95400000000001</v>
      </c>
      <c r="G68" s="8">
        <f t="shared" si="1"/>
        <v>8612.5676128185059</v>
      </c>
    </row>
    <row r="69" spans="1:7" x14ac:dyDescent="0.15">
      <c r="A69">
        <f t="shared" si="3"/>
        <v>1953</v>
      </c>
      <c r="B69" s="8"/>
      <c r="C69">
        <v>18.78</v>
      </c>
      <c r="D69" s="8"/>
      <c r="E69" s="8">
        <f t="shared" si="4"/>
        <v>1416.0180097490791</v>
      </c>
      <c r="F69">
        <v>159.565</v>
      </c>
      <c r="G69" s="8">
        <f t="shared" si="1"/>
        <v>8874.2393992985872</v>
      </c>
    </row>
    <row r="70" spans="1:7" x14ac:dyDescent="0.15">
      <c r="A70">
        <f t="shared" si="3"/>
        <v>1954</v>
      </c>
      <c r="B70" s="8"/>
      <c r="C70">
        <v>19.161999999999999</v>
      </c>
      <c r="D70" s="8"/>
      <c r="E70" s="8">
        <f t="shared" si="4"/>
        <v>1444.8209319921114</v>
      </c>
      <c r="F70">
        <v>162.39099999999999</v>
      </c>
      <c r="G70" s="8">
        <f t="shared" ref="G70:G125" si="5">1000*E70/F70</f>
        <v>8897.1736856852367</v>
      </c>
    </row>
    <row r="71" spans="1:7" x14ac:dyDescent="0.15">
      <c r="A71">
        <f t="shared" si="3"/>
        <v>1955</v>
      </c>
      <c r="B71" s="8"/>
      <c r="C71">
        <v>20.558</v>
      </c>
      <c r="D71" s="8"/>
      <c r="E71" s="8">
        <f t="shared" si="4"/>
        <v>1550.0797787231929</v>
      </c>
      <c r="F71">
        <v>165.27500000000001</v>
      </c>
      <c r="G71" s="8">
        <f t="shared" si="5"/>
        <v>9378.791582049269</v>
      </c>
    </row>
    <row r="72" spans="1:7" x14ac:dyDescent="0.15">
      <c r="A72">
        <f t="shared" si="3"/>
        <v>1956</v>
      </c>
      <c r="B72" s="8"/>
      <c r="C72">
        <v>21.151</v>
      </c>
      <c r="D72" s="8"/>
      <c r="E72" s="8">
        <f t="shared" si="4"/>
        <v>1594.7921684879004</v>
      </c>
      <c r="F72">
        <v>168.221</v>
      </c>
      <c r="G72" s="8">
        <f t="shared" si="5"/>
        <v>9480.3393660000856</v>
      </c>
    </row>
    <row r="73" spans="1:7" x14ac:dyDescent="0.15">
      <c r="A73">
        <f t="shared" si="3"/>
        <v>1957</v>
      </c>
      <c r="B73" s="8"/>
      <c r="C73">
        <v>21.673999999999999</v>
      </c>
      <c r="D73" s="8"/>
      <c r="E73" s="8">
        <f t="shared" si="4"/>
        <v>1634.2265358520519</v>
      </c>
      <c r="F73">
        <v>171.274</v>
      </c>
      <c r="G73" s="8">
        <f t="shared" si="5"/>
        <v>9541.5914607707655</v>
      </c>
    </row>
    <row r="74" spans="1:7" x14ac:dyDescent="0.15">
      <c r="A74">
        <f t="shared" si="3"/>
        <v>1958</v>
      </c>
      <c r="B74" s="8"/>
      <c r="C74">
        <v>21.846</v>
      </c>
      <c r="D74" s="8"/>
      <c r="E74" s="8">
        <f t="shared" si="4"/>
        <v>1647.1953908934174</v>
      </c>
      <c r="F74">
        <v>174.14099999999999</v>
      </c>
      <c r="G74" s="8">
        <f t="shared" si="5"/>
        <v>9458.9751459645777</v>
      </c>
    </row>
    <row r="75" spans="1:7" x14ac:dyDescent="0.15">
      <c r="A75">
        <f t="shared" si="3"/>
        <v>1959</v>
      </c>
      <c r="B75" s="8"/>
      <c r="C75">
        <v>23.067</v>
      </c>
      <c r="D75" s="8"/>
      <c r="E75" s="8">
        <f t="shared" si="4"/>
        <v>1739.25918162311</v>
      </c>
      <c r="F75">
        <v>177.13</v>
      </c>
      <c r="G75" s="8">
        <f t="shared" si="5"/>
        <v>9819.1112833687675</v>
      </c>
    </row>
    <row r="76" spans="1:7" x14ac:dyDescent="0.15">
      <c r="A76">
        <f t="shared" si="3"/>
        <v>1960</v>
      </c>
      <c r="B76" s="8"/>
      <c r="C76">
        <v>23.702000000000002</v>
      </c>
      <c r="D76" s="8"/>
      <c r="E76" s="8">
        <f t="shared" si="4"/>
        <v>1787.1383848281507</v>
      </c>
      <c r="F76">
        <v>180.76</v>
      </c>
      <c r="G76" s="8">
        <f t="shared" si="5"/>
        <v>9886.8023059756069</v>
      </c>
    </row>
    <row r="77" spans="1:7" x14ac:dyDescent="0.15">
      <c r="A77">
        <f t="shared" si="3"/>
        <v>1961</v>
      </c>
      <c r="B77" s="8"/>
      <c r="C77">
        <v>24.190999999999999</v>
      </c>
      <c r="D77" s="8"/>
      <c r="E77" s="8">
        <f t="shared" si="4"/>
        <v>1824.0091413120324</v>
      </c>
      <c r="F77">
        <v>183.74199999999999</v>
      </c>
      <c r="G77" s="8">
        <f t="shared" si="5"/>
        <v>9927.0125573468922</v>
      </c>
    </row>
    <row r="78" spans="1:7" x14ac:dyDescent="0.15">
      <c r="A78">
        <f t="shared" si="3"/>
        <v>1962</v>
      </c>
      <c r="B78" s="8"/>
      <c r="C78">
        <v>25.388999999999999</v>
      </c>
      <c r="D78" s="8"/>
      <c r="E78" s="8">
        <f t="shared" si="4"/>
        <v>1914.3387246815423</v>
      </c>
      <c r="F78">
        <v>186.59</v>
      </c>
      <c r="G78" s="8">
        <f t="shared" si="5"/>
        <v>10259.599789278858</v>
      </c>
    </row>
    <row r="79" spans="1:7" x14ac:dyDescent="0.15">
      <c r="A79">
        <f t="shared" si="3"/>
        <v>1963</v>
      </c>
      <c r="B79" s="8"/>
      <c r="C79">
        <v>26.436</v>
      </c>
      <c r="D79" s="8"/>
      <c r="E79" s="8">
        <f t="shared" si="4"/>
        <v>1993.2828597298537</v>
      </c>
      <c r="F79">
        <v>189.3</v>
      </c>
      <c r="G79" s="8">
        <f t="shared" si="5"/>
        <v>10529.756258477832</v>
      </c>
    </row>
    <row r="80" spans="1:7" x14ac:dyDescent="0.15">
      <c r="A80">
        <f t="shared" si="3"/>
        <v>1964</v>
      </c>
      <c r="B80" s="8"/>
      <c r="C80">
        <v>28.02</v>
      </c>
      <c r="D80" s="8"/>
      <c r="E80" s="8">
        <f t="shared" si="4"/>
        <v>2112.7169666224277</v>
      </c>
      <c r="F80">
        <v>191.92699999999999</v>
      </c>
      <c r="G80" s="8">
        <f t="shared" si="5"/>
        <v>11007.919503886518</v>
      </c>
    </row>
    <row r="81" spans="1:7" x14ac:dyDescent="0.15">
      <c r="A81">
        <f t="shared" si="3"/>
        <v>1965</v>
      </c>
      <c r="B81" s="8"/>
      <c r="C81">
        <v>29.791</v>
      </c>
      <c r="D81" s="8"/>
      <c r="E81" s="8">
        <f t="shared" si="4"/>
        <v>2246.2509333564863</v>
      </c>
      <c r="F81">
        <v>194.34700000000001</v>
      </c>
      <c r="G81" s="8">
        <f t="shared" si="5"/>
        <v>11557.939836254154</v>
      </c>
    </row>
    <row r="82" spans="1:7" x14ac:dyDescent="0.15">
      <c r="A82">
        <f t="shared" si="3"/>
        <v>1966</v>
      </c>
      <c r="B82" s="8"/>
      <c r="C82">
        <v>31.484000000000002</v>
      </c>
      <c r="D82" s="8"/>
      <c r="E82" s="8">
        <f t="shared" si="4"/>
        <v>2373.9036751299259</v>
      </c>
      <c r="F82">
        <v>196.59899999999999</v>
      </c>
      <c r="G82" s="8">
        <f t="shared" si="5"/>
        <v>12074.851220656901</v>
      </c>
    </row>
    <row r="83" spans="1:7" x14ac:dyDescent="0.15">
      <c r="A83">
        <f t="shared" si="3"/>
        <v>1967</v>
      </c>
      <c r="B83" s="8"/>
      <c r="C83">
        <v>32.421999999999997</v>
      </c>
      <c r="D83" s="8"/>
      <c r="E83" s="8">
        <f t="shared" si="4"/>
        <v>2444.6291752973711</v>
      </c>
      <c r="F83">
        <v>198.75200000000001</v>
      </c>
      <c r="G83" s="8">
        <f t="shared" si="5"/>
        <v>12299.897235234719</v>
      </c>
    </row>
    <row r="84" spans="1:7" x14ac:dyDescent="0.15">
      <c r="A84">
        <f t="shared" si="3"/>
        <v>1968</v>
      </c>
      <c r="B84" s="8"/>
      <c r="C84">
        <v>34.283999999999999</v>
      </c>
      <c r="D84" s="8"/>
      <c r="E84" s="8">
        <f t="shared" si="4"/>
        <v>2585.0245711521525</v>
      </c>
      <c r="F84">
        <v>200.745</v>
      </c>
      <c r="G84" s="8">
        <f t="shared" si="5"/>
        <v>12877.155451703167</v>
      </c>
    </row>
    <row r="85" spans="1:7" x14ac:dyDescent="0.15">
      <c r="A85">
        <f t="shared" si="3"/>
        <v>1969</v>
      </c>
      <c r="B85" s="8"/>
      <c r="C85">
        <v>35.558</v>
      </c>
      <c r="D85" s="8"/>
      <c r="E85" s="8">
        <f t="shared" si="4"/>
        <v>2681.0845788422657</v>
      </c>
      <c r="F85">
        <v>202.73599999999999</v>
      </c>
      <c r="G85" s="8">
        <f t="shared" si="5"/>
        <v>13224.51157585365</v>
      </c>
    </row>
    <row r="86" spans="1:7" x14ac:dyDescent="0.15">
      <c r="A86">
        <f t="shared" si="3"/>
        <v>1970</v>
      </c>
      <c r="B86" s="8"/>
      <c r="C86">
        <v>36.381</v>
      </c>
      <c r="D86" s="8"/>
      <c r="E86" s="8">
        <f t="shared" si="4"/>
        <v>2743.1390422087989</v>
      </c>
      <c r="F86">
        <v>205.089</v>
      </c>
      <c r="G86" s="8">
        <f t="shared" si="5"/>
        <v>13375.359196294285</v>
      </c>
    </row>
    <row r="87" spans="1:7" x14ac:dyDescent="0.15">
      <c r="A87">
        <f t="shared" si="3"/>
        <v>1971</v>
      </c>
      <c r="B87" s="8"/>
      <c r="C87">
        <v>37.770000000000003</v>
      </c>
      <c r="D87" s="8"/>
      <c r="E87" s="8">
        <f t="shared" si="4"/>
        <v>2847.8700866998252</v>
      </c>
      <c r="F87">
        <v>207.69200000000001</v>
      </c>
      <c r="G87" s="8">
        <f t="shared" si="5"/>
        <v>13711.987398165675</v>
      </c>
    </row>
    <row r="88" spans="1:7" x14ac:dyDescent="0.15">
      <c r="A88">
        <f t="shared" si="3"/>
        <v>1972</v>
      </c>
      <c r="B88" s="8"/>
      <c r="C88">
        <v>40.082000000000001</v>
      </c>
      <c r="D88" s="8"/>
      <c r="E88" s="8">
        <f t="shared" si="4"/>
        <v>3022.195626558178</v>
      </c>
      <c r="F88">
        <v>209.92400000000001</v>
      </c>
      <c r="G88" s="8">
        <f t="shared" si="5"/>
        <v>14396.6179501066</v>
      </c>
    </row>
    <row r="89" spans="1:7" x14ac:dyDescent="0.15">
      <c r="A89">
        <f t="shared" si="3"/>
        <v>1973</v>
      </c>
      <c r="B89" s="8"/>
      <c r="C89">
        <v>42.048000000000002</v>
      </c>
      <c r="D89" s="8"/>
      <c r="E89" s="8">
        <f t="shared" si="4"/>
        <v>3170.4326556937845</v>
      </c>
      <c r="F89">
        <v>211.93899999999999</v>
      </c>
      <c r="G89" s="8">
        <f t="shared" si="5"/>
        <v>14959.17530843207</v>
      </c>
    </row>
    <row r="90" spans="1:7" x14ac:dyDescent="0.15">
      <c r="A90">
        <f t="shared" si="3"/>
        <v>1974</v>
      </c>
      <c r="B90" s="8"/>
      <c r="C90">
        <v>41.728999999999999</v>
      </c>
      <c r="D90" s="8"/>
      <c r="E90" s="8">
        <f t="shared" si="4"/>
        <v>3146.3799536112519</v>
      </c>
      <c r="F90">
        <v>213.898</v>
      </c>
      <c r="G90" s="8">
        <f t="shared" si="5"/>
        <v>14709.721239147873</v>
      </c>
    </row>
    <row r="91" spans="1:7" x14ac:dyDescent="0.15">
      <c r="A91">
        <f t="shared" si="3"/>
        <v>1975</v>
      </c>
      <c r="B91" s="8"/>
      <c r="C91">
        <v>42.688000000000002</v>
      </c>
      <c r="D91" s="8"/>
      <c r="E91" s="8">
        <f t="shared" si="4"/>
        <v>3218.6888604988649</v>
      </c>
      <c r="F91">
        <v>215.98099999999999</v>
      </c>
      <c r="G91" s="8">
        <f t="shared" si="5"/>
        <v>14902.648198215884</v>
      </c>
    </row>
    <row r="92" spans="1:7" x14ac:dyDescent="0.15">
      <c r="A92">
        <f t="shared" si="3"/>
        <v>1976</v>
      </c>
      <c r="B92" s="8"/>
      <c r="C92">
        <v>45.040999999999997</v>
      </c>
      <c r="D92" s="8"/>
      <c r="E92" s="8">
        <f t="shared" si="4"/>
        <v>3396.1058134775431</v>
      </c>
      <c r="F92">
        <v>218.08600000000001</v>
      </c>
      <c r="G92" s="8">
        <f t="shared" si="5"/>
        <v>15572.323823984772</v>
      </c>
    </row>
    <row r="93" spans="1:7" x14ac:dyDescent="0.15">
      <c r="A93">
        <f t="shared" si="3"/>
        <v>1977</v>
      </c>
      <c r="B93" s="8"/>
      <c r="C93">
        <v>46.95</v>
      </c>
      <c r="D93" s="8"/>
      <c r="E93" s="8">
        <f t="shared" si="4"/>
        <v>3540.0450243726978</v>
      </c>
      <c r="F93">
        <v>220.28899999999999</v>
      </c>
      <c r="G93" s="8">
        <f t="shared" si="5"/>
        <v>16070.003606047956</v>
      </c>
    </row>
    <row r="94" spans="1:7" x14ac:dyDescent="0.15">
      <c r="A94">
        <f t="shared" si="3"/>
        <v>1978</v>
      </c>
      <c r="B94" s="8"/>
      <c r="C94">
        <v>49.012</v>
      </c>
      <c r="D94" s="8"/>
      <c r="E94" s="8">
        <f t="shared" si="4"/>
        <v>3695.5204842290659</v>
      </c>
      <c r="F94">
        <v>222.62899999999999</v>
      </c>
      <c r="G94" s="8">
        <f t="shared" si="5"/>
        <v>16599.456873224361</v>
      </c>
    </row>
    <row r="95" spans="1:7" x14ac:dyDescent="0.15">
      <c r="A95">
        <f t="shared" si="3"/>
        <v>1979</v>
      </c>
      <c r="B95" s="8"/>
      <c r="C95">
        <v>50.204000000000001</v>
      </c>
      <c r="D95" s="8"/>
      <c r="E95" s="8">
        <f t="shared" si="4"/>
        <v>3785.3976656785285</v>
      </c>
      <c r="F95">
        <v>225.10599999999999</v>
      </c>
      <c r="G95" s="8">
        <f t="shared" si="5"/>
        <v>16816.067389045733</v>
      </c>
    </row>
    <row r="96" spans="1:7" x14ac:dyDescent="0.15">
      <c r="A96">
        <f t="shared" si="3"/>
        <v>1980</v>
      </c>
      <c r="B96" s="8"/>
      <c r="C96">
        <v>50.064999999999998</v>
      </c>
      <c r="D96" s="8"/>
      <c r="E96" s="8">
        <f t="shared" si="4"/>
        <v>3774.9170211974247</v>
      </c>
      <c r="F96">
        <v>227.726</v>
      </c>
      <c r="G96" s="8">
        <f t="shared" si="5"/>
        <v>16576.574572940397</v>
      </c>
    </row>
    <row r="97" spans="1:22" x14ac:dyDescent="0.15">
      <c r="A97">
        <f t="shared" si="3"/>
        <v>1981</v>
      </c>
      <c r="B97" s="8"/>
      <c r="C97">
        <v>50.779000000000003</v>
      </c>
      <c r="D97" s="8"/>
      <c r="E97" s="8">
        <f t="shared" si="4"/>
        <v>3828.7528496830928</v>
      </c>
      <c r="F97">
        <v>230.00800000000001</v>
      </c>
      <c r="G97" s="8">
        <f t="shared" si="5"/>
        <v>16646.172523056124</v>
      </c>
    </row>
    <row r="98" spans="1:22" x14ac:dyDescent="0.15">
      <c r="A98">
        <f t="shared" si="3"/>
        <v>1982</v>
      </c>
      <c r="C98">
        <v>51.493000000000002</v>
      </c>
      <c r="E98" s="8">
        <f t="shared" si="4"/>
        <v>3882.5886781687609</v>
      </c>
      <c r="F98">
        <v>232.21799999999999</v>
      </c>
      <c r="G98" s="8">
        <f t="shared" si="5"/>
        <v>16719.585381704954</v>
      </c>
    </row>
    <row r="99" spans="1:22" x14ac:dyDescent="0.15">
      <c r="A99">
        <f t="shared" si="3"/>
        <v>1983</v>
      </c>
      <c r="C99">
        <v>54.436</v>
      </c>
      <c r="E99" s="8">
        <f t="shared" si="4"/>
        <v>4104.4918199521226</v>
      </c>
      <c r="F99">
        <v>234.333</v>
      </c>
      <c r="G99" s="8">
        <f t="shared" si="5"/>
        <v>17515.637233988055</v>
      </c>
    </row>
    <row r="100" spans="1:22" x14ac:dyDescent="0.15">
      <c r="A100">
        <f t="shared" si="3"/>
        <v>1984</v>
      </c>
      <c r="C100">
        <v>57.325000000000003</v>
      </c>
      <c r="E100" s="8">
        <f t="shared" si="4"/>
        <v>4322.323344455056</v>
      </c>
      <c r="F100">
        <v>236.39400000000001</v>
      </c>
      <c r="G100" s="8">
        <f t="shared" si="5"/>
        <v>18284.403768518048</v>
      </c>
    </row>
    <row r="101" spans="1:22" x14ac:dyDescent="0.15">
      <c r="A101">
        <f t="shared" si="3"/>
        <v>1985</v>
      </c>
      <c r="C101">
        <v>60.302999999999997</v>
      </c>
      <c r="E101" s="8">
        <f t="shared" si="4"/>
        <v>4546.8654974386955</v>
      </c>
      <c r="F101">
        <v>238.506</v>
      </c>
      <c r="G101" s="8">
        <f t="shared" si="5"/>
        <v>19063.94596965567</v>
      </c>
    </row>
    <row r="102" spans="1:22" x14ac:dyDescent="0.15">
      <c r="A102">
        <f t="shared" si="3"/>
        <v>1986</v>
      </c>
      <c r="C102">
        <v>62.749000000000002</v>
      </c>
      <c r="E102" s="8">
        <f t="shared" si="4"/>
        <v>4731.2946801781127</v>
      </c>
      <c r="F102">
        <v>240.68299999999999</v>
      </c>
      <c r="G102" s="8">
        <f t="shared" si="5"/>
        <v>19657.785054108983</v>
      </c>
      <c r="I102" s="13">
        <v>6079</v>
      </c>
      <c r="J102" s="13">
        <v>6291.2</v>
      </c>
      <c r="K102" s="13">
        <v>6523.4</v>
      </c>
      <c r="L102" s="13">
        <v>6865.5</v>
      </c>
      <c r="M102" s="13">
        <v>7240.9</v>
      </c>
      <c r="N102" s="13">
        <v>7608.1</v>
      </c>
      <c r="O102" s="13">
        <v>7813.9</v>
      </c>
      <c r="P102" s="13">
        <v>8021.9</v>
      </c>
      <c r="Q102" s="13">
        <v>8247.6</v>
      </c>
      <c r="R102" s="13">
        <v>8532.7000000000007</v>
      </c>
      <c r="S102" s="13">
        <v>8819</v>
      </c>
      <c r="T102" s="13">
        <v>9073.5</v>
      </c>
      <c r="U102" s="13">
        <v>9313.9</v>
      </c>
      <c r="V102" s="13">
        <v>9290.9</v>
      </c>
    </row>
    <row r="103" spans="1:22" x14ac:dyDescent="0.15">
      <c r="A103">
        <f t="shared" si="3"/>
        <v>1987</v>
      </c>
      <c r="C103">
        <v>64.84</v>
      </c>
      <c r="E103" s="8">
        <f t="shared" si="4"/>
        <v>4888.9567493147115</v>
      </c>
      <c r="F103">
        <v>242.84299999999999</v>
      </c>
      <c r="G103" s="8">
        <f t="shared" si="5"/>
        <v>20132.170782417907</v>
      </c>
    </row>
    <row r="104" spans="1:22" x14ac:dyDescent="0.15">
      <c r="A104">
        <f t="shared" si="3"/>
        <v>1988</v>
      </c>
      <c r="C104">
        <v>67.468000000000004</v>
      </c>
      <c r="E104" s="8">
        <f t="shared" si="4"/>
        <v>5087.1087902955733</v>
      </c>
      <c r="F104">
        <v>245.06100000000001</v>
      </c>
      <c r="G104" s="8">
        <f t="shared" si="5"/>
        <v>20758.540895106005</v>
      </c>
    </row>
    <row r="105" spans="1:22" x14ac:dyDescent="0.15">
      <c r="A105">
        <f t="shared" si="3"/>
        <v>1989</v>
      </c>
      <c r="C105">
        <v>69.369</v>
      </c>
      <c r="E105" s="8">
        <f t="shared" si="4"/>
        <v>5230.4447986306632</v>
      </c>
      <c r="F105">
        <v>247.387</v>
      </c>
      <c r="G105" s="8">
        <f t="shared" si="5"/>
        <v>21142.763357131389</v>
      </c>
    </row>
    <row r="106" spans="1:22" x14ac:dyDescent="0.15">
      <c r="A106">
        <v>1990</v>
      </c>
      <c r="C106">
        <v>70.781999999999996</v>
      </c>
      <c r="E106" s="8">
        <f t="shared" si="4"/>
        <v>5336.9854508018798</v>
      </c>
      <c r="F106">
        <v>250.18100000000001</v>
      </c>
      <c r="G106" s="8">
        <f t="shared" si="5"/>
        <v>21332.497075324984</v>
      </c>
    </row>
    <row r="107" spans="1:22" x14ac:dyDescent="0.15">
      <c r="A107">
        <v>1991</v>
      </c>
      <c r="C107">
        <v>70.903000000000006</v>
      </c>
      <c r="E107" s="8">
        <f t="shared" si="4"/>
        <v>5346.1088895228413</v>
      </c>
      <c r="F107">
        <v>253.53</v>
      </c>
      <c r="G107" s="8">
        <f t="shared" si="5"/>
        <v>21086.691474471823</v>
      </c>
    </row>
    <row r="108" spans="1:22" x14ac:dyDescent="0.15">
      <c r="A108">
        <v>1992</v>
      </c>
      <c r="C108">
        <v>73.224000000000004</v>
      </c>
      <c r="E108" s="8">
        <f t="shared" si="4"/>
        <v>5521.1130322612653</v>
      </c>
      <c r="F108">
        <v>256.92200000000003</v>
      </c>
      <c r="G108" s="8">
        <f t="shared" si="5"/>
        <v>21489.452177163748</v>
      </c>
    </row>
    <row r="109" spans="1:22" x14ac:dyDescent="0.15">
      <c r="A109">
        <v>1993</v>
      </c>
      <c r="C109">
        <v>75.671999999999997</v>
      </c>
      <c r="E109" s="8">
        <f t="shared" si="4"/>
        <v>5705.6930156406979</v>
      </c>
      <c r="F109">
        <v>260.28199999999998</v>
      </c>
      <c r="G109" s="8">
        <f t="shared" si="5"/>
        <v>21921.197069488859</v>
      </c>
    </row>
    <row r="110" spans="1:22" x14ac:dyDescent="0.15">
      <c r="A110">
        <v>1994</v>
      </c>
      <c r="C110">
        <v>78.504000000000005</v>
      </c>
      <c r="E110" s="8">
        <f t="shared" si="4"/>
        <v>5919.2267219031792</v>
      </c>
      <c r="F110">
        <v>263.45499999999998</v>
      </c>
      <c r="G110" s="8">
        <f t="shared" si="5"/>
        <v>22467.695514995652</v>
      </c>
    </row>
    <row r="111" spans="1:22" x14ac:dyDescent="0.15">
      <c r="A111">
        <v>1995</v>
      </c>
      <c r="B111" s="15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8">
        <f t="shared" si="5"/>
        <v>22802.976878179063</v>
      </c>
    </row>
    <row r="112" spans="1:22" x14ac:dyDescent="0.15">
      <c r="A112">
        <v>1996</v>
      </c>
      <c r="B112" s="15">
        <v>6291.2</v>
      </c>
      <c r="C112">
        <v>83.382000000000005</v>
      </c>
      <c r="E112">
        <f t="shared" si="6"/>
        <v>6291.2</v>
      </c>
      <c r="F112">
        <v>269.714</v>
      </c>
      <c r="G112" s="8">
        <f t="shared" si="5"/>
        <v>23325.448437975039</v>
      </c>
    </row>
    <row r="113" spans="1:88" x14ac:dyDescent="0.15">
      <c r="A113">
        <v>1997</v>
      </c>
      <c r="B113" s="15">
        <v>6523.4</v>
      </c>
      <c r="C113">
        <v>86.533000000000001</v>
      </c>
      <c r="E113">
        <f t="shared" si="6"/>
        <v>6523.4</v>
      </c>
      <c r="F113">
        <v>272.95800000000003</v>
      </c>
      <c r="G113" s="8">
        <f t="shared" si="5"/>
        <v>23898.914851369074</v>
      </c>
    </row>
    <row r="114" spans="1:88" x14ac:dyDescent="0.15">
      <c r="A114">
        <v>1998</v>
      </c>
      <c r="B114" s="15">
        <v>6865.5</v>
      </c>
      <c r="C114">
        <v>90.896000000000001</v>
      </c>
      <c r="E114">
        <f t="shared" si="6"/>
        <v>6865.5</v>
      </c>
      <c r="F114">
        <v>276.154</v>
      </c>
      <c r="G114" s="8">
        <f t="shared" si="5"/>
        <v>24861.128211070634</v>
      </c>
    </row>
    <row r="115" spans="1:88" x14ac:dyDescent="0.15">
      <c r="A115">
        <v>1999</v>
      </c>
      <c r="B115" s="15">
        <v>7240.9</v>
      </c>
      <c r="C115">
        <v>95.537000000000006</v>
      </c>
      <c r="E115">
        <f t="shared" si="6"/>
        <v>7240.9</v>
      </c>
      <c r="F115">
        <v>279.32799999999997</v>
      </c>
      <c r="G115" s="8">
        <f t="shared" si="5"/>
        <v>25922.571314010773</v>
      </c>
    </row>
    <row r="116" spans="1:88" x14ac:dyDescent="0.15">
      <c r="A116">
        <v>2000</v>
      </c>
      <c r="B116" s="15">
        <v>7608.1</v>
      </c>
      <c r="C116">
        <v>100</v>
      </c>
      <c r="E116">
        <f t="shared" si="6"/>
        <v>7608.1</v>
      </c>
      <c r="F116">
        <v>282.41300000000001</v>
      </c>
      <c r="G116" s="8">
        <f t="shared" si="5"/>
        <v>26939.623884169636</v>
      </c>
    </row>
    <row r="117" spans="1:88" x14ac:dyDescent="0.15">
      <c r="A117">
        <v>2001</v>
      </c>
      <c r="B117" s="15">
        <v>7813.9</v>
      </c>
      <c r="C117">
        <v>102.53700000000001</v>
      </c>
      <c r="E117">
        <f t="shared" si="6"/>
        <v>7813.9</v>
      </c>
      <c r="F117">
        <v>285.29399999999998</v>
      </c>
      <c r="G117" s="8">
        <f t="shared" si="5"/>
        <v>27388.939129459435</v>
      </c>
    </row>
    <row r="118" spans="1:88" x14ac:dyDescent="0.15">
      <c r="A118">
        <v>2002</v>
      </c>
      <c r="B118" s="15">
        <v>8021.9</v>
      </c>
      <c r="C118">
        <v>105.69799999999999</v>
      </c>
      <c r="E118">
        <f t="shared" si="6"/>
        <v>8021.9</v>
      </c>
      <c r="F118">
        <v>288.05500000000001</v>
      </c>
      <c r="G118" s="8">
        <f t="shared" si="5"/>
        <v>27848.501154293452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</row>
    <row r="119" spans="1:88" x14ac:dyDescent="0.15">
      <c r="A119">
        <v>2003</v>
      </c>
      <c r="B119" s="15">
        <v>8247.6</v>
      </c>
      <c r="C119">
        <v>109.143</v>
      </c>
      <c r="E119">
        <f t="shared" si="6"/>
        <v>8247.6</v>
      </c>
      <c r="F119">
        <v>290.72899999999998</v>
      </c>
      <c r="G119" s="8">
        <f t="shared" si="5"/>
        <v>28368.686990289927</v>
      </c>
    </row>
    <row r="120" spans="1:88" x14ac:dyDescent="0.15">
      <c r="A120">
        <v>2004</v>
      </c>
      <c r="B120" s="15">
        <v>8532.7000000000007</v>
      </c>
      <c r="E120">
        <f t="shared" si="6"/>
        <v>8532.7000000000007</v>
      </c>
      <c r="F120">
        <v>293.34800000000001</v>
      </c>
      <c r="G120" s="8">
        <f t="shared" si="5"/>
        <v>29087.295635218237</v>
      </c>
    </row>
    <row r="121" spans="1:88" x14ac:dyDescent="0.15">
      <c r="A121">
        <v>2005</v>
      </c>
      <c r="B121" s="15">
        <v>8819</v>
      </c>
      <c r="E121">
        <f t="shared" si="6"/>
        <v>8819</v>
      </c>
      <c r="F121">
        <v>296.036</v>
      </c>
      <c r="G121" s="8">
        <f t="shared" si="5"/>
        <v>29790.295774838196</v>
      </c>
    </row>
    <row r="122" spans="1:88" x14ac:dyDescent="0.15">
      <c r="A122">
        <v>2006</v>
      </c>
      <c r="B122" s="15">
        <v>9073.5</v>
      </c>
      <c r="E122">
        <f t="shared" si="6"/>
        <v>9073.5</v>
      </c>
      <c r="F122">
        <v>298.82</v>
      </c>
      <c r="G122" s="8">
        <f t="shared" si="5"/>
        <v>30364.433438190215</v>
      </c>
    </row>
    <row r="123" spans="1:88" x14ac:dyDescent="0.15">
      <c r="A123">
        <v>2007</v>
      </c>
      <c r="B123" s="15">
        <v>9313.9</v>
      </c>
      <c r="E123">
        <f t="shared" si="6"/>
        <v>9313.9</v>
      </c>
      <c r="F123">
        <v>301.73700000000002</v>
      </c>
      <c r="G123" s="8">
        <f t="shared" si="5"/>
        <v>30867.609872173445</v>
      </c>
    </row>
    <row r="124" spans="1:88" x14ac:dyDescent="0.15">
      <c r="A124">
        <v>2008</v>
      </c>
      <c r="B124" s="15">
        <v>9290.9</v>
      </c>
      <c r="E124">
        <f t="shared" si="6"/>
        <v>9290.9</v>
      </c>
      <c r="F124">
        <v>304.529</v>
      </c>
      <c r="G124" s="8">
        <f t="shared" si="5"/>
        <v>30509.081236926533</v>
      </c>
    </row>
    <row r="125" spans="1:88" x14ac:dyDescent="0.15">
      <c r="A125">
        <v>2009</v>
      </c>
      <c r="B125" s="16">
        <v>9186.7000000000007</v>
      </c>
      <c r="E125">
        <f t="shared" si="6"/>
        <v>9186.7000000000007</v>
      </c>
      <c r="F125" s="11">
        <v>306.89999999999998</v>
      </c>
      <c r="G125" s="8">
        <f t="shared" si="5"/>
        <v>29933.85467579016</v>
      </c>
    </row>
    <row r="126" spans="1:88" x14ac:dyDescent="0.15">
      <c r="B126" s="14" t="s">
        <v>77</v>
      </c>
      <c r="F126" s="12" t="s">
        <v>82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defaultRowHeight="12" x14ac:dyDescent="0.15"/>
  <sheetData>
    <row r="1" spans="1:5" x14ac:dyDescent="0.15">
      <c r="A1" t="s">
        <v>70</v>
      </c>
      <c r="E1">
        <f>AVERAGE(Data!H9:H151)</f>
        <v>1.0272194441878306</v>
      </c>
    </row>
    <row r="2" spans="1:5" x14ac:dyDescent="0.15">
      <c r="A2" t="s">
        <v>71</v>
      </c>
      <c r="E2">
        <f>AVERAGE(Data!Q9:Q151)</f>
        <v>6.3264217939334164E-2</v>
      </c>
    </row>
    <row r="3" spans="1:5" x14ac:dyDescent="0.15">
      <c r="A3" t="s">
        <v>72</v>
      </c>
      <c r="E3">
        <f>EXP(E2)-1</f>
        <v>6.5308275606735133E-2</v>
      </c>
    </row>
    <row r="4" spans="1:5" x14ac:dyDescent="0.15">
      <c r="A4" t="s">
        <v>74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June</cp:lastModifiedBy>
  <cp:lastPrinted>2003-02-03T20:17:34Z</cp:lastPrinted>
  <dcterms:created xsi:type="dcterms:W3CDTF">2002-09-29T22:42:38Z</dcterms:created>
  <dcterms:modified xsi:type="dcterms:W3CDTF">2018-03-01T18:55:13Z</dcterms:modified>
</cp:coreProperties>
</file>