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Proyectos Excel - Power bi\Excel\Liga Empire\"/>
    </mc:Choice>
  </mc:AlternateContent>
  <xr:revisionPtr revIDLastSave="0" documentId="13_ncr:1_{5B202A13-C309-4989-85F5-F884D57A3022}" xr6:coauthVersionLast="47" xr6:coauthVersionMax="47" xr10:uidLastSave="{00000000-0000-0000-0000-000000000000}"/>
  <bookViews>
    <workbookView xWindow="-110" yWindow="-110" windowWidth="19420" windowHeight="10560" firstSheet="6" activeTab="8" xr2:uid="{00000000-000D-0000-FFFF-FFFF00000000}"/>
  </bookViews>
  <sheets>
    <sheet name="Roles" sheetId="9" r:id="rId1"/>
    <sheet name="Heroes" sheetId="6" r:id="rId2"/>
    <sheet name="Equipamientos" sheetId="5" r:id="rId3"/>
    <sheet name="Equipos" sheetId="4" r:id="rId4"/>
    <sheet name="Jugadores" sheetId="17" r:id="rId5"/>
    <sheet name="Tablas" sheetId="15" r:id="rId6"/>
    <sheet name="Partidas" sheetId="14" r:id="rId7"/>
    <sheet name="Estadisticas  jugadores" sheetId="7" r:id="rId8"/>
    <sheet name="Estadistica global jugador" sheetId="16" r:id="rId9"/>
    <sheet name="Duracion partida" sheetId="13" r:id="rId10"/>
    <sheet name="Bans-picks heroes" sheetId="12" r:id="rId11"/>
  </sheets>
  <definedNames>
    <definedName name="_xlcn.WorksheetConnection_Torneointerno.xlsxBaneo1" hidden="1">'Bans-picks heroes'!$B$1:$D$97</definedName>
    <definedName name="_xlcn.WorksheetConnection_Torneointerno.xlsxHeroes1" hidden="1">Heroes[]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eroes" name="Heroes" connection="WorksheetConnection_Torneo interno.xlsx!Heroes"/>
          <x15:modelTable id="Baneo" name="Baneo" connection="WorksheetConnection_Torneo interno.xlsx!Baneo"/>
        </x15:modelTables>
        <x15:modelRelationships>
          <x15:modelRelationship fromTable="Baneo" fromColumn="Id_heroe" toTable="Heroes" toColumn="Id_hero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4" l="1"/>
  <c r="AF3" i="14"/>
  <c r="AF4" i="14"/>
  <c r="AF5" i="14"/>
  <c r="AF6" i="14"/>
  <c r="AF7" i="14"/>
  <c r="AF8" i="14"/>
  <c r="AF9" i="14"/>
  <c r="AF10" i="14"/>
  <c r="AF11" i="14"/>
  <c r="AF12" i="14"/>
  <c r="AF13" i="14"/>
  <c r="B5" i="13"/>
  <c r="B4" i="13"/>
  <c r="B33" i="13"/>
  <c r="B20" i="13"/>
  <c r="B23" i="13"/>
  <c r="E31" i="13"/>
  <c r="F31" i="13" s="1"/>
  <c r="E32" i="13"/>
  <c r="F32" i="13" s="1"/>
  <c r="E33" i="13"/>
  <c r="F33" i="13" s="1"/>
  <c r="E34" i="13"/>
  <c r="F34" i="13" s="1"/>
  <c r="E23" i="13"/>
  <c r="E24" i="13"/>
  <c r="F24" i="13" s="1"/>
  <c r="E25" i="13"/>
  <c r="F25" i="13" s="1"/>
  <c r="E30" i="13"/>
  <c r="F30" i="13" s="1"/>
  <c r="E21" i="13"/>
  <c r="F21" i="13" s="1"/>
  <c r="E20" i="13"/>
  <c r="B32" i="13"/>
  <c r="B34" i="13"/>
  <c r="B31" i="13"/>
  <c r="B25" i="13"/>
  <c r="B30" i="13"/>
  <c r="B24" i="13"/>
  <c r="B26" i="13"/>
  <c r="B27" i="13"/>
  <c r="B28" i="13"/>
  <c r="B29" i="13"/>
  <c r="E26" i="13"/>
  <c r="F26" i="13" s="1"/>
  <c r="E27" i="13"/>
  <c r="F27" i="13" s="1"/>
  <c r="E28" i="13"/>
  <c r="F28" i="13" s="1"/>
  <c r="E29" i="13"/>
  <c r="F29" i="13" s="1"/>
  <c r="M25" i="14"/>
  <c r="D30" i="13" s="1"/>
  <c r="L25" i="14"/>
  <c r="C30" i="13" s="1"/>
  <c r="AF19" i="14"/>
  <c r="AF21" i="14"/>
  <c r="AF23" i="14"/>
  <c r="AF24" i="14"/>
  <c r="AF25" i="14"/>
  <c r="AF26" i="14"/>
  <c r="AF27" i="14"/>
  <c r="AF28" i="14"/>
  <c r="AF29" i="14"/>
  <c r="AF18" i="14"/>
  <c r="I49" i="16"/>
  <c r="I44" i="16"/>
  <c r="I80" i="16"/>
  <c r="E78" i="16" l="1"/>
  <c r="E44" i="16"/>
  <c r="E49" i="16"/>
  <c r="E81" i="16"/>
  <c r="E82" i="16"/>
  <c r="E83" i="16"/>
  <c r="E84" i="16"/>
  <c r="E85" i="16"/>
  <c r="E86" i="16"/>
  <c r="E87" i="16"/>
  <c r="F78" i="16"/>
  <c r="F44" i="16"/>
  <c r="F49" i="16"/>
  <c r="F81" i="16"/>
  <c r="F82" i="16"/>
  <c r="F83" i="16"/>
  <c r="F84" i="16"/>
  <c r="F85" i="16"/>
  <c r="F86" i="16"/>
  <c r="F87" i="16"/>
  <c r="G78" i="16"/>
  <c r="G44" i="16"/>
  <c r="G49" i="16"/>
  <c r="G81" i="16"/>
  <c r="G82" i="16"/>
  <c r="G83" i="16"/>
  <c r="G84" i="16"/>
  <c r="G85" i="16"/>
  <c r="G86" i="16"/>
  <c r="G87" i="16"/>
  <c r="H78" i="16"/>
  <c r="H44" i="16"/>
  <c r="H49" i="16"/>
  <c r="H81" i="16"/>
  <c r="H82" i="16"/>
  <c r="H83" i="16"/>
  <c r="H84" i="16"/>
  <c r="H85" i="16"/>
  <c r="H86" i="16"/>
  <c r="H87" i="16"/>
  <c r="B15" i="13"/>
  <c r="B6" i="13"/>
  <c r="B13" i="13"/>
  <c r="E15" i="13"/>
  <c r="F15" i="13" s="1"/>
  <c r="E6" i="13"/>
  <c r="F6" i="13" s="1"/>
  <c r="E13" i="13"/>
  <c r="F13" i="13" s="1"/>
  <c r="B17" i="13"/>
  <c r="B9" i="13"/>
  <c r="B14" i="13"/>
  <c r="E5" i="13"/>
  <c r="F5" i="13" s="1"/>
  <c r="E17" i="13"/>
  <c r="F17" i="13" s="1"/>
  <c r="E9" i="13"/>
  <c r="F9" i="13" s="1"/>
  <c r="E14" i="13"/>
  <c r="F14" i="13" s="1"/>
  <c r="B10" i="13"/>
  <c r="E10" i="13"/>
  <c r="F10" i="13" s="1"/>
  <c r="B11" i="13"/>
  <c r="B12" i="13"/>
  <c r="B7" i="13"/>
  <c r="B8" i="13"/>
  <c r="E11" i="13"/>
  <c r="F11" i="13" s="1"/>
  <c r="E12" i="13"/>
  <c r="F12" i="13" s="1"/>
  <c r="E7" i="13"/>
  <c r="F7" i="13" s="1"/>
  <c r="E8" i="13"/>
  <c r="F8" i="13" s="1"/>
  <c r="I67" i="16"/>
  <c r="I53" i="16"/>
  <c r="I41" i="16"/>
  <c r="I30" i="16"/>
  <c r="I69" i="16"/>
  <c r="I31" i="16"/>
  <c r="I32" i="16"/>
  <c r="I70" i="16"/>
  <c r="I24" i="16"/>
  <c r="I16" i="16"/>
  <c r="I71" i="16"/>
  <c r="I72" i="16"/>
  <c r="I33" i="16"/>
  <c r="I42" i="16"/>
  <c r="I73" i="16"/>
  <c r="I74" i="16"/>
  <c r="I75" i="16"/>
  <c r="I64" i="16"/>
  <c r="I38" i="16"/>
  <c r="I11" i="16"/>
  <c r="I39" i="16"/>
  <c r="I65" i="16"/>
  <c r="I59" i="16"/>
  <c r="I60" i="16"/>
  <c r="I61" i="16"/>
  <c r="I20" i="16"/>
  <c r="I8" i="16"/>
  <c r="I62" i="16"/>
  <c r="I27" i="16"/>
  <c r="I4" i="16"/>
  <c r="I10" i="16"/>
  <c r="I63" i="16"/>
  <c r="I21" i="16"/>
  <c r="I46" i="16"/>
  <c r="I22" i="16"/>
  <c r="I58" i="16"/>
  <c r="I37" i="16"/>
  <c r="I14" i="16"/>
  <c r="I79" i="16"/>
  <c r="I50" i="16"/>
  <c r="I6" i="16"/>
  <c r="I48" i="16"/>
  <c r="I25" i="16"/>
  <c r="I43" i="16"/>
  <c r="I3" i="16"/>
  <c r="I54" i="16"/>
  <c r="I13" i="16"/>
  <c r="I18" i="16"/>
  <c r="I45" i="16"/>
  <c r="I26" i="16"/>
  <c r="I36" i="16"/>
  <c r="I55" i="16"/>
  <c r="I56" i="16"/>
  <c r="I57" i="16"/>
  <c r="I77" i="16"/>
  <c r="I52" i="16"/>
  <c r="I34" i="16"/>
  <c r="AF15" i="14"/>
  <c r="AF16" i="14"/>
  <c r="AF17" i="14"/>
  <c r="AF14" i="14"/>
  <c r="E52" i="16"/>
  <c r="E34" i="16"/>
  <c r="E55" i="16"/>
  <c r="E77" i="16"/>
  <c r="E80" i="16"/>
  <c r="E58" i="16"/>
  <c r="E46" i="16"/>
  <c r="E65" i="16"/>
  <c r="E39" i="16"/>
  <c r="E53" i="16"/>
  <c r="E70" i="16"/>
  <c r="E73" i="16"/>
  <c r="F52" i="16"/>
  <c r="F34" i="16"/>
  <c r="F55" i="16"/>
  <c r="F77" i="16"/>
  <c r="F80" i="16"/>
  <c r="F58" i="16"/>
  <c r="F46" i="16"/>
  <c r="F65" i="16"/>
  <c r="F39" i="16"/>
  <c r="F53" i="16"/>
  <c r="F70" i="16"/>
  <c r="F73" i="16"/>
  <c r="G52" i="16"/>
  <c r="G34" i="16"/>
  <c r="G55" i="16"/>
  <c r="G77" i="16"/>
  <c r="G80" i="16"/>
  <c r="G58" i="16"/>
  <c r="G46" i="16"/>
  <c r="G65" i="16"/>
  <c r="G39" i="16"/>
  <c r="G53" i="16"/>
  <c r="G70" i="16"/>
  <c r="G73" i="16"/>
  <c r="H52" i="16"/>
  <c r="H34" i="16"/>
  <c r="H55" i="16"/>
  <c r="H77" i="16"/>
  <c r="H80" i="16"/>
  <c r="H58" i="16"/>
  <c r="H46" i="16"/>
  <c r="H65" i="16"/>
  <c r="H39" i="16"/>
  <c r="H53" i="16"/>
  <c r="H70" i="16"/>
  <c r="H73" i="16"/>
  <c r="E6" i="16"/>
  <c r="E3" i="16"/>
  <c r="E5" i="16"/>
  <c r="E8" i="16"/>
  <c r="E9" i="16"/>
  <c r="E19" i="16"/>
  <c r="E10" i="16"/>
  <c r="E7" i="16"/>
  <c r="E4" i="16"/>
  <c r="E11" i="16"/>
  <c r="E12" i="16"/>
  <c r="E17" i="16"/>
  <c r="E14" i="16"/>
  <c r="E13" i="16"/>
  <c r="E26" i="16"/>
  <c r="E20" i="16"/>
  <c r="E18" i="16"/>
  <c r="E50" i="16"/>
  <c r="E51" i="16"/>
  <c r="E37" i="16"/>
  <c r="E27" i="16"/>
  <c r="E15" i="16"/>
  <c r="E22" i="16"/>
  <c r="E23" i="16"/>
  <c r="E21" i="16"/>
  <c r="E24" i="16"/>
  <c r="E40" i="16"/>
  <c r="E41" i="16"/>
  <c r="E30" i="16"/>
  <c r="E32" i="16"/>
  <c r="E33" i="16"/>
  <c r="E16" i="16"/>
  <c r="E48" i="16"/>
  <c r="E25" i="16"/>
  <c r="E43" i="16"/>
  <c r="E45" i="16"/>
  <c r="E54" i="16"/>
  <c r="E72" i="16"/>
  <c r="E56" i="16"/>
  <c r="E57" i="16"/>
  <c r="E79" i="16"/>
  <c r="E35" i="16"/>
  <c r="E29" i="16"/>
  <c r="E59" i="16"/>
  <c r="E60" i="16"/>
  <c r="E61" i="16"/>
  <c r="E62" i="16"/>
  <c r="E63" i="16"/>
  <c r="E64" i="16"/>
  <c r="E66" i="16"/>
  <c r="E47" i="16"/>
  <c r="E67" i="16"/>
  <c r="E68" i="16"/>
  <c r="E69" i="16"/>
  <c r="E42" i="16"/>
  <c r="E71" i="16"/>
  <c r="E38" i="16"/>
  <c r="E31" i="16"/>
  <c r="E28" i="16"/>
  <c r="E75" i="16"/>
  <c r="E74" i="16"/>
  <c r="E76" i="16"/>
  <c r="E36" i="16"/>
  <c r="F6" i="16"/>
  <c r="F3" i="16"/>
  <c r="F5" i="16"/>
  <c r="F8" i="16"/>
  <c r="F9" i="16"/>
  <c r="F19" i="16"/>
  <c r="F10" i="16"/>
  <c r="F7" i="16"/>
  <c r="F4" i="16"/>
  <c r="F11" i="16"/>
  <c r="F12" i="16"/>
  <c r="F17" i="16"/>
  <c r="F14" i="16"/>
  <c r="F13" i="16"/>
  <c r="F26" i="16"/>
  <c r="F20" i="16"/>
  <c r="F18" i="16"/>
  <c r="F50" i="16"/>
  <c r="F51" i="16"/>
  <c r="F37" i="16"/>
  <c r="F27" i="16"/>
  <c r="F15" i="16"/>
  <c r="F22" i="16"/>
  <c r="F23" i="16"/>
  <c r="F21" i="16"/>
  <c r="F24" i="16"/>
  <c r="F40" i="16"/>
  <c r="F41" i="16"/>
  <c r="F30" i="16"/>
  <c r="F32" i="16"/>
  <c r="F33" i="16"/>
  <c r="F16" i="16"/>
  <c r="F48" i="16"/>
  <c r="F25" i="16"/>
  <c r="F43" i="16"/>
  <c r="F45" i="16"/>
  <c r="F54" i="16"/>
  <c r="F72" i="16"/>
  <c r="F56" i="16"/>
  <c r="F57" i="16"/>
  <c r="F79" i="16"/>
  <c r="F35" i="16"/>
  <c r="F29" i="16"/>
  <c r="F59" i="16"/>
  <c r="F60" i="16"/>
  <c r="F61" i="16"/>
  <c r="F62" i="16"/>
  <c r="F63" i="16"/>
  <c r="F64" i="16"/>
  <c r="F66" i="16"/>
  <c r="F47" i="16"/>
  <c r="F67" i="16"/>
  <c r="F68" i="16"/>
  <c r="F69" i="16"/>
  <c r="F42" i="16"/>
  <c r="F71" i="16"/>
  <c r="F38" i="16"/>
  <c r="F31" i="16"/>
  <c r="F28" i="16"/>
  <c r="F75" i="16"/>
  <c r="F74" i="16"/>
  <c r="F76" i="16"/>
  <c r="F36" i="16"/>
  <c r="G6" i="16"/>
  <c r="G3" i="16"/>
  <c r="G5" i="16"/>
  <c r="G8" i="16"/>
  <c r="G9" i="16"/>
  <c r="G19" i="16"/>
  <c r="G10" i="16"/>
  <c r="G7" i="16"/>
  <c r="G4" i="16"/>
  <c r="G11" i="16"/>
  <c r="G12" i="16"/>
  <c r="G17" i="16"/>
  <c r="G14" i="16"/>
  <c r="G13" i="16"/>
  <c r="G26" i="16"/>
  <c r="G20" i="16"/>
  <c r="G18" i="16"/>
  <c r="G50" i="16"/>
  <c r="G51" i="16"/>
  <c r="G37" i="16"/>
  <c r="G27" i="16"/>
  <c r="G15" i="16"/>
  <c r="G22" i="16"/>
  <c r="G23" i="16"/>
  <c r="G21" i="16"/>
  <c r="G24" i="16"/>
  <c r="G40" i="16"/>
  <c r="G41" i="16"/>
  <c r="G30" i="16"/>
  <c r="G32" i="16"/>
  <c r="G33" i="16"/>
  <c r="G16" i="16"/>
  <c r="G48" i="16"/>
  <c r="G25" i="16"/>
  <c r="G43" i="16"/>
  <c r="G45" i="16"/>
  <c r="G54" i="16"/>
  <c r="G72" i="16"/>
  <c r="G56" i="16"/>
  <c r="G57" i="16"/>
  <c r="G79" i="16"/>
  <c r="G35" i="16"/>
  <c r="G29" i="16"/>
  <c r="G59" i="16"/>
  <c r="G60" i="16"/>
  <c r="G61" i="16"/>
  <c r="G62" i="16"/>
  <c r="G63" i="16"/>
  <c r="G64" i="16"/>
  <c r="G66" i="16"/>
  <c r="G47" i="16"/>
  <c r="G67" i="16"/>
  <c r="G68" i="16"/>
  <c r="G69" i="16"/>
  <c r="G42" i="16"/>
  <c r="G71" i="16"/>
  <c r="G38" i="16"/>
  <c r="G31" i="16"/>
  <c r="G28" i="16"/>
  <c r="G75" i="16"/>
  <c r="G74" i="16"/>
  <c r="G76" i="16"/>
  <c r="G36" i="16"/>
  <c r="H12" i="16"/>
  <c r="H36" i="16"/>
  <c r="H6" i="16"/>
  <c r="H3" i="16"/>
  <c r="H19" i="16"/>
  <c r="H10" i="16"/>
  <c r="H8" i="16"/>
  <c r="H9" i="16"/>
  <c r="H4" i="16"/>
  <c r="H11" i="16"/>
  <c r="H32" i="16"/>
  <c r="H33" i="16"/>
  <c r="H14" i="16"/>
  <c r="H50" i="16"/>
  <c r="H17" i="16"/>
  <c r="H40" i="16"/>
  <c r="H26" i="16"/>
  <c r="H30" i="16"/>
  <c r="H13" i="16"/>
  <c r="H24" i="16"/>
  <c r="H37" i="16"/>
  <c r="H7" i="16"/>
  <c r="H21" i="16"/>
  <c r="H22" i="16"/>
  <c r="H16" i="16"/>
  <c r="H41" i="16"/>
  <c r="H20" i="16"/>
  <c r="H23" i="16"/>
  <c r="H15" i="16"/>
  <c r="H51" i="16"/>
  <c r="H27" i="16"/>
  <c r="H18" i="16"/>
  <c r="H25" i="16"/>
  <c r="H38" i="16"/>
  <c r="H45" i="16"/>
  <c r="H69" i="16"/>
  <c r="H66" i="16"/>
  <c r="H59" i="16"/>
  <c r="H75" i="16"/>
  <c r="H54" i="16"/>
  <c r="H43" i="16"/>
  <c r="H29" i="16"/>
  <c r="H42" i="16"/>
  <c r="H61" i="16"/>
  <c r="H72" i="16"/>
  <c r="H63" i="16"/>
  <c r="H56" i="16"/>
  <c r="H35" i="16"/>
  <c r="H57" i="16"/>
  <c r="H62" i="16"/>
  <c r="H47" i="16"/>
  <c r="H64" i="16"/>
  <c r="H28" i="16"/>
  <c r="H31" i="16"/>
  <c r="H74" i="16"/>
  <c r="H76" i="16"/>
  <c r="H67" i="16"/>
  <c r="H71" i="16"/>
  <c r="H48" i="16"/>
  <c r="H60" i="16"/>
  <c r="H68" i="16"/>
  <c r="H79" i="16"/>
  <c r="H5" i="16"/>
  <c r="I35" i="16"/>
  <c r="I29" i="16"/>
  <c r="I47" i="16"/>
  <c r="I76" i="16"/>
  <c r="B22" i="13"/>
  <c r="E22" i="13"/>
  <c r="F22" i="13" s="1"/>
  <c r="E4" i="13"/>
  <c r="F4" i="13" s="1"/>
  <c r="B21" i="13"/>
  <c r="B16" i="13"/>
  <c r="E18" i="13"/>
  <c r="F18" i="13" s="1"/>
  <c r="E3" i="13"/>
  <c r="F3" i="13" s="1"/>
  <c r="E19" i="13"/>
  <c r="F19" i="13" s="1"/>
  <c r="E16" i="13"/>
  <c r="F16" i="13" s="1"/>
  <c r="I7" i="16"/>
  <c r="I17" i="16"/>
  <c r="I19" i="16"/>
  <c r="I15" i="16"/>
  <c r="I51" i="16"/>
  <c r="I9" i="16"/>
  <c r="I5" i="16"/>
  <c r="I23" i="16"/>
  <c r="I66" i="16"/>
  <c r="I40" i="16"/>
  <c r="I68" i="16"/>
  <c r="I12" i="16"/>
  <c r="I28" i="16"/>
  <c r="B19" i="13"/>
  <c r="B3" i="13"/>
  <c r="B18" i="13"/>
  <c r="H4" i="15" l="1"/>
  <c r="H5" i="15"/>
  <c r="H3" i="15"/>
  <c r="H6" i="15"/>
  <c r="H9" i="15"/>
  <c r="H8" i="15"/>
  <c r="H7" i="15"/>
  <c r="H10" i="15"/>
  <c r="AL2" i="14"/>
  <c r="F4" i="15"/>
  <c r="D4" i="15" s="1"/>
  <c r="F5" i="15"/>
  <c r="D5" i="15" s="1"/>
  <c r="F3" i="15"/>
  <c r="D3" i="15" s="1"/>
  <c r="F6" i="15"/>
  <c r="D6" i="15" s="1"/>
  <c r="F9" i="15"/>
  <c r="D9" i="15" s="1"/>
  <c r="F8" i="15"/>
  <c r="D8" i="15" s="1"/>
  <c r="F7" i="15"/>
  <c r="D7" i="15" s="1"/>
  <c r="F10" i="15"/>
  <c r="D10" i="15" s="1"/>
  <c r="AL3" i="14"/>
  <c r="AL4" i="14"/>
  <c r="AL5" i="14"/>
  <c r="AL6" i="14"/>
  <c r="AL7" i="14"/>
  <c r="AL8" i="14"/>
  <c r="AL9" i="14"/>
  <c r="AL10" i="14"/>
  <c r="AL11" i="14"/>
  <c r="AL12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F56" i="12"/>
  <c r="F32" i="12"/>
  <c r="F71" i="12"/>
  <c r="F80" i="12"/>
  <c r="F28" i="12"/>
  <c r="F81" i="12"/>
  <c r="F22" i="12"/>
  <c r="F82" i="12"/>
  <c r="F48" i="12"/>
  <c r="F36" i="12"/>
  <c r="F83" i="12"/>
  <c r="F84" i="12"/>
  <c r="F61" i="12"/>
  <c r="F62" i="12"/>
  <c r="F85" i="12"/>
  <c r="F12" i="12"/>
  <c r="F72" i="12"/>
  <c r="F86" i="12"/>
  <c r="F87" i="12"/>
  <c r="F53" i="12"/>
  <c r="F54" i="12"/>
  <c r="F88" i="12"/>
  <c r="F49" i="12"/>
  <c r="F89" i="12"/>
  <c r="F26" i="12"/>
  <c r="F90" i="12"/>
  <c r="F63" i="12"/>
  <c r="F46" i="12"/>
  <c r="F91" i="12"/>
  <c r="F18" i="12"/>
  <c r="F14" i="12"/>
  <c r="F23" i="12"/>
  <c r="F33" i="12"/>
  <c r="F76" i="12"/>
  <c r="F73" i="12"/>
  <c r="F37" i="12"/>
  <c r="F74" i="12"/>
  <c r="F92" i="12"/>
  <c r="F93" i="12"/>
  <c r="F35" i="12"/>
  <c r="F94" i="12"/>
  <c r="F17" i="12"/>
  <c r="F95" i="12"/>
  <c r="F50" i="12"/>
  <c r="F69" i="12"/>
  <c r="F30" i="12"/>
  <c r="F39" i="12"/>
  <c r="F43" i="12"/>
  <c r="F42" i="12"/>
  <c r="F57" i="12"/>
  <c r="F96" i="12"/>
  <c r="F20" i="12"/>
  <c r="F97" i="12"/>
  <c r="F98" i="12"/>
  <c r="F27" i="12"/>
  <c r="F99" i="12"/>
  <c r="F29" i="12"/>
  <c r="F100" i="12"/>
  <c r="F3" i="12"/>
  <c r="F101" i="12"/>
  <c r="F102" i="12"/>
  <c r="F25" i="12"/>
  <c r="F64" i="12"/>
  <c r="F34" i="12"/>
  <c r="F58" i="12"/>
  <c r="F103" i="12"/>
  <c r="F104" i="12"/>
  <c r="F15" i="12"/>
  <c r="F105" i="12"/>
  <c r="F106" i="12"/>
  <c r="F107" i="12"/>
  <c r="F108" i="12"/>
  <c r="F75" i="12"/>
  <c r="F59" i="12"/>
  <c r="F109" i="12"/>
  <c r="F65" i="12"/>
  <c r="F66" i="12"/>
  <c r="F38" i="12"/>
  <c r="F47" i="12"/>
  <c r="F110" i="12"/>
  <c r="F24" i="12"/>
  <c r="F16" i="12"/>
  <c r="F44" i="12"/>
  <c r="F55" i="12"/>
  <c r="F52" i="12"/>
  <c r="F111" i="12"/>
  <c r="F4" i="12"/>
  <c r="F13" i="12"/>
  <c r="F112" i="12"/>
  <c r="F19" i="12"/>
  <c r="F11" i="12"/>
  <c r="F113" i="12"/>
  <c r="F51" i="12"/>
  <c r="F60" i="12"/>
  <c r="F40" i="12"/>
  <c r="F79" i="12"/>
  <c r="F114" i="12"/>
  <c r="F115" i="12"/>
  <c r="F116" i="12"/>
  <c r="F117" i="12"/>
  <c r="F70" i="12"/>
  <c r="F9" i="12"/>
  <c r="F31" i="12"/>
  <c r="F118" i="12"/>
  <c r="F119" i="12"/>
  <c r="F120" i="12"/>
  <c r="F121" i="12"/>
  <c r="F8" i="12"/>
  <c r="F122" i="12"/>
  <c r="F10" i="12"/>
  <c r="F123" i="12"/>
  <c r="F124" i="12"/>
  <c r="F21" i="12"/>
  <c r="F45" i="12"/>
  <c r="F6" i="12"/>
  <c r="F67" i="12"/>
  <c r="F5" i="12"/>
  <c r="F77" i="12"/>
  <c r="F78" i="12"/>
  <c r="F41" i="12"/>
  <c r="F7" i="12"/>
  <c r="F68" i="12"/>
  <c r="F125" i="12"/>
  <c r="F126" i="12"/>
  <c r="C45" i="12"/>
  <c r="C31" i="12"/>
  <c r="C46" i="12"/>
  <c r="C47" i="12"/>
  <c r="C39" i="12"/>
  <c r="C48" i="12"/>
  <c r="C15" i="12"/>
  <c r="C49" i="12"/>
  <c r="C50" i="12"/>
  <c r="C51" i="12"/>
  <c r="C52" i="12"/>
  <c r="C32" i="12"/>
  <c r="C53" i="12"/>
  <c r="C54" i="12"/>
  <c r="C55" i="12"/>
  <c r="C11" i="12"/>
  <c r="C56" i="12"/>
  <c r="C57" i="12"/>
  <c r="C58" i="12"/>
  <c r="C33" i="12"/>
  <c r="C59" i="12"/>
  <c r="C60" i="12"/>
  <c r="C61" i="12"/>
  <c r="C62" i="12"/>
  <c r="C63" i="12"/>
  <c r="C28" i="12"/>
  <c r="C64" i="12"/>
  <c r="C65" i="12"/>
  <c r="C66" i="12"/>
  <c r="C17" i="12"/>
  <c r="C67" i="12"/>
  <c r="C4" i="12"/>
  <c r="C27" i="12"/>
  <c r="C68" i="12"/>
  <c r="C69" i="12"/>
  <c r="C23" i="12"/>
  <c r="C70" i="12"/>
  <c r="C71" i="12"/>
  <c r="C29" i="12"/>
  <c r="C72" i="12"/>
  <c r="C73" i="12"/>
  <c r="C10" i="12"/>
  <c r="C74" i="12"/>
  <c r="C75" i="12"/>
  <c r="C76" i="12"/>
  <c r="C77" i="12"/>
  <c r="C78" i="12"/>
  <c r="C79" i="12"/>
  <c r="C80" i="12"/>
  <c r="C38" i="12"/>
  <c r="C81" i="12"/>
  <c r="C7" i="12"/>
  <c r="C42" i="12"/>
  <c r="C82" i="12"/>
  <c r="C16" i="12"/>
  <c r="C83" i="12"/>
  <c r="C84" i="12"/>
  <c r="C85" i="12"/>
  <c r="C24" i="12"/>
  <c r="C86" i="12"/>
  <c r="C87" i="12"/>
  <c r="C34" i="12"/>
  <c r="C88" i="12"/>
  <c r="C89" i="12"/>
  <c r="C90" i="12"/>
  <c r="C91" i="12"/>
  <c r="C92" i="12"/>
  <c r="C21" i="12"/>
  <c r="C93" i="12"/>
  <c r="C94" i="12"/>
  <c r="C95" i="12"/>
  <c r="C96" i="12"/>
  <c r="C97" i="12"/>
  <c r="C98" i="12"/>
  <c r="C99" i="12"/>
  <c r="C35" i="12"/>
  <c r="C36" i="12"/>
  <c r="C22" i="12"/>
  <c r="C100" i="12"/>
  <c r="C101" i="12"/>
  <c r="C43" i="12"/>
  <c r="C102" i="12"/>
  <c r="C8" i="12"/>
  <c r="C19" i="12"/>
  <c r="C3" i="12"/>
  <c r="C30" i="12"/>
  <c r="C5" i="12"/>
  <c r="C40" i="12"/>
  <c r="C103" i="12"/>
  <c r="C44" i="12"/>
  <c r="C12" i="12"/>
  <c r="C37" i="12"/>
  <c r="C104" i="12"/>
  <c r="C25" i="12"/>
  <c r="C105" i="12"/>
  <c r="C106" i="12"/>
  <c r="C107" i="12"/>
  <c r="C108" i="12"/>
  <c r="C109" i="12"/>
  <c r="C110" i="12"/>
  <c r="C111" i="12"/>
  <c r="C13" i="12"/>
  <c r="C26" i="12"/>
  <c r="C112" i="12"/>
  <c r="C113" i="12"/>
  <c r="C114" i="12"/>
  <c r="C115" i="12"/>
  <c r="C116" i="12"/>
  <c r="C117" i="12"/>
  <c r="C6" i="12"/>
  <c r="C118" i="12"/>
  <c r="C119" i="12"/>
  <c r="C20" i="12"/>
  <c r="C120" i="12"/>
  <c r="C18" i="12"/>
  <c r="C121" i="12"/>
  <c r="C9" i="12"/>
  <c r="C122" i="12"/>
  <c r="C123" i="12"/>
  <c r="C14" i="12"/>
  <c r="C41" i="12"/>
  <c r="C124" i="12"/>
  <c r="C125" i="12"/>
  <c r="C126" i="12"/>
  <c r="M6" i="14"/>
  <c r="M7" i="14"/>
  <c r="M8" i="14"/>
  <c r="M9" i="14"/>
  <c r="M10" i="14"/>
  <c r="M11" i="14"/>
  <c r="M12" i="14"/>
  <c r="M13" i="14"/>
  <c r="D13" i="13" s="1"/>
  <c r="M14" i="14"/>
  <c r="M15" i="14"/>
  <c r="M16" i="14"/>
  <c r="M17" i="14"/>
  <c r="M18" i="14"/>
  <c r="M19" i="14"/>
  <c r="M20" i="14"/>
  <c r="M21" i="14"/>
  <c r="M22" i="14"/>
  <c r="D23" i="13" s="1"/>
  <c r="M23" i="14"/>
  <c r="M24" i="14"/>
  <c r="D25" i="13" s="1"/>
  <c r="M26" i="14"/>
  <c r="M27" i="14"/>
  <c r="M28" i="14"/>
  <c r="M29" i="14"/>
  <c r="L6" i="14"/>
  <c r="AH6" i="14" s="1"/>
  <c r="L7" i="14"/>
  <c r="L8" i="14"/>
  <c r="L9" i="14"/>
  <c r="L10" i="14"/>
  <c r="L11" i="14"/>
  <c r="L12" i="14"/>
  <c r="L13" i="14"/>
  <c r="L14" i="14"/>
  <c r="L15" i="14"/>
  <c r="L16" i="14"/>
  <c r="L17" i="14"/>
  <c r="L18" i="14"/>
  <c r="AH18" i="14" s="1"/>
  <c r="L19" i="14"/>
  <c r="L20" i="14"/>
  <c r="L21" i="14"/>
  <c r="L22" i="14"/>
  <c r="L23" i="14"/>
  <c r="C24" i="13" s="1"/>
  <c r="L24" i="14"/>
  <c r="C25" i="13" s="1"/>
  <c r="L26" i="14"/>
  <c r="C31" i="13" s="1"/>
  <c r="L27" i="14"/>
  <c r="C32" i="13" s="1"/>
  <c r="L28" i="14"/>
  <c r="C33" i="13" s="1"/>
  <c r="L29" i="14"/>
  <c r="C34" i="13" s="1"/>
  <c r="L5" i="14"/>
  <c r="AH5" i="14" s="1"/>
  <c r="M5" i="14"/>
  <c r="L4" i="14"/>
  <c r="M4" i="14"/>
  <c r="L3" i="14"/>
  <c r="M3" i="14"/>
  <c r="AH19" i="14" l="1"/>
  <c r="AH9" i="14"/>
  <c r="D26" i="13"/>
  <c r="D31" i="13"/>
  <c r="AH21" i="14"/>
  <c r="C21" i="13"/>
  <c r="AH13" i="14"/>
  <c r="D29" i="13"/>
  <c r="D34" i="13"/>
  <c r="AH22" i="14"/>
  <c r="C23" i="13"/>
  <c r="AH20" i="14"/>
  <c r="C20" i="13"/>
  <c r="D28" i="13"/>
  <c r="D33" i="13"/>
  <c r="D15" i="13"/>
  <c r="D24" i="13"/>
  <c r="D27" i="13"/>
  <c r="D32" i="13"/>
  <c r="D6" i="13"/>
  <c r="D10" i="13"/>
  <c r="AH26" i="14"/>
  <c r="C26" i="13"/>
  <c r="AH29" i="14"/>
  <c r="C29" i="13"/>
  <c r="D9" i="13"/>
  <c r="AH28" i="14"/>
  <c r="C28" i="13"/>
  <c r="AH27" i="14"/>
  <c r="C27" i="13"/>
  <c r="D5" i="13"/>
  <c r="D11" i="13"/>
  <c r="D7" i="13"/>
  <c r="AH24" i="14"/>
  <c r="C6" i="13"/>
  <c r="AH23" i="14"/>
  <c r="C15" i="13"/>
  <c r="AH25" i="14"/>
  <c r="C13" i="13"/>
  <c r="D22" i="13"/>
  <c r="AH15" i="14"/>
  <c r="D16" i="13"/>
  <c r="C10" i="13"/>
  <c r="AH17" i="14"/>
  <c r="C7" i="13"/>
  <c r="AH14" i="14"/>
  <c r="D14" i="13"/>
  <c r="D12" i="13"/>
  <c r="C8" i="13"/>
  <c r="AH16" i="14"/>
  <c r="D8" i="13"/>
  <c r="D17" i="13"/>
  <c r="C14" i="13"/>
  <c r="C12" i="13"/>
  <c r="C9" i="13"/>
  <c r="AH12" i="14"/>
  <c r="C17" i="13"/>
  <c r="AH11" i="14"/>
  <c r="C5" i="13"/>
  <c r="AH10" i="14"/>
  <c r="C11" i="13"/>
  <c r="C22" i="13"/>
  <c r="AH8" i="14"/>
  <c r="C16" i="13"/>
  <c r="AH7" i="14"/>
  <c r="D18" i="13"/>
  <c r="D4" i="13"/>
  <c r="C18" i="13"/>
  <c r="C4" i="13"/>
  <c r="D21" i="13"/>
  <c r="D19" i="13"/>
  <c r="C19" i="13"/>
  <c r="AH4" i="14"/>
  <c r="AH3" i="14"/>
  <c r="M2" i="14"/>
  <c r="D20" i="13" s="1"/>
  <c r="L2" i="14"/>
  <c r="E4" i="15" s="1"/>
  <c r="E6" i="15" l="1"/>
  <c r="E8" i="15"/>
  <c r="E5" i="15"/>
  <c r="E3" i="15"/>
  <c r="E7" i="15"/>
  <c r="E10" i="15"/>
  <c r="E9" i="15"/>
  <c r="D3" i="13"/>
  <c r="C3" i="13"/>
  <c r="I4" i="15"/>
  <c r="J4" i="15" s="1"/>
  <c r="I5" i="15"/>
  <c r="J5" i="15" s="1"/>
  <c r="I7" i="15"/>
  <c r="J7" i="15" s="1"/>
  <c r="I3" i="15"/>
  <c r="J3" i="15" s="1"/>
  <c r="I6" i="15"/>
  <c r="J6" i="15" s="1"/>
  <c r="I8" i="15"/>
  <c r="J8" i="15" s="1"/>
  <c r="I10" i="15"/>
  <c r="J10" i="15" s="1"/>
  <c r="I9" i="15"/>
  <c r="J9" i="15" s="1"/>
  <c r="AH2" i="14"/>
  <c r="G10" i="15" l="1"/>
  <c r="G4" i="15"/>
  <c r="G5" i="15"/>
  <c r="G3" i="15"/>
  <c r="G6" i="15"/>
  <c r="G9" i="15"/>
  <c r="G8" i="15"/>
  <c r="G7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91D1CC-5395-408E-81CD-5F616E69FEF7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2283BD-3E16-4BBE-8A4A-949E1F8DEAE5}" name="WorksheetConnection_Torneo interno.xlsx!Baneo" type="102" refreshedVersion="8" minRefreshableVersion="5">
    <extLst>
      <ext xmlns:x15="http://schemas.microsoft.com/office/spreadsheetml/2010/11/main" uri="{DE250136-89BD-433C-8126-D09CA5730AF9}">
        <x15:connection id="Baneo">
          <x15:rangePr sourceName="_xlcn.WorksheetConnection_Torneointerno.xlsxBaneo1"/>
        </x15:connection>
      </ext>
    </extLst>
  </connection>
  <connection id="3" xr16:uid="{D3AEF36A-58E7-4AFB-9822-A580D251A70D}" name="WorksheetConnection_Torneo interno.xlsx!Heroes" type="102" refreshedVersion="8" minRefreshableVersion="5">
    <extLst>
      <ext xmlns:x15="http://schemas.microsoft.com/office/spreadsheetml/2010/11/main" uri="{DE250136-89BD-433C-8126-D09CA5730AF9}">
        <x15:connection id="Heroes">
          <x15:rangePr sourceName="_xlcn.WorksheetConnection_Torneointerno.xlsxHeroes1"/>
        </x15:connection>
      </ext>
    </extLst>
  </connection>
</connections>
</file>

<file path=xl/sharedStrings.xml><?xml version="1.0" encoding="utf-8"?>
<sst xmlns="http://schemas.openxmlformats.org/spreadsheetml/2006/main" count="2708" uniqueCount="391">
  <si>
    <t>Nova Gaming</t>
  </si>
  <si>
    <t>Equipo</t>
  </si>
  <si>
    <t>OnlyPaquito</t>
  </si>
  <si>
    <t>Toxic</t>
  </si>
  <si>
    <t>Alexio</t>
  </si>
  <si>
    <t>Babymiko</t>
  </si>
  <si>
    <t>Poly</t>
  </si>
  <si>
    <t>Thompson</t>
  </si>
  <si>
    <t>Muertes recibidas</t>
  </si>
  <si>
    <t>XYZ Prime</t>
  </si>
  <si>
    <t>Tipo</t>
  </si>
  <si>
    <t>Heroe</t>
  </si>
  <si>
    <t>Caracteristica</t>
  </si>
  <si>
    <t>Jugador</t>
  </si>
  <si>
    <t>Puntaje</t>
  </si>
  <si>
    <t>Rol</t>
  </si>
  <si>
    <t>Muertes realizadas</t>
  </si>
  <si>
    <t>Ataque</t>
  </si>
  <si>
    <t>Alabarda de Mar</t>
  </si>
  <si>
    <t>Meteoro de Oro Rosa</t>
  </si>
  <si>
    <t>Hacha Sangrienta</t>
  </si>
  <si>
    <t>Golpe de Cazador</t>
  </si>
  <si>
    <t>Filo Desesperante</t>
  </si>
  <si>
    <t>Espada de los 7 Mares</t>
  </si>
  <si>
    <t>Gran Lanza del Dragon</t>
  </si>
  <si>
    <t>Hablador del Viento</t>
  </si>
  <si>
    <t>Batalla Sin Fin</t>
  </si>
  <si>
    <t>Furia del Berserker</t>
  </si>
  <si>
    <t>Garras de Haas</t>
  </si>
  <si>
    <t>Rugido Malefico</t>
  </si>
  <si>
    <t>Hacha de Guerra</t>
  </si>
  <si>
    <t>Viento de la Naturaleza</t>
  </si>
  <si>
    <t>Baston Dorado</t>
  </si>
  <si>
    <t>Guadaña de Corrosion</t>
  </si>
  <si>
    <t>Espada de Cazador de Demonios</t>
  </si>
  <si>
    <t>Magico</t>
  </si>
  <si>
    <t>Frasco del Oasis</t>
  </si>
  <si>
    <t>Varita de Genio</t>
  </si>
  <si>
    <t>Cachiporra del Relampago</t>
  </si>
  <si>
    <t>Tiempo Fugaz</t>
  </si>
  <si>
    <t>Alas Sangrientas</t>
  </si>
  <si>
    <t>Reloj del Destino</t>
  </si>
  <si>
    <t>Guadaña de Starlium</t>
  </si>
  <si>
    <t>Varita Brillante</t>
  </si>
  <si>
    <t>Varita de la Reina de Hielo</t>
  </si>
  <si>
    <t>Crital Sagrado</t>
  </si>
  <si>
    <t>Guja Divina</t>
  </si>
  <si>
    <t>Collar de Dureza</t>
  </si>
  <si>
    <t>Pluma del Cielo</t>
  </si>
  <si>
    <t>Cachiporra Invernal</t>
  </si>
  <si>
    <t>Talisman Encantado</t>
  </si>
  <si>
    <t>Defensa</t>
  </si>
  <si>
    <t>Armadura Radiante</t>
  </si>
  <si>
    <t>Armadura del Crepusculo</t>
  </si>
  <si>
    <t>Coraza de Fuerza Bruta</t>
  </si>
  <si>
    <t>Inmortalidad</t>
  </si>
  <si>
    <t>Dominio de Hielo</t>
  </si>
  <si>
    <t>Escudo de Atenea</t>
  </si>
  <si>
    <t>Oraculo</t>
  </si>
  <si>
    <t>Coraza Antigua</t>
  </si>
  <si>
    <t>Casco del Guardian</t>
  </si>
  <si>
    <t>Yelmo Maldito</t>
  </si>
  <si>
    <t>Cinturon de Trueno</t>
  </si>
  <si>
    <t>Alas de la Reina</t>
  </si>
  <si>
    <t>Armadura Afilada</t>
  </si>
  <si>
    <t>Movimiento</t>
  </si>
  <si>
    <t>Botas Demoniacas</t>
  </si>
  <si>
    <t>Botas Rapidas</t>
  </si>
  <si>
    <t>Botas Ligeras</t>
  </si>
  <si>
    <t>Botas Arcanas</t>
  </si>
  <si>
    <t>Botas Magicas</t>
  </si>
  <si>
    <t>Botas Duras</t>
  </si>
  <si>
    <t>Botas de Guerrero</t>
  </si>
  <si>
    <t>Tanque</t>
  </si>
  <si>
    <t>Combatiente</t>
  </si>
  <si>
    <t>Alice</t>
  </si>
  <si>
    <t>Caracteristica2</t>
  </si>
  <si>
    <t>Mago</t>
  </si>
  <si>
    <t>Tigreal</t>
  </si>
  <si>
    <t>Akai</t>
  </si>
  <si>
    <t>Franco</t>
  </si>
  <si>
    <t>Minotauro</t>
  </si>
  <si>
    <t>Lolita</t>
  </si>
  <si>
    <t>Jhonson</t>
  </si>
  <si>
    <t>Hilda</t>
  </si>
  <si>
    <t>Gatotkaca</t>
  </si>
  <si>
    <t>Grock</t>
  </si>
  <si>
    <t>Hylos</t>
  </si>
  <si>
    <t>Urano</t>
  </si>
  <si>
    <t>Belerick</t>
  </si>
  <si>
    <t>Khufra</t>
  </si>
  <si>
    <t>Esmeralda</t>
  </si>
  <si>
    <t>Balmond</t>
  </si>
  <si>
    <t>Alucard</t>
  </si>
  <si>
    <t>Bane</t>
  </si>
  <si>
    <t>Zilong</t>
  </si>
  <si>
    <t>Freya</t>
  </si>
  <si>
    <t>Chou</t>
  </si>
  <si>
    <t>Sun</t>
  </si>
  <si>
    <t>Alpha</t>
  </si>
  <si>
    <t>Ruby</t>
  </si>
  <si>
    <t>Roger</t>
  </si>
  <si>
    <t>Lapu Lapu</t>
  </si>
  <si>
    <t>Jawhead</t>
  </si>
  <si>
    <t>Martis</t>
  </si>
  <si>
    <t>Kaja</t>
  </si>
  <si>
    <t>Leomord</t>
  </si>
  <si>
    <t>Thamuz</t>
  </si>
  <si>
    <t>Minsitthar</t>
  </si>
  <si>
    <t>Badang</t>
  </si>
  <si>
    <t>Guinevere</t>
  </si>
  <si>
    <t>Terizla</t>
  </si>
  <si>
    <t>X.Borg</t>
  </si>
  <si>
    <t>Dyrroth</t>
  </si>
  <si>
    <t>Masha</t>
  </si>
  <si>
    <t>Yu zhong</t>
  </si>
  <si>
    <t>Benedetta</t>
  </si>
  <si>
    <t>Khaleed</t>
  </si>
  <si>
    <t>Barats</t>
  </si>
  <si>
    <t xml:space="preserve">Paquito </t>
  </si>
  <si>
    <t>Phoveus</t>
  </si>
  <si>
    <t>Yin</t>
  </si>
  <si>
    <t>Julian</t>
  </si>
  <si>
    <t>Fredrinn</t>
  </si>
  <si>
    <t>Arlott</t>
  </si>
  <si>
    <t>Cici</t>
  </si>
  <si>
    <t>Argus</t>
  </si>
  <si>
    <t>Aldous</t>
  </si>
  <si>
    <t>Silvanna</t>
  </si>
  <si>
    <t>Aulus</t>
  </si>
  <si>
    <t>Saber</t>
  </si>
  <si>
    <t>Karina</t>
  </si>
  <si>
    <t>Fanny</t>
  </si>
  <si>
    <t>Natalia</t>
  </si>
  <si>
    <t>Harley</t>
  </si>
  <si>
    <t>Lesley</t>
  </si>
  <si>
    <t>Selena</t>
  </si>
  <si>
    <t>Kadita</t>
  </si>
  <si>
    <t>Ling</t>
  </si>
  <si>
    <t>Mathilda</t>
  </si>
  <si>
    <t>Aamon</t>
  </si>
  <si>
    <t>Joy</t>
  </si>
  <si>
    <t>Nolan</t>
  </si>
  <si>
    <t>Hayabusa</t>
  </si>
  <si>
    <t>Yi Sun-Shin</t>
  </si>
  <si>
    <t>Lancelot</t>
  </si>
  <si>
    <t>Helcurt</t>
  </si>
  <si>
    <t>Gusion</t>
  </si>
  <si>
    <t>Hanzo</t>
  </si>
  <si>
    <t>Asesino</t>
  </si>
  <si>
    <t>Nana</t>
  </si>
  <si>
    <t>Gord</t>
  </si>
  <si>
    <t>Eudora</t>
  </si>
  <si>
    <t>Kagura</t>
  </si>
  <si>
    <t>Ciclope</t>
  </si>
  <si>
    <t>Aurora</t>
  </si>
  <si>
    <t>Vexana</t>
  </si>
  <si>
    <t>Odette</t>
  </si>
  <si>
    <t>Zhask</t>
  </si>
  <si>
    <t>Pharsa</t>
  </si>
  <si>
    <t>Valir</t>
  </si>
  <si>
    <t>Change</t>
  </si>
  <si>
    <t>Vale</t>
  </si>
  <si>
    <t>Lunox</t>
  </si>
  <si>
    <t>Harith</t>
  </si>
  <si>
    <t>Faramis</t>
  </si>
  <si>
    <t>Lylia</t>
  </si>
  <si>
    <t>Cecilion</t>
  </si>
  <si>
    <t>Luo Yi</t>
  </si>
  <si>
    <t>Yve</t>
  </si>
  <si>
    <t>Valentina</t>
  </si>
  <si>
    <t>Xavier</t>
  </si>
  <si>
    <t>Novaria</t>
  </si>
  <si>
    <t>Tirador</t>
  </si>
  <si>
    <t>Miya</t>
  </si>
  <si>
    <t>Bruno</t>
  </si>
  <si>
    <t>Clint</t>
  </si>
  <si>
    <t>Layla</t>
  </si>
  <si>
    <t>Karrie</t>
  </si>
  <si>
    <t>Irithel</t>
  </si>
  <si>
    <t>Hanabi</t>
  </si>
  <si>
    <t>Granger</t>
  </si>
  <si>
    <t>Wanwan</t>
  </si>
  <si>
    <t>Popol y Kupa</t>
  </si>
  <si>
    <t>Brody</t>
  </si>
  <si>
    <t>Beatrix</t>
  </si>
  <si>
    <t>Natan</t>
  </si>
  <si>
    <t>Melissa</t>
  </si>
  <si>
    <t>Ixia</t>
  </si>
  <si>
    <t>Moscov</t>
  </si>
  <si>
    <t>Claude</t>
  </si>
  <si>
    <t>Kimmy</t>
  </si>
  <si>
    <t>Apoyo</t>
  </si>
  <si>
    <t>Edith</t>
  </si>
  <si>
    <t>Rafaela</t>
  </si>
  <si>
    <t>Estes</t>
  </si>
  <si>
    <t>Diggie</t>
  </si>
  <si>
    <t>Angela</t>
  </si>
  <si>
    <t>Carmila</t>
  </si>
  <si>
    <t>Floryn</t>
  </si>
  <si>
    <t>Chip</t>
  </si>
  <si>
    <t>Item</t>
  </si>
  <si>
    <t>King</t>
  </si>
  <si>
    <t>Ayanami</t>
  </si>
  <si>
    <t>Mid</t>
  </si>
  <si>
    <t>Exp</t>
  </si>
  <si>
    <t>Oro</t>
  </si>
  <si>
    <t>Jg</t>
  </si>
  <si>
    <t>Roam</t>
  </si>
  <si>
    <t>Sol</t>
  </si>
  <si>
    <t>Reimont</t>
  </si>
  <si>
    <t>Frieren</t>
  </si>
  <si>
    <t>Reyes Latin</t>
  </si>
  <si>
    <t>Majustik</t>
  </si>
  <si>
    <t>TopLop</t>
  </si>
  <si>
    <t>Haze</t>
  </si>
  <si>
    <t>Adriel_Ssj</t>
  </si>
  <si>
    <t>Jhon Salchi Chon</t>
  </si>
  <si>
    <t>X.borg</t>
  </si>
  <si>
    <t>Yu Zhong</t>
  </si>
  <si>
    <t>Asistencias</t>
  </si>
  <si>
    <t>Atlas</t>
  </si>
  <si>
    <t>Baxia</t>
  </si>
  <si>
    <t>Sin datos</t>
  </si>
  <si>
    <t>Energia Concentrada</t>
  </si>
  <si>
    <t>Id_rol</t>
  </si>
  <si>
    <t>Id_heroe</t>
  </si>
  <si>
    <t>Id_item</t>
  </si>
  <si>
    <t>Id_equipo</t>
  </si>
  <si>
    <t>Id_jugador</t>
  </si>
  <si>
    <t>Nova gaming</t>
  </si>
  <si>
    <t>Style</t>
  </si>
  <si>
    <t>Knights of Light</t>
  </si>
  <si>
    <t>Doom eternal</t>
  </si>
  <si>
    <t>Reyes Latin2</t>
  </si>
  <si>
    <t>Blackboy</t>
  </si>
  <si>
    <t>Horario</t>
  </si>
  <si>
    <t>Total Pts.</t>
  </si>
  <si>
    <t>P.Jugados</t>
  </si>
  <si>
    <t>P.Ganados</t>
  </si>
  <si>
    <t>P.Perdidos</t>
  </si>
  <si>
    <t>Fecha</t>
  </si>
  <si>
    <t>Jornada 1</t>
  </si>
  <si>
    <t>Jornada 2</t>
  </si>
  <si>
    <t>Jornada 3</t>
  </si>
  <si>
    <t>Jornada 4</t>
  </si>
  <si>
    <t>Jornada 5</t>
  </si>
  <si>
    <t>Jornada 6</t>
  </si>
  <si>
    <t>Jornada 7</t>
  </si>
  <si>
    <t>Azul</t>
  </si>
  <si>
    <t>Rojo</t>
  </si>
  <si>
    <t>Mozcov</t>
  </si>
  <si>
    <t>Minsithar</t>
  </si>
  <si>
    <t>Argos</t>
  </si>
  <si>
    <t>Paquito</t>
  </si>
  <si>
    <t>Gaston</t>
  </si>
  <si>
    <t>Luffy</t>
  </si>
  <si>
    <t xml:space="preserve">Pastelito </t>
  </si>
  <si>
    <t xml:space="preserve">Axel </t>
  </si>
  <si>
    <t>Naruto</t>
  </si>
  <si>
    <t>Outbreakfile7</t>
  </si>
  <si>
    <t>yohams</t>
  </si>
  <si>
    <t>X-SHISUI-X</t>
  </si>
  <si>
    <t>MatyRamoss</t>
  </si>
  <si>
    <t>yahiko21</t>
  </si>
  <si>
    <t>Nahuel22</t>
  </si>
  <si>
    <t>F3D3888</t>
  </si>
  <si>
    <t>GRamos7</t>
  </si>
  <si>
    <t xml:space="preserve">Dandroh </t>
  </si>
  <si>
    <t>Hatrix</t>
  </si>
  <si>
    <t>Nebu</t>
  </si>
  <si>
    <t>Nifty</t>
  </si>
  <si>
    <t>Bastardo</t>
  </si>
  <si>
    <t>Dylan</t>
  </si>
  <si>
    <t>Sofronio</t>
  </si>
  <si>
    <t>Newen</t>
  </si>
  <si>
    <t>Eliyaho</t>
  </si>
  <si>
    <t>Jur</t>
  </si>
  <si>
    <t>Heroes baneados</t>
  </si>
  <si>
    <t>Cantidad</t>
  </si>
  <si>
    <t>Heroes usados</t>
  </si>
  <si>
    <t>Equipo rojo</t>
  </si>
  <si>
    <t>Equipo azul</t>
  </si>
  <si>
    <t>Duración</t>
  </si>
  <si>
    <t>Ganador</t>
  </si>
  <si>
    <t>Jugados</t>
  </si>
  <si>
    <t>Reyes latin2</t>
  </si>
  <si>
    <t>Muertes Realizadas</t>
  </si>
  <si>
    <t>Muertes Recibidas</t>
  </si>
  <si>
    <t>Perdedor</t>
  </si>
  <si>
    <t>Jornada</t>
  </si>
  <si>
    <t>Jornadas</t>
  </si>
  <si>
    <t>Promedio Puntaje</t>
  </si>
  <si>
    <t>Duracion</t>
  </si>
  <si>
    <t>Diferencia de kills</t>
  </si>
  <si>
    <t>P.Jugadas</t>
  </si>
  <si>
    <t>Bleed</t>
  </si>
  <si>
    <t>Goldenraven</t>
  </si>
  <si>
    <t>TenmaSawada</t>
  </si>
  <si>
    <t>Doom Eternal</t>
  </si>
  <si>
    <t>Gatokato</t>
  </si>
  <si>
    <t>Blackboy no se presento</t>
  </si>
  <si>
    <t>DasWau Qz</t>
  </si>
  <si>
    <t>DarkWarriors</t>
  </si>
  <si>
    <t>Nicky Nicky Jam</t>
  </si>
  <si>
    <t>Beekeeper</t>
  </si>
  <si>
    <t>Nines</t>
  </si>
  <si>
    <t>Duracion1</t>
  </si>
  <si>
    <t>Jugadores</t>
  </si>
  <si>
    <t>Kiki</t>
  </si>
  <si>
    <t>Kiuve</t>
  </si>
  <si>
    <t>Aeegon</t>
  </si>
  <si>
    <t>Cuervo</t>
  </si>
  <si>
    <t>x.borg</t>
  </si>
  <si>
    <t>Russo</t>
  </si>
  <si>
    <t>Sanz</t>
  </si>
  <si>
    <t>Shulay</t>
  </si>
  <si>
    <t>Milton</t>
  </si>
  <si>
    <t>LoseStreak</t>
  </si>
  <si>
    <t>Remastered</t>
  </si>
  <si>
    <t>HolliWould</t>
  </si>
  <si>
    <t>Gaboo</t>
  </si>
  <si>
    <t>Ema</t>
  </si>
  <si>
    <t>Amtrong</t>
  </si>
  <si>
    <t>Gaston_BlB</t>
  </si>
  <si>
    <t>Gastonn_Style</t>
  </si>
  <si>
    <t>Pick 2 azul</t>
  </si>
  <si>
    <t>Pick 3 azul</t>
  </si>
  <si>
    <t>Pick 4 azul</t>
  </si>
  <si>
    <t>Pick 5 azul</t>
  </si>
  <si>
    <t>Pick 1 rojo</t>
  </si>
  <si>
    <t>Pick 2 rojo</t>
  </si>
  <si>
    <t>Pick 3 rojo</t>
  </si>
  <si>
    <t>Pick 4 rojo</t>
  </si>
  <si>
    <t>Pick 5 rojo</t>
  </si>
  <si>
    <t>Pick 1 azul</t>
  </si>
  <si>
    <t>Duración2</t>
  </si>
  <si>
    <t>Leito</t>
  </si>
  <si>
    <t>Astro</t>
  </si>
  <si>
    <t>Monse</t>
  </si>
  <si>
    <t>Baneo 1 azul</t>
  </si>
  <si>
    <t>Baneo 2 azul</t>
  </si>
  <si>
    <t>Baneo 3 azul</t>
  </si>
  <si>
    <t>Baneo 1 rojo</t>
  </si>
  <si>
    <t>Baneo 2 rojo</t>
  </si>
  <si>
    <t>Baneo 3 rojo</t>
  </si>
  <si>
    <t>Sunflower</t>
  </si>
  <si>
    <t>Gun</t>
  </si>
  <si>
    <t>Entombed</t>
  </si>
  <si>
    <t>Mariel</t>
  </si>
  <si>
    <t>Universe</t>
  </si>
  <si>
    <t>Pedro</t>
  </si>
  <si>
    <t>Jony</t>
  </si>
  <si>
    <t>Real Latin</t>
  </si>
  <si>
    <t>Kusatta</t>
  </si>
  <si>
    <t>Letras chicas</t>
  </si>
  <si>
    <t>Muertes azul</t>
  </si>
  <si>
    <t>Muertes rojo</t>
  </si>
  <si>
    <t>Axel</t>
  </si>
  <si>
    <t>Ivan</t>
  </si>
  <si>
    <t>Goss</t>
  </si>
  <si>
    <t>Mateo</t>
  </si>
  <si>
    <t>Nadi</t>
  </si>
  <si>
    <t>OnlyRuby</t>
  </si>
  <si>
    <t>Pibuelnadir</t>
  </si>
  <si>
    <t>Hero Killer</t>
  </si>
  <si>
    <t>GobuKichi</t>
  </si>
  <si>
    <t>Letras chinas</t>
  </si>
  <si>
    <t>Luo yi</t>
  </si>
  <si>
    <t>Strafe</t>
  </si>
  <si>
    <t>Mayustik</t>
  </si>
  <si>
    <t>SoliMino</t>
  </si>
  <si>
    <t>Aima tou thecutt</t>
  </si>
  <si>
    <t>Maxxi</t>
  </si>
  <si>
    <t>Yomas</t>
  </si>
  <si>
    <t>GobuJi</t>
  </si>
  <si>
    <t>Kokee</t>
  </si>
  <si>
    <t>Cecilia</t>
  </si>
  <si>
    <t>Frvnncissco</t>
  </si>
  <si>
    <t>Subzero</t>
  </si>
  <si>
    <t>Papoticoo</t>
  </si>
  <si>
    <t>Letras chinass</t>
  </si>
  <si>
    <t>Rumik</t>
  </si>
  <si>
    <t>Blackboy abandono la partida</t>
  </si>
  <si>
    <t>Morla</t>
  </si>
  <si>
    <t>Misa</t>
  </si>
  <si>
    <t>Yonifumo</t>
  </si>
  <si>
    <t>Kary</t>
  </si>
  <si>
    <t>Adrissj</t>
  </si>
  <si>
    <t>Lil Ak47</t>
  </si>
  <si>
    <t>Alecto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</si>
</sst>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3" borderId="0" xfId="0" applyFill="1"/>
    <xf numFmtId="16" fontId="0" fillId="0" borderId="7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20" fontId="0" fillId="0" borderId="16" xfId="0" applyNumberFormat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7" borderId="18" xfId="0" applyFont="1" applyFill="1" applyBorder="1"/>
    <xf numFmtId="0" fontId="1" fillId="6" borderId="18" xfId="0" applyFont="1" applyFill="1" applyBorder="1"/>
    <xf numFmtId="20" fontId="0" fillId="0" borderId="18" xfId="0" applyNumberFormat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right"/>
    </xf>
    <xf numFmtId="0" fontId="0" fillId="0" borderId="20" xfId="0" applyBorder="1"/>
    <xf numFmtId="0" fontId="0" fillId="0" borderId="22" xfId="0" applyBorder="1"/>
    <xf numFmtId="0" fontId="0" fillId="0" borderId="18" xfId="0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8" borderId="24" xfId="0" applyFont="1" applyFill="1" applyBorder="1"/>
    <xf numFmtId="0" fontId="1" fillId="8" borderId="0" xfId="0" applyFont="1" applyFill="1"/>
    <xf numFmtId="0" fontId="1" fillId="8" borderId="0" xfId="0" applyFont="1" applyFill="1" applyAlignment="1">
      <alignment horizontal="left"/>
    </xf>
    <xf numFmtId="0" fontId="1" fillId="8" borderId="25" xfId="0" applyFont="1" applyFill="1" applyBorder="1" applyAlignment="1">
      <alignment horizontal="left"/>
    </xf>
    <xf numFmtId="0" fontId="0" fillId="0" borderId="21" xfId="0" applyBorder="1" applyAlignment="1">
      <alignment horizontal="right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1" fillId="8" borderId="25" xfId="0" applyNumberFormat="1" applyFont="1" applyFill="1" applyBorder="1" applyAlignment="1">
      <alignment horizontal="left"/>
    </xf>
    <xf numFmtId="164" fontId="0" fillId="0" borderId="21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9" borderId="0" xfId="0" applyFill="1"/>
    <xf numFmtId="0" fontId="3" fillId="5" borderId="3" xfId="0" applyFont="1" applyFill="1" applyBorder="1" applyAlignment="1">
      <alignment horizontal="center" vertical="center" textRotation="45"/>
    </xf>
    <xf numFmtId="0" fontId="3" fillId="5" borderId="4" xfId="0" applyFont="1" applyFill="1" applyBorder="1" applyAlignment="1">
      <alignment horizontal="center" vertical="center" textRotation="45"/>
    </xf>
    <xf numFmtId="0" fontId="3" fillId="5" borderId="5" xfId="0" applyFont="1" applyFill="1" applyBorder="1" applyAlignment="1">
      <alignment horizontal="center" vertical="center" textRotation="45"/>
    </xf>
    <xf numFmtId="0" fontId="3" fillId="5" borderId="10" xfId="0" applyFont="1" applyFill="1" applyBorder="1" applyAlignment="1">
      <alignment horizontal="center" vertical="center" textRotation="45"/>
    </xf>
    <xf numFmtId="0" fontId="3" fillId="5" borderId="11" xfId="0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48">
    <dxf>
      <font>
        <color rgb="FF9C0006"/>
      </font>
      <fill>
        <patternFill>
          <bgColor theme="0"/>
        </patternFill>
      </fill>
    </dxf>
    <dxf>
      <numFmt numFmtId="0" formatCode="General"/>
    </dxf>
    <dxf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 outline="0">
        <left/>
        <right/>
        <top style="thin">
          <color theme="5"/>
        </top>
        <bottom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 outline="0">
        <left/>
        <right/>
        <top style="thin">
          <color theme="5"/>
        </top>
        <bottom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alignment horizontal="left" textRotation="0" wrapText="0" indent="0" justifyLastLine="0" shrinkToFit="0" readingOrder="0"/>
    </dxf>
    <dxf>
      <numFmt numFmtId="25" formatCode="h:mm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top style="thin">
          <color theme="8"/>
        </top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05972F-7ADC-45DD-9A80-ECA5053C73D9}" name="Roles" displayName="Roles" ref="B2:C7" totalsRowShown="0">
  <autoFilter ref="B2:C7" xr:uid="{B005972F-7ADC-45DD-9A80-ECA5053C73D9}"/>
  <tableColumns count="2">
    <tableColumn id="1" xr3:uid="{50DC1E88-B047-4BC2-9EF4-4CF27F0FB59A}" name="Id_rol"/>
    <tableColumn id="2" xr3:uid="{D990C408-4B80-4BB2-B9C1-57C60CCADD56}" name="Rol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FA05D2-4A0E-491C-AD07-E1ACF9423BC7}" name="Tabla11" displayName="Tabla11" ref="B2:F34" totalsRowShown="0">
  <autoFilter ref="B2:F34" xr:uid="{F7FA05D2-4A0E-491C-AD07-E1ACF9423BC7}">
    <filterColumn colId="4">
      <filters>
        <filter val="10:24"/>
        <filter val="10:56"/>
        <filter val="10:59"/>
        <filter val="11:00"/>
        <filter val="11:11"/>
        <filter val="11:32"/>
        <filter val="11:42"/>
        <filter val="12:22"/>
        <filter val="12:34"/>
        <filter val="12:56"/>
        <filter val="14:29"/>
        <filter val="15:06"/>
        <filter val="15:38"/>
        <filter val="17:01"/>
        <filter val="17:15"/>
        <filter val="17:24"/>
        <filter val="20:21"/>
      </filters>
    </filterColumn>
  </autoFilter>
  <sortState xmlns:xlrd2="http://schemas.microsoft.com/office/spreadsheetml/2017/richdata2" ref="B4:F25">
    <sortCondition descending="1" ref="E2:E29"/>
  </sortState>
  <tableColumns count="5">
    <tableColumn id="1" xr3:uid="{8D689A68-4F99-4D09-853B-B639906D86CC}" name="Jornada">
      <calculatedColumnFormula>Tabla3[[#This Row],[Jornada]]</calculatedColumnFormula>
    </tableColumn>
    <tableColumn id="2" xr3:uid="{CBF4D1F2-38C4-427F-A298-A7B22580801B}" name="Equipo azul">
      <calculatedColumnFormula>Tabla3[[#This Row],[Equipo azul]]</calculatedColumnFormula>
    </tableColumn>
    <tableColumn id="3" xr3:uid="{C665EED1-D4EE-4035-A2F1-0E33D0B0E53D}" name="Equipo rojo">
      <calculatedColumnFormula>Tabla3[[#This Row],[Equipo rojo]]</calculatedColumnFormula>
    </tableColumn>
    <tableColumn id="4" xr3:uid="{23FE4663-D94C-4C5E-873B-6E68E841688F}" name="Duracion1" dataDxfId="6">
      <calculatedColumnFormula>Tabla3[[#This Row],[Duración2]]</calculatedColumnFormula>
    </tableColumn>
    <tableColumn id="6" xr3:uid="{3C2021BA-600E-454C-89B5-D8458452D545}" name="Duracion" dataDxfId="5">
      <calculatedColumnFormula>SUBSTITUTE(Tabla11[[#This Row],[Duracion1]],",",":")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14B7AC-DB27-4B84-BDD8-EF9B28A5D179}" name="Tabla5" displayName="Tabla5" ref="B2:C126" totalsRowShown="0">
  <autoFilter ref="B2:C126" xr:uid="{1014B7AC-DB27-4B84-BDD8-EF9B28A5D179}">
    <filterColumn colId="0" hiddenButton="1"/>
    <filterColumn colId="1" hiddenButton="1"/>
  </autoFilter>
  <sortState xmlns:xlrd2="http://schemas.microsoft.com/office/spreadsheetml/2017/richdata2" ref="B3:C126">
    <sortCondition descending="1" ref="C2:C126"/>
  </sortState>
  <tableColumns count="2">
    <tableColumn id="1" xr3:uid="{466172AD-78EE-4CE3-B3FD-8BB87760D1B8}" name="Heroes baneados" dataDxfId="4"/>
    <tableColumn id="2" xr3:uid="{192B74BD-CA0A-41A5-87CF-7207DFB71AB2}" name="Cantidad" dataDxfId="3">
      <calculatedColumnFormula>COUNTIF(Tabla3[[Baneo 1 azul]:[Baneo 3 rojo]],Tabla5[[#This Row],[Heroes baneados]])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18180E-8609-4C29-9EF3-71A057E54945}" name="Tabla8" displayName="Tabla8" ref="E2:F126" totalsRowShown="0">
  <autoFilter ref="E2:F126" xr:uid="{1318180E-8609-4C29-9EF3-71A057E54945}">
    <filterColumn colId="0" hiddenButton="1"/>
    <filterColumn colId="1" hiddenButton="1"/>
  </autoFilter>
  <sortState xmlns:xlrd2="http://schemas.microsoft.com/office/spreadsheetml/2017/richdata2" ref="E3:F126">
    <sortCondition descending="1" ref="F2:F126"/>
  </sortState>
  <tableColumns count="2">
    <tableColumn id="1" xr3:uid="{578925DA-8E70-4AA8-A515-4B3341CD98E4}" name="Heroes usados" dataDxfId="2"/>
    <tableColumn id="2" xr3:uid="{DC7233F0-BCD9-4954-ADD8-E06F9D69F614}" name="Cantidad" dataDxfId="1">
      <calculatedColumnFormula>COUNTIF(Tabla3[[Pick 1 azul]:[Pick 5 rojo]],Tabla8[[#This Row],[Heroes usados]])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669AC-A876-48DD-BCB8-55CE145E1215}" name="Heroes" displayName="Heroes" ref="B2:E126" totalsRowShown="0">
  <autoFilter ref="B2:E126" xr:uid="{6A3669AC-A876-48DD-BCB8-55CE145E1215}"/>
  <sortState xmlns:xlrd2="http://schemas.microsoft.com/office/spreadsheetml/2017/richdata2" ref="B3:E126">
    <sortCondition ref="C2:C126"/>
  </sortState>
  <tableColumns count="4">
    <tableColumn id="1" xr3:uid="{1E326C00-0ECF-485A-BF59-E72810EAECDC}" name="Id_heroe"/>
    <tableColumn id="2" xr3:uid="{B7B33A01-1ADF-4997-8F9D-F0723F68DA96}" name="Heroe"/>
    <tableColumn id="3" xr3:uid="{3839D815-E4A0-4691-9F44-42D9490C368A}" name="Caracteristica"/>
    <tableColumn id="6" xr3:uid="{2585E918-9D71-41D2-BA61-D1AAADD0758B}" name="Caracteristica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B5C23E-F072-4D2E-9F14-2154B72FCB10}" name="Item" displayName="Item" ref="B2:D55" totalsRowShown="0">
  <autoFilter ref="B2:D55" xr:uid="{26B5C23E-F072-4D2E-9F14-2154B72FCB10}"/>
  <sortState xmlns:xlrd2="http://schemas.microsoft.com/office/spreadsheetml/2017/richdata2" ref="B3:D55">
    <sortCondition ref="C2:C55"/>
  </sortState>
  <tableColumns count="3">
    <tableColumn id="1" xr3:uid="{511BE6C7-D7D3-4D3D-9DFA-36AD2D36894A}" name="Id_item" dataDxfId="47"/>
    <tableColumn id="2" xr3:uid="{9ED1CC3B-39AE-42D3-9C9A-B6507477A99C}" name="Item"/>
    <tableColumn id="3" xr3:uid="{E4AA3BDE-C403-4B21-BE5C-0CF181827A84}" name="Tip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84484-F676-475D-925A-AF9484A24E4D}" name="Equipo" displayName="Equipo" ref="B2:C10" totalsRowShown="0" tableBorderDxfId="46">
  <autoFilter ref="B2:C10" xr:uid="{6B384484-F676-475D-925A-AF9484A24E4D}"/>
  <tableColumns count="2">
    <tableColumn id="1" xr3:uid="{703E9217-2F7C-4673-B3C5-6705129142F9}" name="Id_equipo" dataDxfId="45"/>
    <tableColumn id="2" xr3:uid="{97AF5DEE-A71E-4BF9-8D29-25915A6C14E4}" name="Equipo" dataDxfId="4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49700C-19F4-45D9-B8B6-4996F786B783}" name="Tabla10" displayName="Tabla10" ref="B2:E50" totalsRowShown="0">
  <autoFilter ref="B2:E50" xr:uid="{7C49700C-19F4-45D9-B8B6-4996F786B783}">
    <filterColumn colId="0" hiddenButton="1"/>
    <filterColumn colId="1" hiddenButton="1"/>
    <filterColumn colId="2" hiddenButton="1"/>
    <filterColumn colId="3" hiddenButton="1"/>
  </autoFilter>
  <tableColumns count="4">
    <tableColumn id="1" xr3:uid="{9D52556E-0A2F-4FB3-A509-884067E348F4}" name="Id_jugador" dataDxfId="43"/>
    <tableColumn id="2" xr3:uid="{E333F495-2F43-404E-94BA-EACCB5A3E4C6}" name="Equipo"/>
    <tableColumn id="3" xr3:uid="{540446B8-7573-4DF0-AD46-03DFA0E0BBE4}" name="Jugadores"/>
    <tableColumn id="4" xr3:uid="{BA0F4AF2-77BF-4CBB-93A8-A413B922E5E1}" name="Rol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13DEC06-CF20-407D-B399-147ADFE4B282}" name="Tabla13" displayName="Tabla13" ref="C2:J10" totalsRowShown="0" dataDxfId="42">
  <autoFilter ref="C2:J10" xr:uid="{F13DEC06-CF20-407D-B399-147ADFE4B2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C3:J10">
    <sortCondition descending="1" ref="D2:D10"/>
  </sortState>
  <tableColumns count="8">
    <tableColumn id="2" xr3:uid="{2CE3060C-B4B3-452A-AC9E-9D8537D46F1C}" name="Equipo" dataDxfId="41"/>
    <tableColumn id="3" xr3:uid="{34EE6CD0-6411-469F-AAEC-6CB78A961252}" name="Total Pts." dataDxfId="40">
      <calculatedColumnFormula>Tabla13[[#This Row],[P.Ganados]]</calculatedColumnFormula>
    </tableColumn>
    <tableColumn id="4" xr3:uid="{71E5940C-FE3B-4281-A803-F7FD18FFFEDD}" name="P.Jugados" dataDxfId="39">
      <calculatedColumnFormula>SUMIFS(Partidas!AL:AL,Partidas!L:L,Tabla13[[#This Row],[Equipo]])+SUMIFS(Partidas!AL:AL,Partidas!M:M,Tabla13[[#This Row],[Equipo]])</calculatedColumnFormula>
    </tableColumn>
    <tableColumn id="5" xr3:uid="{5289779A-EBC9-4249-8EF6-7A9D0CC05E98}" name="P.Ganados" dataDxfId="38">
      <calculatedColumnFormula>COUNTIF(Tabla3[Ganador],Tabla13[[#This Row],[Equipo]])</calculatedColumnFormula>
    </tableColumn>
    <tableColumn id="6" xr3:uid="{C72C76CF-0E11-4B59-97AA-DD34AA4265A0}" name="P.Perdidos" dataDxfId="37">
      <calculatedColumnFormula>COUNTIF(Tabla3[Perdedor],Tabla13[[#This Row],[Equipo]])</calculatedColumnFormula>
    </tableColumn>
    <tableColumn id="7" xr3:uid="{C5C24F41-20D5-4D69-9282-CAF3F4F0566A}" name="Muertes Realizadas" dataDxfId="36">
      <calculatedColumnFormula>SUMIFS('Estadisticas  jugadores'!F:F,'Estadisticas  jugadores'!C:C,Tabla13[[#This Row],[Equipo]])</calculatedColumnFormula>
    </tableColumn>
    <tableColumn id="8" xr3:uid="{8177AC1E-8019-455A-A132-5E5B7B10B2FB}" name="Muertes Recibidas" dataDxfId="35">
      <calculatedColumnFormula>SUMIFS(Partidas!AE:AE,Partidas!L:L,Tabla13[[#This Row],[Equipo]])+SUMIFS(Partidas!AD:AD,Partidas!M:M,Tabla13[[#This Row],[Equipo]])</calculatedColumnFormula>
    </tableColumn>
    <tableColumn id="9" xr3:uid="{CC509D08-755A-4323-9F07-48A7D67F6079}" name="Diferencia de kills" dataDxfId="34">
      <calculatedColumnFormula>Tabla13[[#This Row],[Muertes Realizadas]]-Tabla13[[#This Row],[Muertes Recibidas]]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DD749A-8697-4279-997D-822161187849}" name="Tabla3" displayName="Tabla3" ref="K1:AI29" totalsRowShown="0">
  <autoFilter ref="K1:AI29" xr:uid="{15DD749A-8697-4279-997D-822161187849}">
    <filterColumn colId="0" hiddenButton="1"/>
    <filterColumn colId="1" hiddenButton="1"/>
    <filterColumn colId="2" hiddenButton="1">
      <filters>
        <filter val="Nova gaming"/>
      </filters>
    </filterColumn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24" xr3:uid="{EDF15375-7E03-49F9-AA56-AB42198DE823}" name="Jornada" dataDxfId="33"/>
    <tableColumn id="2" xr3:uid="{9E1B3705-B9B7-4490-BA0A-231B7994614E}" name="Equipo azul">
      <calculatedColumnFormula>$D2</calculatedColumnFormula>
    </tableColumn>
    <tableColumn id="3" xr3:uid="{7E363D38-5796-465D-B4CC-618CEBA06810}" name="Equipo rojo">
      <calculatedColumnFormula>$E2</calculatedColumnFormula>
    </tableColumn>
    <tableColumn id="4" xr3:uid="{27D261A8-AFFE-4F7A-A9E3-79461DCF3D16}" name="Baneo 1 azul"/>
    <tableColumn id="5" xr3:uid="{9FF00518-C6B1-41D1-9F9D-6F652001D6E0}" name="Baneo 2 azul"/>
    <tableColumn id="6" xr3:uid="{3185BB71-2451-44FA-9A9B-B455517D3AA3}" name="Baneo 3 azul"/>
    <tableColumn id="7" xr3:uid="{548073AC-1147-489C-B691-2AD1595CD5AB}" name="Baneo 1 rojo"/>
    <tableColumn id="8" xr3:uid="{56F7D589-B5CE-42DA-8651-81337F06DC98}" name="Baneo 2 rojo"/>
    <tableColumn id="9" xr3:uid="{20C96E51-8FA9-49B1-B44E-E1861683D966}" name="Baneo 3 rojo"/>
    <tableColumn id="10" xr3:uid="{751F883C-C2B0-4CC4-A926-67F3B3045CBC}" name="Pick 1 azul"/>
    <tableColumn id="11" xr3:uid="{0D6A9CC7-48EA-4C24-ABAC-2D60ABB840F8}" name="Pick 2 azul"/>
    <tableColumn id="12" xr3:uid="{1A702E55-8EFA-4FA2-8636-53ADBC1F770C}" name="Pick 3 azul"/>
    <tableColumn id="17" xr3:uid="{5D7CA082-D997-44EC-AE53-CAF05236C7F3}" name="Pick 4 azul"/>
    <tableColumn id="16" xr3:uid="{26BC2945-545F-444F-9D16-880FE593D5A1}" name="Pick 5 azul"/>
    <tableColumn id="13" xr3:uid="{25814653-A96F-4DAA-89A3-62129B4B20D6}" name="Pick 1 rojo"/>
    <tableColumn id="14" xr3:uid="{63E7F888-CBD5-47D4-8DF2-B410006EE4E3}" name="Pick 2 rojo"/>
    <tableColumn id="15" xr3:uid="{6174D844-DA7A-4D3F-BA3A-90F681C5C229}" name="Pick 3 rojo"/>
    <tableColumn id="18" xr3:uid="{8D059E9E-66CD-4F4F-9881-E2A1F9E8E361}" name="Pick 4 rojo"/>
    <tableColumn id="19" xr3:uid="{8A0E56B3-66CF-4725-857A-C47911B8EDF8}" name="Pick 5 rojo"/>
    <tableColumn id="20" xr3:uid="{F5474673-6A75-489C-8E6B-3DF0D5407BDB}" name="Muertes azul" dataDxfId="32"/>
    <tableColumn id="21" xr3:uid="{7B5043BA-C679-40A7-AEB1-A51006D92E58}" name="Muertes rojo" dataDxfId="31"/>
    <tableColumn id="25" xr3:uid="{7F9D6148-4FC6-4AAB-84E3-9299CC6DB5BA}" name="Duración" dataDxfId="30"/>
    <tableColumn id="22" xr3:uid="{3968A0D2-D692-4C96-A5F6-04493CFF818E}" name="Duración2" dataDxfId="29"/>
    <tableColumn id="1" xr3:uid="{3526C09C-D8CC-4DBD-8C35-374E73950446}" name="Perdedor" dataDxfId="28">
      <calculatedColumnFormula>IF(Tabla3[[#This Row],[Ganador]]=Tabla3[[#This Row],[Equipo azul]],Tabla3[[#This Row],[Equipo rojo]],IF(Tabla3[[#This Row],[Ganador]]="","",Tabla3[[#This Row],[Equipo azul]]))</calculatedColumnFormula>
    </tableColumn>
    <tableColumn id="23" xr3:uid="{35295D5C-FBDC-4222-AE66-39D42D0D6040}" name="Ganador" dataDxfId="27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1CE73-3B97-4E9C-894B-D8DB1942DA73}" name="Tabla4" displayName="Tabla4" ref="B1:I260" totalsRowShown="0" headerRowDxfId="26" dataDxfId="25" tableBorderDxfId="24">
  <autoFilter ref="B1:I260" xr:uid="{3F81CE73-3B97-4E9C-894B-D8DB1942DA73}">
    <filterColumn colId="0" hiddenButton="1">
      <filters>
        <filter val="Jornada 7"/>
      </filters>
    </filterColumn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B231:I260">
    <sortCondition descending="1" ref="I1:I260"/>
  </sortState>
  <tableColumns count="8">
    <tableColumn id="1" xr3:uid="{4A5A3297-5253-431F-807D-009CC5B1EE91}" name="Jornadas"/>
    <tableColumn id="2" xr3:uid="{2E13F2F1-0748-47AD-910B-42106AD24A4B}" name="Equipo" dataDxfId="23"/>
    <tableColumn id="3" xr3:uid="{0AFF1E5E-E968-4813-B056-E8F0E5D0C6F2}" name="Jugador" dataDxfId="22"/>
    <tableColumn id="4" xr3:uid="{F88755AF-BD91-405C-B6D8-5BB605F9FF6B}" name="Rol" dataDxfId="21"/>
    <tableColumn id="5" xr3:uid="{46272607-44BE-4E5C-95E9-33D11296AF37}" name="Muertes realizadas" dataDxfId="20"/>
    <tableColumn id="6" xr3:uid="{23FC4674-D0E3-48F5-8320-D30A9797109F}" name="Muertes recibidas" dataDxfId="19"/>
    <tableColumn id="7" xr3:uid="{8C906244-654E-443B-83AC-07BDD76EA0D4}" name="Asistencias" dataDxfId="18"/>
    <tableColumn id="8" xr3:uid="{CB52418D-71EB-4531-8126-715270878217}" name="Puntaje" dataDxfId="17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B8F69E-C5E6-4032-8289-5C60C10C0AB7}" name="Tabla2" displayName="Tabla2" ref="B2:I87" totalsRowShown="0" headerRowDxfId="16" tableBorderDxfId="15">
  <autoFilter ref="B2:I87" xr:uid="{B4B8F69E-C5E6-4032-8289-5C60C10C0AB7}">
    <filterColumn colId="0" hiddenButton="1">
      <filters>
        <filter val="Nova Gaming"/>
      </filters>
    </filterColumn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B3:I79">
    <sortCondition descending="1" ref="I2:I87"/>
  </sortState>
  <tableColumns count="8">
    <tableColumn id="1" xr3:uid="{1CBDE0DF-9523-4782-8D69-7F207F8C3861}" name="Equipo" dataDxfId="14"/>
    <tableColumn id="2" xr3:uid="{DD3577B5-4C3B-4962-ACC3-D2AB38F943C5}" name="Jugador" dataDxfId="13"/>
    <tableColumn id="3" xr3:uid="{91783CF2-62DB-4E44-865E-9C42388D875D}" name="Rol" dataDxfId="12"/>
    <tableColumn id="4" xr3:uid="{375578F5-036B-4DDC-A733-7D14FDFAD012}" name="Muertes realizadas" dataDxfId="11">
      <calculatedColumnFormula>SUMIFS('Estadisticas  jugadores'!F:F,'Estadisticas  jugadores'!D:D,Tabla2[[#This Row],[Jugador]])</calculatedColumnFormula>
    </tableColumn>
    <tableColumn id="5" xr3:uid="{0FC94D38-FBA1-4423-AC34-45EFB712477A}" name="Muertes recibidas" dataDxfId="10">
      <calculatedColumnFormula>SUMIFS('Estadisticas  jugadores'!G:G,'Estadisticas  jugadores'!D:D,Tabla2[[#This Row],[Jugador]])</calculatedColumnFormula>
    </tableColumn>
    <tableColumn id="6" xr3:uid="{AA1300BE-F943-4F6D-A713-22B4F32527BD}" name="Asistencias" dataDxfId="9">
      <calculatedColumnFormula>SUMIFS('Estadisticas  jugadores'!$H:$H,'Estadisticas  jugadores'!$D:$D,Tabla2[[#This Row],[Jugador]])</calculatedColumnFormula>
    </tableColumn>
    <tableColumn id="7" xr3:uid="{7A46FDE2-E3A0-471B-B722-209CF770ED78}" name="Promedio Puntaje" dataDxfId="8">
      <calculatedColumnFormula>AVERAGEIFS('Estadisticas  jugadores'!$I:$I,'Estadisticas  jugadores'!$D:$D,Tabla2[[#This Row],[Jugador]])</calculatedColumnFormula>
    </tableColumn>
    <tableColumn id="8" xr3:uid="{2378E04B-C6C9-42C5-9926-0DA59B615575}" name="P.Jugadas" dataDxfId="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C509-8ED2-45CB-9B79-4D69396D1BAE}">
  <sheetPr codeName="Hoja1">
    <tabColor theme="1" tint="0.499984740745262"/>
  </sheetPr>
  <dimension ref="B2:C7"/>
  <sheetViews>
    <sheetView workbookViewId="0">
      <selection activeCell="C15" sqref="C15"/>
    </sheetView>
  </sheetViews>
  <sheetFormatPr baseColWidth="10" defaultRowHeight="14.5" x14ac:dyDescent="0.35"/>
  <sheetData>
    <row r="2" spans="2:3" x14ac:dyDescent="0.35">
      <c r="B2" t="s">
        <v>225</v>
      </c>
      <c r="C2" t="s">
        <v>15</v>
      </c>
    </row>
    <row r="3" spans="2:3" x14ac:dyDescent="0.35">
      <c r="B3">
        <v>1</v>
      </c>
      <c r="C3" t="s">
        <v>205</v>
      </c>
    </row>
    <row r="4" spans="2:3" x14ac:dyDescent="0.35">
      <c r="B4">
        <v>2</v>
      </c>
      <c r="C4" t="s">
        <v>204</v>
      </c>
    </row>
    <row r="5" spans="2:3" x14ac:dyDescent="0.35">
      <c r="B5">
        <v>3</v>
      </c>
      <c r="C5" t="s">
        <v>206</v>
      </c>
    </row>
    <row r="6" spans="2:3" x14ac:dyDescent="0.35">
      <c r="B6">
        <v>4</v>
      </c>
      <c r="C6" t="s">
        <v>207</v>
      </c>
    </row>
    <row r="7" spans="2:3" x14ac:dyDescent="0.35">
      <c r="B7">
        <v>5</v>
      </c>
      <c r="C7" t="s">
        <v>208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4677-18F7-4511-85AE-A6E09012AFA4}">
  <sheetPr codeName="Hoja14">
    <tabColor rgb="FF00B0F0"/>
  </sheetPr>
  <dimension ref="B2:F34"/>
  <sheetViews>
    <sheetView workbookViewId="0">
      <selection activeCell="F9" sqref="F9"/>
    </sheetView>
  </sheetViews>
  <sheetFormatPr baseColWidth="10" defaultRowHeight="14.5" x14ac:dyDescent="0.35"/>
  <cols>
    <col min="2" max="2" width="9.7265625" bestFit="1" customWidth="1"/>
    <col min="3" max="4" width="13.36328125" bestFit="1" customWidth="1"/>
    <col min="5" max="5" width="11.6328125" style="27" hidden="1" customWidth="1"/>
    <col min="6" max="6" width="10.6328125" bestFit="1" customWidth="1"/>
  </cols>
  <sheetData>
    <row r="2" spans="2:6" x14ac:dyDescent="0.35">
      <c r="B2" t="s">
        <v>290</v>
      </c>
      <c r="C2" s="28" t="s">
        <v>282</v>
      </c>
      <c r="D2" s="29" t="s">
        <v>281</v>
      </c>
      <c r="E2" s="27" t="s">
        <v>307</v>
      </c>
      <c r="F2" t="s">
        <v>293</v>
      </c>
    </row>
    <row r="3" spans="2:6" hidden="1" x14ac:dyDescent="0.35">
      <c r="B3" t="str">
        <f>Tabla3[[#This Row],[Jornada]]</f>
        <v>Jornada 1</v>
      </c>
      <c r="C3" t="str">
        <f>Tabla3[[#This Row],[Equipo azul]]</f>
        <v>XYZ Prime</v>
      </c>
      <c r="D3" t="str">
        <f>Tabla3[[#This Row],[Equipo rojo]]</f>
        <v>Blackboy</v>
      </c>
      <c r="E3" s="27" t="str">
        <f>Tabla3[[#This Row],[Duración2]]</f>
        <v>Sin datos</v>
      </c>
      <c r="F3" t="str">
        <f>SUBSTITUTE(Tabla11[[#This Row],[Duracion1]],",",":")</f>
        <v>Sin datos</v>
      </c>
    </row>
    <row r="4" spans="2:6" x14ac:dyDescent="0.35">
      <c r="B4" t="str">
        <f>Tabla3[[#This Row],[Jornada]]</f>
        <v>Jornada 1</v>
      </c>
      <c r="C4" t="str">
        <f>Tabla3[[#This Row],[Equipo azul]]</f>
        <v>Knights of Light</v>
      </c>
      <c r="D4" t="str">
        <f>Tabla3[[#This Row],[Equipo rojo]]</f>
        <v>Nova gaming</v>
      </c>
      <c r="E4" s="27">
        <f>Tabla3[[#This Row],[Duración2]]</f>
        <v>10.24</v>
      </c>
      <c r="F4" t="str">
        <f>SUBSTITUTE(Tabla11[[#This Row],[Duracion1]],",",":")</f>
        <v>10:24</v>
      </c>
    </row>
    <row r="5" spans="2:6" x14ac:dyDescent="0.35">
      <c r="B5" t="str">
        <f>Tabla3[[#This Row],[Jornada]]</f>
        <v>Jornada 1</v>
      </c>
      <c r="C5" t="str">
        <f>Tabla3[[#This Row],[Equipo azul]]</f>
        <v>Doom eternal</v>
      </c>
      <c r="D5" t="str">
        <f>Tabla3[[#This Row],[Equipo rojo]]</f>
        <v>Reyes Latin2</v>
      </c>
      <c r="E5" s="27">
        <f>Tabla3[[#This Row],[Duración2]]</f>
        <v>10.56</v>
      </c>
      <c r="F5" t="str">
        <f>SUBSTITUTE(Tabla11[[#This Row],[Duracion1]],",",":")</f>
        <v>10:56</v>
      </c>
    </row>
    <row r="6" spans="2:6" hidden="1" x14ac:dyDescent="0.35">
      <c r="B6" t="str">
        <f>Tabla3[[#This Row],[Jornada]]</f>
        <v>Jornada 2</v>
      </c>
      <c r="C6" t="str">
        <f>Tabla3[[#This Row],[Equipo azul]]</f>
        <v>Blackboy</v>
      </c>
      <c r="D6" t="str">
        <f>Tabla3[[#This Row],[Equipo rojo]]</f>
        <v>Style</v>
      </c>
      <c r="E6" s="27">
        <f>Tabla3[[#This Row],[Duración2]]</f>
        <v>0</v>
      </c>
      <c r="F6" t="str">
        <f>SUBSTITUTE(Tabla11[[#This Row],[Duracion1]],",",":")</f>
        <v>0</v>
      </c>
    </row>
    <row r="7" spans="2:6" x14ac:dyDescent="0.35">
      <c r="B7" t="str">
        <f>Tabla3[[#This Row],[Jornada]]</f>
        <v>Jornada 2</v>
      </c>
      <c r="C7" t="str">
        <f>Tabla3[[#This Row],[Equipo azul]]</f>
        <v>Nova gaming</v>
      </c>
      <c r="D7" t="str">
        <f>Tabla3[[#This Row],[Equipo rojo]]</f>
        <v>Reyes Latin</v>
      </c>
      <c r="E7" s="27">
        <f>Tabla3[[#This Row],[Duración2]]</f>
        <v>15.38</v>
      </c>
      <c r="F7" t="str">
        <f>SUBSTITUTE(Tabla11[[#This Row],[Duracion1]],",",":")</f>
        <v>15:38</v>
      </c>
    </row>
    <row r="8" spans="2:6" x14ac:dyDescent="0.35">
      <c r="B8" t="str">
        <f>Tabla3[[#This Row],[Jornada]]</f>
        <v>Jornada 2</v>
      </c>
      <c r="C8" t="str">
        <f>Tabla3[[#This Row],[Equipo azul]]</f>
        <v>Reyes Latin2</v>
      </c>
      <c r="D8" t="str">
        <f>Tabla3[[#This Row],[Equipo rojo]]</f>
        <v>XYZ Prime</v>
      </c>
      <c r="E8" s="27">
        <f>Tabla3[[#This Row],[Duración2]]</f>
        <v>17.010000000000002</v>
      </c>
      <c r="F8" t="str">
        <f>SUBSTITUTE(Tabla11[[#This Row],[Duracion1]],",",":")</f>
        <v>17:01</v>
      </c>
    </row>
    <row r="9" spans="2:6" x14ac:dyDescent="0.35">
      <c r="B9" t="str">
        <f>Tabla3[[#This Row],[Jornada]]</f>
        <v>Jornada 2</v>
      </c>
      <c r="C9" t="str">
        <f>Tabla3[[#This Row],[Equipo azul]]</f>
        <v>Doom eternal</v>
      </c>
      <c r="D9" t="str">
        <f>Tabla3[[#This Row],[Equipo rojo]]</f>
        <v>Knights of Light</v>
      </c>
      <c r="E9" s="27">
        <f>Tabla3[[#This Row],[Duración2]]</f>
        <v>20.21</v>
      </c>
      <c r="F9" t="str">
        <f>SUBSTITUTE(Tabla11[[#This Row],[Duracion1]],",",":")</f>
        <v>20:21</v>
      </c>
    </row>
    <row r="10" spans="2:6" x14ac:dyDescent="0.35">
      <c r="B10" t="str">
        <f>Tabla3[[#This Row],[Jornada]]</f>
        <v>Jornada 3</v>
      </c>
      <c r="C10" t="str">
        <f>Tabla3[[#This Row],[Equipo azul]]</f>
        <v>Style</v>
      </c>
      <c r="D10" t="str">
        <f>Tabla3[[#This Row],[Equipo rojo]]</f>
        <v>Nova gaming</v>
      </c>
      <c r="E10" s="27">
        <f>Tabla3[[#This Row],[Duración2]]</f>
        <v>10.59</v>
      </c>
      <c r="F10" t="str">
        <f>SUBSTITUTE(Tabla11[[#This Row],[Duracion1]],",",":")</f>
        <v>10:59</v>
      </c>
    </row>
    <row r="11" spans="2:6" x14ac:dyDescent="0.35">
      <c r="B11" t="str">
        <f>Tabla3[[#This Row],[Jornada]]</f>
        <v>Jornada 3</v>
      </c>
      <c r="C11" t="str">
        <f>Tabla3[[#This Row],[Equipo azul]]</f>
        <v>Blackboy</v>
      </c>
      <c r="D11" t="str">
        <f>Tabla3[[#This Row],[Equipo rojo]]</f>
        <v>Reyes Latin2</v>
      </c>
      <c r="E11" s="27">
        <f>Tabla3[[#This Row],[Duración2]]</f>
        <v>12.56</v>
      </c>
      <c r="F11" t="str">
        <f>SUBSTITUTE(Tabla11[[#This Row],[Duracion1]],",",":")</f>
        <v>12:56</v>
      </c>
    </row>
    <row r="12" spans="2:6" x14ac:dyDescent="0.35">
      <c r="B12" t="str">
        <f>Tabla3[[#This Row],[Jornada]]</f>
        <v>Jornada 3</v>
      </c>
      <c r="C12" t="str">
        <f>Tabla3[[#This Row],[Equipo azul]]</f>
        <v>Reyes Latin</v>
      </c>
      <c r="D12" t="str">
        <f>Tabla3[[#This Row],[Equipo rojo]]</f>
        <v>Doom eternal</v>
      </c>
      <c r="E12" s="27">
        <f>Tabla3[[#This Row],[Duración2]]</f>
        <v>15.06</v>
      </c>
      <c r="F12" t="str">
        <f>SUBSTITUTE(Tabla11[[#This Row],[Duracion1]],",",":")</f>
        <v>15:06</v>
      </c>
    </row>
    <row r="13" spans="2:6" x14ac:dyDescent="0.35">
      <c r="B13" t="str">
        <f>Tabla3[[#This Row],[Jornada]]</f>
        <v>Jornada 3</v>
      </c>
      <c r="C13" t="str">
        <f>Tabla3[[#This Row],[Equipo azul]]</f>
        <v>XYZ Prime</v>
      </c>
      <c r="D13" t="str">
        <f>Tabla3[[#This Row],[Equipo rojo]]</f>
        <v>Knights of Light</v>
      </c>
      <c r="E13" s="27">
        <f>Tabla3[[#This Row],[Duración2]]</f>
        <v>11.42</v>
      </c>
      <c r="F13" t="str">
        <f>SUBSTITUTE(Tabla11[[#This Row],[Duracion1]],",",":")</f>
        <v>11:42</v>
      </c>
    </row>
    <row r="14" spans="2:6" x14ac:dyDescent="0.35">
      <c r="B14" t="str">
        <f>Tabla3[[#This Row],[Jornada]]</f>
        <v>Jornada 4</v>
      </c>
      <c r="C14" t="str">
        <f>Tabla3[[#This Row],[Equipo azul]]</f>
        <v>Reyes Latin2</v>
      </c>
      <c r="D14" t="str">
        <f>Tabla3[[#This Row],[Equipo rojo]]</f>
        <v>Style</v>
      </c>
      <c r="E14" s="27">
        <f>Tabla3[[#This Row],[Duración2]]</f>
        <v>14.49</v>
      </c>
      <c r="F14" t="str">
        <f>SUBSTITUTE(Tabla11[[#This Row],[Duracion1]],",",":")</f>
        <v>14:49</v>
      </c>
    </row>
    <row r="15" spans="2:6" x14ac:dyDescent="0.35">
      <c r="B15" t="str">
        <f>Tabla3[[#This Row],[Jornada]]</f>
        <v>Jornada 4</v>
      </c>
      <c r="C15" t="str">
        <f>Tabla3[[#This Row],[Equipo azul]]</f>
        <v>Doom eternal</v>
      </c>
      <c r="D15" t="str">
        <f>Tabla3[[#This Row],[Equipo rojo]]</f>
        <v>Nova gaming</v>
      </c>
      <c r="E15" s="27">
        <f>Tabla3[[#This Row],[Duración2]]</f>
        <v>12.34</v>
      </c>
      <c r="F15" t="str">
        <f>SUBSTITUTE(Tabla11[[#This Row],[Duracion1]],",",":")</f>
        <v>12:34</v>
      </c>
    </row>
    <row r="16" spans="2:6" x14ac:dyDescent="0.35">
      <c r="B16" t="str">
        <f>Tabla3[[#This Row],[Jornada]]</f>
        <v>Jornada 4</v>
      </c>
      <c r="C16" t="str">
        <f>Tabla3[[#This Row],[Equipo azul]]</f>
        <v>Knights of Light</v>
      </c>
      <c r="D16" t="str">
        <f>Tabla3[[#This Row],[Equipo rojo]]</f>
        <v>Blackboy</v>
      </c>
      <c r="E16" s="27">
        <f>Tabla3[[#This Row],[Duración2]]</f>
        <v>17.239999999999998</v>
      </c>
      <c r="F16" t="str">
        <f>SUBSTITUTE(Tabla11[[#This Row],[Duracion1]],",",":")</f>
        <v>17:24</v>
      </c>
    </row>
    <row r="17" spans="2:6" x14ac:dyDescent="0.35">
      <c r="B17" t="str">
        <f>Tabla3[[#This Row],[Jornada]]</f>
        <v>Jornada 4</v>
      </c>
      <c r="C17" t="str">
        <f>Tabla3[[#This Row],[Equipo azul]]</f>
        <v>XYZ Prime</v>
      </c>
      <c r="D17" t="str">
        <f>Tabla3[[#This Row],[Equipo rojo]]</f>
        <v>Reyes Latin</v>
      </c>
      <c r="E17" s="27">
        <f>Tabla3[[#This Row],[Duración2]]</f>
        <v>11.11</v>
      </c>
      <c r="F17" t="str">
        <f>SUBSTITUTE(Tabla11[[#This Row],[Duracion1]],",",":")</f>
        <v>11:11</v>
      </c>
    </row>
    <row r="18" spans="2:6" x14ac:dyDescent="0.35">
      <c r="B18" t="str">
        <f>Tabla3[[#This Row],[Jornada]]</f>
        <v>Jornada 5</v>
      </c>
      <c r="C18" t="str">
        <f>Tabla3[[#This Row],[Equipo azul]]</f>
        <v>Style</v>
      </c>
      <c r="D18" t="str">
        <f>Tabla3[[#This Row],[Equipo rojo]]</f>
        <v>Doom eternal</v>
      </c>
      <c r="E18" s="27">
        <f>Tabla3[[#This Row],[Duración2]]</f>
        <v>14.29</v>
      </c>
      <c r="F18" t="str">
        <f>SUBSTITUTE(Tabla11[[#This Row],[Duracion1]],",",":")</f>
        <v>14:29</v>
      </c>
    </row>
    <row r="19" spans="2:6" x14ac:dyDescent="0.35">
      <c r="B19" t="str">
        <f>Tabla3[[#This Row],[Jornada]]</f>
        <v>Jornada 5</v>
      </c>
      <c r="C19" t="str">
        <f>Tabla3[[#This Row],[Equipo azul]]</f>
        <v>Reyes Latin2</v>
      </c>
      <c r="D19" t="str">
        <f>Tabla3[[#This Row],[Equipo rojo]]</f>
        <v>Knights of Light</v>
      </c>
      <c r="E19" s="27">
        <f>Tabla3[[#This Row],[Duración2]]</f>
        <v>12.22</v>
      </c>
      <c r="F19" t="str">
        <f>SUBSTITUTE(Tabla11[[#This Row],[Duracion1]],",",":")</f>
        <v>12:22</v>
      </c>
    </row>
    <row r="20" spans="2:6" x14ac:dyDescent="0.35">
      <c r="B20" t="str">
        <f>Tabla3[[#This Row],[Jornada]]</f>
        <v>Jornada 5</v>
      </c>
      <c r="C20" t="str">
        <f>Tabla3[[#This Row],[Equipo azul]]</f>
        <v>Nova gaming</v>
      </c>
      <c r="D20" t="str">
        <f>Tabla3[[#This Row],[Equipo rojo]]</f>
        <v>XYZ Prime</v>
      </c>
      <c r="E20" s="57">
        <f>Tabla3[[#This Row],[Duración2]]</f>
        <v>12.4</v>
      </c>
      <c r="F20" s="56">
        <v>0.52777777777777779</v>
      </c>
    </row>
    <row r="21" spans="2:6" x14ac:dyDescent="0.35">
      <c r="B21" t="str">
        <f>Tabla3[[#This Row],[Jornada]]</f>
        <v>Jornada 5</v>
      </c>
      <c r="C21" t="str">
        <f>Tabla3[[#This Row],[Equipo azul]]</f>
        <v>Blackboy</v>
      </c>
      <c r="D21" t="str">
        <f>Tabla3[[#This Row],[Equipo rojo]]</f>
        <v>Reyes Latin</v>
      </c>
      <c r="E21" s="27">
        <f>Tabla3[[#This Row],[Duración2]]</f>
        <v>14.35</v>
      </c>
      <c r="F21" t="str">
        <f>SUBSTITUTE(Tabla11[[#This Row],[Duracion1]],",",":")</f>
        <v>14:35</v>
      </c>
    </row>
    <row r="22" spans="2:6" hidden="1" x14ac:dyDescent="0.35">
      <c r="B22" t="str">
        <f>Tabla3[[#This Row],[Jornada]]</f>
        <v>Jornada 6</v>
      </c>
      <c r="C22" t="str">
        <f>Tabla3[[#This Row],[Equipo azul]]</f>
        <v>Knights of Light</v>
      </c>
      <c r="D22" t="str">
        <f>Tabla3[[#This Row],[Equipo rojo]]</f>
        <v>Style</v>
      </c>
      <c r="E22" s="27">
        <f>Tabla3[[#This Row],[Duración2]]</f>
        <v>11</v>
      </c>
      <c r="F22" t="str">
        <f>SUBSTITUTE(Tabla11[[#This Row],[Duracion1]],",",":")</f>
        <v>11</v>
      </c>
    </row>
    <row r="23" spans="2:6" x14ac:dyDescent="0.35">
      <c r="B23" t="str">
        <f>Partidas!K22</f>
        <v>Jornada 6</v>
      </c>
      <c r="C23" t="str">
        <f>Partidas!L22</f>
        <v>Knights of Light</v>
      </c>
      <c r="D23" t="str">
        <f>Partidas!M22</f>
        <v>Style</v>
      </c>
      <c r="E23" s="57">
        <f>Partidas!AG22</f>
        <v>11</v>
      </c>
      <c r="F23" s="56">
        <v>0.45833333333333331</v>
      </c>
    </row>
    <row r="24" spans="2:6" x14ac:dyDescent="0.35">
      <c r="B24" t="str">
        <f>Partidas!K23</f>
        <v>Jornada 6</v>
      </c>
      <c r="C24" t="str">
        <f>Partidas!L23</f>
        <v>XYZ Prime</v>
      </c>
      <c r="D24" t="str">
        <f>Partidas!M23</f>
        <v>Doom eternal</v>
      </c>
      <c r="E24" s="27">
        <f>Partidas!AG23</f>
        <v>15.38</v>
      </c>
      <c r="F24" t="str">
        <f>SUBSTITUTE(Tabla11[[#This Row],[Duracion1]],",",":")</f>
        <v>15:38</v>
      </c>
    </row>
    <row r="25" spans="2:6" x14ac:dyDescent="0.35">
      <c r="B25" t="str">
        <f>Partidas!K24</f>
        <v>Jornada 6</v>
      </c>
      <c r="C25" t="str">
        <f>Partidas!L24</f>
        <v>Reyes Latin</v>
      </c>
      <c r="D25" t="str">
        <f>Partidas!M24</f>
        <v>Reyes Latin2</v>
      </c>
      <c r="E25" s="27">
        <f>Partidas!AG24</f>
        <v>17.149999999999999</v>
      </c>
      <c r="F25" t="str">
        <f>SUBSTITUTE(Tabla11[[#This Row],[Duracion1]],",",":")</f>
        <v>17:15</v>
      </c>
    </row>
    <row r="26" spans="2:6" hidden="1" x14ac:dyDescent="0.35">
      <c r="B26" t="str">
        <f>Tabla3[[#This Row],[Jornada]]</f>
        <v>Jornada 7</v>
      </c>
      <c r="C26" t="str">
        <f>Tabla3[[#This Row],[Equipo azul]]</f>
        <v>Style</v>
      </c>
      <c r="D26" t="str">
        <f>Tabla3[[#This Row],[Equipo rojo]]</f>
        <v>XYZ Prime</v>
      </c>
      <c r="E26" s="27">
        <f>Tabla3[[#This Row],[Duración2]]</f>
        <v>17.329999999999998</v>
      </c>
      <c r="F26" t="str">
        <f>SUBSTITUTE(Tabla11[[#This Row],[Duracion1]],",",":")</f>
        <v>17:33</v>
      </c>
    </row>
    <row r="27" spans="2:6" hidden="1" x14ac:dyDescent="0.35">
      <c r="B27" t="str">
        <f>Tabla3[[#This Row],[Jornada]]</f>
        <v>Jornada 7</v>
      </c>
      <c r="C27" t="str">
        <f>Tabla3[[#This Row],[Equipo azul]]</f>
        <v>Knights of Light</v>
      </c>
      <c r="D27" t="str">
        <f>Tabla3[[#This Row],[Equipo rojo]]</f>
        <v>Reyes Latin</v>
      </c>
      <c r="E27" s="27">
        <f>Tabla3[[#This Row],[Duración2]]</f>
        <v>10.58</v>
      </c>
      <c r="F27" t="str">
        <f>SUBSTITUTE(Tabla11[[#This Row],[Duracion1]],",",":")</f>
        <v>10:58</v>
      </c>
    </row>
    <row r="28" spans="2:6" hidden="1" x14ac:dyDescent="0.35">
      <c r="B28" t="str">
        <f>Tabla3[[#This Row],[Jornada]]</f>
        <v>Jornada 7</v>
      </c>
      <c r="C28" t="str">
        <f>Tabla3[[#This Row],[Equipo azul]]</f>
        <v>Doom eternal</v>
      </c>
      <c r="D28" t="str">
        <f>Tabla3[[#This Row],[Equipo rojo]]</f>
        <v>Blackboy</v>
      </c>
      <c r="E28" s="27">
        <f>Tabla3[[#This Row],[Duración2]]</f>
        <v>0</v>
      </c>
      <c r="F28" t="str">
        <f>SUBSTITUTE(Tabla11[[#This Row],[Duracion1]],",",":")</f>
        <v>0</v>
      </c>
    </row>
    <row r="29" spans="2:6" hidden="1" x14ac:dyDescent="0.35">
      <c r="B29" t="str">
        <f>Tabla3[[#This Row],[Jornada]]</f>
        <v>Jornada 7</v>
      </c>
      <c r="C29" t="str">
        <f>Tabla3[[#This Row],[Equipo azul]]</f>
        <v>Reyes Latin2</v>
      </c>
      <c r="D29" t="str">
        <f>Tabla3[[#This Row],[Equipo rojo]]</f>
        <v>Nova gaming</v>
      </c>
      <c r="E29" s="27">
        <f>Tabla3[[#This Row],[Duración2]]</f>
        <v>13.53</v>
      </c>
      <c r="F29" t="str">
        <f>SUBSTITUTE(Tabla11[[#This Row],[Duracion1]],",",":")</f>
        <v>13:53</v>
      </c>
    </row>
    <row r="30" spans="2:6" x14ac:dyDescent="0.35">
      <c r="B30" t="str">
        <f>Partidas!K25</f>
        <v>Jornada 6</v>
      </c>
      <c r="C30" t="str">
        <f>Partidas!L25</f>
        <v>Nova gaming</v>
      </c>
      <c r="D30" t="str">
        <f>Partidas!M25</f>
        <v>Blackboy</v>
      </c>
      <c r="E30" s="27">
        <f>Partidas!AG25</f>
        <v>11.32</v>
      </c>
      <c r="F30" t="str">
        <f>SUBSTITUTE(Tabla11[[#This Row],[Duracion1]],",",":")</f>
        <v>11:32</v>
      </c>
    </row>
    <row r="31" spans="2:6" x14ac:dyDescent="0.35">
      <c r="B31" t="str">
        <f>Partidas!K26</f>
        <v>Jornada 7</v>
      </c>
      <c r="C31" t="str">
        <f>Partidas!L26</f>
        <v>Style</v>
      </c>
      <c r="D31" t="str">
        <f>Partidas!M26</f>
        <v>XYZ Prime</v>
      </c>
      <c r="E31" s="27">
        <f>Partidas!AG26</f>
        <v>17.329999999999998</v>
      </c>
      <c r="F31" t="str">
        <f>SUBSTITUTE(Tabla11[[#This Row],[Duracion1]],",",":")</f>
        <v>17:33</v>
      </c>
    </row>
    <row r="32" spans="2:6" x14ac:dyDescent="0.35">
      <c r="B32" t="str">
        <f>Partidas!K27</f>
        <v>Jornada 7</v>
      </c>
      <c r="C32" t="str">
        <f>Partidas!L27</f>
        <v>Knights of Light</v>
      </c>
      <c r="D32" t="str">
        <f>Partidas!M27</f>
        <v>Reyes Latin</v>
      </c>
      <c r="E32" s="27">
        <f>Partidas!AG27</f>
        <v>10.58</v>
      </c>
      <c r="F32" t="str">
        <f>SUBSTITUTE(Tabla11[[#This Row],[Duracion1]],",",":")</f>
        <v>10:58</v>
      </c>
    </row>
    <row r="33" spans="2:6" x14ac:dyDescent="0.35">
      <c r="B33" t="str">
        <f>Partidas!K28</f>
        <v>Jornada 7</v>
      </c>
      <c r="C33" t="str">
        <f>Partidas!L28</f>
        <v>Doom eternal</v>
      </c>
      <c r="D33" t="str">
        <f>Partidas!M28</f>
        <v>Blackboy</v>
      </c>
      <c r="E33" s="27">
        <f>Partidas!AG28</f>
        <v>0</v>
      </c>
      <c r="F33" t="str">
        <f>SUBSTITUTE(Tabla11[[#This Row],[Duracion1]],",",":")</f>
        <v>0</v>
      </c>
    </row>
    <row r="34" spans="2:6" x14ac:dyDescent="0.35">
      <c r="B34" t="str">
        <f>Partidas!K29</f>
        <v>Jornada 7</v>
      </c>
      <c r="C34" t="str">
        <f>Partidas!L29</f>
        <v>Reyes Latin2</v>
      </c>
      <c r="D34" t="str">
        <f>Partidas!M29</f>
        <v>Nova gaming</v>
      </c>
      <c r="E34" s="27">
        <f>Partidas!AG29</f>
        <v>13.53</v>
      </c>
      <c r="F34" t="str">
        <f>SUBSTITUTE(Tabla11[[#This Row],[Duracion1]],",",":")</f>
        <v>13:53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5404-E84E-4E37-B646-36E5C3E0E26D}">
  <sheetPr codeName="Hoja8">
    <tabColor theme="8" tint="-0.499984740745262"/>
  </sheetPr>
  <dimension ref="B2:F126"/>
  <sheetViews>
    <sheetView topLeftCell="A2" zoomScale="80" zoomScaleNormal="80" workbookViewId="0">
      <selection activeCell="H3" sqref="H3:H4"/>
    </sheetView>
  </sheetViews>
  <sheetFormatPr baseColWidth="10" defaultRowHeight="14.5" x14ac:dyDescent="0.35"/>
  <cols>
    <col min="2" max="2" width="15.6328125" bestFit="1" customWidth="1"/>
    <col min="3" max="3" width="8.453125" bestFit="1" customWidth="1"/>
    <col min="4" max="4" width="11.453125" style="12" customWidth="1"/>
    <col min="5" max="5" width="13.36328125" bestFit="1" customWidth="1"/>
    <col min="6" max="6" width="8.453125" bestFit="1" customWidth="1"/>
    <col min="7" max="7" width="25.26953125" bestFit="1" customWidth="1"/>
  </cols>
  <sheetData>
    <row r="2" spans="2:6" x14ac:dyDescent="0.35">
      <c r="B2" t="s">
        <v>278</v>
      </c>
      <c r="C2" t="s">
        <v>279</v>
      </c>
      <c r="E2" t="s">
        <v>280</v>
      </c>
      <c r="F2" t="s">
        <v>279</v>
      </c>
    </row>
    <row r="3" spans="2:6" x14ac:dyDescent="0.35">
      <c r="B3" t="s">
        <v>139</v>
      </c>
      <c r="C3">
        <f>COUNTIF(Tabla3[[Baneo 1 azul]:[Baneo 3 rojo]],Tabla5[[#This Row],[Heroes baneados]])</f>
        <v>20</v>
      </c>
      <c r="E3" t="s">
        <v>188</v>
      </c>
      <c r="F3">
        <f>COUNTIF(Tabla3[[Pick 1 azul]:[Pick 5 rojo]],Tabla8[[#This Row],[Heroes usados]])</f>
        <v>12</v>
      </c>
    </row>
    <row r="4" spans="2:6" x14ac:dyDescent="0.35">
      <c r="B4" t="s">
        <v>196</v>
      </c>
      <c r="C4">
        <f>COUNTIF(Tabla3[[Baneo 1 azul]:[Baneo 3 rojo]],Tabla5[[#This Row],[Heroes baneados]])</f>
        <v>12</v>
      </c>
      <c r="E4" t="s">
        <v>81</v>
      </c>
      <c r="F4">
        <f>COUNTIF(Tabla3[[Pick 1 azul]:[Pick 5 rojo]],Tabla8[[#This Row],[Heroes usados]])</f>
        <v>11</v>
      </c>
    </row>
    <row r="5" spans="2:6" x14ac:dyDescent="0.35">
      <c r="B5" t="s">
        <v>81</v>
      </c>
      <c r="C5">
        <f>COUNTIF(Tabla3[[Baneo 1 azul]:[Baneo 3 rojo]],Tabla5[[#This Row],[Heroes baneados]])</f>
        <v>12</v>
      </c>
      <c r="E5" t="s">
        <v>112</v>
      </c>
      <c r="F5">
        <f>COUNTIF(Tabla3[[Pick 1 azul]:[Pick 5 rojo]],Tabla8[[#This Row],[Heroes usados]])</f>
        <v>11</v>
      </c>
    </row>
    <row r="6" spans="2:6" x14ac:dyDescent="0.35">
      <c r="B6" t="s">
        <v>78</v>
      </c>
      <c r="C6">
        <f>COUNTIF(Tabla3[[Baneo 1 azul]:[Baneo 3 rojo]],Tabla5[[#This Row],[Heroes baneados]])</f>
        <v>10</v>
      </c>
      <c r="E6" t="s">
        <v>156</v>
      </c>
      <c r="F6">
        <f>COUNTIF(Tabla3[[Pick 1 azul]:[Pick 5 rojo]],Tabla8[[#This Row],[Heroes usados]])</f>
        <v>10</v>
      </c>
    </row>
    <row r="7" spans="2:6" x14ac:dyDescent="0.35">
      <c r="B7" t="s">
        <v>164</v>
      </c>
      <c r="C7">
        <f>COUNTIF(Tabla3[[Baneo 1 azul]:[Baneo 3 rojo]],Tabla5[[#This Row],[Heroes baneados]])</f>
        <v>10</v>
      </c>
      <c r="E7" t="s">
        <v>115</v>
      </c>
      <c r="F7">
        <f>COUNTIF(Tabla3[[Pick 1 azul]:[Pick 5 rojo]],Tabla8[[#This Row],[Heroes usados]])</f>
        <v>10</v>
      </c>
    </row>
    <row r="8" spans="2:6" x14ac:dyDescent="0.35">
      <c r="B8" t="s">
        <v>104</v>
      </c>
      <c r="C8">
        <f>COUNTIF(Tabla3[[Baneo 1 azul]:[Baneo 3 rojo]],Tabla5[[#This Row],[Heroes baneados]])</f>
        <v>9</v>
      </c>
      <c r="E8" t="s">
        <v>111</v>
      </c>
      <c r="F8">
        <f>COUNTIF(Tabla3[[Pick 1 azul]:[Pick 5 rojo]],Tabla8[[#This Row],[Heroes usados]])</f>
        <v>9</v>
      </c>
    </row>
    <row r="9" spans="2:6" x14ac:dyDescent="0.35">
      <c r="B9" t="s">
        <v>112</v>
      </c>
      <c r="C9">
        <f>COUNTIF(Tabla3[[Baneo 1 azul]:[Baneo 3 rojo]],Tabla5[[#This Row],[Heroes baneados]])</f>
        <v>8</v>
      </c>
      <c r="E9" t="s">
        <v>101</v>
      </c>
      <c r="F9">
        <f>COUNTIF(Tabla3[[Pick 1 azul]:[Pick 5 rojo]],Tabla8[[#This Row],[Heroes usados]])</f>
        <v>9</v>
      </c>
    </row>
    <row r="10" spans="2:6" x14ac:dyDescent="0.35">
      <c r="B10" t="s">
        <v>123</v>
      </c>
      <c r="C10">
        <f>COUNTIF(Tabla3[[Baneo 1 azul]:[Baneo 3 rojo]],Tabla5[[#This Row],[Heroes baneados]])</f>
        <v>7</v>
      </c>
      <c r="E10" t="s">
        <v>78</v>
      </c>
      <c r="F10">
        <f>COUNTIF(Tabla3[[Pick 1 azul]:[Pick 5 rojo]],Tabla8[[#This Row],[Heroes usados]])</f>
        <v>8</v>
      </c>
    </row>
    <row r="11" spans="2:6" x14ac:dyDescent="0.35">
      <c r="B11" t="s">
        <v>118</v>
      </c>
      <c r="C11">
        <f>COUNTIF(Tabla3[[Baneo 1 azul]:[Baneo 3 rojo]],Tabla5[[#This Row],[Heroes baneados]])</f>
        <v>6</v>
      </c>
      <c r="E11" t="s">
        <v>150</v>
      </c>
      <c r="F11">
        <f>COUNTIF(Tabla3[[Pick 1 azul]:[Pick 5 rojo]],Tabla8[[#This Row],[Heroes usados]])</f>
        <v>8</v>
      </c>
    </row>
    <row r="12" spans="2:6" x14ac:dyDescent="0.35">
      <c r="B12" t="s">
        <v>150</v>
      </c>
      <c r="C12">
        <f>COUNTIF(Tabla3[[Baneo 1 azul]:[Baneo 3 rojo]],Tabla5[[#This Row],[Heroes baneados]])</f>
        <v>5</v>
      </c>
      <c r="E12" t="s">
        <v>118</v>
      </c>
      <c r="F12">
        <f>COUNTIF(Tabla3[[Pick 1 azul]:[Pick 5 rojo]],Tabla8[[#This Row],[Heroes usados]])</f>
        <v>8</v>
      </c>
    </row>
    <row r="13" spans="2:6" x14ac:dyDescent="0.35">
      <c r="B13" t="s">
        <v>101</v>
      </c>
      <c r="C13">
        <f>COUNTIF(Tabla3[[Baneo 1 azul]:[Baneo 3 rojo]],Tabla5[[#This Row],[Heroes baneados]])</f>
        <v>5</v>
      </c>
      <c r="E13" t="s">
        <v>108</v>
      </c>
      <c r="F13">
        <f>COUNTIF(Tabla3[[Pick 1 azul]:[Pick 5 rojo]],Tabla8[[#This Row],[Heroes usados]])</f>
        <v>7</v>
      </c>
    </row>
    <row r="14" spans="2:6" x14ac:dyDescent="0.35">
      <c r="B14" t="s">
        <v>121</v>
      </c>
      <c r="C14">
        <f>COUNTIF(Tabla3[[Baneo 1 azul]:[Baneo 3 rojo]],Tabla5[[#This Row],[Heroes baneados]])</f>
        <v>4</v>
      </c>
      <c r="E14" t="s">
        <v>176</v>
      </c>
      <c r="F14">
        <f>COUNTIF(Tabla3[[Pick 1 azul]:[Pick 5 rojo]],Tabla8[[#This Row],[Heroes usados]])</f>
        <v>7</v>
      </c>
    </row>
    <row r="15" spans="2:6" x14ac:dyDescent="0.35">
      <c r="B15" t="s">
        <v>197</v>
      </c>
      <c r="C15">
        <f>COUNTIF(Tabla3[[Baneo 1 azul]:[Baneo 3 rojo]],Tabla5[[#This Row],[Heroes baneados]])</f>
        <v>4</v>
      </c>
      <c r="E15" t="s">
        <v>178</v>
      </c>
      <c r="F15">
        <f>COUNTIF(Tabla3[[Pick 1 azul]:[Pick 5 rojo]],Tabla8[[#This Row],[Heroes usados]])</f>
        <v>6</v>
      </c>
    </row>
    <row r="16" spans="2:6" x14ac:dyDescent="0.35">
      <c r="B16" t="s">
        <v>146</v>
      </c>
      <c r="C16">
        <f>COUNTIF(Tabla3[[Baneo 1 azul]:[Baneo 3 rojo]],Tabla5[[#This Row],[Heroes baneados]])</f>
        <v>3</v>
      </c>
      <c r="E16" t="s">
        <v>166</v>
      </c>
      <c r="F16">
        <f>COUNTIF(Tabla3[[Pick 1 azul]:[Pick 5 rojo]],Tabla8[[#This Row],[Heroes usados]])</f>
        <v>6</v>
      </c>
    </row>
    <row r="17" spans="2:6" x14ac:dyDescent="0.35">
      <c r="B17" t="s">
        <v>190</v>
      </c>
      <c r="C17">
        <f>COUNTIF(Tabla3[[Baneo 1 azul]:[Baneo 3 rojo]],Tabla5[[#This Row],[Heroes baneados]])</f>
        <v>3</v>
      </c>
      <c r="E17" t="s">
        <v>123</v>
      </c>
      <c r="F17">
        <f>COUNTIF(Tabla3[[Pick 1 azul]:[Pick 5 rojo]],Tabla8[[#This Row],[Heroes usados]])</f>
        <v>6</v>
      </c>
    </row>
    <row r="18" spans="2:6" x14ac:dyDescent="0.35">
      <c r="B18" t="s">
        <v>156</v>
      </c>
      <c r="C18">
        <f>COUNTIF(Tabla3[[Baneo 1 azul]:[Baneo 3 rojo]],Tabla5[[#This Row],[Heroes baneados]])</f>
        <v>3</v>
      </c>
      <c r="E18" t="s">
        <v>190</v>
      </c>
      <c r="F18">
        <f>COUNTIF(Tabla3[[Pick 1 azul]:[Pick 5 rojo]],Tabla8[[#This Row],[Heroes usados]])</f>
        <v>5</v>
      </c>
    </row>
    <row r="19" spans="2:6" x14ac:dyDescent="0.35">
      <c r="B19" t="s">
        <v>114</v>
      </c>
      <c r="C19">
        <f>COUNTIF(Tabla3[[Baneo 1 azul]:[Baneo 3 rojo]],Tabla5[[#This Row],[Heroes baneados]])</f>
        <v>2</v>
      </c>
      <c r="E19" t="s">
        <v>189</v>
      </c>
      <c r="F19">
        <f>COUNTIF(Tabla3[[Pick 1 azul]:[Pick 5 rojo]],Tabla8[[#This Row],[Heroes usados]])</f>
        <v>5</v>
      </c>
    </row>
    <row r="20" spans="2:6" x14ac:dyDescent="0.35">
      <c r="B20" t="s">
        <v>170</v>
      </c>
      <c r="C20">
        <f>COUNTIF(Tabla3[[Baneo 1 azul]:[Baneo 3 rojo]],Tabla5[[#This Row],[Heroes baneados]])</f>
        <v>2</v>
      </c>
      <c r="E20" t="s">
        <v>164</v>
      </c>
      <c r="F20">
        <f>COUNTIF(Tabla3[[Pick 1 azul]:[Pick 5 rojo]],Tabla8[[#This Row],[Heroes usados]])</f>
        <v>5</v>
      </c>
    </row>
    <row r="21" spans="2:6" x14ac:dyDescent="0.35">
      <c r="B21" t="s">
        <v>178</v>
      </c>
      <c r="C21">
        <f>COUNTIF(Tabla3[[Baneo 1 azul]:[Baneo 3 rojo]],Tabla5[[#This Row],[Heroes baneados]])</f>
        <v>2</v>
      </c>
      <c r="E21" t="s">
        <v>170</v>
      </c>
      <c r="F21">
        <f>COUNTIF(Tabla3[[Pick 1 azul]:[Pick 5 rojo]],Tabla8[[#This Row],[Heroes usados]])</f>
        <v>5</v>
      </c>
    </row>
    <row r="22" spans="2:6" x14ac:dyDescent="0.35">
      <c r="B22" t="s">
        <v>138</v>
      </c>
      <c r="C22">
        <f>COUNTIF(Tabla3[[Baneo 1 azul]:[Baneo 3 rojo]],Tabla5[[#This Row],[Heroes baneados]])</f>
        <v>2</v>
      </c>
      <c r="E22" t="s">
        <v>197</v>
      </c>
      <c r="F22">
        <f>COUNTIF(Tabla3[[Pick 1 azul]:[Pick 5 rojo]],Tabla8[[#This Row],[Heroes usados]])</f>
        <v>5</v>
      </c>
    </row>
    <row r="23" spans="2:6" x14ac:dyDescent="0.35">
      <c r="B23" t="s">
        <v>195</v>
      </c>
      <c r="C23">
        <f>COUNTIF(Tabla3[[Baneo 1 azul]:[Baneo 3 rojo]],Tabla5[[#This Row],[Heroes baneados]])</f>
        <v>2</v>
      </c>
      <c r="E23" t="s">
        <v>196</v>
      </c>
      <c r="F23">
        <f>COUNTIF(Tabla3[[Pick 1 azul]:[Pick 5 rojo]],Tabla8[[#This Row],[Heroes usados]])</f>
        <v>4</v>
      </c>
    </row>
    <row r="24" spans="2:6" x14ac:dyDescent="0.35">
      <c r="B24" t="s">
        <v>188</v>
      </c>
      <c r="C24">
        <f>COUNTIF(Tabla3[[Baneo 1 azul]:[Baneo 3 rojo]],Tabla5[[#This Row],[Heroes baneados]])</f>
        <v>2</v>
      </c>
      <c r="E24" t="s">
        <v>168</v>
      </c>
      <c r="F24">
        <f>COUNTIF(Tabla3[[Pick 1 azul]:[Pick 5 rojo]],Tabla8[[#This Row],[Heroes usados]])</f>
        <v>4</v>
      </c>
    </row>
    <row r="25" spans="2:6" x14ac:dyDescent="0.35">
      <c r="B25" t="s">
        <v>142</v>
      </c>
      <c r="C25">
        <f>COUNTIF(Tabla3[[Baneo 1 azul]:[Baneo 3 rojo]],Tabla5[[#This Row],[Heroes baneados]])</f>
        <v>1</v>
      </c>
      <c r="E25" t="s">
        <v>141</v>
      </c>
      <c r="F25">
        <f>COUNTIF(Tabla3[[Pick 1 azul]:[Pick 5 rojo]],Tabla8[[#This Row],[Heroes usados]])</f>
        <v>3</v>
      </c>
    </row>
    <row r="26" spans="2:6" x14ac:dyDescent="0.35">
      <c r="B26" t="s">
        <v>100</v>
      </c>
      <c r="C26">
        <f>COUNTIF(Tabla3[[Baneo 1 azul]:[Baneo 3 rojo]],Tabla5[[#This Row],[Heroes baneados]])</f>
        <v>1</v>
      </c>
      <c r="E26" t="s">
        <v>161</v>
      </c>
      <c r="F26">
        <f>COUNTIF(Tabla3[[Pick 1 azul]:[Pick 5 rojo]],Tabla8[[#This Row],[Heroes usados]])</f>
        <v>3</v>
      </c>
    </row>
    <row r="27" spans="2:6" x14ac:dyDescent="0.35">
      <c r="B27" t="s">
        <v>113</v>
      </c>
      <c r="C27">
        <f>COUNTIF(Tabla3[[Baneo 1 azul]:[Baneo 3 rojo]],Tabla5[[#This Row],[Heroes baneados]])</f>
        <v>1</v>
      </c>
      <c r="E27" t="s">
        <v>146</v>
      </c>
      <c r="F27">
        <f>COUNTIF(Tabla3[[Pick 1 azul]:[Pick 5 rojo]],Tabla8[[#This Row],[Heroes usados]])</f>
        <v>3</v>
      </c>
    </row>
    <row r="28" spans="2:6" x14ac:dyDescent="0.35">
      <c r="B28" t="s">
        <v>200</v>
      </c>
      <c r="C28">
        <f>COUNTIF(Tabla3[[Baneo 1 azul]:[Baneo 3 rojo]],Tabla5[[#This Row],[Heroes baneados]])</f>
        <v>1</v>
      </c>
      <c r="E28" t="s">
        <v>99</v>
      </c>
      <c r="F28">
        <f>COUNTIF(Tabla3[[Pick 1 azul]:[Pick 5 rojo]],Tabla8[[#This Row],[Heroes usados]])</f>
        <v>3</v>
      </c>
    </row>
    <row r="29" spans="2:6" x14ac:dyDescent="0.35">
      <c r="B29" t="s">
        <v>165</v>
      </c>
      <c r="C29">
        <f>COUNTIF(Tabla3[[Baneo 1 azul]:[Baneo 3 rojo]],Tabla5[[#This Row],[Heroes baneados]])</f>
        <v>1</v>
      </c>
      <c r="E29" t="s">
        <v>87</v>
      </c>
      <c r="F29">
        <f>COUNTIF(Tabla3[[Pick 1 azul]:[Pick 5 rojo]],Tabla8[[#This Row],[Heroes usados]])</f>
        <v>3</v>
      </c>
    </row>
    <row r="30" spans="2:6" x14ac:dyDescent="0.35">
      <c r="B30" t="s">
        <v>187</v>
      </c>
      <c r="C30">
        <f>COUNTIF(Tabla3[[Baneo 1 azul]:[Baneo 3 rojo]],Tabla5[[#This Row],[Heroes baneados]])</f>
        <v>1</v>
      </c>
      <c r="E30" t="s">
        <v>181</v>
      </c>
      <c r="F30">
        <f>COUNTIF(Tabla3[[Pick 1 azul]:[Pick 5 rojo]],Tabla8[[#This Row],[Heroes usados]])</f>
        <v>3</v>
      </c>
    </row>
    <row r="31" spans="2:6" x14ac:dyDescent="0.35">
      <c r="B31" t="s">
        <v>79</v>
      </c>
      <c r="C31">
        <f>COUNTIF(Tabla3[[Baneo 1 azul]:[Baneo 3 rojo]],Tabla5[[#This Row],[Heroes baneados]])</f>
        <v>1</v>
      </c>
      <c r="E31" t="s">
        <v>100</v>
      </c>
      <c r="F31">
        <f>COUNTIF(Tabla3[[Pick 1 azul]:[Pick 5 rojo]],Tabla8[[#This Row],[Heroes usados]])</f>
        <v>3</v>
      </c>
    </row>
    <row r="32" spans="2:6" x14ac:dyDescent="0.35">
      <c r="B32" t="s">
        <v>155</v>
      </c>
      <c r="C32">
        <f>COUNTIF(Tabla3[[Baneo 1 azul]:[Baneo 3 rojo]],Tabla5[[#This Row],[Heroes baneados]])</f>
        <v>1</v>
      </c>
      <c r="E32" t="s">
        <v>79</v>
      </c>
      <c r="F32">
        <f>COUNTIF(Tabla3[[Pick 1 azul]:[Pick 5 rojo]],Tabla8[[#This Row],[Heroes usados]])</f>
        <v>3</v>
      </c>
    </row>
    <row r="33" spans="2:6" x14ac:dyDescent="0.35">
      <c r="B33" t="s">
        <v>116</v>
      </c>
      <c r="C33">
        <f>COUNTIF(Tabla3[[Baneo 1 azul]:[Baneo 3 rojo]],Tabla5[[#This Row],[Heroes baneados]])</f>
        <v>1</v>
      </c>
      <c r="E33" t="s">
        <v>113</v>
      </c>
      <c r="F33">
        <f>COUNTIF(Tabla3[[Pick 1 azul]:[Pick 5 rojo]],Tabla8[[#This Row],[Heroes usados]])</f>
        <v>3</v>
      </c>
    </row>
    <row r="34" spans="2:6" x14ac:dyDescent="0.35">
      <c r="B34" t="s">
        <v>141</v>
      </c>
      <c r="C34">
        <f>COUNTIF(Tabla3[[Baneo 1 azul]:[Baneo 3 rojo]],Tabla5[[#This Row],[Heroes baneados]])</f>
        <v>1</v>
      </c>
      <c r="E34" t="s">
        <v>137</v>
      </c>
      <c r="F34">
        <f>COUNTIF(Tabla3[[Pick 1 azul]:[Pick 5 rojo]],Tabla8[[#This Row],[Heroes usados]])</f>
        <v>2</v>
      </c>
    </row>
    <row r="35" spans="2:6" x14ac:dyDescent="0.35">
      <c r="B35" t="s">
        <v>135</v>
      </c>
      <c r="C35">
        <f>COUNTIF(Tabla3[[Baneo 1 azul]:[Baneo 3 rojo]],Tabla5[[#This Row],[Heroes baneados]])</f>
        <v>1</v>
      </c>
      <c r="E35" t="s">
        <v>199</v>
      </c>
      <c r="F35">
        <f>COUNTIF(Tabla3[[Pick 1 azul]:[Pick 5 rojo]],Tabla8[[#This Row],[Heroes usados]])</f>
        <v>2</v>
      </c>
    </row>
    <row r="36" spans="2:6" x14ac:dyDescent="0.35">
      <c r="B36" t="s">
        <v>135</v>
      </c>
      <c r="C36">
        <f>COUNTIF(Tabla3[[Baneo 1 azul]:[Baneo 3 rojo]],Tabla5[[#This Row],[Heroes baneados]])</f>
        <v>1</v>
      </c>
      <c r="E36" t="s">
        <v>221</v>
      </c>
      <c r="F36">
        <f>COUNTIF(Tabla3[[Pick 1 azul]:[Pick 5 rojo]],Tabla8[[#This Row],[Heroes usados]])</f>
        <v>2</v>
      </c>
    </row>
    <row r="37" spans="2:6" x14ac:dyDescent="0.35">
      <c r="B37" t="s">
        <v>133</v>
      </c>
      <c r="C37">
        <f>COUNTIF(Tabla3[[Baneo 1 azul]:[Baneo 3 rojo]],Tabla5[[#This Row],[Heroes baneados]])</f>
        <v>1</v>
      </c>
      <c r="E37" t="s">
        <v>195</v>
      </c>
      <c r="F37">
        <f>COUNTIF(Tabla3[[Pick 1 azul]:[Pick 5 rojo]],Tabla8[[#This Row],[Heroes usados]])</f>
        <v>2</v>
      </c>
    </row>
    <row r="38" spans="2:6" x14ac:dyDescent="0.35">
      <c r="B38" t="s">
        <v>180</v>
      </c>
      <c r="C38">
        <f>COUNTIF(Tabla3[[Baneo 1 azul]:[Baneo 3 rojo]],Tabla5[[#This Row],[Heroes baneados]])</f>
        <v>1</v>
      </c>
      <c r="E38" t="s">
        <v>138</v>
      </c>
      <c r="F38">
        <f>COUNTIF(Tabla3[[Pick 1 azul]:[Pick 5 rojo]],Tabla8[[#This Row],[Heroes usados]])</f>
        <v>2</v>
      </c>
    </row>
    <row r="39" spans="2:6" x14ac:dyDescent="0.35">
      <c r="B39" t="s">
        <v>99</v>
      </c>
      <c r="C39">
        <f>COUNTIF(Tabla3[[Baneo 1 azul]:[Baneo 3 rojo]],Tabla5[[#This Row],[Heroes baneados]])</f>
        <v>1</v>
      </c>
      <c r="E39" t="s">
        <v>86</v>
      </c>
      <c r="F39">
        <f>COUNTIF(Tabla3[[Pick 1 azul]:[Pick 5 rojo]],Tabla8[[#This Row],[Heroes usados]])</f>
        <v>2</v>
      </c>
    </row>
    <row r="40" spans="2:6" x14ac:dyDescent="0.35">
      <c r="B40" t="s">
        <v>108</v>
      </c>
      <c r="C40">
        <f>COUNTIF(Tabla3[[Baneo 1 azul]:[Baneo 3 rojo]],Tabla5[[#This Row],[Heroes baneados]])</f>
        <v>1</v>
      </c>
      <c r="E40" t="s">
        <v>172</v>
      </c>
      <c r="F40">
        <f>COUNTIF(Tabla3[[Pick 1 azul]:[Pick 5 rojo]],Tabla8[[#This Row],[Heroes usados]])</f>
        <v>2</v>
      </c>
    </row>
    <row r="41" spans="2:6" x14ac:dyDescent="0.35">
      <c r="B41" t="s">
        <v>115</v>
      </c>
      <c r="C41">
        <f>COUNTIF(Tabla3[[Baneo 1 azul]:[Baneo 3 rojo]],Tabla5[[#This Row],[Heroes baneados]])</f>
        <v>1</v>
      </c>
      <c r="E41" t="s">
        <v>121</v>
      </c>
      <c r="F41">
        <f>COUNTIF(Tabla3[[Pick 1 azul]:[Pick 5 rojo]],Tabla8[[#This Row],[Heroes usados]])</f>
        <v>2</v>
      </c>
    </row>
    <row r="42" spans="2:6" x14ac:dyDescent="0.35">
      <c r="B42" t="s">
        <v>134</v>
      </c>
      <c r="C42">
        <f>COUNTIF(Tabla3[[Baneo 1 azul]:[Baneo 3 rojo]],Tabla5[[#This Row],[Heroes baneados]])</f>
        <v>1</v>
      </c>
      <c r="E42" t="s">
        <v>147</v>
      </c>
      <c r="F42">
        <f>COUNTIF(Tabla3[[Pick 1 azul]:[Pick 5 rojo]],Tabla8[[#This Row],[Heroes usados]])</f>
        <v>2</v>
      </c>
    </row>
    <row r="43" spans="2:6" x14ac:dyDescent="0.35">
      <c r="B43" t="s">
        <v>168</v>
      </c>
      <c r="C43">
        <f>COUNTIF(Tabla3[[Baneo 1 azul]:[Baneo 3 rojo]],Tabla5[[#This Row],[Heroes baneados]])</f>
        <v>1</v>
      </c>
      <c r="E43" t="s">
        <v>110</v>
      </c>
      <c r="F43">
        <f>COUNTIF(Tabla3[[Pick 1 azul]:[Pick 5 rojo]],Tabla8[[#This Row],[Heroes usados]])</f>
        <v>2</v>
      </c>
    </row>
    <row r="44" spans="2:6" x14ac:dyDescent="0.35">
      <c r="B44" t="s">
        <v>189</v>
      </c>
      <c r="C44">
        <f>COUNTIF(Tabla3[[Baneo 1 azul]:[Baneo 3 rojo]],Tabla5[[#This Row],[Heroes baneados]])</f>
        <v>1</v>
      </c>
      <c r="E44" t="s">
        <v>104</v>
      </c>
      <c r="F44">
        <f>COUNTIF(Tabla3[[Pick 1 azul]:[Pick 5 rojo]],Tabla8[[#This Row],[Heroes usados]])</f>
        <v>2</v>
      </c>
    </row>
    <row r="45" spans="2:6" x14ac:dyDescent="0.35">
      <c r="B45" t="s">
        <v>140</v>
      </c>
      <c r="C45">
        <f>COUNTIF(Tabla3[[Baneo 1 azul]:[Baneo 3 rojo]],Tabla5[[#This Row],[Heroes baneados]])</f>
        <v>0</v>
      </c>
      <c r="E45" t="s">
        <v>160</v>
      </c>
      <c r="F45">
        <f>COUNTIF(Tabla3[[Pick 1 azul]:[Pick 5 rojo]],Tabla8[[#This Row],[Heroes usados]])</f>
        <v>2</v>
      </c>
    </row>
    <row r="46" spans="2:6" x14ac:dyDescent="0.35">
      <c r="B46" t="s">
        <v>127</v>
      </c>
      <c r="C46">
        <f>COUNTIF(Tabla3[[Baneo 1 azul]:[Baneo 3 rojo]],Tabla5[[#This Row],[Heroes baneados]])</f>
        <v>0</v>
      </c>
      <c r="E46" t="s">
        <v>125</v>
      </c>
      <c r="F46">
        <f>COUNTIF(Tabla3[[Pick 1 azul]:[Pick 5 rojo]],Tabla8[[#This Row],[Heroes usados]])</f>
        <v>2</v>
      </c>
    </row>
    <row r="47" spans="2:6" x14ac:dyDescent="0.35">
      <c r="B47" t="s">
        <v>75</v>
      </c>
      <c r="C47">
        <f>COUNTIF(Tabla3[[Baneo 1 azul]:[Baneo 3 rojo]],Tabla5[[#This Row],[Heroes baneados]])</f>
        <v>0</v>
      </c>
      <c r="E47" t="s">
        <v>82</v>
      </c>
      <c r="F47">
        <f>COUNTIF(Tabla3[[Pick 1 azul]:[Pick 5 rojo]],Tabla8[[#This Row],[Heroes usados]])</f>
        <v>2</v>
      </c>
    </row>
    <row r="48" spans="2:6" x14ac:dyDescent="0.35">
      <c r="B48" t="s">
        <v>93</v>
      </c>
      <c r="C48">
        <f>COUNTIF(Tabla3[[Baneo 1 azul]:[Baneo 3 rojo]],Tabla5[[#This Row],[Heroes baneados]])</f>
        <v>0</v>
      </c>
      <c r="E48" t="s">
        <v>124</v>
      </c>
      <c r="F48">
        <f>COUNTIF(Tabla3[[Pick 1 azul]:[Pick 5 rojo]],Tabla8[[#This Row],[Heroes usados]])</f>
        <v>2</v>
      </c>
    </row>
    <row r="49" spans="2:6" x14ac:dyDescent="0.35">
      <c r="B49" t="s">
        <v>126</v>
      </c>
      <c r="C49">
        <f>COUNTIF(Tabla3[[Baneo 1 azul]:[Baneo 3 rojo]],Tabla5[[#This Row],[Heroes baneados]])</f>
        <v>0</v>
      </c>
      <c r="E49" t="s">
        <v>198</v>
      </c>
      <c r="F49">
        <f>COUNTIF(Tabla3[[Pick 1 azul]:[Pick 5 rojo]],Tabla8[[#This Row],[Heroes usados]])</f>
        <v>2</v>
      </c>
    </row>
    <row r="50" spans="2:6" x14ac:dyDescent="0.35">
      <c r="B50" t="s">
        <v>124</v>
      </c>
      <c r="C50">
        <f>COUNTIF(Tabla3[[Baneo 1 azul]:[Baneo 3 rojo]],Tabla5[[#This Row],[Heroes baneados]])</f>
        <v>0</v>
      </c>
      <c r="E50" t="s">
        <v>85</v>
      </c>
      <c r="F50">
        <f>COUNTIF(Tabla3[[Pick 1 azul]:[Pick 5 rojo]],Tabla8[[#This Row],[Heroes usados]])</f>
        <v>2</v>
      </c>
    </row>
    <row r="51" spans="2:6" x14ac:dyDescent="0.35">
      <c r="B51" t="s">
        <v>221</v>
      </c>
      <c r="C51">
        <f>COUNTIF(Tabla3[[Baneo 1 azul]:[Baneo 3 rojo]],Tabla5[[#This Row],[Heroes baneados]])</f>
        <v>0</v>
      </c>
      <c r="E51" t="s">
        <v>186</v>
      </c>
      <c r="F51">
        <f>COUNTIF(Tabla3[[Pick 1 azul]:[Pick 5 rojo]],Tabla8[[#This Row],[Heroes usados]])</f>
        <v>2</v>
      </c>
    </row>
    <row r="52" spans="2:6" x14ac:dyDescent="0.35">
      <c r="B52" t="s">
        <v>129</v>
      </c>
      <c r="C52">
        <f>COUNTIF(Tabla3[[Baneo 1 azul]:[Baneo 3 rojo]],Tabla5[[#This Row],[Heroes baneados]])</f>
        <v>0</v>
      </c>
      <c r="E52" t="s">
        <v>139</v>
      </c>
      <c r="F52">
        <f>COUNTIF(Tabla3[[Pick 1 azul]:[Pick 5 rojo]],Tabla8[[#This Row],[Heroes usados]])</f>
        <v>2</v>
      </c>
    </row>
    <row r="53" spans="2:6" x14ac:dyDescent="0.35">
      <c r="B53" t="s">
        <v>109</v>
      </c>
      <c r="C53">
        <f>COUNTIF(Tabla3[[Baneo 1 azul]:[Baneo 3 rojo]],Tabla5[[#This Row],[Heroes baneados]])</f>
        <v>0</v>
      </c>
      <c r="E53" t="s">
        <v>116</v>
      </c>
      <c r="F53">
        <f>COUNTIF(Tabla3[[Pick 1 azul]:[Pick 5 rojo]],Tabla8[[#This Row],[Heroes usados]])</f>
        <v>1</v>
      </c>
    </row>
    <row r="54" spans="2:6" x14ac:dyDescent="0.35">
      <c r="B54" t="s">
        <v>92</v>
      </c>
      <c r="C54">
        <f>COUNTIF(Tabla3[[Baneo 1 azul]:[Baneo 3 rojo]],Tabla5[[#This Row],[Heroes baneados]])</f>
        <v>0</v>
      </c>
      <c r="E54" t="s">
        <v>184</v>
      </c>
      <c r="F54">
        <f>COUNTIF(Tabla3[[Pick 1 azul]:[Pick 5 rojo]],Tabla8[[#This Row],[Heroes usados]])</f>
        <v>1</v>
      </c>
    </row>
    <row r="55" spans="2:6" x14ac:dyDescent="0.35">
      <c r="B55" t="s">
        <v>94</v>
      </c>
      <c r="C55">
        <f>COUNTIF(Tabla3[[Baneo 1 azul]:[Baneo 3 rojo]],Tabla5[[#This Row],[Heroes baneados]])</f>
        <v>0</v>
      </c>
      <c r="E55" t="s">
        <v>114</v>
      </c>
      <c r="F55">
        <f>COUNTIF(Tabla3[[Pick 1 azul]:[Pick 5 rojo]],Tabla8[[#This Row],[Heroes usados]])</f>
        <v>1</v>
      </c>
    </row>
    <row r="56" spans="2:6" x14ac:dyDescent="0.35">
      <c r="B56" t="s">
        <v>222</v>
      </c>
      <c r="C56">
        <f>COUNTIF(Tabla3[[Baneo 1 azul]:[Baneo 3 rojo]],Tabla5[[#This Row],[Heroes baneados]])</f>
        <v>0</v>
      </c>
      <c r="E56" t="s">
        <v>140</v>
      </c>
      <c r="F56">
        <f>COUNTIF(Tabla3[[Pick 1 azul]:[Pick 5 rojo]],Tabla8[[#This Row],[Heroes usados]])</f>
        <v>1</v>
      </c>
    </row>
    <row r="57" spans="2:6" x14ac:dyDescent="0.35">
      <c r="B57" t="s">
        <v>185</v>
      </c>
      <c r="C57">
        <f>COUNTIF(Tabla3[[Baneo 1 azul]:[Baneo 3 rojo]],Tabla5[[#This Row],[Heroes baneados]])</f>
        <v>0</v>
      </c>
      <c r="E57" t="s">
        <v>180</v>
      </c>
      <c r="F57">
        <f>COUNTIF(Tabla3[[Pick 1 azul]:[Pick 5 rojo]],Tabla8[[#This Row],[Heroes usados]])</f>
        <v>1</v>
      </c>
    </row>
    <row r="58" spans="2:6" x14ac:dyDescent="0.35">
      <c r="B58" t="s">
        <v>89</v>
      </c>
      <c r="C58">
        <f>COUNTIF(Tabla3[[Baneo 1 azul]:[Baneo 3 rojo]],Tabla5[[#This Row],[Heroes baneados]])</f>
        <v>0</v>
      </c>
      <c r="E58" t="s">
        <v>153</v>
      </c>
      <c r="F58">
        <f>COUNTIF(Tabla3[[Pick 1 azul]:[Pick 5 rojo]],Tabla8[[#This Row],[Heroes usados]])</f>
        <v>1</v>
      </c>
    </row>
    <row r="59" spans="2:6" x14ac:dyDescent="0.35">
      <c r="B59" t="s">
        <v>184</v>
      </c>
      <c r="C59">
        <f>COUNTIF(Tabla3[[Baneo 1 azul]:[Baneo 3 rojo]],Tabla5[[#This Row],[Heroes baneados]])</f>
        <v>0</v>
      </c>
      <c r="E59" t="s">
        <v>177</v>
      </c>
      <c r="F59">
        <f>COUNTIF(Tabla3[[Pick 1 azul]:[Pick 5 rojo]],Tabla8[[#This Row],[Heroes usados]])</f>
        <v>1</v>
      </c>
    </row>
    <row r="60" spans="2:6" x14ac:dyDescent="0.35">
      <c r="B60" t="s">
        <v>175</v>
      </c>
      <c r="C60">
        <f>COUNTIF(Tabla3[[Baneo 1 azul]:[Baneo 3 rojo]],Tabla5[[#This Row],[Heroes baneados]])</f>
        <v>0</v>
      </c>
      <c r="E60" t="s">
        <v>142</v>
      </c>
      <c r="F60">
        <f>COUNTIF(Tabla3[[Pick 1 azul]:[Pick 5 rojo]],Tabla8[[#This Row],[Heroes usados]])</f>
        <v>1</v>
      </c>
    </row>
    <row r="61" spans="2:6" x14ac:dyDescent="0.35">
      <c r="B61" t="s">
        <v>198</v>
      </c>
      <c r="C61">
        <f>COUNTIF(Tabla3[[Baneo 1 azul]:[Baneo 3 rojo]],Tabla5[[#This Row],[Heroes baneados]])</f>
        <v>0</v>
      </c>
      <c r="E61" t="s">
        <v>109</v>
      </c>
      <c r="F61">
        <f>COUNTIF(Tabla3[[Pick 1 azul]:[Pick 5 rojo]],Tabla8[[#This Row],[Heroes usados]])</f>
        <v>1</v>
      </c>
    </row>
    <row r="62" spans="2:6" x14ac:dyDescent="0.35">
      <c r="B62" t="s">
        <v>167</v>
      </c>
      <c r="C62">
        <f>COUNTIF(Tabla3[[Baneo 1 azul]:[Baneo 3 rojo]],Tabla5[[#This Row],[Heroes baneados]])</f>
        <v>0</v>
      </c>
      <c r="E62" t="s">
        <v>92</v>
      </c>
      <c r="F62">
        <f>COUNTIF(Tabla3[[Pick 1 azul]:[Pick 5 rojo]],Tabla8[[#This Row],[Heroes usados]])</f>
        <v>1</v>
      </c>
    </row>
    <row r="63" spans="2:6" x14ac:dyDescent="0.35">
      <c r="B63" t="s">
        <v>161</v>
      </c>
      <c r="C63">
        <f>COUNTIF(Tabla3[[Baneo 1 azul]:[Baneo 3 rojo]],Tabla5[[#This Row],[Heroes baneados]])</f>
        <v>0</v>
      </c>
      <c r="E63" t="s">
        <v>97</v>
      </c>
      <c r="F63">
        <f>COUNTIF(Tabla3[[Pick 1 azul]:[Pick 5 rojo]],Tabla8[[#This Row],[Heroes usados]])</f>
        <v>1</v>
      </c>
    </row>
    <row r="64" spans="2:6" x14ac:dyDescent="0.35">
      <c r="B64" t="s">
        <v>97</v>
      </c>
      <c r="C64">
        <f>COUNTIF(Tabla3[[Baneo 1 azul]:[Baneo 3 rojo]],Tabla5[[#This Row],[Heroes baneados]])</f>
        <v>0</v>
      </c>
      <c r="E64" t="s">
        <v>122</v>
      </c>
      <c r="F64">
        <f>COUNTIF(Tabla3[[Pick 1 azul]:[Pick 5 rojo]],Tabla8[[#This Row],[Heroes usados]])</f>
        <v>1</v>
      </c>
    </row>
    <row r="65" spans="2:6" x14ac:dyDescent="0.35">
      <c r="B65" t="s">
        <v>125</v>
      </c>
      <c r="C65">
        <f>COUNTIF(Tabla3[[Baneo 1 azul]:[Baneo 3 rojo]],Tabla5[[#This Row],[Heroes baneados]])</f>
        <v>0</v>
      </c>
      <c r="E65" t="s">
        <v>135</v>
      </c>
      <c r="F65">
        <f>COUNTIF(Tabla3[[Pick 1 azul]:[Pick 5 rojo]],Tabla8[[#This Row],[Heroes usados]])</f>
        <v>1</v>
      </c>
    </row>
    <row r="66" spans="2:6" x14ac:dyDescent="0.35">
      <c r="B66" t="s">
        <v>154</v>
      </c>
      <c r="C66">
        <f>COUNTIF(Tabla3[[Baneo 1 azul]:[Baneo 3 rojo]],Tabla5[[#This Row],[Heroes baneados]])</f>
        <v>0</v>
      </c>
      <c r="E66" t="s">
        <v>135</v>
      </c>
      <c r="F66">
        <f>COUNTIF(Tabla3[[Pick 1 azul]:[Pick 5 rojo]],Tabla8[[#This Row],[Heroes usados]])</f>
        <v>1</v>
      </c>
    </row>
    <row r="67" spans="2:6" x14ac:dyDescent="0.35">
      <c r="B67" t="s">
        <v>176</v>
      </c>
      <c r="C67">
        <f>COUNTIF(Tabla3[[Baneo 1 azul]:[Baneo 3 rojo]],Tabla5[[#This Row],[Heroes baneados]])</f>
        <v>0</v>
      </c>
      <c r="E67" t="s">
        <v>182</v>
      </c>
      <c r="F67">
        <f>COUNTIF(Tabla3[[Pick 1 azul]:[Pick 5 rojo]],Tabla8[[#This Row],[Heroes usados]])</f>
        <v>1</v>
      </c>
    </row>
    <row r="68" spans="2:6" x14ac:dyDescent="0.35">
      <c r="B68" t="s">
        <v>193</v>
      </c>
      <c r="C68">
        <f>COUNTIF(Tabla3[[Baneo 1 azul]:[Baneo 3 rojo]],Tabla5[[#This Row],[Heroes baneados]])</f>
        <v>0</v>
      </c>
      <c r="E68" t="s">
        <v>169</v>
      </c>
      <c r="F68">
        <f>COUNTIF(Tabla3[[Pick 1 azul]:[Pick 5 rojo]],Tabla8[[#This Row],[Heroes usados]])</f>
        <v>1</v>
      </c>
    </row>
    <row r="69" spans="2:6" x14ac:dyDescent="0.35">
      <c r="B69" t="s">
        <v>91</v>
      </c>
      <c r="C69">
        <f>COUNTIF(Tabla3[[Baneo 1 azul]:[Baneo 3 rojo]],Tabla5[[#This Row],[Heroes baneados]])</f>
        <v>0</v>
      </c>
      <c r="E69" t="s">
        <v>151</v>
      </c>
      <c r="F69">
        <f>COUNTIF(Tabla3[[Pick 1 azul]:[Pick 5 rojo]],Tabla8[[#This Row],[Heroes usados]])</f>
        <v>1</v>
      </c>
    </row>
    <row r="70" spans="2:6" x14ac:dyDescent="0.35">
      <c r="B70" t="s">
        <v>152</v>
      </c>
      <c r="C70">
        <f>COUNTIF(Tabla3[[Baneo 1 azul]:[Baneo 3 rojo]],Tabla5[[#This Row],[Heroes baneados]])</f>
        <v>0</v>
      </c>
      <c r="E70" t="s">
        <v>194</v>
      </c>
      <c r="F70">
        <f>COUNTIF(Tabla3[[Pick 1 azul]:[Pick 5 rojo]],Tabla8[[#This Row],[Heroes usados]])</f>
        <v>1</v>
      </c>
    </row>
    <row r="71" spans="2:6" x14ac:dyDescent="0.35">
      <c r="B71" t="s">
        <v>132</v>
      </c>
      <c r="C71">
        <f>COUNTIF(Tabla3[[Baneo 1 azul]:[Baneo 3 rojo]],Tabla5[[#This Row],[Heroes baneados]])</f>
        <v>0</v>
      </c>
      <c r="E71" t="s">
        <v>127</v>
      </c>
      <c r="F71">
        <f>COUNTIF(Tabla3[[Pick 1 azul]:[Pick 5 rojo]],Tabla8[[#This Row],[Heroes usados]])</f>
        <v>1</v>
      </c>
    </row>
    <row r="72" spans="2:6" x14ac:dyDescent="0.35">
      <c r="B72" t="s">
        <v>199</v>
      </c>
      <c r="C72">
        <f>COUNTIF(Tabla3[[Baneo 1 azul]:[Baneo 3 rojo]],Tabla5[[#This Row],[Heroes baneados]])</f>
        <v>0</v>
      </c>
      <c r="E72" t="s">
        <v>222</v>
      </c>
      <c r="F72">
        <f>COUNTIF(Tabla3[[Pick 1 azul]:[Pick 5 rojo]],Tabla8[[#This Row],[Heroes usados]])</f>
        <v>1</v>
      </c>
    </row>
    <row r="73" spans="2:6" x14ac:dyDescent="0.35">
      <c r="B73" t="s">
        <v>80</v>
      </c>
      <c r="C73">
        <f>COUNTIF(Tabla3[[Baneo 1 azul]:[Baneo 3 rojo]],Tabla5[[#This Row],[Heroes baneados]])</f>
        <v>0</v>
      </c>
      <c r="E73" t="s">
        <v>91</v>
      </c>
      <c r="F73">
        <f>COUNTIF(Tabla3[[Pick 1 azul]:[Pick 5 rojo]],Tabla8[[#This Row],[Heroes usados]])</f>
        <v>1</v>
      </c>
    </row>
    <row r="74" spans="2:6" x14ac:dyDescent="0.35">
      <c r="B74" t="s">
        <v>96</v>
      </c>
      <c r="C74">
        <f>COUNTIF(Tabla3[[Baneo 1 azul]:[Baneo 3 rojo]],Tabla5[[#This Row],[Heroes baneados]])</f>
        <v>0</v>
      </c>
      <c r="E74" t="s">
        <v>152</v>
      </c>
      <c r="F74">
        <f>COUNTIF(Tabla3[[Pick 1 azul]:[Pick 5 rojo]],Tabla8[[#This Row],[Heroes usados]])</f>
        <v>1</v>
      </c>
    </row>
    <row r="75" spans="2:6" x14ac:dyDescent="0.35">
      <c r="B75" t="s">
        <v>85</v>
      </c>
      <c r="C75">
        <f>COUNTIF(Tabla3[[Baneo 1 azul]:[Baneo 3 rojo]],Tabla5[[#This Row],[Heroes baneados]])</f>
        <v>0</v>
      </c>
      <c r="E75" t="s">
        <v>102</v>
      </c>
      <c r="F75">
        <f>COUNTIF(Tabla3[[Pick 1 azul]:[Pick 5 rojo]],Tabla8[[#This Row],[Heroes usados]])</f>
        <v>1</v>
      </c>
    </row>
    <row r="76" spans="2:6" x14ac:dyDescent="0.35">
      <c r="B76" t="s">
        <v>151</v>
      </c>
      <c r="C76">
        <f>COUNTIF(Tabla3[[Baneo 1 azul]:[Baneo 3 rojo]],Tabla5[[#This Row],[Heroes baneados]])</f>
        <v>0</v>
      </c>
      <c r="E76" t="s">
        <v>193</v>
      </c>
      <c r="F76">
        <f>COUNTIF(Tabla3[[Pick 1 azul]:[Pick 5 rojo]],Tabla8[[#This Row],[Heroes usados]])</f>
        <v>1</v>
      </c>
    </row>
    <row r="77" spans="2:6" x14ac:dyDescent="0.35">
      <c r="B77" t="s">
        <v>181</v>
      </c>
      <c r="C77">
        <f>COUNTIF(Tabla3[[Baneo 1 azul]:[Baneo 3 rojo]],Tabla5[[#This Row],[Heroes baneados]])</f>
        <v>0</v>
      </c>
      <c r="E77" t="s">
        <v>171</v>
      </c>
      <c r="F77">
        <f>COUNTIF(Tabla3[[Pick 1 azul]:[Pick 5 rojo]],Tabla8[[#This Row],[Heroes usados]])</f>
        <v>1</v>
      </c>
    </row>
    <row r="78" spans="2:6" x14ac:dyDescent="0.35">
      <c r="B78" t="s">
        <v>86</v>
      </c>
      <c r="C78">
        <f>COUNTIF(Tabla3[[Baneo 1 azul]:[Baneo 3 rojo]],Tabla5[[#This Row],[Heroes baneados]])</f>
        <v>0</v>
      </c>
      <c r="E78" t="s">
        <v>144</v>
      </c>
      <c r="F78">
        <f>COUNTIF(Tabla3[[Pick 1 azul]:[Pick 5 rojo]],Tabla8[[#This Row],[Heroes usados]])</f>
        <v>1</v>
      </c>
    </row>
    <row r="79" spans="2:6" x14ac:dyDescent="0.35">
      <c r="B79" t="s">
        <v>110</v>
      </c>
      <c r="C79">
        <f>COUNTIF(Tabla3[[Baneo 1 azul]:[Baneo 3 rojo]],Tabla5[[#This Row],[Heroes baneados]])</f>
        <v>0</v>
      </c>
      <c r="E79" t="s">
        <v>157</v>
      </c>
      <c r="F79">
        <f>COUNTIF(Tabla3[[Pick 1 azul]:[Pick 5 rojo]],Tabla8[[#This Row],[Heroes usados]])</f>
        <v>1</v>
      </c>
    </row>
    <row r="80" spans="2:6" x14ac:dyDescent="0.35">
      <c r="B80" t="s">
        <v>147</v>
      </c>
      <c r="C80">
        <f>COUNTIF(Tabla3[[Baneo 1 azul]:[Baneo 3 rojo]],Tabla5[[#This Row],[Heroes baneados]])</f>
        <v>0</v>
      </c>
      <c r="E80" t="s">
        <v>75</v>
      </c>
      <c r="F80">
        <f>COUNTIF(Tabla3[[Pick 1 azul]:[Pick 5 rojo]],Tabla8[[#This Row],[Heroes usados]])</f>
        <v>0</v>
      </c>
    </row>
    <row r="81" spans="2:6" x14ac:dyDescent="0.35">
      <c r="B81" t="s">
        <v>148</v>
      </c>
      <c r="C81">
        <f>COUNTIF(Tabla3[[Baneo 1 azul]:[Baneo 3 rojo]],Tabla5[[#This Row],[Heroes baneados]])</f>
        <v>0</v>
      </c>
      <c r="E81" t="s">
        <v>93</v>
      </c>
      <c r="F81">
        <f>COUNTIF(Tabla3[[Pick 1 azul]:[Pick 5 rojo]],Tabla8[[#This Row],[Heroes usados]])</f>
        <v>0</v>
      </c>
    </row>
    <row r="82" spans="2:6" x14ac:dyDescent="0.35">
      <c r="B82" t="s">
        <v>143</v>
      </c>
      <c r="C82">
        <f>COUNTIF(Tabla3[[Baneo 1 azul]:[Baneo 3 rojo]],Tabla5[[#This Row],[Heroes baneados]])</f>
        <v>0</v>
      </c>
      <c r="E82" t="s">
        <v>126</v>
      </c>
      <c r="F82">
        <f>COUNTIF(Tabla3[[Pick 1 azul]:[Pick 5 rojo]],Tabla8[[#This Row],[Heroes usados]])</f>
        <v>0</v>
      </c>
    </row>
    <row r="83" spans="2:6" x14ac:dyDescent="0.35">
      <c r="B83" t="s">
        <v>84</v>
      </c>
      <c r="C83">
        <f>COUNTIF(Tabla3[[Baneo 1 azul]:[Baneo 3 rojo]],Tabla5[[#This Row],[Heroes baneados]])</f>
        <v>0</v>
      </c>
      <c r="E83" t="s">
        <v>129</v>
      </c>
      <c r="F83">
        <f>COUNTIF(Tabla3[[Pick 1 azul]:[Pick 5 rojo]],Tabla8[[#This Row],[Heroes usados]])</f>
        <v>0</v>
      </c>
    </row>
    <row r="84" spans="2:6" x14ac:dyDescent="0.35">
      <c r="B84" t="s">
        <v>87</v>
      </c>
      <c r="C84">
        <f>COUNTIF(Tabla3[[Baneo 1 azul]:[Baneo 3 rojo]],Tabla5[[#This Row],[Heroes baneados]])</f>
        <v>0</v>
      </c>
      <c r="E84" t="s">
        <v>155</v>
      </c>
      <c r="F84">
        <f>COUNTIF(Tabla3[[Pick 1 azul]:[Pick 5 rojo]],Tabla8[[#This Row],[Heroes usados]])</f>
        <v>0</v>
      </c>
    </row>
    <row r="85" spans="2:6" x14ac:dyDescent="0.35">
      <c r="B85" t="s">
        <v>179</v>
      </c>
      <c r="C85">
        <f>COUNTIF(Tabla3[[Baneo 1 azul]:[Baneo 3 rojo]],Tabla5[[#This Row],[Heroes baneados]])</f>
        <v>0</v>
      </c>
      <c r="E85" t="s">
        <v>94</v>
      </c>
      <c r="F85">
        <f>COUNTIF(Tabla3[[Pick 1 azul]:[Pick 5 rojo]],Tabla8[[#This Row],[Heroes usados]])</f>
        <v>0</v>
      </c>
    </row>
    <row r="86" spans="2:6" x14ac:dyDescent="0.35">
      <c r="B86" t="s">
        <v>103</v>
      </c>
      <c r="C86">
        <f>COUNTIF(Tabla3[[Baneo 1 azul]:[Baneo 3 rojo]],Tabla5[[#This Row],[Heroes baneados]])</f>
        <v>0</v>
      </c>
      <c r="E86" t="s">
        <v>185</v>
      </c>
      <c r="F86">
        <f>COUNTIF(Tabla3[[Pick 1 azul]:[Pick 5 rojo]],Tabla8[[#This Row],[Heroes usados]])</f>
        <v>0</v>
      </c>
    </row>
    <row r="87" spans="2:6" x14ac:dyDescent="0.35">
      <c r="B87" t="s">
        <v>83</v>
      </c>
      <c r="C87">
        <f>COUNTIF(Tabla3[[Baneo 1 azul]:[Baneo 3 rojo]],Tabla5[[#This Row],[Heroes baneados]])</f>
        <v>0</v>
      </c>
      <c r="E87" t="s">
        <v>89</v>
      </c>
      <c r="F87">
        <f>COUNTIF(Tabla3[[Pick 1 azul]:[Pick 5 rojo]],Tabla8[[#This Row],[Heroes usados]])</f>
        <v>0</v>
      </c>
    </row>
    <row r="88" spans="2:6" x14ac:dyDescent="0.35">
      <c r="B88" t="s">
        <v>122</v>
      </c>
      <c r="C88">
        <f>COUNTIF(Tabla3[[Baneo 1 azul]:[Baneo 3 rojo]],Tabla5[[#This Row],[Heroes baneados]])</f>
        <v>0</v>
      </c>
      <c r="E88" t="s">
        <v>175</v>
      </c>
      <c r="F88">
        <f>COUNTIF(Tabla3[[Pick 1 azul]:[Pick 5 rojo]],Tabla8[[#This Row],[Heroes usados]])</f>
        <v>0</v>
      </c>
    </row>
    <row r="89" spans="2:6" x14ac:dyDescent="0.35">
      <c r="B89" t="s">
        <v>137</v>
      </c>
      <c r="C89">
        <f>COUNTIF(Tabla3[[Baneo 1 azul]:[Baneo 3 rojo]],Tabla5[[#This Row],[Heroes baneados]])</f>
        <v>0</v>
      </c>
      <c r="E89" t="s">
        <v>167</v>
      </c>
      <c r="F89">
        <f>COUNTIF(Tabla3[[Pick 1 azul]:[Pick 5 rojo]],Tabla8[[#This Row],[Heroes usados]])</f>
        <v>0</v>
      </c>
    </row>
    <row r="90" spans="2:6" x14ac:dyDescent="0.35">
      <c r="B90" t="s">
        <v>153</v>
      </c>
      <c r="C90">
        <f>COUNTIF(Tabla3[[Baneo 1 azul]:[Baneo 3 rojo]],Tabla5[[#This Row],[Heroes baneados]])</f>
        <v>0</v>
      </c>
      <c r="E90" t="s">
        <v>200</v>
      </c>
      <c r="F90">
        <f>COUNTIF(Tabla3[[Pick 1 azul]:[Pick 5 rojo]],Tabla8[[#This Row],[Heroes usados]])</f>
        <v>0</v>
      </c>
    </row>
    <row r="91" spans="2:6" x14ac:dyDescent="0.35">
      <c r="B91" t="s">
        <v>105</v>
      </c>
      <c r="C91">
        <f>COUNTIF(Tabla3[[Baneo 1 azul]:[Baneo 3 rojo]],Tabla5[[#This Row],[Heroes baneados]])</f>
        <v>0</v>
      </c>
      <c r="E91" t="s">
        <v>154</v>
      </c>
      <c r="F91">
        <f>COUNTIF(Tabla3[[Pick 1 azul]:[Pick 5 rojo]],Tabla8[[#This Row],[Heroes usados]])</f>
        <v>0</v>
      </c>
    </row>
    <row r="92" spans="2:6" x14ac:dyDescent="0.35">
      <c r="B92" t="s">
        <v>131</v>
      </c>
      <c r="C92">
        <f>COUNTIF(Tabla3[[Baneo 1 azul]:[Baneo 3 rojo]],Tabla5[[#This Row],[Heroes baneados]])</f>
        <v>0</v>
      </c>
      <c r="E92" t="s">
        <v>132</v>
      </c>
      <c r="F92">
        <f>COUNTIF(Tabla3[[Pick 1 azul]:[Pick 5 rojo]],Tabla8[[#This Row],[Heroes usados]])</f>
        <v>0</v>
      </c>
    </row>
    <row r="93" spans="2:6" x14ac:dyDescent="0.35">
      <c r="B93" t="s">
        <v>117</v>
      </c>
      <c r="C93">
        <f>COUNTIF(Tabla3[[Baneo 1 azul]:[Baneo 3 rojo]],Tabla5[[#This Row],[Heroes baneados]])</f>
        <v>0</v>
      </c>
      <c r="E93" t="s">
        <v>165</v>
      </c>
      <c r="F93">
        <f>COUNTIF(Tabla3[[Pick 1 azul]:[Pick 5 rojo]],Tabla8[[#This Row],[Heroes usados]])</f>
        <v>0</v>
      </c>
    </row>
    <row r="94" spans="2:6" x14ac:dyDescent="0.35">
      <c r="B94" t="s">
        <v>90</v>
      </c>
      <c r="C94">
        <f>COUNTIF(Tabla3[[Baneo 1 azul]:[Baneo 3 rojo]],Tabla5[[#This Row],[Heroes baneados]])</f>
        <v>0</v>
      </c>
      <c r="E94" t="s">
        <v>80</v>
      </c>
      <c r="F94">
        <f>COUNTIF(Tabla3[[Pick 1 azul]:[Pick 5 rojo]],Tabla8[[#This Row],[Heroes usados]])</f>
        <v>0</v>
      </c>
    </row>
    <row r="95" spans="2:6" x14ac:dyDescent="0.35">
      <c r="B95" t="s">
        <v>191</v>
      </c>
      <c r="C95">
        <f>COUNTIF(Tabla3[[Baneo 1 azul]:[Baneo 3 rojo]],Tabla5[[#This Row],[Heroes baneados]])</f>
        <v>0</v>
      </c>
      <c r="E95" t="s">
        <v>96</v>
      </c>
      <c r="F95">
        <f>COUNTIF(Tabla3[[Pick 1 azul]:[Pick 5 rojo]],Tabla8[[#This Row],[Heroes usados]])</f>
        <v>0</v>
      </c>
    </row>
    <row r="96" spans="2:6" x14ac:dyDescent="0.35">
      <c r="B96" t="s">
        <v>145</v>
      </c>
      <c r="C96">
        <f>COUNTIF(Tabla3[[Baneo 1 azul]:[Baneo 3 rojo]],Tabla5[[#This Row],[Heroes baneados]])</f>
        <v>0</v>
      </c>
      <c r="E96" t="s">
        <v>148</v>
      </c>
      <c r="F96">
        <f>COUNTIF(Tabla3[[Pick 1 azul]:[Pick 5 rojo]],Tabla8[[#This Row],[Heroes usados]])</f>
        <v>0</v>
      </c>
    </row>
    <row r="97" spans="2:6" x14ac:dyDescent="0.35">
      <c r="B97" t="s">
        <v>102</v>
      </c>
      <c r="C97">
        <f>COUNTIF(Tabla3[[Baneo 1 azul]:[Baneo 3 rojo]],Tabla5[[#This Row],[Heroes baneados]])</f>
        <v>0</v>
      </c>
      <c r="E97" t="s">
        <v>134</v>
      </c>
      <c r="F97">
        <f>COUNTIF(Tabla3[[Pick 1 azul]:[Pick 5 rojo]],Tabla8[[#This Row],[Heroes usados]])</f>
        <v>0</v>
      </c>
    </row>
    <row r="98" spans="2:6" x14ac:dyDescent="0.35">
      <c r="B98" t="s">
        <v>177</v>
      </c>
      <c r="C98">
        <f>COUNTIF(Tabla3[[Baneo 1 azul]:[Baneo 3 rojo]],Tabla5[[#This Row],[Heroes baneados]])</f>
        <v>0</v>
      </c>
      <c r="E98" t="s">
        <v>143</v>
      </c>
      <c r="F98">
        <f>COUNTIF(Tabla3[[Pick 1 azul]:[Pick 5 rojo]],Tabla8[[#This Row],[Heroes usados]])</f>
        <v>0</v>
      </c>
    </row>
    <row r="99" spans="2:6" x14ac:dyDescent="0.35">
      <c r="B99" t="s">
        <v>106</v>
      </c>
      <c r="C99">
        <f>COUNTIF(Tabla3[[Baneo 1 azul]:[Baneo 3 rojo]],Tabla5[[#This Row],[Heroes baneados]])</f>
        <v>0</v>
      </c>
      <c r="E99" t="s">
        <v>84</v>
      </c>
      <c r="F99">
        <f>COUNTIF(Tabla3[[Pick 1 azul]:[Pick 5 rojo]],Tabla8[[#This Row],[Heroes usados]])</f>
        <v>0</v>
      </c>
    </row>
    <row r="100" spans="2:6" x14ac:dyDescent="0.35">
      <c r="B100" t="s">
        <v>82</v>
      </c>
      <c r="C100">
        <f>COUNTIF(Tabla3[[Baneo 1 azul]:[Baneo 3 rojo]],Tabla5[[#This Row],[Heroes baneados]])</f>
        <v>0</v>
      </c>
      <c r="E100" t="s">
        <v>179</v>
      </c>
      <c r="F100">
        <f>COUNTIF(Tabla3[[Pick 1 azul]:[Pick 5 rojo]],Tabla8[[#This Row],[Heroes usados]])</f>
        <v>0</v>
      </c>
    </row>
    <row r="101" spans="2:6" x14ac:dyDescent="0.35">
      <c r="B101" t="s">
        <v>163</v>
      </c>
      <c r="C101">
        <f>COUNTIF(Tabla3[[Baneo 1 azul]:[Baneo 3 rojo]],Tabla5[[#This Row],[Heroes baneados]])</f>
        <v>0</v>
      </c>
      <c r="E101" t="s">
        <v>103</v>
      </c>
      <c r="F101">
        <f>COUNTIF(Tabla3[[Pick 1 azul]:[Pick 5 rojo]],Tabla8[[#This Row],[Heroes usados]])</f>
        <v>0</v>
      </c>
    </row>
    <row r="102" spans="2:6" x14ac:dyDescent="0.35">
      <c r="B102" t="s">
        <v>166</v>
      </c>
      <c r="C102">
        <f>COUNTIF(Tabla3[[Baneo 1 azul]:[Baneo 3 rojo]],Tabla5[[#This Row],[Heroes baneados]])</f>
        <v>0</v>
      </c>
      <c r="E102" t="s">
        <v>83</v>
      </c>
      <c r="F102">
        <f>COUNTIF(Tabla3[[Pick 1 azul]:[Pick 5 rojo]],Tabla8[[#This Row],[Heroes usados]])</f>
        <v>0</v>
      </c>
    </row>
    <row r="103" spans="2:6" x14ac:dyDescent="0.35">
      <c r="B103" t="s">
        <v>174</v>
      </c>
      <c r="C103">
        <f>COUNTIF(Tabla3[[Baneo 1 azul]:[Baneo 3 rojo]],Tabla5[[#This Row],[Heroes baneados]])</f>
        <v>0</v>
      </c>
      <c r="E103" t="s">
        <v>105</v>
      </c>
      <c r="F103">
        <f>COUNTIF(Tabla3[[Pick 1 azul]:[Pick 5 rojo]],Tabla8[[#This Row],[Heroes usados]])</f>
        <v>0</v>
      </c>
    </row>
    <row r="104" spans="2:6" x14ac:dyDescent="0.35">
      <c r="B104" t="s">
        <v>186</v>
      </c>
      <c r="C104">
        <f>COUNTIF(Tabla3[[Baneo 1 azul]:[Baneo 3 rojo]],Tabla5[[#This Row],[Heroes baneados]])</f>
        <v>0</v>
      </c>
      <c r="E104" t="s">
        <v>131</v>
      </c>
      <c r="F104">
        <f>COUNTIF(Tabla3[[Pick 1 azul]:[Pick 5 rojo]],Tabla8[[#This Row],[Heroes usados]])</f>
        <v>0</v>
      </c>
    </row>
    <row r="105" spans="2:6" x14ac:dyDescent="0.35">
      <c r="B105" t="s">
        <v>172</v>
      </c>
      <c r="C105">
        <f>COUNTIF(Tabla3[[Baneo 1 azul]:[Baneo 3 rojo]],Tabla5[[#This Row],[Heroes baneados]])</f>
        <v>0</v>
      </c>
      <c r="E105" t="s">
        <v>117</v>
      </c>
      <c r="F105">
        <f>COUNTIF(Tabla3[[Pick 1 azul]:[Pick 5 rojo]],Tabla8[[#This Row],[Heroes usados]])</f>
        <v>0</v>
      </c>
    </row>
    <row r="106" spans="2:6" x14ac:dyDescent="0.35">
      <c r="B106" t="s">
        <v>157</v>
      </c>
      <c r="C106">
        <f>COUNTIF(Tabla3[[Baneo 1 azul]:[Baneo 3 rojo]],Tabla5[[#This Row],[Heroes baneados]])</f>
        <v>0</v>
      </c>
      <c r="E106" t="s">
        <v>90</v>
      </c>
      <c r="F106">
        <f>COUNTIF(Tabla3[[Pick 1 azul]:[Pick 5 rojo]],Tabla8[[#This Row],[Heroes usados]])</f>
        <v>0</v>
      </c>
    </row>
    <row r="107" spans="2:6" x14ac:dyDescent="0.35">
      <c r="B107" t="s">
        <v>119</v>
      </c>
      <c r="C107">
        <f>COUNTIF(Tabla3[[Baneo 1 azul]:[Baneo 3 rojo]],Tabla5[[#This Row],[Heroes baneados]])</f>
        <v>0</v>
      </c>
      <c r="E107" t="s">
        <v>191</v>
      </c>
      <c r="F107">
        <f>COUNTIF(Tabla3[[Pick 1 azul]:[Pick 5 rojo]],Tabla8[[#This Row],[Heroes usados]])</f>
        <v>0</v>
      </c>
    </row>
    <row r="108" spans="2:6" x14ac:dyDescent="0.35">
      <c r="B108" t="s">
        <v>159</v>
      </c>
      <c r="C108">
        <f>COUNTIF(Tabla3[[Baneo 1 azul]:[Baneo 3 rojo]],Tabla5[[#This Row],[Heroes baneados]])</f>
        <v>0</v>
      </c>
      <c r="E108" t="s">
        <v>145</v>
      </c>
      <c r="F108">
        <f>COUNTIF(Tabla3[[Pick 1 azul]:[Pick 5 rojo]],Tabla8[[#This Row],[Heroes usados]])</f>
        <v>0</v>
      </c>
    </row>
    <row r="109" spans="2:6" x14ac:dyDescent="0.35">
      <c r="B109" t="s">
        <v>120</v>
      </c>
      <c r="C109">
        <f>COUNTIF(Tabla3[[Baneo 1 azul]:[Baneo 3 rojo]],Tabla5[[#This Row],[Heroes baneados]])</f>
        <v>0</v>
      </c>
      <c r="E109" t="s">
        <v>106</v>
      </c>
      <c r="F109">
        <f>COUNTIF(Tabla3[[Pick 1 azul]:[Pick 5 rojo]],Tabla8[[#This Row],[Heroes usados]])</f>
        <v>0</v>
      </c>
    </row>
    <row r="110" spans="2:6" x14ac:dyDescent="0.35">
      <c r="B110" t="s">
        <v>183</v>
      </c>
      <c r="C110">
        <f>COUNTIF(Tabla3[[Baneo 1 azul]:[Baneo 3 rojo]],Tabla5[[#This Row],[Heroes baneados]])</f>
        <v>0</v>
      </c>
      <c r="E110" t="s">
        <v>163</v>
      </c>
      <c r="F110">
        <f>COUNTIF(Tabla3[[Pick 1 azul]:[Pick 5 rojo]],Tabla8[[#This Row],[Heroes usados]])</f>
        <v>0</v>
      </c>
    </row>
    <row r="111" spans="2:6" x14ac:dyDescent="0.35">
      <c r="B111" t="s">
        <v>194</v>
      </c>
      <c r="C111">
        <f>COUNTIF(Tabla3[[Baneo 1 azul]:[Baneo 3 rojo]],Tabla5[[#This Row],[Heroes baneados]])</f>
        <v>0</v>
      </c>
      <c r="E111" t="s">
        <v>187</v>
      </c>
      <c r="F111">
        <f>COUNTIF(Tabla3[[Pick 1 azul]:[Pick 5 rojo]],Tabla8[[#This Row],[Heroes usados]])</f>
        <v>0</v>
      </c>
    </row>
    <row r="112" spans="2:6" x14ac:dyDescent="0.35">
      <c r="B112" t="s">
        <v>130</v>
      </c>
      <c r="C112">
        <f>COUNTIF(Tabla3[[Baneo 1 azul]:[Baneo 3 rojo]],Tabla5[[#This Row],[Heroes baneados]])</f>
        <v>0</v>
      </c>
      <c r="E112" t="s">
        <v>174</v>
      </c>
      <c r="F112">
        <f>COUNTIF(Tabla3[[Pick 1 azul]:[Pick 5 rojo]],Tabla8[[#This Row],[Heroes usados]])</f>
        <v>0</v>
      </c>
    </row>
    <row r="113" spans="2:6" x14ac:dyDescent="0.35">
      <c r="B113" t="s">
        <v>136</v>
      </c>
      <c r="C113">
        <f>COUNTIF(Tabla3[[Baneo 1 azul]:[Baneo 3 rojo]],Tabla5[[#This Row],[Heroes baneados]])</f>
        <v>0</v>
      </c>
      <c r="E113" t="s">
        <v>133</v>
      </c>
      <c r="F113">
        <f>COUNTIF(Tabla3[[Pick 1 azul]:[Pick 5 rojo]],Tabla8[[#This Row],[Heroes usados]])</f>
        <v>0</v>
      </c>
    </row>
    <row r="114" spans="2:6" x14ac:dyDescent="0.35">
      <c r="B114" t="s">
        <v>128</v>
      </c>
      <c r="C114">
        <f>COUNTIF(Tabla3[[Baneo 1 azul]:[Baneo 3 rojo]],Tabla5[[#This Row],[Heroes baneados]])</f>
        <v>0</v>
      </c>
      <c r="E114" t="s">
        <v>119</v>
      </c>
      <c r="F114">
        <f>COUNTIF(Tabla3[[Pick 1 azul]:[Pick 5 rojo]],Tabla8[[#This Row],[Heroes usados]])</f>
        <v>0</v>
      </c>
    </row>
    <row r="115" spans="2:6" x14ac:dyDescent="0.35">
      <c r="B115" t="s">
        <v>98</v>
      </c>
      <c r="C115">
        <f>COUNTIF(Tabla3[[Baneo 1 azul]:[Baneo 3 rojo]],Tabla5[[#This Row],[Heroes baneados]])</f>
        <v>0</v>
      </c>
      <c r="E115" t="s">
        <v>159</v>
      </c>
      <c r="F115">
        <f>COUNTIF(Tabla3[[Pick 1 azul]:[Pick 5 rojo]],Tabla8[[#This Row],[Heroes usados]])</f>
        <v>0</v>
      </c>
    </row>
    <row r="116" spans="2:6" x14ac:dyDescent="0.35">
      <c r="B116" t="s">
        <v>111</v>
      </c>
      <c r="C116">
        <f>COUNTIF(Tabla3[[Baneo 1 azul]:[Baneo 3 rojo]],Tabla5[[#This Row],[Heroes baneados]])</f>
        <v>0</v>
      </c>
      <c r="E116" t="s">
        <v>120</v>
      </c>
      <c r="F116">
        <f>COUNTIF(Tabla3[[Pick 1 azul]:[Pick 5 rojo]],Tabla8[[#This Row],[Heroes usados]])</f>
        <v>0</v>
      </c>
    </row>
    <row r="117" spans="2:6" x14ac:dyDescent="0.35">
      <c r="B117" t="s">
        <v>107</v>
      </c>
      <c r="C117">
        <f>COUNTIF(Tabla3[[Baneo 1 azul]:[Baneo 3 rojo]],Tabla5[[#This Row],[Heroes baneados]])</f>
        <v>0</v>
      </c>
      <c r="E117" t="s">
        <v>183</v>
      </c>
      <c r="F117">
        <f>COUNTIF(Tabla3[[Pick 1 azul]:[Pick 5 rojo]],Tabla8[[#This Row],[Heroes usados]])</f>
        <v>0</v>
      </c>
    </row>
    <row r="118" spans="2:6" x14ac:dyDescent="0.35">
      <c r="B118" t="s">
        <v>88</v>
      </c>
      <c r="C118">
        <f>COUNTIF(Tabla3[[Baneo 1 azul]:[Baneo 3 rojo]],Tabla5[[#This Row],[Heroes baneados]])</f>
        <v>0</v>
      </c>
      <c r="E118" t="s">
        <v>130</v>
      </c>
      <c r="F118">
        <f>COUNTIF(Tabla3[[Pick 1 azul]:[Pick 5 rojo]],Tabla8[[#This Row],[Heroes usados]])</f>
        <v>0</v>
      </c>
    </row>
    <row r="119" spans="2:6" x14ac:dyDescent="0.35">
      <c r="B119" t="s">
        <v>162</v>
      </c>
      <c r="C119">
        <f>COUNTIF(Tabla3[[Baneo 1 azul]:[Baneo 3 rojo]],Tabla5[[#This Row],[Heroes baneados]])</f>
        <v>0</v>
      </c>
      <c r="E119" t="s">
        <v>136</v>
      </c>
      <c r="F119">
        <f>COUNTIF(Tabla3[[Pick 1 azul]:[Pick 5 rojo]],Tabla8[[#This Row],[Heroes usados]])</f>
        <v>0</v>
      </c>
    </row>
    <row r="120" spans="2:6" x14ac:dyDescent="0.35">
      <c r="B120" t="s">
        <v>160</v>
      </c>
      <c r="C120">
        <f>COUNTIF(Tabla3[[Baneo 1 azul]:[Baneo 3 rojo]],Tabla5[[#This Row],[Heroes baneados]])</f>
        <v>0</v>
      </c>
      <c r="E120" t="s">
        <v>128</v>
      </c>
      <c r="F120">
        <f>COUNTIF(Tabla3[[Pick 1 azul]:[Pick 5 rojo]],Tabla8[[#This Row],[Heroes usados]])</f>
        <v>0</v>
      </c>
    </row>
    <row r="121" spans="2:6" x14ac:dyDescent="0.35">
      <c r="B121" t="s">
        <v>182</v>
      </c>
      <c r="C121">
        <f>COUNTIF(Tabla3[[Baneo 1 azul]:[Baneo 3 rojo]],Tabla5[[#This Row],[Heroes baneados]])</f>
        <v>0</v>
      </c>
      <c r="E121" t="s">
        <v>98</v>
      </c>
      <c r="F121">
        <f>COUNTIF(Tabla3[[Pick 1 azul]:[Pick 5 rojo]],Tabla8[[#This Row],[Heroes usados]])</f>
        <v>0</v>
      </c>
    </row>
    <row r="122" spans="2:6" x14ac:dyDescent="0.35">
      <c r="B122" t="s">
        <v>171</v>
      </c>
      <c r="C122">
        <f>COUNTIF(Tabla3[[Baneo 1 azul]:[Baneo 3 rojo]],Tabla5[[#This Row],[Heroes baneados]])</f>
        <v>0</v>
      </c>
      <c r="E122" t="s">
        <v>107</v>
      </c>
      <c r="F122">
        <f>COUNTIF(Tabla3[[Pick 1 azul]:[Pick 5 rojo]],Tabla8[[#This Row],[Heroes usados]])</f>
        <v>0</v>
      </c>
    </row>
    <row r="123" spans="2:6" x14ac:dyDescent="0.35">
      <c r="B123" t="s">
        <v>144</v>
      </c>
      <c r="C123">
        <f>COUNTIF(Tabla3[[Baneo 1 azul]:[Baneo 3 rojo]],Tabla5[[#This Row],[Heroes baneados]])</f>
        <v>0</v>
      </c>
      <c r="E123" t="s">
        <v>88</v>
      </c>
      <c r="F123">
        <f>COUNTIF(Tabla3[[Pick 1 azul]:[Pick 5 rojo]],Tabla8[[#This Row],[Heroes usados]])</f>
        <v>0</v>
      </c>
    </row>
    <row r="124" spans="2:6" x14ac:dyDescent="0.35">
      <c r="B124" t="s">
        <v>169</v>
      </c>
      <c r="C124">
        <f>COUNTIF(Tabla3[[Baneo 1 azul]:[Baneo 3 rojo]],Tabla5[[#This Row],[Heroes baneados]])</f>
        <v>0</v>
      </c>
      <c r="E124" t="s">
        <v>162</v>
      </c>
      <c r="F124">
        <f>COUNTIF(Tabla3[[Pick 1 azul]:[Pick 5 rojo]],Tabla8[[#This Row],[Heroes usados]])</f>
        <v>0</v>
      </c>
    </row>
    <row r="125" spans="2:6" x14ac:dyDescent="0.35">
      <c r="B125" t="s">
        <v>158</v>
      </c>
      <c r="C125">
        <f>COUNTIF(Tabla3[[Baneo 1 azul]:[Baneo 3 rojo]],Tabla5[[#This Row],[Heroes baneados]])</f>
        <v>0</v>
      </c>
      <c r="E125" t="s">
        <v>158</v>
      </c>
      <c r="F125">
        <f>COUNTIF(Tabla3[[Pick 1 azul]:[Pick 5 rojo]],Tabla8[[#This Row],[Heroes usados]])</f>
        <v>0</v>
      </c>
    </row>
    <row r="126" spans="2:6" x14ac:dyDescent="0.35">
      <c r="B126" t="s">
        <v>95</v>
      </c>
      <c r="C126">
        <f>COUNTIF(Tabla3[[Baneo 1 azul]:[Baneo 3 rojo]],Tabla5[[#This Row],[Heroes baneados]])</f>
        <v>0</v>
      </c>
      <c r="E126" t="s">
        <v>95</v>
      </c>
      <c r="F126">
        <f>COUNTIF(Tabla3[[Pick 1 azul]:[Pick 5 rojo]],Tabla8[[#This Row],[Heroes usados]])</f>
        <v>0</v>
      </c>
    </row>
  </sheetData>
  <conditionalFormatting sqref="C3:C12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{E883795B-B382-4824-A4F3-2286FEE302CA}</x14:id>
        </ext>
      </extLst>
    </cfRule>
  </conditionalFormatting>
  <conditionalFormatting sqref="F3:F1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{697791FA-10C0-4518-85F5-05AA4C85F2F7}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3795B-B382-4824-A4F3-2286FEE302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C3:C126</xm:sqref>
        </x14:conditionalFormatting>
        <x14:conditionalFormatting xmlns:xm="http://schemas.microsoft.com/office/excel/2006/main">
          <x14:cfRule type="dataBar" id="{697791FA-10C0-4518-85F5-05AA4C85F2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B869-A328-4108-B94B-98451CA5215F}">
  <sheetPr codeName="Hoja2">
    <tabColor theme="1" tint="0.499984740745262"/>
  </sheetPr>
  <dimension ref="B2:E126"/>
  <sheetViews>
    <sheetView topLeftCell="A87" workbookViewId="0">
      <selection activeCell="J96" sqref="J96"/>
    </sheetView>
  </sheetViews>
  <sheetFormatPr baseColWidth="10" defaultRowHeight="14.5" x14ac:dyDescent="0.35"/>
  <cols>
    <col min="3" max="3" width="11.54296875" bestFit="1" customWidth="1"/>
    <col min="4" max="4" width="14.1796875" customWidth="1"/>
    <col min="5" max="5" width="15.453125" bestFit="1" customWidth="1"/>
  </cols>
  <sheetData>
    <row r="2" spans="2:5" x14ac:dyDescent="0.35">
      <c r="B2" t="s">
        <v>226</v>
      </c>
      <c r="C2" t="s">
        <v>11</v>
      </c>
      <c r="D2" t="s">
        <v>12</v>
      </c>
      <c r="E2" t="s">
        <v>76</v>
      </c>
    </row>
    <row r="3" spans="2:5" x14ac:dyDescent="0.35">
      <c r="B3">
        <v>63</v>
      </c>
      <c r="C3" t="s">
        <v>140</v>
      </c>
      <c r="D3" t="s">
        <v>149</v>
      </c>
    </row>
    <row r="4" spans="2:5" x14ac:dyDescent="0.35">
      <c r="B4">
        <v>2</v>
      </c>
      <c r="C4" t="s">
        <v>79</v>
      </c>
      <c r="D4" t="s">
        <v>73</v>
      </c>
      <c r="E4" t="s">
        <v>192</v>
      </c>
    </row>
    <row r="5" spans="2:5" x14ac:dyDescent="0.35">
      <c r="B5">
        <v>51</v>
      </c>
      <c r="C5" t="s">
        <v>127</v>
      </c>
      <c r="D5" t="s">
        <v>74</v>
      </c>
    </row>
    <row r="6" spans="2:5" x14ac:dyDescent="0.35">
      <c r="B6">
        <v>89</v>
      </c>
      <c r="C6" t="s">
        <v>75</v>
      </c>
      <c r="D6" t="s">
        <v>77</v>
      </c>
      <c r="E6" t="s">
        <v>73</v>
      </c>
    </row>
    <row r="7" spans="2:5" x14ac:dyDescent="0.35">
      <c r="B7">
        <v>24</v>
      </c>
      <c r="C7" t="s">
        <v>99</v>
      </c>
      <c r="D7" t="s">
        <v>74</v>
      </c>
    </row>
    <row r="8" spans="2:5" x14ac:dyDescent="0.35">
      <c r="B8">
        <v>18</v>
      </c>
      <c r="C8" t="s">
        <v>93</v>
      </c>
      <c r="D8" t="s">
        <v>74</v>
      </c>
      <c r="E8" t="s">
        <v>149</v>
      </c>
    </row>
    <row r="9" spans="2:5" x14ac:dyDescent="0.35">
      <c r="B9">
        <v>119</v>
      </c>
      <c r="C9" t="s">
        <v>197</v>
      </c>
      <c r="D9" t="s">
        <v>192</v>
      </c>
    </row>
    <row r="10" spans="2:5" x14ac:dyDescent="0.35">
      <c r="B10">
        <v>50</v>
      </c>
      <c r="C10" t="s">
        <v>126</v>
      </c>
      <c r="D10" t="s">
        <v>74</v>
      </c>
    </row>
    <row r="11" spans="2:5" x14ac:dyDescent="0.35">
      <c r="B11">
        <v>48</v>
      </c>
      <c r="C11" t="s">
        <v>124</v>
      </c>
      <c r="D11" t="s">
        <v>74</v>
      </c>
      <c r="E11" t="s">
        <v>149</v>
      </c>
    </row>
    <row r="12" spans="2:5" x14ac:dyDescent="0.35">
      <c r="B12">
        <v>14</v>
      </c>
      <c r="C12" t="s">
        <v>221</v>
      </c>
      <c r="D12" t="s">
        <v>73</v>
      </c>
    </row>
    <row r="13" spans="2:5" x14ac:dyDescent="0.35">
      <c r="B13">
        <v>53</v>
      </c>
      <c r="C13" t="s">
        <v>129</v>
      </c>
      <c r="D13" t="s">
        <v>74</v>
      </c>
    </row>
    <row r="14" spans="2:5" x14ac:dyDescent="0.35">
      <c r="B14">
        <v>78</v>
      </c>
      <c r="C14" t="s">
        <v>155</v>
      </c>
      <c r="D14" t="s">
        <v>77</v>
      </c>
    </row>
    <row r="15" spans="2:5" x14ac:dyDescent="0.35">
      <c r="B15">
        <v>34</v>
      </c>
      <c r="C15" t="s">
        <v>109</v>
      </c>
      <c r="D15" t="s">
        <v>74</v>
      </c>
    </row>
    <row r="16" spans="2:5" x14ac:dyDescent="0.35">
      <c r="B16">
        <v>17</v>
      </c>
      <c r="C16" t="s">
        <v>92</v>
      </c>
      <c r="D16" t="s">
        <v>74</v>
      </c>
    </row>
    <row r="17" spans="2:5" x14ac:dyDescent="0.35">
      <c r="B17">
        <v>19</v>
      </c>
      <c r="C17" t="s">
        <v>94</v>
      </c>
      <c r="D17" t="s">
        <v>74</v>
      </c>
      <c r="E17" t="s">
        <v>77</v>
      </c>
    </row>
    <row r="18" spans="2:5" x14ac:dyDescent="0.35">
      <c r="B18">
        <v>42</v>
      </c>
      <c r="C18" t="s">
        <v>118</v>
      </c>
      <c r="D18" t="s">
        <v>74</v>
      </c>
      <c r="E18" t="s">
        <v>73</v>
      </c>
    </row>
    <row r="19" spans="2:5" x14ac:dyDescent="0.35">
      <c r="B19">
        <v>15</v>
      </c>
      <c r="C19" t="s">
        <v>222</v>
      </c>
      <c r="D19" t="s">
        <v>73</v>
      </c>
    </row>
    <row r="20" spans="2:5" x14ac:dyDescent="0.35">
      <c r="B20">
        <v>109</v>
      </c>
      <c r="C20" t="s">
        <v>185</v>
      </c>
      <c r="D20" t="s">
        <v>173</v>
      </c>
    </row>
    <row r="21" spans="2:5" x14ac:dyDescent="0.35">
      <c r="B21">
        <v>11</v>
      </c>
      <c r="C21" t="s">
        <v>89</v>
      </c>
      <c r="D21" t="s">
        <v>73</v>
      </c>
    </row>
    <row r="22" spans="2:5" x14ac:dyDescent="0.35">
      <c r="B22">
        <v>66</v>
      </c>
      <c r="C22" t="s">
        <v>116</v>
      </c>
      <c r="D22" t="s">
        <v>149</v>
      </c>
      <c r="E22" t="s">
        <v>74</v>
      </c>
    </row>
    <row r="23" spans="2:5" x14ac:dyDescent="0.35">
      <c r="B23">
        <v>108</v>
      </c>
      <c r="C23" t="s">
        <v>184</v>
      </c>
      <c r="D23" t="s">
        <v>173</v>
      </c>
    </row>
    <row r="24" spans="2:5" x14ac:dyDescent="0.35">
      <c r="B24">
        <v>98</v>
      </c>
      <c r="C24" t="s">
        <v>175</v>
      </c>
      <c r="D24" t="s">
        <v>173</v>
      </c>
    </row>
    <row r="25" spans="2:5" x14ac:dyDescent="0.35">
      <c r="B25">
        <v>121</v>
      </c>
      <c r="C25" t="s">
        <v>198</v>
      </c>
      <c r="D25" t="s">
        <v>192</v>
      </c>
      <c r="E25" t="s">
        <v>73</v>
      </c>
    </row>
    <row r="26" spans="2:5" x14ac:dyDescent="0.35">
      <c r="B26">
        <v>91</v>
      </c>
      <c r="C26" t="s">
        <v>167</v>
      </c>
      <c r="D26" t="s">
        <v>77</v>
      </c>
    </row>
    <row r="27" spans="2:5" x14ac:dyDescent="0.35">
      <c r="B27">
        <v>84</v>
      </c>
      <c r="C27" t="s">
        <v>161</v>
      </c>
      <c r="D27" t="s">
        <v>77</v>
      </c>
    </row>
    <row r="28" spans="2:5" x14ac:dyDescent="0.35">
      <c r="B28">
        <v>123</v>
      </c>
      <c r="C28" t="s">
        <v>200</v>
      </c>
      <c r="D28" t="s">
        <v>192</v>
      </c>
      <c r="E28" t="s">
        <v>73</v>
      </c>
    </row>
    <row r="29" spans="2:5" x14ac:dyDescent="0.35">
      <c r="B29">
        <v>22</v>
      </c>
      <c r="C29" t="s">
        <v>97</v>
      </c>
      <c r="D29" t="s">
        <v>74</v>
      </c>
    </row>
    <row r="30" spans="2:5" x14ac:dyDescent="0.35">
      <c r="B30">
        <v>49</v>
      </c>
      <c r="C30" t="s">
        <v>125</v>
      </c>
      <c r="D30" t="s">
        <v>74</v>
      </c>
    </row>
    <row r="31" spans="2:5" x14ac:dyDescent="0.35">
      <c r="B31">
        <v>77</v>
      </c>
      <c r="C31" t="s">
        <v>154</v>
      </c>
      <c r="D31" t="s">
        <v>77</v>
      </c>
    </row>
    <row r="32" spans="2:5" x14ac:dyDescent="0.35">
      <c r="B32">
        <v>114</v>
      </c>
      <c r="C32" t="s">
        <v>190</v>
      </c>
      <c r="D32" t="s">
        <v>173</v>
      </c>
    </row>
    <row r="33" spans="2:5" x14ac:dyDescent="0.35">
      <c r="B33">
        <v>99</v>
      </c>
      <c r="C33" t="s">
        <v>176</v>
      </c>
      <c r="D33" t="s">
        <v>173</v>
      </c>
    </row>
    <row r="34" spans="2:5" x14ac:dyDescent="0.35">
      <c r="B34">
        <v>118</v>
      </c>
      <c r="C34" t="s">
        <v>196</v>
      </c>
      <c r="D34" t="s">
        <v>192</v>
      </c>
    </row>
    <row r="35" spans="2:5" x14ac:dyDescent="0.35">
      <c r="B35">
        <v>38</v>
      </c>
      <c r="C35" t="s">
        <v>113</v>
      </c>
      <c r="D35" t="s">
        <v>74</v>
      </c>
    </row>
    <row r="36" spans="2:5" x14ac:dyDescent="0.35">
      <c r="B36">
        <v>13</v>
      </c>
      <c r="C36" t="s">
        <v>193</v>
      </c>
      <c r="D36" t="s">
        <v>73</v>
      </c>
      <c r="E36" t="s">
        <v>173</v>
      </c>
    </row>
    <row r="37" spans="2:5" x14ac:dyDescent="0.35">
      <c r="B37">
        <v>16</v>
      </c>
      <c r="C37" t="s">
        <v>91</v>
      </c>
      <c r="D37" t="s">
        <v>73</v>
      </c>
      <c r="E37" t="s">
        <v>77</v>
      </c>
    </row>
    <row r="38" spans="2:5" x14ac:dyDescent="0.35">
      <c r="B38">
        <v>117</v>
      </c>
      <c r="C38" t="s">
        <v>195</v>
      </c>
      <c r="D38" t="s">
        <v>192</v>
      </c>
    </row>
    <row r="39" spans="2:5" x14ac:dyDescent="0.35">
      <c r="B39">
        <v>74</v>
      </c>
      <c r="C39" t="s">
        <v>152</v>
      </c>
      <c r="D39" t="s">
        <v>77</v>
      </c>
    </row>
    <row r="40" spans="2:5" x14ac:dyDescent="0.35">
      <c r="B40">
        <v>56</v>
      </c>
      <c r="C40" t="s">
        <v>132</v>
      </c>
      <c r="D40" t="s">
        <v>149</v>
      </c>
    </row>
    <row r="41" spans="2:5" x14ac:dyDescent="0.35">
      <c r="B41">
        <v>88</v>
      </c>
      <c r="C41" t="s">
        <v>165</v>
      </c>
      <c r="D41" t="s">
        <v>77</v>
      </c>
      <c r="E41" t="s">
        <v>192</v>
      </c>
    </row>
    <row r="42" spans="2:5" x14ac:dyDescent="0.35">
      <c r="B42">
        <v>122</v>
      </c>
      <c r="C42" t="s">
        <v>199</v>
      </c>
      <c r="D42" t="s">
        <v>192</v>
      </c>
    </row>
    <row r="43" spans="2:5" x14ac:dyDescent="0.35">
      <c r="B43">
        <v>3</v>
      </c>
      <c r="C43" t="s">
        <v>80</v>
      </c>
      <c r="D43" t="s">
        <v>73</v>
      </c>
    </row>
    <row r="44" spans="2:5" x14ac:dyDescent="0.35">
      <c r="B44">
        <v>47</v>
      </c>
      <c r="C44" t="s">
        <v>123</v>
      </c>
      <c r="D44" t="s">
        <v>74</v>
      </c>
      <c r="E44" t="s">
        <v>73</v>
      </c>
    </row>
    <row r="45" spans="2:5" x14ac:dyDescent="0.35">
      <c r="B45">
        <v>21</v>
      </c>
      <c r="C45" t="s">
        <v>96</v>
      </c>
      <c r="D45" t="s">
        <v>74</v>
      </c>
    </row>
    <row r="46" spans="2:5" x14ac:dyDescent="0.35">
      <c r="B46">
        <v>7</v>
      </c>
      <c r="C46" t="s">
        <v>85</v>
      </c>
      <c r="D46" t="s">
        <v>73</v>
      </c>
      <c r="E46" t="s">
        <v>74</v>
      </c>
    </row>
    <row r="47" spans="2:5" x14ac:dyDescent="0.35">
      <c r="B47">
        <v>75</v>
      </c>
      <c r="C47" t="s">
        <v>151</v>
      </c>
      <c r="D47" t="s">
        <v>77</v>
      </c>
    </row>
    <row r="48" spans="2:5" x14ac:dyDescent="0.35">
      <c r="B48">
        <v>105</v>
      </c>
      <c r="C48" t="s">
        <v>181</v>
      </c>
      <c r="D48" t="s">
        <v>173</v>
      </c>
    </row>
    <row r="49" spans="2:5" x14ac:dyDescent="0.35">
      <c r="B49">
        <v>8</v>
      </c>
      <c r="C49" t="s">
        <v>86</v>
      </c>
      <c r="D49" t="s">
        <v>73</v>
      </c>
      <c r="E49" t="s">
        <v>74</v>
      </c>
    </row>
    <row r="50" spans="2:5" x14ac:dyDescent="0.35">
      <c r="B50">
        <v>35</v>
      </c>
      <c r="C50" t="s">
        <v>110</v>
      </c>
      <c r="D50" t="s">
        <v>74</v>
      </c>
    </row>
    <row r="51" spans="2:5" x14ac:dyDescent="0.35">
      <c r="B51">
        <v>71</v>
      </c>
      <c r="C51" t="s">
        <v>147</v>
      </c>
      <c r="D51" t="s">
        <v>149</v>
      </c>
    </row>
    <row r="52" spans="2:5" x14ac:dyDescent="0.35">
      <c r="B52">
        <v>104</v>
      </c>
      <c r="C52" t="s">
        <v>180</v>
      </c>
      <c r="D52" t="s">
        <v>173</v>
      </c>
    </row>
    <row r="53" spans="2:5" x14ac:dyDescent="0.35">
      <c r="B53">
        <v>72</v>
      </c>
      <c r="C53" t="s">
        <v>148</v>
      </c>
      <c r="D53" t="s">
        <v>149</v>
      </c>
    </row>
    <row r="54" spans="2:5" x14ac:dyDescent="0.35">
      <c r="B54">
        <v>87</v>
      </c>
      <c r="C54" t="s">
        <v>164</v>
      </c>
      <c r="D54" t="s">
        <v>77</v>
      </c>
    </row>
    <row r="55" spans="2:5" x14ac:dyDescent="0.35">
      <c r="B55">
        <v>58</v>
      </c>
      <c r="C55" t="s">
        <v>134</v>
      </c>
      <c r="D55" t="s">
        <v>149</v>
      </c>
      <c r="E55" t="s">
        <v>77</v>
      </c>
    </row>
    <row r="56" spans="2:5" x14ac:dyDescent="0.35">
      <c r="B56">
        <v>67</v>
      </c>
      <c r="C56" t="s">
        <v>143</v>
      </c>
      <c r="D56" t="s">
        <v>149</v>
      </c>
    </row>
    <row r="57" spans="2:5" x14ac:dyDescent="0.35">
      <c r="B57">
        <v>70</v>
      </c>
      <c r="C57" t="s">
        <v>146</v>
      </c>
      <c r="D57" t="s">
        <v>149</v>
      </c>
    </row>
    <row r="58" spans="2:5" x14ac:dyDescent="0.35">
      <c r="B58">
        <v>26</v>
      </c>
      <c r="C58" t="s">
        <v>84</v>
      </c>
      <c r="D58" t="s">
        <v>74</v>
      </c>
      <c r="E58" t="s">
        <v>73</v>
      </c>
    </row>
    <row r="59" spans="2:5" x14ac:dyDescent="0.35">
      <c r="B59">
        <v>9</v>
      </c>
      <c r="C59" t="s">
        <v>87</v>
      </c>
      <c r="D59" t="s">
        <v>73</v>
      </c>
    </row>
    <row r="60" spans="2:5" x14ac:dyDescent="0.35">
      <c r="B60">
        <v>102</v>
      </c>
      <c r="C60" t="s">
        <v>179</v>
      </c>
      <c r="D60" t="s">
        <v>173</v>
      </c>
    </row>
    <row r="61" spans="2:5" x14ac:dyDescent="0.35">
      <c r="B61">
        <v>112</v>
      </c>
      <c r="C61" t="s">
        <v>188</v>
      </c>
      <c r="D61" t="s">
        <v>173</v>
      </c>
    </row>
    <row r="62" spans="2:5" x14ac:dyDescent="0.35">
      <c r="B62">
        <v>29</v>
      </c>
      <c r="C62" t="s">
        <v>103</v>
      </c>
      <c r="D62" t="s">
        <v>74</v>
      </c>
    </row>
    <row r="63" spans="2:5" x14ac:dyDescent="0.35">
      <c r="B63">
        <v>6</v>
      </c>
      <c r="C63" t="s">
        <v>83</v>
      </c>
      <c r="D63" t="s">
        <v>73</v>
      </c>
      <c r="E63" t="s">
        <v>192</v>
      </c>
    </row>
    <row r="64" spans="2:5" x14ac:dyDescent="0.35">
      <c r="B64">
        <v>64</v>
      </c>
      <c r="C64" t="s">
        <v>141</v>
      </c>
      <c r="D64" t="s">
        <v>149</v>
      </c>
    </row>
    <row r="65" spans="2:5" x14ac:dyDescent="0.35">
      <c r="B65">
        <v>46</v>
      </c>
      <c r="C65" t="s">
        <v>122</v>
      </c>
      <c r="D65" t="s">
        <v>74</v>
      </c>
    </row>
    <row r="66" spans="2:5" x14ac:dyDescent="0.35">
      <c r="B66">
        <v>61</v>
      </c>
      <c r="C66" t="s">
        <v>137</v>
      </c>
      <c r="D66" t="s">
        <v>149</v>
      </c>
    </row>
    <row r="67" spans="2:5" x14ac:dyDescent="0.35">
      <c r="B67">
        <v>76</v>
      </c>
      <c r="C67" t="s">
        <v>153</v>
      </c>
      <c r="D67" t="s">
        <v>77</v>
      </c>
    </row>
    <row r="68" spans="2:5" x14ac:dyDescent="0.35">
      <c r="B68">
        <v>120</v>
      </c>
      <c r="C68" t="s">
        <v>105</v>
      </c>
      <c r="D68" t="s">
        <v>192</v>
      </c>
      <c r="E68" t="s">
        <v>74</v>
      </c>
    </row>
    <row r="69" spans="2:5" x14ac:dyDescent="0.35">
      <c r="B69">
        <v>55</v>
      </c>
      <c r="C69" t="s">
        <v>131</v>
      </c>
      <c r="D69" t="s">
        <v>149</v>
      </c>
    </row>
    <row r="70" spans="2:5" x14ac:dyDescent="0.35">
      <c r="B70">
        <v>101</v>
      </c>
      <c r="C70" t="s">
        <v>178</v>
      </c>
      <c r="D70" t="s">
        <v>173</v>
      </c>
    </row>
    <row r="71" spans="2:5" x14ac:dyDescent="0.35">
      <c r="B71">
        <v>41</v>
      </c>
      <c r="C71" t="s">
        <v>117</v>
      </c>
      <c r="D71" t="s">
        <v>74</v>
      </c>
    </row>
    <row r="72" spans="2:5" x14ac:dyDescent="0.35">
      <c r="B72">
        <v>12</v>
      </c>
      <c r="C72" t="s">
        <v>90</v>
      </c>
      <c r="D72" t="s">
        <v>73</v>
      </c>
    </row>
    <row r="73" spans="2:5" x14ac:dyDescent="0.35">
      <c r="B73">
        <v>115</v>
      </c>
      <c r="C73" t="s">
        <v>191</v>
      </c>
      <c r="D73" t="s">
        <v>173</v>
      </c>
      <c r="E73" t="s">
        <v>77</v>
      </c>
    </row>
    <row r="74" spans="2:5" x14ac:dyDescent="0.35">
      <c r="B74">
        <v>69</v>
      </c>
      <c r="C74" t="s">
        <v>145</v>
      </c>
      <c r="D74" t="s">
        <v>149</v>
      </c>
    </row>
    <row r="75" spans="2:5" x14ac:dyDescent="0.35">
      <c r="B75">
        <v>28</v>
      </c>
      <c r="C75" t="s">
        <v>102</v>
      </c>
      <c r="D75" t="s">
        <v>74</v>
      </c>
    </row>
    <row r="76" spans="2:5" x14ac:dyDescent="0.35">
      <c r="B76">
        <v>100</v>
      </c>
      <c r="C76" t="s">
        <v>177</v>
      </c>
      <c r="D76" t="s">
        <v>173</v>
      </c>
    </row>
    <row r="77" spans="2:5" x14ac:dyDescent="0.35">
      <c r="B77">
        <v>31</v>
      </c>
      <c r="C77" t="s">
        <v>106</v>
      </c>
      <c r="D77" t="s">
        <v>74</v>
      </c>
    </row>
    <row r="78" spans="2:5" x14ac:dyDescent="0.35">
      <c r="B78">
        <v>59</v>
      </c>
      <c r="C78" t="s">
        <v>135</v>
      </c>
      <c r="D78" t="s">
        <v>149</v>
      </c>
    </row>
    <row r="79" spans="2:5" x14ac:dyDescent="0.35">
      <c r="B79">
        <v>103</v>
      </c>
      <c r="C79" t="s">
        <v>135</v>
      </c>
      <c r="D79" t="s">
        <v>173</v>
      </c>
      <c r="E79" t="s">
        <v>149</v>
      </c>
    </row>
    <row r="80" spans="2:5" x14ac:dyDescent="0.35">
      <c r="B80">
        <v>62</v>
      </c>
      <c r="C80" t="s">
        <v>138</v>
      </c>
      <c r="D80" t="s">
        <v>149</v>
      </c>
    </row>
    <row r="81" spans="2:5" x14ac:dyDescent="0.35">
      <c r="B81">
        <v>5</v>
      </c>
      <c r="C81" t="s">
        <v>82</v>
      </c>
      <c r="D81" t="s">
        <v>73</v>
      </c>
      <c r="E81" t="s">
        <v>192</v>
      </c>
    </row>
    <row r="82" spans="2:5" x14ac:dyDescent="0.35">
      <c r="B82">
        <v>86</v>
      </c>
      <c r="C82" t="s">
        <v>163</v>
      </c>
      <c r="D82" t="s">
        <v>77</v>
      </c>
    </row>
    <row r="83" spans="2:5" x14ac:dyDescent="0.35">
      <c r="B83">
        <v>92</v>
      </c>
      <c r="C83" t="s">
        <v>168</v>
      </c>
      <c r="D83" t="s">
        <v>77</v>
      </c>
    </row>
    <row r="84" spans="2:5" x14ac:dyDescent="0.35">
      <c r="B84">
        <v>90</v>
      </c>
      <c r="C84" t="s">
        <v>166</v>
      </c>
      <c r="D84" t="s">
        <v>77</v>
      </c>
    </row>
    <row r="85" spans="2:5" x14ac:dyDescent="0.35">
      <c r="B85">
        <v>30</v>
      </c>
      <c r="C85" t="s">
        <v>104</v>
      </c>
      <c r="D85" t="s">
        <v>74</v>
      </c>
    </row>
    <row r="86" spans="2:5" x14ac:dyDescent="0.35">
      <c r="B86">
        <v>39</v>
      </c>
      <c r="C86" t="s">
        <v>114</v>
      </c>
      <c r="D86" t="s">
        <v>74</v>
      </c>
      <c r="E86" t="s">
        <v>73</v>
      </c>
    </row>
    <row r="87" spans="2:5" x14ac:dyDescent="0.35">
      <c r="B87">
        <v>124</v>
      </c>
      <c r="C87" t="s">
        <v>139</v>
      </c>
      <c r="D87" t="s">
        <v>192</v>
      </c>
      <c r="E87" t="s">
        <v>149</v>
      </c>
    </row>
    <row r="88" spans="2:5" x14ac:dyDescent="0.35">
      <c r="B88">
        <v>111</v>
      </c>
      <c r="C88" t="s">
        <v>187</v>
      </c>
      <c r="D88" t="s">
        <v>173</v>
      </c>
    </row>
    <row r="89" spans="2:5" x14ac:dyDescent="0.35">
      <c r="B89">
        <v>4</v>
      </c>
      <c r="C89" t="s">
        <v>81</v>
      </c>
      <c r="D89" t="s">
        <v>73</v>
      </c>
      <c r="E89" t="s">
        <v>192</v>
      </c>
    </row>
    <row r="90" spans="2:5" x14ac:dyDescent="0.35">
      <c r="B90">
        <v>33</v>
      </c>
      <c r="C90" t="s">
        <v>108</v>
      </c>
      <c r="D90" t="s">
        <v>74</v>
      </c>
    </row>
    <row r="91" spans="2:5" x14ac:dyDescent="0.35">
      <c r="B91">
        <v>97</v>
      </c>
      <c r="C91" t="s">
        <v>174</v>
      </c>
      <c r="D91" t="s">
        <v>173</v>
      </c>
    </row>
    <row r="92" spans="2:5" x14ac:dyDescent="0.35">
      <c r="B92">
        <v>113</v>
      </c>
      <c r="C92" t="s">
        <v>189</v>
      </c>
      <c r="D92" t="s">
        <v>173</v>
      </c>
    </row>
    <row r="93" spans="2:5" x14ac:dyDescent="0.35">
      <c r="B93">
        <v>73</v>
      </c>
      <c r="C93" t="s">
        <v>150</v>
      </c>
      <c r="D93" t="s">
        <v>77</v>
      </c>
    </row>
    <row r="94" spans="2:5" x14ac:dyDescent="0.35">
      <c r="B94">
        <v>57</v>
      </c>
      <c r="C94" t="s">
        <v>133</v>
      </c>
      <c r="D94" t="s">
        <v>149</v>
      </c>
    </row>
    <row r="95" spans="2:5" x14ac:dyDescent="0.35">
      <c r="B95">
        <v>110</v>
      </c>
      <c r="C95" t="s">
        <v>186</v>
      </c>
      <c r="D95" t="s">
        <v>173</v>
      </c>
    </row>
    <row r="96" spans="2:5" x14ac:dyDescent="0.35">
      <c r="B96">
        <v>65</v>
      </c>
      <c r="C96" t="s">
        <v>142</v>
      </c>
      <c r="D96" t="s">
        <v>149</v>
      </c>
    </row>
    <row r="97" spans="2:5" x14ac:dyDescent="0.35">
      <c r="B97">
        <v>96</v>
      </c>
      <c r="C97" t="s">
        <v>172</v>
      </c>
      <c r="D97" t="s">
        <v>77</v>
      </c>
    </row>
    <row r="98" spans="2:5" x14ac:dyDescent="0.35">
      <c r="B98">
        <v>80</v>
      </c>
      <c r="C98" t="s">
        <v>157</v>
      </c>
      <c r="D98" t="s">
        <v>77</v>
      </c>
    </row>
    <row r="99" spans="2:5" x14ac:dyDescent="0.35">
      <c r="B99">
        <v>43</v>
      </c>
      <c r="C99" t="s">
        <v>254</v>
      </c>
      <c r="D99" t="s">
        <v>74</v>
      </c>
      <c r="E99" t="s">
        <v>149</v>
      </c>
    </row>
    <row r="100" spans="2:5" x14ac:dyDescent="0.35">
      <c r="B100">
        <v>82</v>
      </c>
      <c r="C100" t="s">
        <v>159</v>
      </c>
      <c r="D100" t="s">
        <v>77</v>
      </c>
    </row>
    <row r="101" spans="2:5" x14ac:dyDescent="0.35">
      <c r="B101">
        <v>44</v>
      </c>
      <c r="C101" t="s">
        <v>120</v>
      </c>
      <c r="D101" t="s">
        <v>74</v>
      </c>
    </row>
    <row r="102" spans="2:5" x14ac:dyDescent="0.35">
      <c r="B102">
        <v>107</v>
      </c>
      <c r="C102" t="s">
        <v>183</v>
      </c>
      <c r="D102" t="s">
        <v>173</v>
      </c>
    </row>
    <row r="103" spans="2:5" x14ac:dyDescent="0.35">
      <c r="B103">
        <v>116</v>
      </c>
      <c r="C103" t="s">
        <v>194</v>
      </c>
      <c r="D103" t="s">
        <v>192</v>
      </c>
    </row>
    <row r="104" spans="2:5" x14ac:dyDescent="0.35">
      <c r="B104">
        <v>27</v>
      </c>
      <c r="C104" t="s">
        <v>101</v>
      </c>
      <c r="D104" t="s">
        <v>74</v>
      </c>
      <c r="E104" t="s">
        <v>173</v>
      </c>
    </row>
    <row r="105" spans="2:5" x14ac:dyDescent="0.35">
      <c r="B105">
        <v>25</v>
      </c>
      <c r="C105" t="s">
        <v>100</v>
      </c>
      <c r="D105" t="s">
        <v>74</v>
      </c>
    </row>
    <row r="106" spans="2:5" x14ac:dyDescent="0.35">
      <c r="B106">
        <v>54</v>
      </c>
      <c r="C106" t="s">
        <v>130</v>
      </c>
      <c r="D106" t="s">
        <v>149</v>
      </c>
    </row>
    <row r="107" spans="2:5" x14ac:dyDescent="0.35">
      <c r="B107">
        <v>60</v>
      </c>
      <c r="C107" t="s">
        <v>136</v>
      </c>
      <c r="D107" t="s">
        <v>149</v>
      </c>
      <c r="E107" t="s">
        <v>77</v>
      </c>
    </row>
    <row r="108" spans="2:5" x14ac:dyDescent="0.35">
      <c r="B108">
        <v>52</v>
      </c>
      <c r="C108" t="s">
        <v>128</v>
      </c>
      <c r="D108" t="s">
        <v>74</v>
      </c>
    </row>
    <row r="109" spans="2:5" x14ac:dyDescent="0.35">
      <c r="B109">
        <v>23</v>
      </c>
      <c r="C109" t="s">
        <v>98</v>
      </c>
      <c r="D109" t="s">
        <v>74</v>
      </c>
    </row>
    <row r="110" spans="2:5" x14ac:dyDescent="0.35">
      <c r="B110">
        <v>36</v>
      </c>
      <c r="C110" t="s">
        <v>111</v>
      </c>
      <c r="D110" t="s">
        <v>74</v>
      </c>
    </row>
    <row r="111" spans="2:5" x14ac:dyDescent="0.35">
      <c r="B111">
        <v>32</v>
      </c>
      <c r="C111" t="s">
        <v>107</v>
      </c>
      <c r="D111" t="s">
        <v>74</v>
      </c>
    </row>
    <row r="112" spans="2:5" x14ac:dyDescent="0.35">
      <c r="B112">
        <v>1</v>
      </c>
      <c r="C112" t="s">
        <v>78</v>
      </c>
      <c r="D112" t="s">
        <v>73</v>
      </c>
    </row>
    <row r="113" spans="2:5" x14ac:dyDescent="0.35">
      <c r="B113">
        <v>10</v>
      </c>
      <c r="C113" t="s">
        <v>88</v>
      </c>
      <c r="D113" t="s">
        <v>73</v>
      </c>
    </row>
    <row r="114" spans="2:5" x14ac:dyDescent="0.35">
      <c r="B114">
        <v>85</v>
      </c>
      <c r="C114" t="s">
        <v>162</v>
      </c>
      <c r="D114" t="s">
        <v>77</v>
      </c>
    </row>
    <row r="115" spans="2:5" x14ac:dyDescent="0.35">
      <c r="B115">
        <v>94</v>
      </c>
      <c r="C115" t="s">
        <v>170</v>
      </c>
      <c r="D115" t="s">
        <v>77</v>
      </c>
    </row>
    <row r="116" spans="2:5" x14ac:dyDescent="0.35">
      <c r="B116">
        <v>83</v>
      </c>
      <c r="C116" t="s">
        <v>160</v>
      </c>
      <c r="D116" t="s">
        <v>77</v>
      </c>
    </row>
    <row r="117" spans="2:5" x14ac:dyDescent="0.35">
      <c r="B117">
        <v>79</v>
      </c>
      <c r="C117" t="s">
        <v>156</v>
      </c>
      <c r="D117" t="s">
        <v>77</v>
      </c>
    </row>
    <row r="118" spans="2:5" x14ac:dyDescent="0.35">
      <c r="B118">
        <v>106</v>
      </c>
      <c r="C118" t="s">
        <v>182</v>
      </c>
      <c r="D118" t="s">
        <v>173</v>
      </c>
    </row>
    <row r="119" spans="2:5" x14ac:dyDescent="0.35">
      <c r="B119">
        <v>37</v>
      </c>
      <c r="C119" t="s">
        <v>112</v>
      </c>
      <c r="D119" t="s">
        <v>74</v>
      </c>
    </row>
    <row r="120" spans="2:5" x14ac:dyDescent="0.35">
      <c r="B120">
        <v>95</v>
      </c>
      <c r="C120" t="s">
        <v>171</v>
      </c>
      <c r="D120" t="s">
        <v>77</v>
      </c>
    </row>
    <row r="121" spans="2:5" x14ac:dyDescent="0.35">
      <c r="B121">
        <v>68</v>
      </c>
      <c r="C121" t="s">
        <v>144</v>
      </c>
      <c r="D121" t="s">
        <v>149</v>
      </c>
      <c r="E121" t="s">
        <v>173</v>
      </c>
    </row>
    <row r="122" spans="2:5" x14ac:dyDescent="0.35">
      <c r="B122">
        <v>45</v>
      </c>
      <c r="C122" t="s">
        <v>121</v>
      </c>
      <c r="D122" t="s">
        <v>74</v>
      </c>
      <c r="E122" t="s">
        <v>149</v>
      </c>
    </row>
    <row r="123" spans="2:5" x14ac:dyDescent="0.35">
      <c r="B123">
        <v>40</v>
      </c>
      <c r="C123" t="s">
        <v>115</v>
      </c>
      <c r="D123" t="s">
        <v>74</v>
      </c>
    </row>
    <row r="124" spans="2:5" x14ac:dyDescent="0.35">
      <c r="B124">
        <v>93</v>
      </c>
      <c r="C124" t="s">
        <v>169</v>
      </c>
      <c r="D124" t="s">
        <v>77</v>
      </c>
    </row>
    <row r="125" spans="2:5" x14ac:dyDescent="0.35">
      <c r="B125">
        <v>81</v>
      </c>
      <c r="C125" t="s">
        <v>158</v>
      </c>
      <c r="D125" t="s">
        <v>77</v>
      </c>
    </row>
    <row r="126" spans="2:5" x14ac:dyDescent="0.35">
      <c r="B126">
        <v>20</v>
      </c>
      <c r="C126" t="s">
        <v>95</v>
      </c>
      <c r="D126" t="s">
        <v>74</v>
      </c>
      <c r="E126" t="s">
        <v>149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C80A-0D6B-488F-9844-F81C8446A21D}">
  <sheetPr codeName="Hoja3">
    <tabColor theme="1" tint="0.499984740745262"/>
  </sheetPr>
  <dimension ref="B2:D55"/>
  <sheetViews>
    <sheetView workbookViewId="0">
      <selection activeCell="F5" sqref="F5"/>
    </sheetView>
  </sheetViews>
  <sheetFormatPr baseColWidth="10" defaultRowHeight="14.5" x14ac:dyDescent="0.35"/>
  <cols>
    <col min="2" max="2" width="10.90625" style="27"/>
    <col min="3" max="3" width="28.36328125" bestFit="1" customWidth="1"/>
    <col min="4" max="4" width="11.81640625" bestFit="1" customWidth="1"/>
  </cols>
  <sheetData>
    <row r="2" spans="2:4" x14ac:dyDescent="0.35">
      <c r="B2" s="27" t="s">
        <v>227</v>
      </c>
      <c r="C2" t="s">
        <v>201</v>
      </c>
      <c r="D2" t="s">
        <v>10</v>
      </c>
    </row>
    <row r="3" spans="2:4" x14ac:dyDescent="0.35">
      <c r="B3" s="27">
        <v>8</v>
      </c>
      <c r="C3" t="s">
        <v>18</v>
      </c>
      <c r="D3" t="s">
        <v>17</v>
      </c>
    </row>
    <row r="4" spans="2:4" x14ac:dyDescent="0.35">
      <c r="B4" s="27">
        <v>52</v>
      </c>
      <c r="C4" t="s">
        <v>63</v>
      </c>
      <c r="D4" t="s">
        <v>51</v>
      </c>
    </row>
    <row r="5" spans="2:4" x14ac:dyDescent="0.35">
      <c r="B5" s="27">
        <v>29</v>
      </c>
      <c r="C5" t="s">
        <v>40</v>
      </c>
      <c r="D5" t="s">
        <v>35</v>
      </c>
    </row>
    <row r="6" spans="2:4" x14ac:dyDescent="0.35">
      <c r="B6" s="27">
        <v>53</v>
      </c>
      <c r="C6" t="s">
        <v>64</v>
      </c>
      <c r="D6" t="s">
        <v>51</v>
      </c>
    </row>
    <row r="7" spans="2:4" x14ac:dyDescent="0.35">
      <c r="B7" s="27">
        <v>42</v>
      </c>
      <c r="C7" t="s">
        <v>53</v>
      </c>
      <c r="D7" t="s">
        <v>51</v>
      </c>
    </row>
    <row r="8" spans="2:4" x14ac:dyDescent="0.35">
      <c r="B8" s="27">
        <v>41</v>
      </c>
      <c r="C8" t="s">
        <v>52</v>
      </c>
      <c r="D8" t="s">
        <v>51</v>
      </c>
    </row>
    <row r="9" spans="2:4" x14ac:dyDescent="0.35">
      <c r="B9" s="27">
        <v>22</v>
      </c>
      <c r="C9" t="s">
        <v>32</v>
      </c>
      <c r="D9" t="s">
        <v>17</v>
      </c>
    </row>
    <row r="10" spans="2:4" x14ac:dyDescent="0.35">
      <c r="B10" s="27">
        <v>16</v>
      </c>
      <c r="C10" t="s">
        <v>26</v>
      </c>
      <c r="D10" t="s">
        <v>17</v>
      </c>
    </row>
    <row r="11" spans="2:4" x14ac:dyDescent="0.35">
      <c r="B11" s="27">
        <v>4</v>
      </c>
      <c r="C11" t="s">
        <v>69</v>
      </c>
      <c r="D11" t="s">
        <v>65</v>
      </c>
    </row>
    <row r="12" spans="2:4" x14ac:dyDescent="0.35">
      <c r="B12" s="27">
        <v>7</v>
      </c>
      <c r="C12" t="s">
        <v>72</v>
      </c>
      <c r="D12" t="s">
        <v>65</v>
      </c>
    </row>
    <row r="13" spans="2:4" x14ac:dyDescent="0.35">
      <c r="B13" s="27">
        <v>1</v>
      </c>
      <c r="C13" t="s">
        <v>66</v>
      </c>
      <c r="D13" t="s">
        <v>65</v>
      </c>
    </row>
    <row r="14" spans="2:4" x14ac:dyDescent="0.35">
      <c r="B14" s="27">
        <v>6</v>
      </c>
      <c r="C14" t="s">
        <v>71</v>
      </c>
      <c r="D14" t="s">
        <v>65</v>
      </c>
    </row>
    <row r="15" spans="2:4" x14ac:dyDescent="0.35">
      <c r="B15" s="27">
        <v>3</v>
      </c>
      <c r="C15" t="s">
        <v>68</v>
      </c>
      <c r="D15" t="s">
        <v>65</v>
      </c>
    </row>
    <row r="16" spans="2:4" x14ac:dyDescent="0.35">
      <c r="B16" s="27">
        <v>5</v>
      </c>
      <c r="C16" t="s">
        <v>70</v>
      </c>
      <c r="D16" t="s">
        <v>65</v>
      </c>
    </row>
    <row r="17" spans="2:4" x14ac:dyDescent="0.35">
      <c r="B17" s="27">
        <v>2</v>
      </c>
      <c r="C17" t="s">
        <v>67</v>
      </c>
      <c r="D17" t="s">
        <v>65</v>
      </c>
    </row>
    <row r="18" spans="2:4" x14ac:dyDescent="0.35">
      <c r="B18" s="27">
        <v>27</v>
      </c>
      <c r="C18" t="s">
        <v>38</v>
      </c>
      <c r="D18" t="s">
        <v>35</v>
      </c>
    </row>
    <row r="19" spans="2:4" x14ac:dyDescent="0.35">
      <c r="B19" s="27">
        <v>38</v>
      </c>
      <c r="C19" t="s">
        <v>49</v>
      </c>
      <c r="D19" t="s">
        <v>35</v>
      </c>
    </row>
    <row r="20" spans="2:4" x14ac:dyDescent="0.35">
      <c r="B20" s="27">
        <v>49</v>
      </c>
      <c r="C20" t="s">
        <v>60</v>
      </c>
      <c r="D20" t="s">
        <v>51</v>
      </c>
    </row>
    <row r="21" spans="2:4" x14ac:dyDescent="0.35">
      <c r="B21" s="27">
        <v>51</v>
      </c>
      <c r="C21" t="s">
        <v>62</v>
      </c>
      <c r="D21" t="s">
        <v>51</v>
      </c>
    </row>
    <row r="22" spans="2:4" x14ac:dyDescent="0.35">
      <c r="B22" s="27">
        <v>36</v>
      </c>
      <c r="C22" t="s">
        <v>47</v>
      </c>
      <c r="D22" t="s">
        <v>35</v>
      </c>
    </row>
    <row r="23" spans="2:4" x14ac:dyDescent="0.35">
      <c r="B23" s="27">
        <v>48</v>
      </c>
      <c r="C23" t="s">
        <v>59</v>
      </c>
      <c r="D23" t="s">
        <v>51</v>
      </c>
    </row>
    <row r="24" spans="2:4" x14ac:dyDescent="0.35">
      <c r="B24" s="27">
        <v>43</v>
      </c>
      <c r="C24" t="s">
        <v>54</v>
      </c>
      <c r="D24" t="s">
        <v>51</v>
      </c>
    </row>
    <row r="25" spans="2:4" x14ac:dyDescent="0.35">
      <c r="B25" s="27">
        <v>34</v>
      </c>
      <c r="C25" t="s">
        <v>45</v>
      </c>
      <c r="D25" t="s">
        <v>35</v>
      </c>
    </row>
    <row r="26" spans="2:4" x14ac:dyDescent="0.35">
      <c r="B26" s="27">
        <v>45</v>
      </c>
      <c r="C26" t="s">
        <v>56</v>
      </c>
      <c r="D26" t="s">
        <v>51</v>
      </c>
    </row>
    <row r="27" spans="2:4" x14ac:dyDescent="0.35">
      <c r="B27" s="27">
        <v>39</v>
      </c>
      <c r="C27" t="s">
        <v>224</v>
      </c>
      <c r="D27" t="s">
        <v>35</v>
      </c>
    </row>
    <row r="28" spans="2:4" x14ac:dyDescent="0.35">
      <c r="B28" s="27">
        <v>46</v>
      </c>
      <c r="C28" t="s">
        <v>57</v>
      </c>
      <c r="D28" t="s">
        <v>51</v>
      </c>
    </row>
    <row r="29" spans="2:4" x14ac:dyDescent="0.35">
      <c r="B29" s="27">
        <v>24</v>
      </c>
      <c r="C29" t="s">
        <v>34</v>
      </c>
      <c r="D29" t="s">
        <v>17</v>
      </c>
    </row>
    <row r="30" spans="2:4" x14ac:dyDescent="0.35">
      <c r="B30" s="27">
        <v>13</v>
      </c>
      <c r="C30" t="s">
        <v>23</v>
      </c>
      <c r="D30" t="s">
        <v>17</v>
      </c>
    </row>
    <row r="31" spans="2:4" x14ac:dyDescent="0.35">
      <c r="B31" s="27">
        <v>12</v>
      </c>
      <c r="C31" t="s">
        <v>22</v>
      </c>
      <c r="D31" t="s">
        <v>17</v>
      </c>
    </row>
    <row r="32" spans="2:4" x14ac:dyDescent="0.35">
      <c r="B32" s="27">
        <v>25</v>
      </c>
      <c r="C32" t="s">
        <v>36</v>
      </c>
      <c r="D32" t="s">
        <v>35</v>
      </c>
    </row>
    <row r="33" spans="2:4" x14ac:dyDescent="0.35">
      <c r="B33" s="27">
        <v>17</v>
      </c>
      <c r="C33" t="s">
        <v>27</v>
      </c>
      <c r="D33" t="s">
        <v>17</v>
      </c>
    </row>
    <row r="34" spans="2:4" x14ac:dyDescent="0.35">
      <c r="B34" s="27">
        <v>18</v>
      </c>
      <c r="C34" t="s">
        <v>28</v>
      </c>
      <c r="D34" t="s">
        <v>17</v>
      </c>
    </row>
    <row r="35" spans="2:4" x14ac:dyDescent="0.35">
      <c r="B35" s="27">
        <v>11</v>
      </c>
      <c r="C35" t="s">
        <v>21</v>
      </c>
      <c r="D35" t="s">
        <v>17</v>
      </c>
    </row>
    <row r="36" spans="2:4" x14ac:dyDescent="0.35">
      <c r="B36" s="27">
        <v>14</v>
      </c>
      <c r="C36" t="s">
        <v>24</v>
      </c>
      <c r="D36" t="s">
        <v>17</v>
      </c>
    </row>
    <row r="37" spans="2:4" x14ac:dyDescent="0.35">
      <c r="B37" s="27">
        <v>23</v>
      </c>
      <c r="C37" t="s">
        <v>33</v>
      </c>
      <c r="D37" t="s">
        <v>17</v>
      </c>
    </row>
    <row r="38" spans="2:4" x14ac:dyDescent="0.35">
      <c r="B38" s="27">
        <v>31</v>
      </c>
      <c r="C38" t="s">
        <v>42</v>
      </c>
      <c r="D38" t="s">
        <v>35</v>
      </c>
    </row>
    <row r="39" spans="2:4" x14ac:dyDescent="0.35">
      <c r="B39" s="27">
        <v>35</v>
      </c>
      <c r="C39" t="s">
        <v>46</v>
      </c>
      <c r="D39" t="s">
        <v>35</v>
      </c>
    </row>
    <row r="40" spans="2:4" x14ac:dyDescent="0.35">
      <c r="B40" s="27">
        <v>15</v>
      </c>
      <c r="C40" t="s">
        <v>25</v>
      </c>
      <c r="D40" t="s">
        <v>17</v>
      </c>
    </row>
    <row r="41" spans="2:4" x14ac:dyDescent="0.35">
      <c r="B41" s="27">
        <v>20</v>
      </c>
      <c r="C41" t="s">
        <v>30</v>
      </c>
      <c r="D41" t="s">
        <v>17</v>
      </c>
    </row>
    <row r="42" spans="2:4" x14ac:dyDescent="0.35">
      <c r="B42" s="27">
        <v>10</v>
      </c>
      <c r="C42" t="s">
        <v>20</v>
      </c>
      <c r="D42" t="s">
        <v>17</v>
      </c>
    </row>
    <row r="43" spans="2:4" x14ac:dyDescent="0.35">
      <c r="B43" s="27">
        <v>44</v>
      </c>
      <c r="C43" t="s">
        <v>55</v>
      </c>
      <c r="D43" t="s">
        <v>51</v>
      </c>
    </row>
    <row r="44" spans="2:4" x14ac:dyDescent="0.35">
      <c r="B44" s="27">
        <v>9</v>
      </c>
      <c r="C44" t="s">
        <v>19</v>
      </c>
      <c r="D44" t="s">
        <v>17</v>
      </c>
    </row>
    <row r="45" spans="2:4" x14ac:dyDescent="0.35">
      <c r="B45" s="27">
        <v>47</v>
      </c>
      <c r="C45" t="s">
        <v>58</v>
      </c>
      <c r="D45" t="s">
        <v>51</v>
      </c>
    </row>
    <row r="46" spans="2:4" x14ac:dyDescent="0.35">
      <c r="B46" s="27">
        <v>37</v>
      </c>
      <c r="C46" t="s">
        <v>48</v>
      </c>
      <c r="D46" t="s">
        <v>35</v>
      </c>
    </row>
    <row r="47" spans="2:4" x14ac:dyDescent="0.35">
      <c r="B47" s="27">
        <v>30</v>
      </c>
      <c r="C47" t="s">
        <v>41</v>
      </c>
      <c r="D47" t="s">
        <v>35</v>
      </c>
    </row>
    <row r="48" spans="2:4" x14ac:dyDescent="0.35">
      <c r="B48" s="27">
        <v>19</v>
      </c>
      <c r="C48" t="s">
        <v>29</v>
      </c>
      <c r="D48" t="s">
        <v>17</v>
      </c>
    </row>
    <row r="49" spans="2:4" x14ac:dyDescent="0.35">
      <c r="B49" s="27">
        <v>40</v>
      </c>
      <c r="C49" t="s">
        <v>50</v>
      </c>
      <c r="D49" t="s">
        <v>35</v>
      </c>
    </row>
    <row r="50" spans="2:4" x14ac:dyDescent="0.35">
      <c r="B50" s="27">
        <v>28</v>
      </c>
      <c r="C50" t="s">
        <v>39</v>
      </c>
      <c r="D50" t="s">
        <v>35</v>
      </c>
    </row>
    <row r="51" spans="2:4" x14ac:dyDescent="0.35">
      <c r="B51" s="27">
        <v>32</v>
      </c>
      <c r="C51" t="s">
        <v>43</v>
      </c>
      <c r="D51" t="s">
        <v>35</v>
      </c>
    </row>
    <row r="52" spans="2:4" x14ac:dyDescent="0.35">
      <c r="B52" s="27">
        <v>26</v>
      </c>
      <c r="C52" t="s">
        <v>37</v>
      </c>
      <c r="D52" t="s">
        <v>35</v>
      </c>
    </row>
    <row r="53" spans="2:4" x14ac:dyDescent="0.35">
      <c r="B53" s="27">
        <v>33</v>
      </c>
      <c r="C53" t="s">
        <v>44</v>
      </c>
      <c r="D53" t="s">
        <v>35</v>
      </c>
    </row>
    <row r="54" spans="2:4" x14ac:dyDescent="0.35">
      <c r="B54" s="27">
        <v>21</v>
      </c>
      <c r="C54" t="s">
        <v>31</v>
      </c>
      <c r="D54" t="s">
        <v>17</v>
      </c>
    </row>
    <row r="55" spans="2:4" x14ac:dyDescent="0.35">
      <c r="B55" s="27">
        <v>50</v>
      </c>
      <c r="C55" t="s">
        <v>61</v>
      </c>
      <c r="D55" t="s">
        <v>51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B425-A958-45CE-9AAA-48C7D104BBE3}">
  <sheetPr codeName="Hoja4">
    <tabColor theme="6" tint="-0.249977111117893"/>
  </sheetPr>
  <dimension ref="B2:C10"/>
  <sheetViews>
    <sheetView workbookViewId="0">
      <selection activeCell="D11" sqref="D11"/>
    </sheetView>
  </sheetViews>
  <sheetFormatPr baseColWidth="10" defaultRowHeight="14.5" x14ac:dyDescent="0.35"/>
  <cols>
    <col min="2" max="2" width="11.54296875" bestFit="1" customWidth="1"/>
    <col min="3" max="3" width="14.54296875" bestFit="1" customWidth="1"/>
    <col min="5" max="5" width="35.1796875" bestFit="1" customWidth="1"/>
  </cols>
  <sheetData>
    <row r="2" spans="2:3" x14ac:dyDescent="0.35">
      <c r="B2" s="2" t="s">
        <v>228</v>
      </c>
      <c r="C2" s="3" t="s">
        <v>1</v>
      </c>
    </row>
    <row r="3" spans="2:3" x14ac:dyDescent="0.35">
      <c r="B3" s="1">
        <v>1</v>
      </c>
      <c r="C3" t="s">
        <v>232</v>
      </c>
    </row>
    <row r="4" spans="2:3" x14ac:dyDescent="0.35">
      <c r="B4" s="1">
        <v>2</v>
      </c>
      <c r="C4" t="s">
        <v>0</v>
      </c>
    </row>
    <row r="5" spans="2:3" x14ac:dyDescent="0.35">
      <c r="B5" s="1">
        <v>3</v>
      </c>
      <c r="C5" t="s">
        <v>231</v>
      </c>
    </row>
    <row r="6" spans="2:3" x14ac:dyDescent="0.35">
      <c r="B6" s="1">
        <v>4</v>
      </c>
      <c r="C6" t="s">
        <v>212</v>
      </c>
    </row>
    <row r="7" spans="2:3" x14ac:dyDescent="0.35">
      <c r="B7" s="1">
        <v>5</v>
      </c>
      <c r="C7" t="s">
        <v>299</v>
      </c>
    </row>
    <row r="8" spans="2:3" x14ac:dyDescent="0.35">
      <c r="B8" s="1">
        <v>6</v>
      </c>
      <c r="C8" t="s">
        <v>234</v>
      </c>
    </row>
    <row r="9" spans="2:3" x14ac:dyDescent="0.35">
      <c r="B9" s="1">
        <v>7</v>
      </c>
      <c r="C9" t="s">
        <v>235</v>
      </c>
    </row>
    <row r="10" spans="2:3" x14ac:dyDescent="0.35">
      <c r="B10" s="1">
        <v>8</v>
      </c>
      <c r="C10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DC82-0BF1-4F76-9AFE-F9B92AD0F95C}">
  <sheetPr>
    <tabColor theme="1" tint="0.499984740745262"/>
  </sheetPr>
  <dimension ref="B2:E50"/>
  <sheetViews>
    <sheetView workbookViewId="0">
      <selection activeCell="G15" sqref="G15"/>
    </sheetView>
  </sheetViews>
  <sheetFormatPr baseColWidth="10" defaultRowHeight="14.5" x14ac:dyDescent="0.35"/>
  <cols>
    <col min="2" max="2" width="9.90625" style="27" bestFit="1" customWidth="1"/>
    <col min="3" max="3" width="13.36328125" bestFit="1" customWidth="1"/>
    <col min="4" max="4" width="14.7265625" bestFit="1" customWidth="1"/>
    <col min="5" max="5" width="5.6328125" bestFit="1" customWidth="1"/>
  </cols>
  <sheetData>
    <row r="2" spans="2:5" x14ac:dyDescent="0.35">
      <c r="B2" s="27" t="s">
        <v>229</v>
      </c>
      <c r="C2" t="s">
        <v>1</v>
      </c>
      <c r="D2" t="s">
        <v>308</v>
      </c>
      <c r="E2" t="s">
        <v>15</v>
      </c>
    </row>
    <row r="3" spans="2:5" x14ac:dyDescent="0.35">
      <c r="B3" s="27">
        <v>1</v>
      </c>
      <c r="C3" t="s">
        <v>9</v>
      </c>
      <c r="D3" t="s">
        <v>304</v>
      </c>
      <c r="E3" t="s">
        <v>204</v>
      </c>
    </row>
    <row r="4" spans="2:5" x14ac:dyDescent="0.35">
      <c r="B4" s="27">
        <v>2</v>
      </c>
      <c r="C4" t="s">
        <v>9</v>
      </c>
      <c r="D4" t="s">
        <v>4</v>
      </c>
      <c r="E4" t="s">
        <v>208</v>
      </c>
    </row>
    <row r="5" spans="2:5" x14ac:dyDescent="0.35">
      <c r="B5" s="27">
        <v>3</v>
      </c>
      <c r="C5" t="s">
        <v>286</v>
      </c>
      <c r="D5" t="s">
        <v>257</v>
      </c>
      <c r="E5" t="s">
        <v>204</v>
      </c>
    </row>
    <row r="6" spans="2:5" x14ac:dyDescent="0.35">
      <c r="B6" s="27">
        <v>4</v>
      </c>
      <c r="C6" t="s">
        <v>0</v>
      </c>
      <c r="D6" t="s">
        <v>5</v>
      </c>
      <c r="E6" t="s">
        <v>206</v>
      </c>
    </row>
    <row r="7" spans="2:5" x14ac:dyDescent="0.35">
      <c r="B7" s="27">
        <v>5</v>
      </c>
      <c r="C7" t="s">
        <v>212</v>
      </c>
      <c r="D7" t="s">
        <v>214</v>
      </c>
      <c r="E7" t="s">
        <v>207</v>
      </c>
    </row>
    <row r="8" spans="2:5" x14ac:dyDescent="0.35">
      <c r="B8" s="27">
        <v>6</v>
      </c>
      <c r="C8" t="s">
        <v>232</v>
      </c>
      <c r="D8" t="s">
        <v>262</v>
      </c>
      <c r="E8" t="s">
        <v>204</v>
      </c>
    </row>
    <row r="9" spans="2:5" x14ac:dyDescent="0.35">
      <c r="B9" s="27">
        <v>7</v>
      </c>
      <c r="C9" t="s">
        <v>212</v>
      </c>
      <c r="D9" t="s">
        <v>268</v>
      </c>
      <c r="E9" t="s">
        <v>204</v>
      </c>
    </row>
    <row r="10" spans="2:5" x14ac:dyDescent="0.35">
      <c r="B10" s="27">
        <v>8</v>
      </c>
      <c r="C10" t="s">
        <v>9</v>
      </c>
      <c r="D10" t="s">
        <v>303</v>
      </c>
      <c r="E10" t="s">
        <v>206</v>
      </c>
    </row>
    <row r="11" spans="2:5" x14ac:dyDescent="0.35">
      <c r="B11" s="27">
        <v>9</v>
      </c>
      <c r="C11" t="s">
        <v>0</v>
      </c>
      <c r="D11" t="s">
        <v>6</v>
      </c>
      <c r="E11" t="s">
        <v>208</v>
      </c>
    </row>
    <row r="12" spans="2:5" x14ac:dyDescent="0.35">
      <c r="B12" s="27">
        <v>10</v>
      </c>
      <c r="C12" t="s">
        <v>212</v>
      </c>
      <c r="D12" t="s">
        <v>216</v>
      </c>
      <c r="E12" t="s">
        <v>205</v>
      </c>
    </row>
    <row r="13" spans="2:5" x14ac:dyDescent="0.35">
      <c r="B13" s="27">
        <v>11</v>
      </c>
      <c r="C13" t="s">
        <v>212</v>
      </c>
      <c r="D13" t="s">
        <v>258</v>
      </c>
      <c r="E13" t="s">
        <v>208</v>
      </c>
    </row>
    <row r="14" spans="2:5" x14ac:dyDescent="0.35">
      <c r="B14" s="27">
        <v>12</v>
      </c>
      <c r="C14" t="s">
        <v>0</v>
      </c>
      <c r="D14" t="s">
        <v>203</v>
      </c>
      <c r="E14" t="s">
        <v>204</v>
      </c>
    </row>
    <row r="15" spans="2:5" x14ac:dyDescent="0.35">
      <c r="B15" s="27">
        <v>13</v>
      </c>
      <c r="C15" t="s">
        <v>9</v>
      </c>
      <c r="D15" t="s">
        <v>2</v>
      </c>
      <c r="E15" t="s">
        <v>205</v>
      </c>
    </row>
    <row r="16" spans="2:5" x14ac:dyDescent="0.35">
      <c r="B16" s="27">
        <v>14</v>
      </c>
      <c r="C16" t="s">
        <v>0</v>
      </c>
      <c r="D16" t="s">
        <v>7</v>
      </c>
      <c r="E16" t="s">
        <v>207</v>
      </c>
    </row>
    <row r="17" spans="2:5" x14ac:dyDescent="0.35">
      <c r="B17" s="27">
        <v>15</v>
      </c>
      <c r="C17" t="s">
        <v>286</v>
      </c>
      <c r="D17" t="s">
        <v>215</v>
      </c>
      <c r="E17" t="s">
        <v>206</v>
      </c>
    </row>
    <row r="18" spans="2:5" x14ac:dyDescent="0.35">
      <c r="B18" s="27">
        <v>16</v>
      </c>
      <c r="C18" t="s">
        <v>233</v>
      </c>
      <c r="D18" t="s">
        <v>270</v>
      </c>
      <c r="E18" t="s">
        <v>208</v>
      </c>
    </row>
    <row r="19" spans="2:5" x14ac:dyDescent="0.35">
      <c r="B19" s="27">
        <v>17</v>
      </c>
      <c r="C19" t="s">
        <v>233</v>
      </c>
      <c r="D19" t="s">
        <v>272</v>
      </c>
      <c r="E19" t="s">
        <v>205</v>
      </c>
    </row>
    <row r="20" spans="2:5" x14ac:dyDescent="0.35">
      <c r="B20" s="27">
        <v>18</v>
      </c>
      <c r="C20" t="s">
        <v>232</v>
      </c>
      <c r="D20" t="s">
        <v>260</v>
      </c>
      <c r="E20" t="s">
        <v>206</v>
      </c>
    </row>
    <row r="21" spans="2:5" x14ac:dyDescent="0.35">
      <c r="B21" s="27">
        <v>19</v>
      </c>
      <c r="C21" t="s">
        <v>0</v>
      </c>
      <c r="D21" t="s">
        <v>269</v>
      </c>
      <c r="E21" t="s">
        <v>205</v>
      </c>
    </row>
    <row r="22" spans="2:5" x14ac:dyDescent="0.35">
      <c r="B22" s="27">
        <v>20</v>
      </c>
      <c r="C22" t="s">
        <v>232</v>
      </c>
      <c r="D22" t="s">
        <v>261</v>
      </c>
      <c r="E22" t="s">
        <v>207</v>
      </c>
    </row>
    <row r="23" spans="2:5" x14ac:dyDescent="0.35">
      <c r="B23" s="27">
        <v>21</v>
      </c>
      <c r="C23" t="s">
        <v>232</v>
      </c>
      <c r="D23" t="s">
        <v>275</v>
      </c>
      <c r="E23" t="s">
        <v>208</v>
      </c>
    </row>
    <row r="24" spans="2:5" x14ac:dyDescent="0.35">
      <c r="B24" s="27">
        <v>22</v>
      </c>
      <c r="C24" t="s">
        <v>234</v>
      </c>
      <c r="D24" t="s">
        <v>306</v>
      </c>
      <c r="E24" t="s">
        <v>207</v>
      </c>
    </row>
    <row r="25" spans="2:5" x14ac:dyDescent="0.35">
      <c r="B25" s="27">
        <v>23</v>
      </c>
      <c r="C25" t="s">
        <v>299</v>
      </c>
      <c r="D25" t="s">
        <v>298</v>
      </c>
      <c r="E25" t="s">
        <v>204</v>
      </c>
    </row>
    <row r="26" spans="2:5" x14ac:dyDescent="0.35">
      <c r="B26" s="27">
        <v>24</v>
      </c>
      <c r="C26" t="s">
        <v>299</v>
      </c>
      <c r="D26" t="s">
        <v>296</v>
      </c>
      <c r="E26" t="s">
        <v>207</v>
      </c>
    </row>
    <row r="27" spans="2:5" x14ac:dyDescent="0.35">
      <c r="B27" s="27">
        <v>25</v>
      </c>
      <c r="C27" t="s">
        <v>231</v>
      </c>
      <c r="D27" t="s">
        <v>255</v>
      </c>
      <c r="E27" t="s">
        <v>206</v>
      </c>
    </row>
    <row r="28" spans="2:5" x14ac:dyDescent="0.35">
      <c r="B28" s="27">
        <v>26</v>
      </c>
      <c r="C28" t="s">
        <v>212</v>
      </c>
      <c r="D28" t="s">
        <v>302</v>
      </c>
      <c r="E28" t="s">
        <v>206</v>
      </c>
    </row>
    <row r="29" spans="2:5" x14ac:dyDescent="0.35">
      <c r="B29" s="27">
        <v>27</v>
      </c>
      <c r="C29" t="s">
        <v>231</v>
      </c>
      <c r="D29" t="s">
        <v>210</v>
      </c>
      <c r="E29" t="s">
        <v>205</v>
      </c>
    </row>
    <row r="30" spans="2:5" x14ac:dyDescent="0.35">
      <c r="B30" s="27">
        <v>28</v>
      </c>
      <c r="C30" t="s">
        <v>212</v>
      </c>
      <c r="D30" t="s">
        <v>213</v>
      </c>
      <c r="E30" t="s">
        <v>206</v>
      </c>
    </row>
    <row r="31" spans="2:5" x14ac:dyDescent="0.35">
      <c r="B31" s="27">
        <v>29</v>
      </c>
      <c r="C31" t="s">
        <v>286</v>
      </c>
      <c r="D31" t="s">
        <v>277</v>
      </c>
      <c r="E31" t="s">
        <v>207</v>
      </c>
    </row>
    <row r="32" spans="2:5" x14ac:dyDescent="0.35">
      <c r="B32" s="27">
        <v>30</v>
      </c>
      <c r="C32" t="s">
        <v>232</v>
      </c>
      <c r="D32" t="s">
        <v>300</v>
      </c>
      <c r="E32" t="s">
        <v>208</v>
      </c>
    </row>
    <row r="33" spans="2:5" x14ac:dyDescent="0.35">
      <c r="B33" s="27">
        <v>31</v>
      </c>
      <c r="C33" t="s">
        <v>9</v>
      </c>
      <c r="D33" t="s">
        <v>3</v>
      </c>
      <c r="E33" t="s">
        <v>207</v>
      </c>
    </row>
    <row r="34" spans="2:5" x14ac:dyDescent="0.35">
      <c r="B34" s="27">
        <v>32</v>
      </c>
      <c r="C34" t="s">
        <v>9</v>
      </c>
      <c r="D34" t="s">
        <v>305</v>
      </c>
      <c r="E34" t="s">
        <v>207</v>
      </c>
    </row>
    <row r="35" spans="2:5" x14ac:dyDescent="0.35">
      <c r="B35" s="27">
        <v>33</v>
      </c>
      <c r="C35" t="s">
        <v>286</v>
      </c>
      <c r="D35" t="s">
        <v>202</v>
      </c>
      <c r="E35" t="s">
        <v>205</v>
      </c>
    </row>
    <row r="36" spans="2:5" x14ac:dyDescent="0.35">
      <c r="B36" s="27">
        <v>34</v>
      </c>
      <c r="C36" t="s">
        <v>234</v>
      </c>
      <c r="D36" t="s">
        <v>259</v>
      </c>
      <c r="E36" t="s">
        <v>205</v>
      </c>
    </row>
    <row r="37" spans="2:5" x14ac:dyDescent="0.35">
      <c r="B37" s="27">
        <v>35</v>
      </c>
      <c r="C37" t="s">
        <v>299</v>
      </c>
      <c r="D37" t="s">
        <v>297</v>
      </c>
      <c r="E37" t="s">
        <v>206</v>
      </c>
    </row>
    <row r="38" spans="2:5" x14ac:dyDescent="0.35">
      <c r="B38" s="27">
        <v>36</v>
      </c>
      <c r="C38" t="s">
        <v>286</v>
      </c>
      <c r="D38" t="s">
        <v>217</v>
      </c>
      <c r="E38" t="s">
        <v>208</v>
      </c>
    </row>
    <row r="39" spans="2:5" x14ac:dyDescent="0.35">
      <c r="B39" s="27">
        <v>37</v>
      </c>
      <c r="C39" t="s">
        <v>231</v>
      </c>
      <c r="D39" t="s">
        <v>209</v>
      </c>
      <c r="E39" t="s">
        <v>208</v>
      </c>
    </row>
    <row r="40" spans="2:5" x14ac:dyDescent="0.35">
      <c r="B40" s="27">
        <v>38</v>
      </c>
      <c r="C40" t="s">
        <v>231</v>
      </c>
      <c r="D40" t="s">
        <v>256</v>
      </c>
      <c r="E40" t="s">
        <v>204</v>
      </c>
    </row>
    <row r="41" spans="2:5" x14ac:dyDescent="0.35">
      <c r="B41" s="27">
        <v>39</v>
      </c>
      <c r="C41" t="s">
        <v>235</v>
      </c>
      <c r="D41" t="s">
        <v>266</v>
      </c>
      <c r="E41" t="s">
        <v>204</v>
      </c>
    </row>
    <row r="42" spans="2:5" x14ac:dyDescent="0.35">
      <c r="B42" s="27">
        <v>40</v>
      </c>
      <c r="C42" t="s">
        <v>231</v>
      </c>
      <c r="D42" t="s">
        <v>211</v>
      </c>
      <c r="E42" t="s">
        <v>207</v>
      </c>
    </row>
    <row r="43" spans="2:5" x14ac:dyDescent="0.35">
      <c r="B43" s="27">
        <v>41</v>
      </c>
      <c r="C43" t="s">
        <v>233</v>
      </c>
      <c r="D43" t="s">
        <v>271</v>
      </c>
      <c r="E43" t="s">
        <v>204</v>
      </c>
    </row>
    <row r="44" spans="2:5" x14ac:dyDescent="0.35">
      <c r="B44" s="27">
        <v>42</v>
      </c>
      <c r="C44" t="s">
        <v>233</v>
      </c>
      <c r="D44" t="s">
        <v>273</v>
      </c>
      <c r="E44" t="s">
        <v>206</v>
      </c>
    </row>
    <row r="45" spans="2:5" x14ac:dyDescent="0.35">
      <c r="B45" s="27">
        <v>43</v>
      </c>
      <c r="C45" t="s">
        <v>235</v>
      </c>
      <c r="D45" t="s">
        <v>264</v>
      </c>
      <c r="E45" t="s">
        <v>206</v>
      </c>
    </row>
    <row r="46" spans="2:5" x14ac:dyDescent="0.35">
      <c r="B46" s="27">
        <v>44</v>
      </c>
      <c r="C46" t="s">
        <v>235</v>
      </c>
      <c r="D46" t="s">
        <v>265</v>
      </c>
      <c r="E46" t="s">
        <v>205</v>
      </c>
    </row>
    <row r="47" spans="2:5" x14ac:dyDescent="0.35">
      <c r="B47" s="27">
        <v>45</v>
      </c>
      <c r="C47" t="s">
        <v>233</v>
      </c>
      <c r="D47" t="s">
        <v>274</v>
      </c>
      <c r="E47" t="s">
        <v>205</v>
      </c>
    </row>
    <row r="48" spans="2:5" x14ac:dyDescent="0.35">
      <c r="B48" s="27">
        <v>46</v>
      </c>
      <c r="C48" t="s">
        <v>232</v>
      </c>
      <c r="D48" t="s">
        <v>276</v>
      </c>
      <c r="E48" t="s">
        <v>205</v>
      </c>
    </row>
    <row r="49" spans="2:5" x14ac:dyDescent="0.35">
      <c r="B49" s="27">
        <v>47</v>
      </c>
      <c r="C49" t="s">
        <v>235</v>
      </c>
      <c r="D49" t="s">
        <v>267</v>
      </c>
      <c r="E49" t="s">
        <v>208</v>
      </c>
    </row>
    <row r="50" spans="2:5" x14ac:dyDescent="0.35">
      <c r="B50" s="27">
        <v>48</v>
      </c>
      <c r="C50" t="s">
        <v>235</v>
      </c>
      <c r="D50" t="s">
        <v>263</v>
      </c>
      <c r="E50" t="s">
        <v>207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8204B5-B1A1-47D6-B597-2F13D6E5DBF3}">
          <x14:formula1>
            <xm:f>'Roles'!$C$3:$C$7</xm:f>
          </x14:formula1>
          <xm:sqref>E3:E50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A3A0-78D3-4345-8AB8-0716E5CAD134}">
  <sheetPr codeName="Hoja12">
    <tabColor theme="4" tint="-0.499984740745262"/>
  </sheetPr>
  <dimension ref="B2:J10"/>
  <sheetViews>
    <sheetView workbookViewId="0">
      <selection activeCell="F9" sqref="F9"/>
    </sheetView>
  </sheetViews>
  <sheetFormatPr baseColWidth="10" defaultRowHeight="14.5" x14ac:dyDescent="0.35"/>
  <cols>
    <col min="2" max="2" width="1.81640625" style="4" bestFit="1" customWidth="1"/>
    <col min="3" max="3" width="13.36328125" bestFit="1" customWidth="1"/>
    <col min="4" max="4" width="8.7265625" style="27" bestFit="1" customWidth="1"/>
    <col min="5" max="5" width="9.08984375" style="27" bestFit="1" customWidth="1"/>
    <col min="6" max="7" width="9.81640625" style="27" bestFit="1" customWidth="1"/>
    <col min="8" max="8" width="17.1796875" style="27" bestFit="1" customWidth="1"/>
    <col min="9" max="9" width="16.26953125" style="27" bestFit="1" customWidth="1"/>
    <col min="10" max="10" width="15.453125" bestFit="1" customWidth="1"/>
  </cols>
  <sheetData>
    <row r="2" spans="2:10" x14ac:dyDescent="0.35">
      <c r="C2" t="s">
        <v>1</v>
      </c>
      <c r="D2" s="27" t="s">
        <v>237</v>
      </c>
      <c r="E2" s="27" t="s">
        <v>238</v>
      </c>
      <c r="F2" s="27" t="s">
        <v>239</v>
      </c>
      <c r="G2" s="27" t="s">
        <v>240</v>
      </c>
      <c r="H2" s="27" t="s">
        <v>287</v>
      </c>
      <c r="I2" s="27" t="s">
        <v>288</v>
      </c>
      <c r="J2" t="s">
        <v>294</v>
      </c>
    </row>
    <row r="3" spans="2:10" x14ac:dyDescent="0.35">
      <c r="B3" s="31">
        <v>1</v>
      </c>
      <c r="C3" s="58" t="s">
        <v>230</v>
      </c>
      <c r="D3" s="27">
        <f>Tabla13[[#This Row],[P.Ganados]]</f>
        <v>6</v>
      </c>
      <c r="E3" s="27">
        <f>SUMIFS(Partidas!AL:AL,Partidas!L:L,Tabla13[[#This Row],[Equipo]])+SUMIFS(Partidas!AL:AL,Partidas!M:M,Tabla13[[#This Row],[Equipo]])</f>
        <v>7</v>
      </c>
      <c r="F3" s="27">
        <f>COUNTIF(Tabla3[Ganador],Tabla13[[#This Row],[Equipo]])</f>
        <v>6</v>
      </c>
      <c r="G3" s="27">
        <f>COUNTIF(Tabla3[Perdedor],Tabla13[[#This Row],[Equipo]])</f>
        <v>1</v>
      </c>
      <c r="H3" s="27">
        <f>SUMIFS('Estadisticas  jugadores'!F:F,'Estadisticas  jugadores'!C:C,Tabla13[[#This Row],[Equipo]])</f>
        <v>152</v>
      </c>
      <c r="I3" s="27">
        <f>SUMIFS(Partidas!AE:AE,Partidas!L:L,Tabla13[[#This Row],[Equipo]])+SUMIFS(Partidas!AD:AD,Partidas!M:M,Tabla13[[#This Row],[Equipo]])</f>
        <v>48</v>
      </c>
      <c r="J3" s="27">
        <f>Tabla13[[#This Row],[Muertes Realizadas]]-Tabla13[[#This Row],[Muertes Recibidas]]</f>
        <v>104</v>
      </c>
    </row>
    <row r="4" spans="2:10" x14ac:dyDescent="0.35">
      <c r="B4" s="31">
        <v>2</v>
      </c>
      <c r="C4" t="s">
        <v>234</v>
      </c>
      <c r="D4" s="27">
        <f>Tabla13[[#This Row],[P.Ganados]]</f>
        <v>5</v>
      </c>
      <c r="E4" s="27">
        <f>SUMIFS(Partidas!AL:AL,Partidas!L:L,Tabla13[[#This Row],[Equipo]])+SUMIFS(Partidas!AL:AL,Partidas!M:M,Tabla13[[#This Row],[Equipo]])</f>
        <v>7</v>
      </c>
      <c r="F4" s="27">
        <f>COUNTIF(Tabla3[Ganador],Tabla13[[#This Row],[Equipo]])</f>
        <v>5</v>
      </c>
      <c r="G4" s="27">
        <f>COUNTIF(Tabla3[Perdedor],Tabla13[[#This Row],[Equipo]])</f>
        <v>2</v>
      </c>
      <c r="H4" s="27">
        <f>SUMIFS('Estadisticas  jugadores'!F:F,'Estadisticas  jugadores'!C:C,Tabla13[[#This Row],[Equipo]])</f>
        <v>154</v>
      </c>
      <c r="I4" s="27">
        <f>SUMIFS(Partidas!AE:AE,Partidas!L:L,Tabla13[[#This Row],[Equipo]])+SUMIFS(Partidas!AD:AD,Partidas!M:M,Tabla13[[#This Row],[Equipo]])</f>
        <v>93</v>
      </c>
      <c r="J4" s="27">
        <f>Tabla13[[#This Row],[Muertes Realizadas]]-Tabla13[[#This Row],[Muertes Recibidas]]</f>
        <v>61</v>
      </c>
    </row>
    <row r="5" spans="2:10" x14ac:dyDescent="0.35">
      <c r="B5" s="31">
        <v>3</v>
      </c>
      <c r="C5" t="s">
        <v>9</v>
      </c>
      <c r="D5" s="27">
        <f>Tabla13[[#This Row],[P.Ganados]]</f>
        <v>5</v>
      </c>
      <c r="E5" s="27">
        <f>SUMIFS(Partidas!AL:AL,Partidas!L:L,Tabla13[[#This Row],[Equipo]])+SUMIFS(Partidas!AL:AL,Partidas!M:M,Tabla13[[#This Row],[Equipo]])</f>
        <v>7</v>
      </c>
      <c r="F5" s="27">
        <f>COUNTIF(Tabla3[Ganador],Tabla13[[#This Row],[Equipo]])</f>
        <v>5</v>
      </c>
      <c r="G5" s="27">
        <f>COUNTIF(Tabla3[Perdedor],Tabla13[[#This Row],[Equipo]])</f>
        <v>2</v>
      </c>
      <c r="H5" s="27">
        <f>SUMIFS('Estadisticas  jugadores'!F:F,'Estadisticas  jugadores'!C:C,Tabla13[[#This Row],[Equipo]])</f>
        <v>127</v>
      </c>
      <c r="I5" s="27">
        <f>SUMIFS(Partidas!AE:AE,Partidas!L:L,Tabla13[[#This Row],[Equipo]])+SUMIFS(Partidas!AD:AD,Partidas!M:M,Tabla13[[#This Row],[Equipo]])</f>
        <v>81</v>
      </c>
      <c r="J5" s="27">
        <f>Tabla13[[#This Row],[Muertes Realizadas]]-Tabla13[[#This Row],[Muertes Recibidas]]</f>
        <v>46</v>
      </c>
    </row>
    <row r="6" spans="2:10" x14ac:dyDescent="0.35">
      <c r="B6" s="31">
        <v>4</v>
      </c>
      <c r="C6" t="s">
        <v>212</v>
      </c>
      <c r="D6" s="27">
        <f>Tabla13[[#This Row],[P.Ganados]]</f>
        <v>5</v>
      </c>
      <c r="E6" s="27">
        <f>SUMIFS(Partidas!AL:AL,Partidas!L:L,Tabla13[[#This Row],[Equipo]])+SUMIFS(Partidas!AL:AL,Partidas!M:M,Tabla13[[#This Row],[Equipo]])</f>
        <v>7</v>
      </c>
      <c r="F6" s="27">
        <f>COUNTIF(Tabla3[Ganador],Tabla13[[#This Row],[Equipo]])</f>
        <v>5</v>
      </c>
      <c r="G6" s="27">
        <f>COUNTIF(Tabla3[Perdedor],Tabla13[[#This Row],[Equipo]])</f>
        <v>2</v>
      </c>
      <c r="H6" s="27">
        <f>SUMIFS('Estadisticas  jugadores'!F:F,'Estadisticas  jugadores'!C:C,Tabla13[[#This Row],[Equipo]])</f>
        <v>115</v>
      </c>
      <c r="I6" s="27">
        <f>SUMIFS(Partidas!AE:AE,Partidas!L:L,Tabla13[[#This Row],[Equipo]])+SUMIFS(Partidas!AD:AD,Partidas!M:M,Tabla13[[#This Row],[Equipo]])</f>
        <v>84</v>
      </c>
      <c r="J6" s="27">
        <f>Tabla13[[#This Row],[Muertes Realizadas]]-Tabla13[[#This Row],[Muertes Recibidas]]</f>
        <v>31</v>
      </c>
    </row>
    <row r="7" spans="2:10" x14ac:dyDescent="0.35">
      <c r="B7" s="31">
        <v>5</v>
      </c>
      <c r="C7" t="s">
        <v>231</v>
      </c>
      <c r="D7" s="27">
        <f>Tabla13[[#This Row],[P.Ganados]]</f>
        <v>4</v>
      </c>
      <c r="E7" s="27">
        <f>SUMIFS(Partidas!AL:AL,Partidas!L:L,Tabla13[[#This Row],[Equipo]])+SUMIFS(Partidas!AL:AL,Partidas!M:M,Tabla13[[#This Row],[Equipo]])</f>
        <v>7</v>
      </c>
      <c r="F7" s="27">
        <f>COUNTIF(Tabla3[Ganador],Tabla13[[#This Row],[Equipo]])</f>
        <v>4</v>
      </c>
      <c r="G7" s="27">
        <f>COUNTIF(Tabla3[Perdedor],Tabla13[[#This Row],[Equipo]])</f>
        <v>3</v>
      </c>
      <c r="H7" s="27">
        <f>SUMIFS('Estadisticas  jugadores'!F:F,'Estadisticas  jugadores'!C:C,Tabla13[[#This Row],[Equipo]])</f>
        <v>111</v>
      </c>
      <c r="I7" s="27">
        <f>SUMIFS(Partidas!AE:AE,Partidas!L:L,Tabla13[[#This Row],[Equipo]])+SUMIFS(Partidas!AD:AD,Partidas!M:M,Tabla13[[#This Row],[Equipo]])</f>
        <v>105</v>
      </c>
      <c r="J7" s="27">
        <f>Tabla13[[#This Row],[Muertes Realizadas]]-Tabla13[[#This Row],[Muertes Recibidas]]</f>
        <v>6</v>
      </c>
    </row>
    <row r="8" spans="2:10" x14ac:dyDescent="0.35">
      <c r="B8" s="31">
        <v>6</v>
      </c>
      <c r="C8" t="s">
        <v>233</v>
      </c>
      <c r="D8" s="27">
        <f>Tabla13[[#This Row],[P.Ganados]]</f>
        <v>2</v>
      </c>
      <c r="E8" s="27">
        <f>SUMIFS(Partidas!AL:AL,Partidas!L:L,Tabla13[[#This Row],[Equipo]])+SUMIFS(Partidas!AL:AL,Partidas!M:M,Tabla13[[#This Row],[Equipo]])</f>
        <v>7</v>
      </c>
      <c r="F8" s="27">
        <f>COUNTIF(Tabla3[Ganador],Tabla13[[#This Row],[Equipo]])</f>
        <v>2</v>
      </c>
      <c r="G8" s="27">
        <f>COUNTIF(Tabla3[Perdedor],Tabla13[[#This Row],[Equipo]])</f>
        <v>5</v>
      </c>
      <c r="H8" s="27">
        <f>SUMIFS('Estadisticas  jugadores'!F:F,'Estadisticas  jugadores'!C:C,Tabla13[[#This Row],[Equipo]])</f>
        <v>69</v>
      </c>
      <c r="I8" s="27">
        <f>SUMIFS(Partidas!AE:AE,Partidas!L:L,Tabla13[[#This Row],[Equipo]])+SUMIFS(Partidas!AD:AD,Partidas!M:M,Tabla13[[#This Row],[Equipo]])</f>
        <v>127</v>
      </c>
      <c r="J8" s="27">
        <f>Tabla13[[#This Row],[Muertes Realizadas]]-Tabla13[[#This Row],[Muertes Recibidas]]</f>
        <v>-58</v>
      </c>
    </row>
    <row r="9" spans="2:10" x14ac:dyDescent="0.35">
      <c r="B9" s="31">
        <v>7</v>
      </c>
      <c r="C9" t="s">
        <v>232</v>
      </c>
      <c r="D9" s="27">
        <f>Tabla13[[#This Row],[P.Ganados]]</f>
        <v>1</v>
      </c>
      <c r="E9" s="27">
        <f>SUMIFS(Partidas!AL:AL,Partidas!L:L,Tabla13[[#This Row],[Equipo]])+SUMIFS(Partidas!AL:AL,Partidas!M:M,Tabla13[[#This Row],[Equipo]])</f>
        <v>7</v>
      </c>
      <c r="F9" s="27">
        <f>COUNTIF(Tabla3[Ganador],Tabla13[[#This Row],[Equipo]])</f>
        <v>1</v>
      </c>
      <c r="G9" s="27">
        <f>COUNTIF(Tabla3[Perdedor],Tabla13[[#This Row],[Equipo]])</f>
        <v>6</v>
      </c>
      <c r="H9" s="27">
        <f>SUMIFS('Estadisticas  jugadores'!F:F,'Estadisticas  jugadores'!C:C,Tabla13[[#This Row],[Equipo]])</f>
        <v>85</v>
      </c>
      <c r="I9" s="27">
        <f>SUMIFS(Partidas!AE:AE,Partidas!L:L,Tabla13[[#This Row],[Equipo]])+SUMIFS(Partidas!AD:AD,Partidas!M:M,Tabla13[[#This Row],[Equipo]])</f>
        <v>195</v>
      </c>
      <c r="J9" s="27">
        <f>Tabla13[[#This Row],[Muertes Realizadas]]-Tabla13[[#This Row],[Muertes Recibidas]]</f>
        <v>-110</v>
      </c>
    </row>
    <row r="10" spans="2:10" x14ac:dyDescent="0.35">
      <c r="B10" s="31">
        <v>8</v>
      </c>
      <c r="C10" t="s">
        <v>235</v>
      </c>
      <c r="D10" s="27">
        <f>Tabla13[[#This Row],[P.Ganados]]</f>
        <v>0</v>
      </c>
      <c r="E10" s="27">
        <f>SUMIFS(Partidas!AL:AL,Partidas!L:L,Tabla13[[#This Row],[Equipo]])+SUMIFS(Partidas!AL:AL,Partidas!M:M,Tabla13[[#This Row],[Equipo]])</f>
        <v>7</v>
      </c>
      <c r="F10" s="27">
        <f>COUNTIF(Tabla3[Ganador],Tabla13[[#This Row],[Equipo]])</f>
        <v>0</v>
      </c>
      <c r="G10" s="27">
        <f>COUNTIF(Tabla3[Perdedor],Tabla13[[#This Row],[Equipo]])</f>
        <v>7</v>
      </c>
      <c r="H10" s="27">
        <f>SUMIFS('Estadisticas  jugadores'!F:F,'Estadisticas  jugadores'!C:C,Tabla13[[#This Row],[Equipo]])</f>
        <v>47</v>
      </c>
      <c r="I10" s="27">
        <f>SUMIFS(Partidas!AE:AE,Partidas!L:L,Tabla13[[#This Row],[Equipo]])+SUMIFS(Partidas!AD:AD,Partidas!M:M,Tabla13[[#This Row],[Equipo]])</f>
        <v>126</v>
      </c>
      <c r="J10" s="27">
        <f>Tabla13[[#This Row],[Muertes Realizadas]]-Tabla13[[#This Row],[Muertes Recibidas]]</f>
        <v>-79</v>
      </c>
    </row>
  </sheetData>
  <conditionalFormatting sqref="H3:H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{07D51A1A-F666-40AB-BFDF-D51971001CF3}</x14:id>
        </ext>
      </extLst>
    </cfRule>
  </conditionalFormatting>
  <conditionalFormatting sqref="I3:I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{15375945-8254-4B79-A9AB-261449C878AF}</x14:id>
        </ext>
      </extLst>
    </cfRule>
  </conditionalFormatting>
  <conditionalFormatting sqref="J3:J10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51A1A-F666-40AB-BFDF-D51971001C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15375945-8254-4B79-A9AB-261449C878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1923-7FAF-4714-A183-BB0CDC0DAE53}">
  <sheetPr codeName="Hoja13">
    <tabColor theme="9" tint="-0.249977111117893"/>
  </sheetPr>
  <dimension ref="A1:AN31"/>
  <sheetViews>
    <sheetView topLeftCell="J1" zoomScale="80" zoomScaleNormal="80" zoomScaleSheetLayoutView="70" workbookViewId="0">
      <pane ySplit="1" topLeftCell="A15" activePane="bottomLeft" state="frozen"/>
      <selection activeCell="B1" sqref="B1"/>
      <selection pane="bottomLeft" activeCell="Y41" sqref="Y41"/>
    </sheetView>
  </sheetViews>
  <sheetFormatPr baseColWidth="10" defaultRowHeight="14.5" x14ac:dyDescent="0.35"/>
  <cols>
    <col min="1" max="1" width="10.90625" hidden="1" customWidth="1"/>
    <col min="2" max="2" width="10.90625" customWidth="1"/>
    <col min="3" max="3" width="12.36328125" bestFit="1" customWidth="1"/>
    <col min="4" max="5" width="13.6328125" style="7" bestFit="1" customWidth="1"/>
    <col min="6" max="6" width="7.36328125" style="4" bestFit="1" customWidth="1"/>
    <col min="7" max="7" width="7.26953125" style="4" bestFit="1" customWidth="1"/>
    <col min="8" max="8" width="10.90625" hidden="1" customWidth="1"/>
    <col min="9" max="9" width="10.90625" customWidth="1"/>
    <col min="10" max="10" width="12.36328125" bestFit="1" customWidth="1"/>
    <col min="11" max="11" width="10.6328125" bestFit="1" customWidth="1"/>
    <col min="12" max="12" width="13.7265625" bestFit="1" customWidth="1"/>
    <col min="13" max="13" width="13.81640625" bestFit="1" customWidth="1"/>
    <col min="14" max="16" width="14.6328125" hidden="1" customWidth="1"/>
    <col min="17" max="19" width="14.7265625" bestFit="1" customWidth="1"/>
    <col min="20" max="24" width="12.7265625" hidden="1" customWidth="1"/>
    <col min="25" max="29" width="12.81640625" bestFit="1" customWidth="1"/>
    <col min="30" max="30" width="14.90625" bestFit="1" customWidth="1"/>
    <col min="31" max="31" width="15" style="7" bestFit="1" customWidth="1"/>
    <col min="32" max="32" width="11.54296875" style="7" bestFit="1" customWidth="1"/>
    <col min="33" max="33" width="12.6328125" style="7" bestFit="1" customWidth="1"/>
    <col min="34" max="35" width="13.6328125" style="7" bestFit="1" customWidth="1"/>
    <col min="36" max="36" width="25.90625" style="7" bestFit="1" customWidth="1"/>
    <col min="37" max="37" width="12.26953125" style="7" customWidth="1"/>
    <col min="38" max="38" width="7.6328125" bestFit="1" customWidth="1"/>
    <col min="39" max="39" width="9.6328125" style="4" bestFit="1" customWidth="1"/>
  </cols>
  <sheetData>
    <row r="1" spans="3:40" ht="15" thickBot="1" x14ac:dyDescent="0.4">
      <c r="D1" s="47" t="s">
        <v>249</v>
      </c>
      <c r="E1" s="47" t="s">
        <v>250</v>
      </c>
      <c r="F1" s="48" t="s">
        <v>236</v>
      </c>
      <c r="G1" s="48" t="s">
        <v>241</v>
      </c>
      <c r="K1" s="20" t="s">
        <v>290</v>
      </c>
      <c r="L1" s="20" t="s">
        <v>282</v>
      </c>
      <c r="M1" s="19" t="s">
        <v>281</v>
      </c>
      <c r="N1" s="20" t="s">
        <v>340</v>
      </c>
      <c r="O1" s="20" t="s">
        <v>341</v>
      </c>
      <c r="P1" s="20" t="s">
        <v>342</v>
      </c>
      <c r="Q1" s="19" t="s">
        <v>343</v>
      </c>
      <c r="R1" s="19" t="s">
        <v>344</v>
      </c>
      <c r="S1" s="19" t="s">
        <v>345</v>
      </c>
      <c r="T1" s="20" t="s">
        <v>335</v>
      </c>
      <c r="U1" s="20" t="s">
        <v>326</v>
      </c>
      <c r="V1" s="20" t="s">
        <v>327</v>
      </c>
      <c r="W1" s="20" t="s">
        <v>328</v>
      </c>
      <c r="X1" s="20" t="s">
        <v>329</v>
      </c>
      <c r="Y1" s="19" t="s">
        <v>330</v>
      </c>
      <c r="Z1" s="19" t="s">
        <v>331</v>
      </c>
      <c r="AA1" s="19" t="s">
        <v>332</v>
      </c>
      <c r="AB1" s="19" t="s">
        <v>333</v>
      </c>
      <c r="AC1" s="19" t="s">
        <v>334</v>
      </c>
      <c r="AD1" s="24" t="s">
        <v>356</v>
      </c>
      <c r="AE1" s="25" t="s">
        <v>357</v>
      </c>
      <c r="AF1" s="7" t="s">
        <v>283</v>
      </c>
      <c r="AG1" s="7" t="s">
        <v>336</v>
      </c>
      <c r="AH1" s="7" t="s">
        <v>289</v>
      </c>
      <c r="AI1" s="27" t="s">
        <v>284</v>
      </c>
      <c r="AJ1" s="27"/>
      <c r="AK1" s="27"/>
      <c r="AL1" s="21" t="s">
        <v>285</v>
      </c>
      <c r="AM1"/>
    </row>
    <row r="2" spans="3:40" hidden="1" x14ac:dyDescent="0.35">
      <c r="C2" s="59" t="s">
        <v>242</v>
      </c>
      <c r="D2" s="15" t="s">
        <v>231</v>
      </c>
      <c r="E2" s="16" t="s">
        <v>212</v>
      </c>
      <c r="F2" s="17">
        <v>0.4375</v>
      </c>
      <c r="G2" s="18">
        <v>45399</v>
      </c>
      <c r="J2" s="62" t="s">
        <v>242</v>
      </c>
      <c r="K2" t="s">
        <v>242</v>
      </c>
      <c r="L2" t="str">
        <f>$D2</f>
        <v>Style</v>
      </c>
      <c r="M2" t="str">
        <f>$E2</f>
        <v>Reyes Latin</v>
      </c>
      <c r="N2" t="s">
        <v>78</v>
      </c>
      <c r="O2" t="s">
        <v>113</v>
      </c>
      <c r="P2" t="s">
        <v>81</v>
      </c>
      <c r="Q2" t="s">
        <v>100</v>
      </c>
      <c r="R2" t="s">
        <v>139</v>
      </c>
      <c r="S2" t="s">
        <v>196</v>
      </c>
      <c r="T2" t="s">
        <v>150</v>
      </c>
      <c r="U2" t="s">
        <v>199</v>
      </c>
      <c r="V2" t="s">
        <v>251</v>
      </c>
      <c r="W2" t="s">
        <v>118</v>
      </c>
      <c r="X2" t="s">
        <v>252</v>
      </c>
      <c r="Y2" t="s">
        <v>218</v>
      </c>
      <c r="Z2" t="s">
        <v>141</v>
      </c>
      <c r="AA2" t="s">
        <v>219</v>
      </c>
      <c r="AB2" t="s">
        <v>221</v>
      </c>
      <c r="AC2" t="s">
        <v>178</v>
      </c>
      <c r="AD2" s="7">
        <v>16</v>
      </c>
      <c r="AE2" s="7">
        <v>22</v>
      </c>
      <c r="AF2" s="26" t="str">
        <f>SUBSTITUTE(Tabla3[[#This Row],[Duración2]],",",":")</f>
        <v>18:48</v>
      </c>
      <c r="AG2" s="27">
        <v>18.48</v>
      </c>
      <c r="AH2" s="26" t="str">
        <f>IF(Tabla3[[#This Row],[Ganador]]=Tabla3[[#This Row],[Equipo azul]],Tabla3[[#This Row],[Equipo rojo]],IF(Tabla3[[#This Row],[Ganador]]="","",Tabla3[[#This Row],[Equipo azul]]))</f>
        <v>Style</v>
      </c>
      <c r="AI2" s="27" t="s">
        <v>212</v>
      </c>
      <c r="AJ2" s="27"/>
      <c r="AK2" s="27"/>
      <c r="AL2" s="22">
        <f>IF(AND($AD2&lt;&gt;"",$AE2&lt;&gt;""),1,0)</f>
        <v>1</v>
      </c>
      <c r="AM2"/>
    </row>
    <row r="3" spans="3:40" hidden="1" x14ac:dyDescent="0.35">
      <c r="C3" s="60"/>
      <c r="D3" s="10" t="s">
        <v>9</v>
      </c>
      <c r="E3" s="8" t="s">
        <v>235</v>
      </c>
      <c r="F3" s="5">
        <v>0.45833333333333331</v>
      </c>
      <c r="G3" s="13">
        <v>45399</v>
      </c>
      <c r="J3" s="63"/>
      <c r="K3" t="s">
        <v>242</v>
      </c>
      <c r="L3" t="str">
        <f>$D3</f>
        <v>XYZ Prime</v>
      </c>
      <c r="M3" t="str">
        <f>$E3</f>
        <v>Blackboy</v>
      </c>
      <c r="N3" t="s">
        <v>78</v>
      </c>
      <c r="O3" t="s">
        <v>139</v>
      </c>
      <c r="P3" t="s">
        <v>142</v>
      </c>
      <c r="Q3" t="s">
        <v>104</v>
      </c>
      <c r="R3" t="s">
        <v>121</v>
      </c>
      <c r="S3" t="s">
        <v>81</v>
      </c>
      <c r="T3" t="s">
        <v>141</v>
      </c>
      <c r="U3" t="s">
        <v>156</v>
      </c>
      <c r="V3" t="s">
        <v>196</v>
      </c>
      <c r="W3" t="s">
        <v>219</v>
      </c>
      <c r="X3" t="s">
        <v>188</v>
      </c>
      <c r="Y3" t="s">
        <v>218</v>
      </c>
      <c r="Z3" t="s">
        <v>111</v>
      </c>
      <c r="AA3" t="s">
        <v>150</v>
      </c>
      <c r="AB3" t="s">
        <v>138</v>
      </c>
      <c r="AC3" t="s">
        <v>189</v>
      </c>
      <c r="AD3" s="7">
        <v>21</v>
      </c>
      <c r="AE3" s="7">
        <v>2</v>
      </c>
      <c r="AF3" s="26" t="str">
        <f>SUBSTITUTE(Tabla3[[#This Row],[Duración2]],",",":")</f>
        <v>Sin datos</v>
      </c>
      <c r="AG3" s="27" t="s">
        <v>223</v>
      </c>
      <c r="AH3" s="26" t="str">
        <f>IF(Tabla3[[#This Row],[Ganador]]=Tabla3[[#This Row],[Equipo azul]],Tabla3[[#This Row],[Equipo rojo]],IF(Tabla3[[#This Row],[Ganador]]="","",Tabla3[[#This Row],[Equipo azul]]))</f>
        <v>Blackboy</v>
      </c>
      <c r="AI3" s="27" t="s">
        <v>9</v>
      </c>
      <c r="AJ3" s="27"/>
      <c r="AK3" s="27"/>
      <c r="AL3" s="22">
        <f t="shared" ref="AL3:AL29" si="0">IF(AND($AD3&lt;&gt;"",$AE3&lt;&gt;""),1,0)</f>
        <v>1</v>
      </c>
      <c r="AM3"/>
    </row>
    <row r="4" spans="3:40" ht="15" thickBot="1" x14ac:dyDescent="0.4">
      <c r="C4" s="60"/>
      <c r="D4" s="10" t="s">
        <v>232</v>
      </c>
      <c r="E4" s="8" t="s">
        <v>230</v>
      </c>
      <c r="F4" s="5">
        <v>0.47916666666666702</v>
      </c>
      <c r="G4" s="13">
        <v>45399</v>
      </c>
      <c r="J4" s="63"/>
      <c r="K4" t="s">
        <v>242</v>
      </c>
      <c r="L4" t="str">
        <f>$D4</f>
        <v>Knights of Light</v>
      </c>
      <c r="M4" t="str">
        <f>$E4</f>
        <v>Nova gaming</v>
      </c>
      <c r="N4" t="s">
        <v>78</v>
      </c>
      <c r="O4" t="s">
        <v>104</v>
      </c>
      <c r="P4" t="s">
        <v>81</v>
      </c>
      <c r="Q4" t="s">
        <v>156</v>
      </c>
      <c r="R4" t="s">
        <v>196</v>
      </c>
      <c r="S4" t="s">
        <v>139</v>
      </c>
      <c r="T4" t="s">
        <v>121</v>
      </c>
      <c r="U4" t="s">
        <v>188</v>
      </c>
      <c r="V4" t="s">
        <v>161</v>
      </c>
      <c r="W4" t="s">
        <v>195</v>
      </c>
      <c r="X4" t="s">
        <v>111</v>
      </c>
      <c r="Y4" t="s">
        <v>218</v>
      </c>
      <c r="Z4" t="s">
        <v>101</v>
      </c>
      <c r="AA4" t="s">
        <v>114</v>
      </c>
      <c r="AB4" t="s">
        <v>199</v>
      </c>
      <c r="AC4" t="s">
        <v>137</v>
      </c>
      <c r="AD4" s="7">
        <v>5</v>
      </c>
      <c r="AE4" s="7">
        <v>24</v>
      </c>
      <c r="AF4" s="26" t="str">
        <f>SUBSTITUTE(Tabla3[[#This Row],[Duración2]],",",":")</f>
        <v>10:24</v>
      </c>
      <c r="AG4" s="27">
        <v>10.24</v>
      </c>
      <c r="AH4" s="26" t="str">
        <f>IF(Tabla3[[#This Row],[Ganador]]=Tabla3[[#This Row],[Equipo azul]],Tabla3[[#This Row],[Equipo rojo]],IF(Tabla3[[#This Row],[Ganador]]="","",Tabla3[[#This Row],[Equipo azul]]))</f>
        <v>Knights of Light</v>
      </c>
      <c r="AI4" s="27" t="s">
        <v>230</v>
      </c>
      <c r="AJ4" s="27"/>
      <c r="AK4" s="27"/>
      <c r="AL4" s="22">
        <f t="shared" si="0"/>
        <v>1</v>
      </c>
      <c r="AM4"/>
      <c r="AN4" s="30"/>
    </row>
    <row r="5" spans="3:40" ht="15" hidden="1" thickBot="1" x14ac:dyDescent="0.4">
      <c r="C5" s="61"/>
      <c r="D5" s="11" t="s">
        <v>233</v>
      </c>
      <c r="E5" s="9" t="s">
        <v>234</v>
      </c>
      <c r="F5" s="6">
        <v>0.5</v>
      </c>
      <c r="G5" s="14">
        <v>45399</v>
      </c>
      <c r="J5" s="64"/>
      <c r="K5" t="s">
        <v>242</v>
      </c>
      <c r="L5" t="str">
        <f>$D5</f>
        <v>Doom eternal</v>
      </c>
      <c r="M5" t="str">
        <f>$E5</f>
        <v>Reyes Latin2</v>
      </c>
      <c r="N5" t="s">
        <v>118</v>
      </c>
      <c r="O5" t="s">
        <v>196</v>
      </c>
      <c r="Q5" t="s">
        <v>218</v>
      </c>
      <c r="R5" t="s">
        <v>139</v>
      </c>
      <c r="S5" t="s">
        <v>190</v>
      </c>
      <c r="T5" t="s">
        <v>81</v>
      </c>
      <c r="U5" t="s">
        <v>253</v>
      </c>
      <c r="V5" t="s">
        <v>99</v>
      </c>
      <c r="W5" t="s">
        <v>150</v>
      </c>
      <c r="X5" t="s">
        <v>184</v>
      </c>
      <c r="Y5" t="s">
        <v>178</v>
      </c>
      <c r="Z5" t="s">
        <v>116</v>
      </c>
      <c r="AA5" t="s">
        <v>166</v>
      </c>
      <c r="AB5" t="s">
        <v>78</v>
      </c>
      <c r="AC5" t="s">
        <v>254</v>
      </c>
      <c r="AD5" s="7">
        <v>2</v>
      </c>
      <c r="AE5" s="7">
        <v>16</v>
      </c>
      <c r="AF5" s="26" t="str">
        <f>SUBSTITUTE(Tabla3[[#This Row],[Duración2]],",",":")</f>
        <v>10:56</v>
      </c>
      <c r="AG5" s="27">
        <v>10.56</v>
      </c>
      <c r="AH5" s="26" t="str">
        <f>IF(Tabla3[[#This Row],[Ganador]]=Tabla3[[#This Row],[Equipo azul]],Tabla3[[#This Row],[Equipo rojo]],IF(Tabla3[[#This Row],[Ganador]]="","",Tabla3[[#This Row],[Equipo azul]]))</f>
        <v>Doom eternal</v>
      </c>
      <c r="AI5" s="27" t="s">
        <v>234</v>
      </c>
      <c r="AJ5" s="27"/>
      <c r="AK5" s="27"/>
      <c r="AL5" s="22">
        <f t="shared" si="0"/>
        <v>1</v>
      </c>
      <c r="AM5"/>
    </row>
    <row r="6" spans="3:40" ht="15" hidden="1" thickBot="1" x14ac:dyDescent="0.4">
      <c r="C6" s="59" t="s">
        <v>243</v>
      </c>
      <c r="D6" s="15" t="s">
        <v>235</v>
      </c>
      <c r="E6" s="16" t="s">
        <v>231</v>
      </c>
      <c r="F6" s="17">
        <v>0.47916666666666669</v>
      </c>
      <c r="G6" s="18">
        <v>45406</v>
      </c>
      <c r="J6" s="62" t="s">
        <v>243</v>
      </c>
      <c r="K6" t="s">
        <v>243</v>
      </c>
      <c r="L6" t="str">
        <f t="shared" ref="L6:L29" si="1">$D6</f>
        <v>Blackboy</v>
      </c>
      <c r="M6" t="str">
        <f t="shared" ref="M6:M29" si="2">$E6</f>
        <v>Style</v>
      </c>
      <c r="AD6" s="7">
        <v>0</v>
      </c>
      <c r="AE6" s="7">
        <v>0</v>
      </c>
      <c r="AF6" s="26" t="str">
        <f>SUBSTITUTE(Tabla3[[#This Row],[Duración2]],",",":")</f>
        <v>0</v>
      </c>
      <c r="AG6" s="7">
        <v>0</v>
      </c>
      <c r="AH6" s="26" t="str">
        <f>IF(Tabla3[[#This Row],[Ganador]]=Tabla3[[#This Row],[Equipo azul]],Tabla3[[#This Row],[Equipo rojo]],IF(Tabla3[[#This Row],[Ganador]]="","",Tabla3[[#This Row],[Equipo azul]]))</f>
        <v>Blackboy</v>
      </c>
      <c r="AI6" s="27" t="s">
        <v>231</v>
      </c>
      <c r="AJ6" s="27" t="s">
        <v>301</v>
      </c>
      <c r="AK6" s="27"/>
      <c r="AL6" s="22">
        <f t="shared" si="0"/>
        <v>1</v>
      </c>
      <c r="AM6"/>
    </row>
    <row r="7" spans="3:40" ht="15" hidden="1" thickBot="1" x14ac:dyDescent="0.4">
      <c r="C7" s="60"/>
      <c r="D7" s="10" t="s">
        <v>230</v>
      </c>
      <c r="E7" s="8" t="s">
        <v>212</v>
      </c>
      <c r="F7" s="5">
        <v>0.45833333333333331</v>
      </c>
      <c r="G7" s="13">
        <v>45406</v>
      </c>
      <c r="J7" s="63"/>
      <c r="K7" t="s">
        <v>243</v>
      </c>
      <c r="L7" t="str">
        <f t="shared" si="1"/>
        <v>Nova gaming</v>
      </c>
      <c r="M7" t="str">
        <f t="shared" si="2"/>
        <v>Reyes Latin</v>
      </c>
      <c r="N7" t="s">
        <v>114</v>
      </c>
      <c r="O7" t="s">
        <v>178</v>
      </c>
      <c r="P7" t="s">
        <v>200</v>
      </c>
      <c r="Q7" t="s">
        <v>146</v>
      </c>
      <c r="R7" t="s">
        <v>139</v>
      </c>
      <c r="S7" t="s">
        <v>196</v>
      </c>
      <c r="T7" t="s">
        <v>142</v>
      </c>
      <c r="U7" t="s">
        <v>170</v>
      </c>
      <c r="V7" t="s">
        <v>101</v>
      </c>
      <c r="W7" t="s">
        <v>86</v>
      </c>
      <c r="X7" t="s">
        <v>124</v>
      </c>
      <c r="Y7" t="s">
        <v>218</v>
      </c>
      <c r="Z7" t="s">
        <v>108</v>
      </c>
      <c r="AA7" t="s">
        <v>153</v>
      </c>
      <c r="AB7" t="s">
        <v>190</v>
      </c>
      <c r="AC7" t="s">
        <v>81</v>
      </c>
      <c r="AD7" s="7">
        <v>13</v>
      </c>
      <c r="AE7" s="7">
        <v>21</v>
      </c>
      <c r="AF7" s="26" t="str">
        <f>SUBSTITUTE(Tabla3[[#This Row],[Duración2]],",",":")</f>
        <v>15:38</v>
      </c>
      <c r="AG7" s="7">
        <v>15.38</v>
      </c>
      <c r="AH7" s="26" t="str">
        <f>IF(Tabla3[[#This Row],[Ganador]]=Tabla3[[#This Row],[Equipo azul]],Tabla3[[#This Row],[Equipo rojo]],IF(Tabla3[[#This Row],[Ganador]]="","",Tabla3[[#This Row],[Equipo azul]]))</f>
        <v>Nova gaming</v>
      </c>
      <c r="AI7" s="27" t="s">
        <v>212</v>
      </c>
      <c r="AJ7" s="27"/>
      <c r="AK7" s="27"/>
      <c r="AL7" s="22">
        <f t="shared" si="0"/>
        <v>1</v>
      </c>
      <c r="AM7"/>
    </row>
    <row r="8" spans="3:40" ht="15" hidden="1" thickBot="1" x14ac:dyDescent="0.4">
      <c r="C8" s="60"/>
      <c r="D8" s="10" t="s">
        <v>234</v>
      </c>
      <c r="E8" s="8" t="s">
        <v>9</v>
      </c>
      <c r="F8" s="5">
        <v>0.4375</v>
      </c>
      <c r="G8" s="13">
        <v>45406</v>
      </c>
      <c r="J8" s="63"/>
      <c r="K8" t="s">
        <v>243</v>
      </c>
      <c r="L8" t="str">
        <f t="shared" si="1"/>
        <v>Reyes Latin2</v>
      </c>
      <c r="M8" t="str">
        <f t="shared" si="2"/>
        <v>XYZ Prime</v>
      </c>
      <c r="N8" t="s">
        <v>139</v>
      </c>
      <c r="O8" t="s">
        <v>81</v>
      </c>
      <c r="P8" t="s">
        <v>165</v>
      </c>
      <c r="Q8" t="s">
        <v>150</v>
      </c>
      <c r="R8" t="s">
        <v>170</v>
      </c>
      <c r="S8" t="s">
        <v>218</v>
      </c>
      <c r="T8" t="s">
        <v>146</v>
      </c>
      <c r="U8" t="s">
        <v>178</v>
      </c>
      <c r="V8" t="s">
        <v>78</v>
      </c>
      <c r="W8" t="s">
        <v>219</v>
      </c>
      <c r="X8" t="s">
        <v>166</v>
      </c>
      <c r="Y8" t="s">
        <v>172</v>
      </c>
      <c r="Z8" t="s">
        <v>196</v>
      </c>
      <c r="AA8" t="s">
        <v>100</v>
      </c>
      <c r="AB8" t="s">
        <v>123</v>
      </c>
      <c r="AC8" t="s">
        <v>177</v>
      </c>
      <c r="AD8" s="7">
        <v>18</v>
      </c>
      <c r="AE8" s="7">
        <v>12</v>
      </c>
      <c r="AF8" s="26" t="str">
        <f>SUBSTITUTE(Tabla3[[#This Row],[Duración2]],",",":")</f>
        <v>17:01</v>
      </c>
      <c r="AG8" s="7">
        <v>17.010000000000002</v>
      </c>
      <c r="AH8" s="26" t="str">
        <f>IF(Tabla3[[#This Row],[Ganador]]=Tabla3[[#This Row],[Equipo azul]],Tabla3[[#This Row],[Equipo rojo]],IF(Tabla3[[#This Row],[Ganador]]="","",Tabla3[[#This Row],[Equipo azul]]))</f>
        <v>XYZ Prime</v>
      </c>
      <c r="AI8" s="27" t="s">
        <v>234</v>
      </c>
      <c r="AJ8" s="27"/>
      <c r="AK8" s="27"/>
      <c r="AL8" s="22">
        <f t="shared" si="0"/>
        <v>1</v>
      </c>
      <c r="AM8"/>
    </row>
    <row r="9" spans="3:40" ht="15" hidden="1" thickBot="1" x14ac:dyDescent="0.4">
      <c r="C9" s="61"/>
      <c r="D9" s="11" t="s">
        <v>233</v>
      </c>
      <c r="E9" s="9" t="s">
        <v>232</v>
      </c>
      <c r="F9" s="6">
        <v>0.41666666666666669</v>
      </c>
      <c r="G9" s="14">
        <v>45406</v>
      </c>
      <c r="J9" s="64"/>
      <c r="K9" t="s">
        <v>243</v>
      </c>
      <c r="L9" t="str">
        <f t="shared" si="1"/>
        <v>Doom eternal</v>
      </c>
      <c r="M9" t="str">
        <f t="shared" si="2"/>
        <v>Knights of Light</v>
      </c>
      <c r="N9" t="s">
        <v>114</v>
      </c>
      <c r="O9" t="s">
        <v>196</v>
      </c>
      <c r="P9" t="s">
        <v>81</v>
      </c>
      <c r="Q9" t="s">
        <v>187</v>
      </c>
      <c r="R9" t="s">
        <v>121</v>
      </c>
      <c r="S9" t="s">
        <v>104</v>
      </c>
      <c r="T9" t="s">
        <v>78</v>
      </c>
      <c r="U9" t="s">
        <v>218</v>
      </c>
      <c r="V9" t="s">
        <v>156</v>
      </c>
      <c r="W9" t="s">
        <v>176</v>
      </c>
      <c r="X9" t="s">
        <v>146</v>
      </c>
      <c r="Y9" t="s">
        <v>108</v>
      </c>
      <c r="Z9" t="s">
        <v>188</v>
      </c>
      <c r="AA9" t="s">
        <v>180</v>
      </c>
      <c r="AB9" t="s">
        <v>161</v>
      </c>
      <c r="AC9" t="s">
        <v>140</v>
      </c>
      <c r="AD9" s="7">
        <v>25</v>
      </c>
      <c r="AE9" s="7">
        <v>21</v>
      </c>
      <c r="AF9" s="26" t="str">
        <f>SUBSTITUTE(Tabla3[[#This Row],[Duración2]],",",":")</f>
        <v>20:21</v>
      </c>
      <c r="AG9" s="7">
        <v>20.21</v>
      </c>
      <c r="AH9" s="26" t="str">
        <f>IF(Tabla3[[#This Row],[Ganador]]=Tabla3[[#This Row],[Equipo azul]],Tabla3[[#This Row],[Equipo rojo]],IF(Tabla3[[#This Row],[Ganador]]="","",Tabla3[[#This Row],[Equipo azul]]))</f>
        <v>Knights of Light</v>
      </c>
      <c r="AI9" s="27" t="s">
        <v>299</v>
      </c>
      <c r="AJ9" s="27"/>
      <c r="AK9" s="27"/>
      <c r="AL9" s="22">
        <f t="shared" si="0"/>
        <v>1</v>
      </c>
      <c r="AM9"/>
    </row>
    <row r="10" spans="3:40" x14ac:dyDescent="0.35">
      <c r="C10" s="59" t="s">
        <v>244</v>
      </c>
      <c r="D10" s="15" t="s">
        <v>231</v>
      </c>
      <c r="E10" s="16" t="s">
        <v>230</v>
      </c>
      <c r="F10" s="17">
        <v>0.41666666666666669</v>
      </c>
      <c r="G10" s="18">
        <v>45413</v>
      </c>
      <c r="J10" s="62" t="s">
        <v>244</v>
      </c>
      <c r="K10" t="s">
        <v>244</v>
      </c>
      <c r="L10" t="str">
        <f t="shared" si="1"/>
        <v>Style</v>
      </c>
      <c r="M10" t="str">
        <f t="shared" si="2"/>
        <v>Nova gaming</v>
      </c>
      <c r="N10" t="s">
        <v>141</v>
      </c>
      <c r="O10" t="s">
        <v>196</v>
      </c>
      <c r="P10" t="s">
        <v>116</v>
      </c>
      <c r="Q10" t="s">
        <v>135</v>
      </c>
      <c r="R10" t="s">
        <v>81</v>
      </c>
      <c r="S10" t="s">
        <v>139</v>
      </c>
      <c r="T10" t="s">
        <v>221</v>
      </c>
      <c r="U10" t="s">
        <v>85</v>
      </c>
      <c r="V10" t="s">
        <v>169</v>
      </c>
      <c r="W10" t="s">
        <v>176</v>
      </c>
      <c r="X10" t="s">
        <v>146</v>
      </c>
      <c r="Y10" t="s">
        <v>164</v>
      </c>
      <c r="Z10" t="s">
        <v>218</v>
      </c>
      <c r="AA10" t="s">
        <v>170</v>
      </c>
      <c r="AB10" t="s">
        <v>182</v>
      </c>
      <c r="AC10" t="s">
        <v>198</v>
      </c>
      <c r="AD10" s="7">
        <v>4</v>
      </c>
      <c r="AE10" s="7">
        <v>25</v>
      </c>
      <c r="AF10" s="26" t="str">
        <f>SUBSTITUTE(Tabla3[[#This Row],[Duración2]],",",":")</f>
        <v>10:59</v>
      </c>
      <c r="AG10" s="7">
        <v>10.59</v>
      </c>
      <c r="AH10" s="26" t="str">
        <f>IF(Tabla3[[#This Row],[Ganador]]=Tabla3[[#This Row],[Equipo azul]],Tabla3[[#This Row],[Equipo rojo]],IF(Tabla3[[#This Row],[Ganador]]="","",Tabla3[[#This Row],[Equipo azul]]))</f>
        <v>Style</v>
      </c>
      <c r="AI10" s="27" t="s">
        <v>230</v>
      </c>
      <c r="AJ10" s="27"/>
      <c r="AK10" s="27"/>
      <c r="AL10" s="22">
        <f t="shared" si="0"/>
        <v>1</v>
      </c>
      <c r="AM10"/>
    </row>
    <row r="11" spans="3:40" hidden="1" x14ac:dyDescent="0.35">
      <c r="C11" s="60"/>
      <c r="D11" s="10" t="s">
        <v>235</v>
      </c>
      <c r="E11" s="8" t="s">
        <v>234</v>
      </c>
      <c r="F11" s="5">
        <v>0.4375</v>
      </c>
      <c r="G11" s="13">
        <v>45413</v>
      </c>
      <c r="J11" s="63"/>
      <c r="K11" t="s">
        <v>244</v>
      </c>
      <c r="L11" t="str">
        <f t="shared" si="1"/>
        <v>Blackboy</v>
      </c>
      <c r="M11" t="str">
        <f t="shared" si="2"/>
        <v>Reyes Latin2</v>
      </c>
      <c r="N11" t="s">
        <v>313</v>
      </c>
      <c r="O11" t="s">
        <v>146</v>
      </c>
      <c r="P11" t="s">
        <v>155</v>
      </c>
      <c r="Q11" t="s">
        <v>101</v>
      </c>
      <c r="R11" t="s">
        <v>139</v>
      </c>
      <c r="S11" t="s">
        <v>164</v>
      </c>
      <c r="T11" t="s">
        <v>78</v>
      </c>
      <c r="U11" t="s">
        <v>97</v>
      </c>
      <c r="V11" t="s">
        <v>156</v>
      </c>
      <c r="W11" t="s">
        <v>135</v>
      </c>
      <c r="X11" t="s">
        <v>122</v>
      </c>
      <c r="Y11" t="s">
        <v>219</v>
      </c>
      <c r="Z11" t="s">
        <v>178</v>
      </c>
      <c r="AA11" t="s">
        <v>81</v>
      </c>
      <c r="AB11" t="s">
        <v>166</v>
      </c>
      <c r="AC11" t="s">
        <v>147</v>
      </c>
      <c r="AD11" s="7">
        <v>9</v>
      </c>
      <c r="AE11" s="7">
        <v>19</v>
      </c>
      <c r="AF11" s="26" t="str">
        <f>SUBSTITUTE(Tabla3[[#This Row],[Duración2]],",",":")</f>
        <v>12:56</v>
      </c>
      <c r="AG11" s="7">
        <v>12.56</v>
      </c>
      <c r="AH11" s="26" t="str">
        <f>IF(Tabla3[[#This Row],[Ganador]]=Tabla3[[#This Row],[Equipo azul]],Tabla3[[#This Row],[Equipo rojo]],IF(Tabla3[[#This Row],[Ganador]]="","",Tabla3[[#This Row],[Equipo azul]]))</f>
        <v>Blackboy</v>
      </c>
      <c r="AI11" s="27" t="s">
        <v>234</v>
      </c>
      <c r="AJ11" s="27"/>
      <c r="AK11" s="27"/>
      <c r="AL11" s="22">
        <f t="shared" si="0"/>
        <v>1</v>
      </c>
      <c r="AM11"/>
    </row>
    <row r="12" spans="3:40" hidden="1" x14ac:dyDescent="0.35">
      <c r="C12" s="60"/>
      <c r="D12" s="10" t="s">
        <v>212</v>
      </c>
      <c r="E12" s="8" t="s">
        <v>233</v>
      </c>
      <c r="F12" s="5">
        <v>0.45833333333333331</v>
      </c>
      <c r="G12" s="13">
        <v>45413</v>
      </c>
      <c r="J12" s="63"/>
      <c r="K12" t="s">
        <v>244</v>
      </c>
      <c r="L12" t="str">
        <f t="shared" si="1"/>
        <v>Reyes Latin</v>
      </c>
      <c r="M12" t="str">
        <f t="shared" si="2"/>
        <v>Doom eternal</v>
      </c>
      <c r="N12" t="s">
        <v>196</v>
      </c>
      <c r="O12" t="s">
        <v>139</v>
      </c>
      <c r="P12" t="s">
        <v>79</v>
      </c>
      <c r="Q12" t="s">
        <v>146</v>
      </c>
      <c r="R12" t="s">
        <v>81</v>
      </c>
      <c r="S12" t="s">
        <v>218</v>
      </c>
      <c r="T12" t="s">
        <v>190</v>
      </c>
      <c r="U12" t="s">
        <v>141</v>
      </c>
      <c r="V12" t="s">
        <v>87</v>
      </c>
      <c r="W12" t="s">
        <v>181</v>
      </c>
      <c r="X12" t="s">
        <v>108</v>
      </c>
      <c r="Y12" t="s">
        <v>156</v>
      </c>
      <c r="Z12" t="s">
        <v>78</v>
      </c>
      <c r="AA12" t="s">
        <v>188</v>
      </c>
      <c r="AB12" t="s">
        <v>101</v>
      </c>
      <c r="AC12" t="s">
        <v>92</v>
      </c>
      <c r="AD12" s="7">
        <v>30</v>
      </c>
      <c r="AE12" s="7">
        <v>15</v>
      </c>
      <c r="AF12" s="26" t="str">
        <f>SUBSTITUTE(Tabla3[[#This Row],[Duración2]],",",":")</f>
        <v>15:06</v>
      </c>
      <c r="AG12" s="7">
        <v>15.06</v>
      </c>
      <c r="AH12" s="26" t="str">
        <f>IF(Tabla3[[#This Row],[Ganador]]=Tabla3[[#This Row],[Equipo azul]],Tabla3[[#This Row],[Equipo rojo]],IF(Tabla3[[#This Row],[Ganador]]="","",Tabla3[[#This Row],[Equipo azul]]))</f>
        <v>Doom eternal</v>
      </c>
      <c r="AI12" s="27" t="s">
        <v>212</v>
      </c>
      <c r="AJ12" s="27"/>
      <c r="AK12" s="27"/>
      <c r="AL12" s="22">
        <f t="shared" si="0"/>
        <v>1</v>
      </c>
      <c r="AM12"/>
    </row>
    <row r="13" spans="3:40" ht="15" hidden="1" thickBot="1" x14ac:dyDescent="0.4">
      <c r="C13" s="61"/>
      <c r="D13" s="11" t="s">
        <v>9</v>
      </c>
      <c r="E13" s="9" t="s">
        <v>232</v>
      </c>
      <c r="F13" s="6">
        <v>0.47916666666666669</v>
      </c>
      <c r="G13" s="14">
        <v>45413</v>
      </c>
      <c r="J13" s="64"/>
      <c r="K13" t="s">
        <v>244</v>
      </c>
      <c r="L13" t="str">
        <f t="shared" si="1"/>
        <v>XYZ Prime</v>
      </c>
      <c r="M13" t="str">
        <f t="shared" si="2"/>
        <v>Knights of Light</v>
      </c>
      <c r="N13" t="s">
        <v>118</v>
      </c>
      <c r="O13" t="s">
        <v>139</v>
      </c>
      <c r="P13" t="s">
        <v>81</v>
      </c>
      <c r="Q13" t="s">
        <v>150</v>
      </c>
      <c r="R13" t="s">
        <v>133</v>
      </c>
      <c r="S13" t="s">
        <v>104</v>
      </c>
      <c r="T13" t="s">
        <v>156</v>
      </c>
      <c r="U13" t="s">
        <v>219</v>
      </c>
      <c r="V13" t="s">
        <v>79</v>
      </c>
      <c r="W13" t="s">
        <v>190</v>
      </c>
      <c r="X13" t="s">
        <v>123</v>
      </c>
      <c r="Y13" t="s">
        <v>99</v>
      </c>
      <c r="Z13" t="s">
        <v>109</v>
      </c>
      <c r="AA13" t="s">
        <v>78</v>
      </c>
      <c r="AB13" t="s">
        <v>161</v>
      </c>
      <c r="AC13" t="s">
        <v>188</v>
      </c>
      <c r="AD13" s="7">
        <v>33</v>
      </c>
      <c r="AE13" s="7">
        <v>6</v>
      </c>
      <c r="AF13" s="26" t="str">
        <f>SUBSTITUTE(Tabla3[[#This Row],[Duración2]],",",":")</f>
        <v>11:42</v>
      </c>
      <c r="AG13" s="7">
        <v>11.42</v>
      </c>
      <c r="AH13" s="26" t="str">
        <f>IF(Tabla3[[#This Row],[Ganador]]=Tabla3[[#This Row],[Equipo azul]],Tabla3[[#This Row],[Equipo rojo]],IF(Tabla3[[#This Row],[Ganador]]="","",Tabla3[[#This Row],[Equipo azul]]))</f>
        <v>Knights of Light</v>
      </c>
      <c r="AI13" s="27" t="s">
        <v>9</v>
      </c>
      <c r="AJ13" s="27"/>
      <c r="AK13" s="27"/>
      <c r="AL13" s="22">
        <f t="shared" si="0"/>
        <v>1</v>
      </c>
      <c r="AM13"/>
    </row>
    <row r="14" spans="3:40" hidden="1" x14ac:dyDescent="0.35">
      <c r="C14" s="59" t="s">
        <v>245</v>
      </c>
      <c r="D14" s="15" t="s">
        <v>234</v>
      </c>
      <c r="E14" s="16" t="s">
        <v>231</v>
      </c>
      <c r="F14" s="17">
        <v>0.97916666666666663</v>
      </c>
      <c r="G14" s="18">
        <v>45420</v>
      </c>
      <c r="J14" s="62" t="s">
        <v>245</v>
      </c>
      <c r="K14" t="s">
        <v>245</v>
      </c>
      <c r="L14" t="str">
        <f t="shared" si="1"/>
        <v>Reyes Latin2</v>
      </c>
      <c r="M14" t="str">
        <f t="shared" si="2"/>
        <v>Style</v>
      </c>
      <c r="N14" t="s">
        <v>139</v>
      </c>
      <c r="O14" t="s">
        <v>78</v>
      </c>
      <c r="P14" t="s">
        <v>197</v>
      </c>
      <c r="Q14" t="s">
        <v>164</v>
      </c>
      <c r="R14" t="s">
        <v>196</v>
      </c>
      <c r="T14" t="s">
        <v>81</v>
      </c>
      <c r="U14" t="s">
        <v>189</v>
      </c>
      <c r="V14" t="s">
        <v>137</v>
      </c>
      <c r="W14" t="s">
        <v>110</v>
      </c>
      <c r="X14" t="s">
        <v>118</v>
      </c>
      <c r="Y14" t="s">
        <v>188</v>
      </c>
      <c r="Z14" t="s">
        <v>195</v>
      </c>
      <c r="AA14" t="s">
        <v>104</v>
      </c>
      <c r="AB14" t="s">
        <v>123</v>
      </c>
      <c r="AC14" t="s">
        <v>151</v>
      </c>
      <c r="AD14" s="7">
        <v>13</v>
      </c>
      <c r="AE14" s="7">
        <v>28</v>
      </c>
      <c r="AF14" s="26" t="str">
        <f>SUBSTITUTE(Tabla3[[#This Row],[Duración2]],",",":")</f>
        <v>14:49</v>
      </c>
      <c r="AG14" s="7">
        <v>14.49</v>
      </c>
      <c r="AH14" s="26" t="str">
        <f>IF(Tabla3[[#This Row],[Ganador]]=Tabla3[[#This Row],[Equipo azul]],Tabla3[[#This Row],[Equipo rojo]],IF(Tabla3[[#This Row],[Ganador]]="","",Tabla3[[#This Row],[Equipo azul]]))</f>
        <v>Reyes Latin2</v>
      </c>
      <c r="AI14" s="27" t="s">
        <v>231</v>
      </c>
      <c r="AJ14" s="27"/>
      <c r="AK14" s="27"/>
      <c r="AL14" s="22">
        <f t="shared" si="0"/>
        <v>1</v>
      </c>
      <c r="AM14"/>
    </row>
    <row r="15" spans="3:40" x14ac:dyDescent="0.35">
      <c r="C15" s="60"/>
      <c r="D15" s="10" t="s">
        <v>233</v>
      </c>
      <c r="E15" s="8" t="s">
        <v>230</v>
      </c>
      <c r="F15" s="5">
        <v>0.95833333333333337</v>
      </c>
      <c r="G15" s="13">
        <v>45420</v>
      </c>
      <c r="J15" s="63"/>
      <c r="K15" t="s">
        <v>245</v>
      </c>
      <c r="L15" t="str">
        <f t="shared" si="1"/>
        <v>Doom eternal</v>
      </c>
      <c r="M15" t="str">
        <f t="shared" si="2"/>
        <v>Nova gaming</v>
      </c>
      <c r="N15" t="s">
        <v>139</v>
      </c>
      <c r="O15" t="s">
        <v>190</v>
      </c>
      <c r="P15" t="s">
        <v>138</v>
      </c>
      <c r="Q15" t="s">
        <v>197</v>
      </c>
      <c r="R15" t="s">
        <v>101</v>
      </c>
      <c r="S15" t="s">
        <v>81</v>
      </c>
      <c r="T15" t="s">
        <v>218</v>
      </c>
      <c r="U15" t="s">
        <v>189</v>
      </c>
      <c r="V15" t="s">
        <v>156</v>
      </c>
      <c r="W15" t="s">
        <v>111</v>
      </c>
      <c r="X15" t="s">
        <v>87</v>
      </c>
      <c r="Y15" t="s">
        <v>168</v>
      </c>
      <c r="Z15" t="s">
        <v>254</v>
      </c>
      <c r="AA15" t="s">
        <v>164</v>
      </c>
      <c r="AB15" t="s">
        <v>194</v>
      </c>
      <c r="AC15" t="s">
        <v>123</v>
      </c>
      <c r="AD15" s="7">
        <v>0</v>
      </c>
      <c r="AE15" s="7">
        <v>22</v>
      </c>
      <c r="AF15" s="26" t="str">
        <f>SUBSTITUTE(Tabla3[[#This Row],[Duración2]],",",":")</f>
        <v>12:34</v>
      </c>
      <c r="AG15" s="7">
        <v>12.34</v>
      </c>
      <c r="AH15" s="26" t="str">
        <f>IF(Tabla3[[#This Row],[Ganador]]=Tabla3[[#This Row],[Equipo azul]],Tabla3[[#This Row],[Equipo rojo]],IF(Tabla3[[#This Row],[Ganador]]="","",Tabla3[[#This Row],[Equipo azul]]))</f>
        <v>Doom eternal</v>
      </c>
      <c r="AI15" s="27" t="s">
        <v>230</v>
      </c>
      <c r="AJ15" s="27"/>
      <c r="AK15" s="27"/>
      <c r="AL15" s="22">
        <f t="shared" si="0"/>
        <v>1</v>
      </c>
      <c r="AM15"/>
    </row>
    <row r="16" spans="3:40" hidden="1" x14ac:dyDescent="0.35">
      <c r="C16" s="60"/>
      <c r="D16" s="10" t="s">
        <v>232</v>
      </c>
      <c r="E16" s="8" t="s">
        <v>235</v>
      </c>
      <c r="F16" s="5">
        <v>0.9375</v>
      </c>
      <c r="G16" s="13">
        <v>45420</v>
      </c>
      <c r="J16" s="63"/>
      <c r="K16" t="s">
        <v>245</v>
      </c>
      <c r="L16" t="str">
        <f t="shared" si="1"/>
        <v>Knights of Light</v>
      </c>
      <c r="M16" t="str">
        <f t="shared" si="2"/>
        <v>Blackboy</v>
      </c>
      <c r="N16" t="s">
        <v>121</v>
      </c>
      <c r="O16" t="s">
        <v>78</v>
      </c>
      <c r="P16" t="s">
        <v>180</v>
      </c>
      <c r="Q16" t="s">
        <v>218</v>
      </c>
      <c r="R16" t="s">
        <v>104</v>
      </c>
      <c r="S16" t="s">
        <v>150</v>
      </c>
      <c r="T16" t="s">
        <v>108</v>
      </c>
      <c r="U16" t="s">
        <v>156</v>
      </c>
      <c r="V16" t="s">
        <v>111</v>
      </c>
      <c r="W16" t="s">
        <v>188</v>
      </c>
      <c r="X16" t="s">
        <v>113</v>
      </c>
      <c r="Y16" t="s">
        <v>99</v>
      </c>
      <c r="Z16" t="s">
        <v>254</v>
      </c>
      <c r="AA16" t="s">
        <v>176</v>
      </c>
      <c r="AB16" t="s">
        <v>87</v>
      </c>
      <c r="AC16" t="s">
        <v>170</v>
      </c>
      <c r="AD16" s="7">
        <v>30</v>
      </c>
      <c r="AE16" s="7">
        <v>23</v>
      </c>
      <c r="AF16" s="26" t="str">
        <f>SUBSTITUTE(Tabla3[[#This Row],[Duración2]],",",":")</f>
        <v>17:24</v>
      </c>
      <c r="AG16" s="7">
        <v>17.239999999999998</v>
      </c>
      <c r="AH16" s="26" t="str">
        <f>IF(Tabla3[[#This Row],[Ganador]]=Tabla3[[#This Row],[Equipo azul]],Tabla3[[#This Row],[Equipo rojo]],IF(Tabla3[[#This Row],[Ganador]]="","",Tabla3[[#This Row],[Equipo azul]]))</f>
        <v>Blackboy</v>
      </c>
      <c r="AI16" s="27" t="s">
        <v>232</v>
      </c>
      <c r="AJ16" s="27"/>
      <c r="AK16" s="27"/>
      <c r="AL16" s="22">
        <f t="shared" si="0"/>
        <v>1</v>
      </c>
      <c r="AM16"/>
    </row>
    <row r="17" spans="3:39" ht="15" hidden="1" thickBot="1" x14ac:dyDescent="0.4">
      <c r="C17" s="61"/>
      <c r="D17" s="11" t="s">
        <v>9</v>
      </c>
      <c r="E17" s="9" t="s">
        <v>212</v>
      </c>
      <c r="F17" s="6">
        <v>0</v>
      </c>
      <c r="G17" s="14">
        <v>45420</v>
      </c>
      <c r="J17" s="64"/>
      <c r="K17" t="s">
        <v>245</v>
      </c>
      <c r="L17" t="str">
        <f t="shared" si="1"/>
        <v>XYZ Prime</v>
      </c>
      <c r="M17" t="str">
        <f t="shared" si="2"/>
        <v>Reyes Latin</v>
      </c>
      <c r="N17" t="s">
        <v>78</v>
      </c>
      <c r="O17" t="s">
        <v>164</v>
      </c>
      <c r="P17" t="s">
        <v>196</v>
      </c>
      <c r="Q17" t="s">
        <v>170</v>
      </c>
      <c r="R17" t="s">
        <v>139</v>
      </c>
      <c r="S17" t="s">
        <v>123</v>
      </c>
      <c r="T17" t="s">
        <v>81</v>
      </c>
      <c r="U17" t="s">
        <v>118</v>
      </c>
      <c r="V17" t="s">
        <v>219</v>
      </c>
      <c r="W17" t="s">
        <v>176</v>
      </c>
      <c r="X17" t="s">
        <v>166</v>
      </c>
      <c r="Y17" t="s">
        <v>190</v>
      </c>
      <c r="Z17" t="s">
        <v>160</v>
      </c>
      <c r="AA17" t="s">
        <v>218</v>
      </c>
      <c r="AB17" t="s">
        <v>79</v>
      </c>
      <c r="AC17" t="s">
        <v>108</v>
      </c>
      <c r="AD17" s="7">
        <v>11</v>
      </c>
      <c r="AE17" s="7">
        <v>1</v>
      </c>
      <c r="AF17" s="26" t="str">
        <f>SUBSTITUTE(Tabla3[[#This Row],[Duración2]],",",":")</f>
        <v>11:11</v>
      </c>
      <c r="AG17" s="7">
        <v>11.11</v>
      </c>
      <c r="AH17" s="26" t="str">
        <f>IF(Tabla3[[#This Row],[Ganador]]=Tabla3[[#This Row],[Equipo azul]],Tabla3[[#This Row],[Equipo rojo]],IF(Tabla3[[#This Row],[Ganador]]="","",Tabla3[[#This Row],[Equipo azul]]))</f>
        <v>Reyes Latin</v>
      </c>
      <c r="AI17" s="27" t="s">
        <v>9</v>
      </c>
      <c r="AJ17" s="27"/>
      <c r="AK17" s="27"/>
      <c r="AL17" s="22">
        <f t="shared" si="0"/>
        <v>1</v>
      </c>
      <c r="AM17"/>
    </row>
    <row r="18" spans="3:39" hidden="1" x14ac:dyDescent="0.35">
      <c r="C18" s="59" t="s">
        <v>246</v>
      </c>
      <c r="D18" s="15" t="s">
        <v>231</v>
      </c>
      <c r="E18" s="16" t="s">
        <v>233</v>
      </c>
      <c r="F18" s="17">
        <v>0.41666666666666669</v>
      </c>
      <c r="G18" s="18">
        <v>45427</v>
      </c>
      <c r="J18" s="62" t="s">
        <v>246</v>
      </c>
      <c r="K18" t="s">
        <v>246</v>
      </c>
      <c r="L18" t="str">
        <f t="shared" si="1"/>
        <v>Style</v>
      </c>
      <c r="M18" t="str">
        <f t="shared" si="2"/>
        <v>Doom eternal</v>
      </c>
      <c r="N18" t="s">
        <v>81</v>
      </c>
      <c r="O18" t="s">
        <v>164</v>
      </c>
      <c r="P18" t="s">
        <v>123</v>
      </c>
      <c r="Q18" t="s">
        <v>118</v>
      </c>
      <c r="R18" t="s">
        <v>104</v>
      </c>
      <c r="T18" t="s">
        <v>150</v>
      </c>
      <c r="U18" t="s">
        <v>188</v>
      </c>
      <c r="V18" t="s">
        <v>78</v>
      </c>
      <c r="W18" t="s">
        <v>127</v>
      </c>
      <c r="X18" t="s">
        <v>113</v>
      </c>
      <c r="Y18" t="s">
        <v>101</v>
      </c>
      <c r="Z18" t="s">
        <v>172</v>
      </c>
      <c r="AA18" t="s">
        <v>111</v>
      </c>
      <c r="AB18" t="s">
        <v>222</v>
      </c>
      <c r="AC18" t="s">
        <v>197</v>
      </c>
      <c r="AD18" s="7">
        <v>17</v>
      </c>
      <c r="AE18" s="7">
        <v>12</v>
      </c>
      <c r="AF18" s="26" t="str">
        <f>SUBSTITUTE(Tabla3[[#This Row],[Duración2]],",",":")</f>
        <v>14:29</v>
      </c>
      <c r="AG18" s="7">
        <v>14.29</v>
      </c>
      <c r="AH18" s="26" t="str">
        <f>IF(Tabla3[[#This Row],[Ganador]]=Tabla3[[#This Row],[Equipo azul]],Tabla3[[#This Row],[Equipo rojo]],IF(Tabla3[[#This Row],[Ganador]]="","",Tabla3[[#This Row],[Equipo azul]]))</f>
        <v>Doom eternal</v>
      </c>
      <c r="AI18" s="27" t="s">
        <v>231</v>
      </c>
      <c r="AJ18" s="27"/>
      <c r="AK18" s="27"/>
      <c r="AL18" s="22">
        <f t="shared" si="0"/>
        <v>1</v>
      </c>
      <c r="AM18"/>
    </row>
    <row r="19" spans="3:39" hidden="1" x14ac:dyDescent="0.35">
      <c r="C19" s="60"/>
      <c r="D19" s="10" t="s">
        <v>234</v>
      </c>
      <c r="E19" s="8" t="s">
        <v>232</v>
      </c>
      <c r="F19" s="5">
        <v>0.4375</v>
      </c>
      <c r="G19" s="13">
        <v>45427</v>
      </c>
      <c r="J19" s="63"/>
      <c r="K19" t="s">
        <v>246</v>
      </c>
      <c r="L19" t="str">
        <f t="shared" si="1"/>
        <v>Reyes Latin2</v>
      </c>
      <c r="M19" t="str">
        <f t="shared" si="2"/>
        <v>Knights of Light</v>
      </c>
      <c r="N19" t="s">
        <v>139</v>
      </c>
      <c r="O19" t="s">
        <v>101</v>
      </c>
      <c r="P19" t="s">
        <v>118</v>
      </c>
      <c r="Q19" t="s">
        <v>99</v>
      </c>
      <c r="R19" t="s">
        <v>104</v>
      </c>
      <c r="S19" t="s">
        <v>121</v>
      </c>
      <c r="T19" t="s">
        <v>164</v>
      </c>
      <c r="U19" t="s">
        <v>111</v>
      </c>
      <c r="V19" t="s">
        <v>81</v>
      </c>
      <c r="W19" t="s">
        <v>150</v>
      </c>
      <c r="X19" t="s">
        <v>138</v>
      </c>
      <c r="Y19" t="s">
        <v>78</v>
      </c>
      <c r="Z19" t="s">
        <v>156</v>
      </c>
      <c r="AA19" t="s">
        <v>181</v>
      </c>
      <c r="AB19" t="s">
        <v>125</v>
      </c>
      <c r="AC19" t="s">
        <v>188</v>
      </c>
      <c r="AD19" s="7">
        <v>38</v>
      </c>
      <c r="AE19" s="7">
        <v>10</v>
      </c>
      <c r="AF19" s="26" t="str">
        <f>SUBSTITUTE(Tabla3[[#This Row],[Duración2]],",",":")</f>
        <v>12:22</v>
      </c>
      <c r="AG19" s="7">
        <v>12.22</v>
      </c>
      <c r="AH19" s="26" t="str">
        <f>IF(Tabla3[[#This Row],[Ganador]]=Tabla3[[#This Row],[Equipo azul]],Tabla3[[#This Row],[Equipo rojo]],IF(Tabla3[[#This Row],[Ganador]]="","",Tabla3[[#This Row],[Equipo azul]]))</f>
        <v>Knights of Light</v>
      </c>
      <c r="AI19" s="27" t="s">
        <v>234</v>
      </c>
      <c r="AJ19" s="27"/>
      <c r="AK19" s="27"/>
      <c r="AL19" s="22">
        <f t="shared" si="0"/>
        <v>1</v>
      </c>
      <c r="AM19"/>
    </row>
    <row r="20" spans="3:39" hidden="1" x14ac:dyDescent="0.35">
      <c r="C20" s="60"/>
      <c r="D20" s="10" t="s">
        <v>230</v>
      </c>
      <c r="E20" s="8" t="s">
        <v>9</v>
      </c>
      <c r="F20" s="5">
        <v>0.45833333333333331</v>
      </c>
      <c r="G20" s="13">
        <v>45427</v>
      </c>
      <c r="J20" s="63"/>
      <c r="K20" t="s">
        <v>246</v>
      </c>
      <c r="L20" t="str">
        <f t="shared" si="1"/>
        <v>Nova gaming</v>
      </c>
      <c r="M20" t="str">
        <f t="shared" si="2"/>
        <v>XYZ Prime</v>
      </c>
      <c r="N20" t="s">
        <v>178</v>
      </c>
      <c r="O20" t="s">
        <v>196</v>
      </c>
      <c r="P20" t="s">
        <v>197</v>
      </c>
      <c r="Q20" t="s">
        <v>123</v>
      </c>
      <c r="R20" t="s">
        <v>218</v>
      </c>
      <c r="S20" t="s">
        <v>139</v>
      </c>
      <c r="T20" t="s">
        <v>164</v>
      </c>
      <c r="U20" t="s">
        <v>168</v>
      </c>
      <c r="V20" t="s">
        <v>81</v>
      </c>
      <c r="W20" t="s">
        <v>101</v>
      </c>
      <c r="X20" t="s">
        <v>102</v>
      </c>
      <c r="Y20" t="s">
        <v>118</v>
      </c>
      <c r="Z20" t="s">
        <v>186</v>
      </c>
      <c r="AA20" t="s">
        <v>254</v>
      </c>
      <c r="AB20" t="s">
        <v>86</v>
      </c>
      <c r="AC20" t="s">
        <v>91</v>
      </c>
      <c r="AD20" s="7">
        <v>21</v>
      </c>
      <c r="AE20" s="7">
        <v>4</v>
      </c>
      <c r="AF20" s="26">
        <v>0.52777777777777779</v>
      </c>
      <c r="AG20" s="55">
        <v>12.4</v>
      </c>
      <c r="AH20" s="26" t="str">
        <f>IF(Tabla3[[#This Row],[Ganador]]=Tabla3[[#This Row],[Equipo azul]],Tabla3[[#This Row],[Equipo rojo]],IF(Tabla3[[#This Row],[Ganador]]="","",Tabla3[[#This Row],[Equipo azul]]))</f>
        <v>XYZ Prime</v>
      </c>
      <c r="AI20" s="27" t="s">
        <v>230</v>
      </c>
      <c r="AJ20" s="27"/>
      <c r="AK20" s="27"/>
      <c r="AL20" s="22">
        <f t="shared" si="0"/>
        <v>1</v>
      </c>
      <c r="AM20"/>
    </row>
    <row r="21" spans="3:39" ht="15" hidden="1" thickBot="1" x14ac:dyDescent="0.4">
      <c r="C21" s="61"/>
      <c r="D21" s="11" t="s">
        <v>235</v>
      </c>
      <c r="E21" s="9" t="s">
        <v>212</v>
      </c>
      <c r="F21" s="6">
        <v>0.47916666666666669</v>
      </c>
      <c r="G21" s="14">
        <v>45427</v>
      </c>
      <c r="J21" s="64"/>
      <c r="K21" t="s">
        <v>246</v>
      </c>
      <c r="L21" t="str">
        <f t="shared" si="1"/>
        <v>Blackboy</v>
      </c>
      <c r="M21" t="str">
        <f t="shared" si="2"/>
        <v>Reyes Latin</v>
      </c>
      <c r="N21" t="s">
        <v>150</v>
      </c>
      <c r="O21" t="s">
        <v>78</v>
      </c>
      <c r="P21" t="s">
        <v>104</v>
      </c>
      <c r="Q21" t="s">
        <v>118</v>
      </c>
      <c r="R21" t="s">
        <v>139</v>
      </c>
      <c r="S21" t="s">
        <v>164</v>
      </c>
      <c r="T21" t="s">
        <v>152</v>
      </c>
      <c r="U21" t="s">
        <v>196</v>
      </c>
      <c r="V21" t="s">
        <v>189</v>
      </c>
      <c r="W21" t="s">
        <v>181</v>
      </c>
      <c r="X21" t="s">
        <v>100</v>
      </c>
      <c r="Y21" t="s">
        <v>218</v>
      </c>
      <c r="Z21" t="s">
        <v>156</v>
      </c>
      <c r="AA21" t="s">
        <v>190</v>
      </c>
      <c r="AB21" t="s">
        <v>108</v>
      </c>
      <c r="AC21" t="s">
        <v>197</v>
      </c>
      <c r="AD21" s="7">
        <v>3</v>
      </c>
      <c r="AE21" s="7">
        <v>25</v>
      </c>
      <c r="AF21" s="26" t="str">
        <f>SUBSTITUTE(Tabla3[[#This Row],[Duración2]],",",":")</f>
        <v>14:35</v>
      </c>
      <c r="AG21" s="7">
        <v>14.35</v>
      </c>
      <c r="AH21" s="26" t="str">
        <f>IF(Tabla3[[#This Row],[Ganador]]=Tabla3[[#This Row],[Equipo azul]],Tabla3[[#This Row],[Equipo rojo]],IF(Tabla3[[#This Row],[Ganador]]="","",Tabla3[[#This Row],[Equipo azul]]))</f>
        <v>Blackboy</v>
      </c>
      <c r="AI21" s="27" t="s">
        <v>212</v>
      </c>
      <c r="AJ21" s="27"/>
      <c r="AK21" s="27"/>
      <c r="AL21" s="22">
        <f t="shared" si="0"/>
        <v>1</v>
      </c>
      <c r="AM21"/>
    </row>
    <row r="22" spans="3:39" hidden="1" x14ac:dyDescent="0.35">
      <c r="C22" s="59" t="s">
        <v>247</v>
      </c>
      <c r="D22" s="15" t="s">
        <v>232</v>
      </c>
      <c r="E22" s="16" t="s">
        <v>231</v>
      </c>
      <c r="F22" s="17">
        <v>0.47916666666666669</v>
      </c>
      <c r="G22" s="18">
        <v>45434</v>
      </c>
      <c r="J22" s="62" t="s">
        <v>247</v>
      </c>
      <c r="K22" t="s">
        <v>247</v>
      </c>
      <c r="L22" t="str">
        <f t="shared" si="1"/>
        <v>Knights of Light</v>
      </c>
      <c r="M22" t="str">
        <f t="shared" si="2"/>
        <v>Style</v>
      </c>
      <c r="N22" t="s">
        <v>104</v>
      </c>
      <c r="O22" t="s">
        <v>195</v>
      </c>
      <c r="P22" t="s">
        <v>196</v>
      </c>
      <c r="Q22" t="s">
        <v>150</v>
      </c>
      <c r="R22" t="s">
        <v>139</v>
      </c>
      <c r="S22" t="s">
        <v>164</v>
      </c>
      <c r="T22" t="s">
        <v>81</v>
      </c>
      <c r="U22" t="s">
        <v>108</v>
      </c>
      <c r="V22" t="s">
        <v>118</v>
      </c>
      <c r="W22" t="s">
        <v>176</v>
      </c>
      <c r="X22" t="s">
        <v>160</v>
      </c>
      <c r="Y22" t="s">
        <v>125</v>
      </c>
      <c r="Z22" t="s">
        <v>123</v>
      </c>
      <c r="AA22" t="s">
        <v>188</v>
      </c>
      <c r="AB22" t="s">
        <v>171</v>
      </c>
      <c r="AC22" t="s">
        <v>82</v>
      </c>
      <c r="AD22" s="7">
        <v>8</v>
      </c>
      <c r="AE22" s="7">
        <v>28</v>
      </c>
      <c r="AF22" s="26">
        <v>0.45833333333333331</v>
      </c>
      <c r="AG22" s="55">
        <v>11</v>
      </c>
      <c r="AH22" s="26" t="str">
        <f>IF(Tabla3[[#This Row],[Ganador]]=Tabla3[[#This Row],[Equipo azul]],Tabla3[[#This Row],[Equipo rojo]],IF(Tabla3[[#This Row],[Ganador]]="","",Tabla3[[#This Row],[Equipo azul]]))</f>
        <v>Knights of Light</v>
      </c>
      <c r="AI22" s="27" t="s">
        <v>231</v>
      </c>
      <c r="AJ22" s="27"/>
      <c r="AK22" s="27"/>
      <c r="AL22" s="22">
        <f t="shared" si="0"/>
        <v>1</v>
      </c>
      <c r="AM22"/>
    </row>
    <row r="23" spans="3:39" hidden="1" x14ac:dyDescent="0.35">
      <c r="C23" s="60"/>
      <c r="D23" s="10" t="s">
        <v>9</v>
      </c>
      <c r="E23" s="8" t="s">
        <v>233</v>
      </c>
      <c r="F23" s="5">
        <v>0.45833333333333331</v>
      </c>
      <c r="G23" s="13">
        <v>45434</v>
      </c>
      <c r="J23" s="63"/>
      <c r="K23" t="s">
        <v>247</v>
      </c>
      <c r="L23" t="str">
        <f t="shared" si="1"/>
        <v>XYZ Prime</v>
      </c>
      <c r="M23" t="str">
        <f t="shared" si="2"/>
        <v>Doom eternal</v>
      </c>
      <c r="N23" t="s">
        <v>123</v>
      </c>
      <c r="O23" t="s">
        <v>139</v>
      </c>
      <c r="P23" t="s">
        <v>156</v>
      </c>
      <c r="Q23" t="s">
        <v>190</v>
      </c>
      <c r="R23" t="s">
        <v>118</v>
      </c>
      <c r="S23" t="s">
        <v>78</v>
      </c>
      <c r="T23" t="s">
        <v>81</v>
      </c>
      <c r="U23" t="s">
        <v>197</v>
      </c>
      <c r="V23" t="s">
        <v>219</v>
      </c>
      <c r="W23" t="s">
        <v>164</v>
      </c>
      <c r="X23" t="s">
        <v>110</v>
      </c>
      <c r="Y23" t="s">
        <v>104</v>
      </c>
      <c r="Z23" t="s">
        <v>101</v>
      </c>
      <c r="AA23" t="s">
        <v>196</v>
      </c>
      <c r="AB23" t="s">
        <v>150</v>
      </c>
      <c r="AC23" t="s">
        <v>193</v>
      </c>
      <c r="AD23" s="7">
        <v>21</v>
      </c>
      <c r="AE23" s="7">
        <v>15</v>
      </c>
      <c r="AF23" s="26" t="str">
        <f>SUBSTITUTE(Tabla3[[#This Row],[Duración2]],",",":")</f>
        <v>15:38</v>
      </c>
      <c r="AG23" s="7">
        <v>15.38</v>
      </c>
      <c r="AH23" s="26" t="str">
        <f>IF(Tabla3[[#This Row],[Ganador]]=Tabla3[[#This Row],[Equipo azul]],Tabla3[[#This Row],[Equipo rojo]],IF(Tabla3[[#This Row],[Ganador]]="","",Tabla3[[#This Row],[Equipo azul]]))</f>
        <v>Doom eternal</v>
      </c>
      <c r="AI23" s="27" t="s">
        <v>9</v>
      </c>
      <c r="AJ23" s="27"/>
      <c r="AK23" s="27"/>
      <c r="AL23" s="22">
        <f t="shared" si="0"/>
        <v>1</v>
      </c>
      <c r="AM23"/>
    </row>
    <row r="24" spans="3:39" hidden="1" x14ac:dyDescent="0.35">
      <c r="C24" s="60"/>
      <c r="D24" s="10" t="s">
        <v>212</v>
      </c>
      <c r="E24" s="8" t="s">
        <v>234</v>
      </c>
      <c r="F24" s="5">
        <v>0.4375</v>
      </c>
      <c r="G24" s="13">
        <v>45434</v>
      </c>
      <c r="J24" s="63"/>
      <c r="K24" t="s">
        <v>247</v>
      </c>
      <c r="L24" t="str">
        <f t="shared" si="1"/>
        <v>Reyes Latin</v>
      </c>
      <c r="M24" t="str">
        <f t="shared" si="2"/>
        <v>Reyes Latin2</v>
      </c>
      <c r="N24" t="s">
        <v>123</v>
      </c>
      <c r="O24" t="s">
        <v>164</v>
      </c>
      <c r="P24" t="s">
        <v>138</v>
      </c>
      <c r="Q24" t="s">
        <v>219</v>
      </c>
      <c r="R24" t="s">
        <v>218</v>
      </c>
      <c r="S24" t="s">
        <v>108</v>
      </c>
      <c r="T24" t="s">
        <v>81</v>
      </c>
      <c r="U24" t="s">
        <v>176</v>
      </c>
      <c r="V24" t="s">
        <v>101</v>
      </c>
      <c r="W24" t="s">
        <v>100</v>
      </c>
      <c r="X24" t="s">
        <v>368</v>
      </c>
      <c r="Y24" t="s">
        <v>189</v>
      </c>
      <c r="Z24" t="s">
        <v>111</v>
      </c>
      <c r="AA24" t="s">
        <v>166</v>
      </c>
      <c r="AB24" t="s">
        <v>147</v>
      </c>
      <c r="AC24" t="s">
        <v>82</v>
      </c>
      <c r="AD24" s="7">
        <v>16</v>
      </c>
      <c r="AE24" s="7">
        <v>23</v>
      </c>
      <c r="AF24" s="26" t="str">
        <f>SUBSTITUTE(Tabla3[[#This Row],[Duración2]],",",":")</f>
        <v>17:15</v>
      </c>
      <c r="AG24" s="7">
        <v>17.149999999999999</v>
      </c>
      <c r="AH24" s="26" t="str">
        <f>IF(Tabla3[[#This Row],[Ganador]]=Tabla3[[#This Row],[Equipo azul]],Tabla3[[#This Row],[Equipo rojo]],IF(Tabla3[[#This Row],[Ganador]]="","",Tabla3[[#This Row],[Equipo azul]]))</f>
        <v>Reyes Latin</v>
      </c>
      <c r="AI24" s="27" t="s">
        <v>234</v>
      </c>
      <c r="AJ24" s="27"/>
      <c r="AK24" s="27"/>
      <c r="AL24" s="22">
        <f t="shared" si="0"/>
        <v>1</v>
      </c>
      <c r="AM24"/>
    </row>
    <row r="25" spans="3:39" ht="15" hidden="1" thickBot="1" x14ac:dyDescent="0.4">
      <c r="C25" s="61"/>
      <c r="D25" s="9" t="s">
        <v>230</v>
      </c>
      <c r="E25" s="11" t="s">
        <v>235</v>
      </c>
      <c r="F25" s="6">
        <v>0.41666666666666669</v>
      </c>
      <c r="G25" s="14">
        <v>45434</v>
      </c>
      <c r="J25" s="64"/>
      <c r="K25" t="s">
        <v>247</v>
      </c>
      <c r="L25" t="str">
        <f t="shared" si="1"/>
        <v>Nova gaming</v>
      </c>
      <c r="M25" t="str">
        <f t="shared" si="2"/>
        <v>Blackboy</v>
      </c>
      <c r="N25" t="s">
        <v>196</v>
      </c>
      <c r="O25" t="s">
        <v>188</v>
      </c>
      <c r="Q25" t="s">
        <v>156</v>
      </c>
      <c r="R25" t="s">
        <v>78</v>
      </c>
      <c r="S25" t="s">
        <v>164</v>
      </c>
      <c r="T25" t="s">
        <v>139</v>
      </c>
      <c r="U25" t="s">
        <v>101</v>
      </c>
      <c r="V25" t="s">
        <v>178</v>
      </c>
      <c r="W25" t="s">
        <v>254</v>
      </c>
      <c r="X25" t="s">
        <v>170</v>
      </c>
      <c r="Y25" t="s">
        <v>81</v>
      </c>
      <c r="Z25" t="s">
        <v>150</v>
      </c>
      <c r="AA25" t="s">
        <v>121</v>
      </c>
      <c r="AB25" t="s">
        <v>144</v>
      </c>
      <c r="AC25" t="s">
        <v>111</v>
      </c>
      <c r="AD25" s="7">
        <v>31</v>
      </c>
      <c r="AE25" s="7">
        <v>10</v>
      </c>
      <c r="AF25" s="26" t="str">
        <f>SUBSTITUTE(Tabla3[[#This Row],[Duración2]],",",":")</f>
        <v>11:32</v>
      </c>
      <c r="AG25" s="7">
        <v>11.32</v>
      </c>
      <c r="AH25" s="26" t="str">
        <f>IF(Tabla3[[#This Row],[Ganador]]=Tabla3[[#This Row],[Equipo azul]],Tabla3[[#This Row],[Equipo rojo]],IF(Tabla3[[#This Row],[Ganador]]="","",Tabla3[[#This Row],[Equipo azul]]))</f>
        <v>Blackboy</v>
      </c>
      <c r="AI25" s="27" t="s">
        <v>230</v>
      </c>
      <c r="AJ25" s="27"/>
      <c r="AK25" s="27"/>
      <c r="AL25" s="22">
        <f t="shared" si="0"/>
        <v>1</v>
      </c>
      <c r="AM25"/>
    </row>
    <row r="26" spans="3:39" hidden="1" x14ac:dyDescent="0.35">
      <c r="C26" s="59" t="s">
        <v>248</v>
      </c>
      <c r="D26" s="15" t="s">
        <v>231</v>
      </c>
      <c r="E26" s="16" t="s">
        <v>9</v>
      </c>
      <c r="F26" s="17">
        <v>0.41666666666666669</v>
      </c>
      <c r="G26" s="18">
        <v>45441</v>
      </c>
      <c r="J26" s="62" t="s">
        <v>248</v>
      </c>
      <c r="K26" t="s">
        <v>248</v>
      </c>
      <c r="L26" t="str">
        <f t="shared" si="1"/>
        <v>Style</v>
      </c>
      <c r="M26" t="str">
        <f t="shared" si="2"/>
        <v>XYZ Prime</v>
      </c>
      <c r="N26" t="s">
        <v>139</v>
      </c>
      <c r="O26" t="s">
        <v>164</v>
      </c>
      <c r="P26" t="s">
        <v>197</v>
      </c>
      <c r="Q26" t="s">
        <v>218</v>
      </c>
      <c r="R26" t="s">
        <v>81</v>
      </c>
      <c r="S26" t="s">
        <v>123</v>
      </c>
      <c r="T26" t="s">
        <v>188</v>
      </c>
      <c r="U26" t="s">
        <v>198</v>
      </c>
      <c r="V26" t="s">
        <v>157</v>
      </c>
      <c r="W26" t="s">
        <v>219</v>
      </c>
      <c r="X26" t="s">
        <v>79</v>
      </c>
      <c r="Y26" t="s">
        <v>111</v>
      </c>
      <c r="Z26" t="s">
        <v>156</v>
      </c>
      <c r="AA26" t="s">
        <v>124</v>
      </c>
      <c r="AB26" t="s">
        <v>101</v>
      </c>
      <c r="AC26" t="s">
        <v>118</v>
      </c>
      <c r="AD26" s="7">
        <v>18</v>
      </c>
      <c r="AE26" s="7">
        <v>25</v>
      </c>
      <c r="AF26" s="26" t="str">
        <f>SUBSTITUTE(Tabla3[[#This Row],[Duración2]],",",":")</f>
        <v>17:33</v>
      </c>
      <c r="AG26" s="7">
        <v>17.329999999999998</v>
      </c>
      <c r="AH26" s="26" t="str">
        <f>IF(Tabla3[[#This Row],[Ganador]]=Tabla3[[#This Row],[Equipo azul]],Tabla3[[#This Row],[Equipo rojo]],IF(Tabla3[[#This Row],[Ganador]]="","",Tabla3[[#This Row],[Equipo azul]]))</f>
        <v>Style</v>
      </c>
      <c r="AI26" s="27" t="s">
        <v>9</v>
      </c>
      <c r="AJ26" s="27"/>
      <c r="AK26" s="27"/>
      <c r="AL26" s="22">
        <f t="shared" si="0"/>
        <v>1</v>
      </c>
      <c r="AM26"/>
    </row>
    <row r="27" spans="3:39" hidden="1" x14ac:dyDescent="0.35">
      <c r="C27" s="60"/>
      <c r="D27" s="10" t="s">
        <v>232</v>
      </c>
      <c r="E27" s="8" t="s">
        <v>212</v>
      </c>
      <c r="F27" s="5">
        <v>0.4375</v>
      </c>
      <c r="G27" s="13">
        <v>45441</v>
      </c>
      <c r="J27" s="63"/>
      <c r="K27" t="s">
        <v>248</v>
      </c>
      <c r="L27" t="str">
        <f t="shared" si="1"/>
        <v>Knights of Light</v>
      </c>
      <c r="M27" t="str">
        <f t="shared" si="2"/>
        <v>Reyes Latin</v>
      </c>
      <c r="N27" t="s">
        <v>78</v>
      </c>
      <c r="O27" t="s">
        <v>195</v>
      </c>
      <c r="P27" t="s">
        <v>134</v>
      </c>
      <c r="Q27" t="s">
        <v>101</v>
      </c>
      <c r="R27" t="s">
        <v>123</v>
      </c>
      <c r="S27" t="s">
        <v>139</v>
      </c>
      <c r="T27" t="s">
        <v>188</v>
      </c>
      <c r="U27" t="s">
        <v>113</v>
      </c>
      <c r="V27" t="s">
        <v>150</v>
      </c>
      <c r="W27" t="s">
        <v>218</v>
      </c>
      <c r="X27" t="s">
        <v>85</v>
      </c>
      <c r="Y27" t="s">
        <v>168</v>
      </c>
      <c r="Z27" t="s">
        <v>197</v>
      </c>
      <c r="AA27" t="s">
        <v>219</v>
      </c>
      <c r="AB27" t="s">
        <v>118</v>
      </c>
      <c r="AC27" t="s">
        <v>176</v>
      </c>
      <c r="AD27" s="7">
        <v>3</v>
      </c>
      <c r="AE27" s="7">
        <v>24</v>
      </c>
      <c r="AF27" s="26" t="str">
        <f>SUBSTITUTE(Tabla3[[#This Row],[Duración2]],",",":")</f>
        <v>10:58</v>
      </c>
      <c r="AG27" s="7">
        <v>10.58</v>
      </c>
      <c r="AH27" s="26" t="str">
        <f>IF(Tabla3[[#This Row],[Ganador]]=Tabla3[[#This Row],[Equipo azul]],Tabla3[[#This Row],[Equipo rojo]],IF(Tabla3[[#This Row],[Ganador]]="","",Tabla3[[#This Row],[Equipo azul]]))</f>
        <v>Knights of Light</v>
      </c>
      <c r="AI27" s="27" t="s">
        <v>212</v>
      </c>
      <c r="AJ27" s="27"/>
      <c r="AK27" s="27"/>
      <c r="AL27" s="22">
        <f t="shared" si="0"/>
        <v>1</v>
      </c>
      <c r="AM27"/>
    </row>
    <row r="28" spans="3:39" hidden="1" x14ac:dyDescent="0.35">
      <c r="C28" s="60"/>
      <c r="D28" s="10" t="s">
        <v>233</v>
      </c>
      <c r="E28" s="8" t="s">
        <v>235</v>
      </c>
      <c r="F28" s="5">
        <v>0.45833333333333331</v>
      </c>
      <c r="G28" s="13">
        <v>45441</v>
      </c>
      <c r="J28" s="63"/>
      <c r="K28" t="s">
        <v>248</v>
      </c>
      <c r="L28" t="str">
        <f t="shared" si="1"/>
        <v>Doom eternal</v>
      </c>
      <c r="M28" t="str">
        <f t="shared" si="2"/>
        <v>Blackboy</v>
      </c>
      <c r="AD28" s="7">
        <v>0</v>
      </c>
      <c r="AE28" s="7">
        <v>0</v>
      </c>
      <c r="AF28" s="26" t="str">
        <f>SUBSTITUTE(Tabla3[[#This Row],[Duración2]],",",":")</f>
        <v>0</v>
      </c>
      <c r="AG28" s="7">
        <v>0</v>
      </c>
      <c r="AH28" s="26" t="str">
        <f>IF(Tabla3[[#This Row],[Ganador]]=Tabla3[[#This Row],[Equipo azul]],Tabla3[[#This Row],[Equipo rojo]],IF(Tabla3[[#This Row],[Ganador]]="","",Tabla3[[#This Row],[Equipo azul]]))</f>
        <v>Blackboy</v>
      </c>
      <c r="AI28" s="27" t="s">
        <v>299</v>
      </c>
      <c r="AJ28" s="27" t="s">
        <v>383</v>
      </c>
      <c r="AK28" s="27"/>
      <c r="AL28" s="22">
        <f t="shared" si="0"/>
        <v>1</v>
      </c>
      <c r="AM28"/>
    </row>
    <row r="29" spans="3:39" ht="15" thickBot="1" x14ac:dyDescent="0.4">
      <c r="C29" s="61"/>
      <c r="D29" s="11" t="s">
        <v>234</v>
      </c>
      <c r="E29" s="9" t="s">
        <v>230</v>
      </c>
      <c r="F29" s="6">
        <v>0.47916666666666669</v>
      </c>
      <c r="G29" s="14">
        <v>45441</v>
      </c>
      <c r="J29" s="64"/>
      <c r="K29" t="s">
        <v>248</v>
      </c>
      <c r="L29" t="str">
        <f t="shared" si="1"/>
        <v>Reyes Latin2</v>
      </c>
      <c r="M29" t="str">
        <f t="shared" si="2"/>
        <v>Nova gaming</v>
      </c>
      <c r="N29" t="s">
        <v>188</v>
      </c>
      <c r="O29" t="s">
        <v>101</v>
      </c>
      <c r="P29" t="s">
        <v>164</v>
      </c>
      <c r="Q29" t="s">
        <v>189</v>
      </c>
      <c r="R29" t="s">
        <v>168</v>
      </c>
      <c r="S29" t="s">
        <v>81</v>
      </c>
      <c r="T29" t="s">
        <v>139</v>
      </c>
      <c r="U29" t="s">
        <v>218</v>
      </c>
      <c r="V29" t="s">
        <v>178</v>
      </c>
      <c r="W29" t="s">
        <v>197</v>
      </c>
      <c r="X29" t="s">
        <v>166</v>
      </c>
      <c r="Y29" t="s">
        <v>118</v>
      </c>
      <c r="Z29" t="s">
        <v>170</v>
      </c>
      <c r="AA29" t="s">
        <v>186</v>
      </c>
      <c r="AB29" t="s">
        <v>219</v>
      </c>
      <c r="AC29" t="s">
        <v>123</v>
      </c>
      <c r="AD29" s="7">
        <v>4</v>
      </c>
      <c r="AE29" s="7">
        <v>16</v>
      </c>
      <c r="AF29" s="26" t="str">
        <f>SUBSTITUTE(Tabla3[[#This Row],[Duración2]],",",":")</f>
        <v>13:53</v>
      </c>
      <c r="AG29" s="7">
        <v>13.53</v>
      </c>
      <c r="AH29" s="26" t="str">
        <f>IF(Tabla3[[#This Row],[Ganador]]=Tabla3[[#This Row],[Equipo azul]],Tabla3[[#This Row],[Equipo rojo]],IF(Tabla3[[#This Row],[Ganador]]="","",Tabla3[[#This Row],[Equipo azul]]))</f>
        <v>Reyes Latin2</v>
      </c>
      <c r="AI29" s="27" t="s">
        <v>230</v>
      </c>
      <c r="AJ29" s="27"/>
      <c r="AK29" s="27"/>
      <c r="AL29" s="23">
        <f t="shared" si="0"/>
        <v>1</v>
      </c>
      <c r="AM29"/>
    </row>
    <row r="31" spans="3:39" ht="15" thickBot="1" x14ac:dyDescent="0.4">
      <c r="D31" s="11"/>
    </row>
  </sheetData>
  <mergeCells count="14">
    <mergeCell ref="J22:J25"/>
    <mergeCell ref="J26:J29"/>
    <mergeCell ref="J2:J5"/>
    <mergeCell ref="J6:J9"/>
    <mergeCell ref="J10:J13"/>
    <mergeCell ref="J14:J17"/>
    <mergeCell ref="J18:J21"/>
    <mergeCell ref="C22:C25"/>
    <mergeCell ref="C26:C29"/>
    <mergeCell ref="C2:C5"/>
    <mergeCell ref="C6:C9"/>
    <mergeCell ref="C10:C13"/>
    <mergeCell ref="C14:C17"/>
    <mergeCell ref="C18:C21"/>
  </mergeCells>
  <phoneticPr fontId="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A24E45-96E7-4985-AF27-692E35735A0F}">
          <x14:formula1>
            <xm:f>Equipos!$C$3:$C$10</xm:f>
          </x14:formula1>
          <xm:sqref>AH2 AI2:AI29</xm:sqref>
        </x14:dataValidation>
        <x14:dataValidation type="list" allowBlank="1" showInputMessage="1" showErrorMessage="1" xr:uid="{59D983D4-236A-462B-B9D1-E9F930FC2C7F}">
          <x14:formula1>
            <xm:f>Heroes!$C$3:$C$126</xm:f>
          </x14:formula1>
          <xm:sqref>N2:AC28 N29:S29 Y29:AC29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01C8-D569-49D6-898B-4417859FC2D7}">
  <sheetPr codeName="Hoja9">
    <tabColor theme="7" tint="0.39997558519241921"/>
  </sheetPr>
  <dimension ref="B1:I260"/>
  <sheetViews>
    <sheetView zoomScale="80" zoomScaleNormal="80" workbookViewId="0">
      <pane ySplit="1" topLeftCell="A2" activePane="bottomLeft" state="frozen"/>
      <selection pane="bottomLeft" activeCell="C234" sqref="C234"/>
    </sheetView>
  </sheetViews>
  <sheetFormatPr baseColWidth="10" defaultRowHeight="14.5" x14ac:dyDescent="0.35"/>
  <cols>
    <col min="2" max="2" width="9.08984375" customWidth="1"/>
    <col min="3" max="3" width="13.6328125" bestFit="1" customWidth="1"/>
    <col min="4" max="4" width="15.36328125" bestFit="1" customWidth="1"/>
    <col min="5" max="5" width="5.90625" bestFit="1" customWidth="1"/>
    <col min="6" max="6" width="17.1796875" style="27" bestFit="1" customWidth="1"/>
    <col min="7" max="7" width="16.26953125" style="27" bestFit="1" customWidth="1"/>
    <col min="8" max="8" width="10.54296875" style="27" bestFit="1" customWidth="1"/>
    <col min="9" max="9" width="7.7265625" style="49" bestFit="1" customWidth="1"/>
    <col min="10" max="10" width="25.6328125" customWidth="1"/>
  </cols>
  <sheetData>
    <row r="1" spans="2:9" x14ac:dyDescent="0.35">
      <c r="B1" s="42" t="s">
        <v>291</v>
      </c>
      <c r="C1" s="43" t="s">
        <v>1</v>
      </c>
      <c r="D1" s="43" t="s">
        <v>13</v>
      </c>
      <c r="E1" s="43" t="s">
        <v>15</v>
      </c>
      <c r="F1" s="44" t="s">
        <v>16</v>
      </c>
      <c r="G1" s="44" t="s">
        <v>8</v>
      </c>
      <c r="H1" s="44" t="s">
        <v>220</v>
      </c>
      <c r="I1" s="50" t="s">
        <v>14</v>
      </c>
    </row>
    <row r="2" spans="2:9" hidden="1" x14ac:dyDescent="0.35">
      <c r="B2" s="35" t="s">
        <v>242</v>
      </c>
      <c r="C2" s="32" t="s">
        <v>0</v>
      </c>
      <c r="D2" s="32" t="s">
        <v>7</v>
      </c>
      <c r="E2" s="32" t="s">
        <v>207</v>
      </c>
      <c r="F2" s="37">
        <v>11</v>
      </c>
      <c r="G2" s="37">
        <v>1</v>
      </c>
      <c r="H2" s="37">
        <v>6</v>
      </c>
      <c r="I2" s="51">
        <v>11.5</v>
      </c>
    </row>
    <row r="3" spans="2:9" hidden="1" x14ac:dyDescent="0.35">
      <c r="B3" s="35" t="s">
        <v>242</v>
      </c>
      <c r="C3" s="32" t="s">
        <v>9</v>
      </c>
      <c r="D3" s="32" t="s">
        <v>304</v>
      </c>
      <c r="E3" s="32" t="s">
        <v>204</v>
      </c>
      <c r="F3" s="37">
        <v>7</v>
      </c>
      <c r="G3" s="37">
        <v>0</v>
      </c>
      <c r="H3" s="37">
        <v>10</v>
      </c>
      <c r="I3" s="46">
        <v>11.5</v>
      </c>
    </row>
    <row r="4" spans="2:9" hidden="1" x14ac:dyDescent="0.35">
      <c r="B4" s="35" t="s">
        <v>242</v>
      </c>
      <c r="C4" s="32" t="s">
        <v>0</v>
      </c>
      <c r="D4" s="32" t="s">
        <v>6</v>
      </c>
      <c r="E4" s="32" t="s">
        <v>208</v>
      </c>
      <c r="F4" s="37">
        <v>1</v>
      </c>
      <c r="G4" s="37">
        <v>0</v>
      </c>
      <c r="H4" s="37">
        <v>19</v>
      </c>
      <c r="I4" s="51">
        <v>10.9</v>
      </c>
    </row>
    <row r="5" spans="2:9" hidden="1" x14ac:dyDescent="0.35">
      <c r="B5" s="35" t="s">
        <v>242</v>
      </c>
      <c r="C5" s="32" t="s">
        <v>0</v>
      </c>
      <c r="D5" s="32" t="s">
        <v>5</v>
      </c>
      <c r="E5" s="32" t="s">
        <v>206</v>
      </c>
      <c r="F5" s="37">
        <v>4</v>
      </c>
      <c r="G5" s="37">
        <v>0</v>
      </c>
      <c r="H5" s="37">
        <v>9</v>
      </c>
      <c r="I5" s="51">
        <v>10.5</v>
      </c>
    </row>
    <row r="6" spans="2:9" hidden="1" x14ac:dyDescent="0.35">
      <c r="B6" s="35" t="s">
        <v>242</v>
      </c>
      <c r="C6" s="32" t="s">
        <v>9</v>
      </c>
      <c r="D6" s="32" t="s">
        <v>4</v>
      </c>
      <c r="E6" s="32" t="s">
        <v>208</v>
      </c>
      <c r="F6" s="37">
        <v>4</v>
      </c>
      <c r="G6" s="37">
        <v>1</v>
      </c>
      <c r="H6" s="37">
        <v>12</v>
      </c>
      <c r="I6" s="46">
        <v>10.3</v>
      </c>
    </row>
    <row r="7" spans="2:9" hidden="1" x14ac:dyDescent="0.35">
      <c r="B7" s="35" t="s">
        <v>242</v>
      </c>
      <c r="C7" s="32" t="s">
        <v>9</v>
      </c>
      <c r="D7" s="32" t="s">
        <v>303</v>
      </c>
      <c r="E7" s="32" t="s">
        <v>206</v>
      </c>
      <c r="F7" s="37">
        <v>5</v>
      </c>
      <c r="G7" s="37">
        <v>0</v>
      </c>
      <c r="H7" s="37">
        <v>6</v>
      </c>
      <c r="I7" s="46">
        <v>10.1</v>
      </c>
    </row>
    <row r="8" spans="2:9" hidden="1" x14ac:dyDescent="0.35">
      <c r="B8" s="35" t="s">
        <v>242</v>
      </c>
      <c r="C8" s="32" t="s">
        <v>286</v>
      </c>
      <c r="D8" s="32" t="s">
        <v>217</v>
      </c>
      <c r="E8" s="32" t="s">
        <v>205</v>
      </c>
      <c r="F8" s="37">
        <v>1</v>
      </c>
      <c r="G8" s="37">
        <v>1</v>
      </c>
      <c r="H8" s="37">
        <v>13</v>
      </c>
      <c r="I8" s="46">
        <v>9.9</v>
      </c>
    </row>
    <row r="9" spans="2:9" hidden="1" x14ac:dyDescent="0.35">
      <c r="B9" s="35" t="s">
        <v>242</v>
      </c>
      <c r="C9" s="32" t="s">
        <v>212</v>
      </c>
      <c r="D9" s="32" t="s">
        <v>268</v>
      </c>
      <c r="E9" s="32" t="s">
        <v>204</v>
      </c>
      <c r="F9" s="37">
        <v>11</v>
      </c>
      <c r="G9" s="37">
        <v>3</v>
      </c>
      <c r="H9" s="37">
        <v>3</v>
      </c>
      <c r="I9" s="46">
        <v>9.6999999999999993</v>
      </c>
    </row>
    <row r="10" spans="2:9" hidden="1" x14ac:dyDescent="0.35">
      <c r="B10" s="35" t="s">
        <v>242</v>
      </c>
      <c r="C10" s="32" t="s">
        <v>286</v>
      </c>
      <c r="D10" s="32" t="s">
        <v>257</v>
      </c>
      <c r="E10" s="32" t="s">
        <v>204</v>
      </c>
      <c r="F10" s="37">
        <v>6</v>
      </c>
      <c r="G10" s="37">
        <v>0</v>
      </c>
      <c r="H10" s="37">
        <v>4</v>
      </c>
      <c r="I10" s="46">
        <v>9.5</v>
      </c>
    </row>
    <row r="11" spans="2:9" hidden="1" x14ac:dyDescent="0.35">
      <c r="B11" s="35" t="s">
        <v>242</v>
      </c>
      <c r="C11" s="32" t="s">
        <v>286</v>
      </c>
      <c r="D11" s="32" t="s">
        <v>277</v>
      </c>
      <c r="E11" s="32" t="s">
        <v>207</v>
      </c>
      <c r="F11" s="37">
        <v>4</v>
      </c>
      <c r="G11" s="37">
        <v>0</v>
      </c>
      <c r="H11" s="37">
        <v>5</v>
      </c>
      <c r="I11" s="46">
        <v>9</v>
      </c>
    </row>
    <row r="12" spans="2:9" hidden="1" x14ac:dyDescent="0.35">
      <c r="B12" s="35" t="s">
        <v>242</v>
      </c>
      <c r="C12" s="32" t="s">
        <v>0</v>
      </c>
      <c r="D12" s="32" t="s">
        <v>203</v>
      </c>
      <c r="E12" s="32" t="s">
        <v>204</v>
      </c>
      <c r="F12" s="37">
        <v>7</v>
      </c>
      <c r="G12" s="37">
        <v>2</v>
      </c>
      <c r="H12" s="37">
        <v>6</v>
      </c>
      <c r="I12" s="51">
        <v>8.6</v>
      </c>
    </row>
    <row r="13" spans="2:9" hidden="1" x14ac:dyDescent="0.35">
      <c r="B13" s="35" t="s">
        <v>242</v>
      </c>
      <c r="C13" s="32" t="s">
        <v>231</v>
      </c>
      <c r="D13" s="32" t="s">
        <v>210</v>
      </c>
      <c r="E13" s="32" t="s">
        <v>206</v>
      </c>
      <c r="F13" s="37">
        <v>5</v>
      </c>
      <c r="G13" s="37">
        <v>3</v>
      </c>
      <c r="H13" s="37">
        <v>7</v>
      </c>
      <c r="I13" s="46">
        <v>8.6</v>
      </c>
    </row>
    <row r="14" spans="2:9" hidden="1" x14ac:dyDescent="0.35">
      <c r="B14" s="35" t="s">
        <v>242</v>
      </c>
      <c r="C14" s="32" t="s">
        <v>286</v>
      </c>
      <c r="D14" s="32" t="s">
        <v>215</v>
      </c>
      <c r="E14" s="32" t="s">
        <v>208</v>
      </c>
      <c r="F14" s="37">
        <v>2</v>
      </c>
      <c r="G14" s="37">
        <v>1</v>
      </c>
      <c r="H14" s="37">
        <v>5</v>
      </c>
      <c r="I14" s="46">
        <v>8.1999999999999993</v>
      </c>
    </row>
    <row r="15" spans="2:9" hidden="1" x14ac:dyDescent="0.35">
      <c r="B15" s="35" t="s">
        <v>242</v>
      </c>
      <c r="C15" s="32" t="s">
        <v>9</v>
      </c>
      <c r="D15" s="32" t="s">
        <v>2</v>
      </c>
      <c r="E15" s="32" t="s">
        <v>205</v>
      </c>
      <c r="F15" s="37">
        <v>1</v>
      </c>
      <c r="G15" s="37">
        <v>0</v>
      </c>
      <c r="H15" s="37">
        <v>6</v>
      </c>
      <c r="I15" s="46">
        <v>8.1</v>
      </c>
    </row>
    <row r="16" spans="2:9" hidden="1" x14ac:dyDescent="0.35">
      <c r="B16" s="35" t="s">
        <v>242</v>
      </c>
      <c r="C16" s="32" t="s">
        <v>212</v>
      </c>
      <c r="D16" s="32" t="s">
        <v>214</v>
      </c>
      <c r="E16" t="s">
        <v>207</v>
      </c>
      <c r="F16" s="37">
        <v>2</v>
      </c>
      <c r="G16" s="37">
        <v>3</v>
      </c>
      <c r="H16" s="37">
        <v>10</v>
      </c>
      <c r="I16" s="46">
        <v>7.8</v>
      </c>
    </row>
    <row r="17" spans="2:9" hidden="1" x14ac:dyDescent="0.35">
      <c r="B17" s="35" t="s">
        <v>242</v>
      </c>
      <c r="C17" s="32" t="s">
        <v>231</v>
      </c>
      <c r="D17" s="32" t="s">
        <v>325</v>
      </c>
      <c r="E17" s="32" t="s">
        <v>206</v>
      </c>
      <c r="F17" s="37">
        <v>8</v>
      </c>
      <c r="G17" s="37">
        <v>6</v>
      </c>
      <c r="H17" s="37">
        <v>2</v>
      </c>
      <c r="I17" s="46">
        <v>7.7</v>
      </c>
    </row>
    <row r="18" spans="2:9" hidden="1" x14ac:dyDescent="0.35">
      <c r="B18" s="35" t="s">
        <v>242</v>
      </c>
      <c r="C18" s="32" t="s">
        <v>286</v>
      </c>
      <c r="D18" s="32" t="s">
        <v>202</v>
      </c>
      <c r="E18" s="32" t="s">
        <v>205</v>
      </c>
      <c r="F18" s="37">
        <v>3</v>
      </c>
      <c r="G18" s="37">
        <v>1</v>
      </c>
      <c r="H18" s="37">
        <v>2</v>
      </c>
      <c r="I18" s="46">
        <v>7.7</v>
      </c>
    </row>
    <row r="19" spans="2:9" hidden="1" x14ac:dyDescent="0.35">
      <c r="B19" s="35" t="s">
        <v>242</v>
      </c>
      <c r="C19" s="32" t="s">
        <v>9</v>
      </c>
      <c r="D19" s="32" t="s">
        <v>3</v>
      </c>
      <c r="E19" s="32" t="s">
        <v>207</v>
      </c>
      <c r="F19" s="37">
        <v>4</v>
      </c>
      <c r="G19" s="37">
        <v>1</v>
      </c>
      <c r="H19" s="37">
        <v>5</v>
      </c>
      <c r="I19" s="46">
        <v>7.5</v>
      </c>
    </row>
    <row r="20" spans="2:9" hidden="1" x14ac:dyDescent="0.35">
      <c r="B20" s="35" t="s">
        <v>242</v>
      </c>
      <c r="C20" s="32" t="s">
        <v>232</v>
      </c>
      <c r="D20" s="32" t="s">
        <v>262</v>
      </c>
      <c r="E20" s="32" t="s">
        <v>204</v>
      </c>
      <c r="F20" s="37">
        <v>4</v>
      </c>
      <c r="G20" s="37">
        <v>2</v>
      </c>
      <c r="H20" s="37">
        <v>1</v>
      </c>
      <c r="I20" s="46">
        <v>6.9</v>
      </c>
    </row>
    <row r="21" spans="2:9" hidden="1" x14ac:dyDescent="0.35">
      <c r="B21" s="35" t="s">
        <v>242</v>
      </c>
      <c r="C21" s="32" t="s">
        <v>212</v>
      </c>
      <c r="D21" s="32" t="s">
        <v>216</v>
      </c>
      <c r="E21" s="32" t="s">
        <v>205</v>
      </c>
      <c r="F21" s="37">
        <v>3</v>
      </c>
      <c r="G21" s="37">
        <v>2</v>
      </c>
      <c r="H21" s="37">
        <v>5</v>
      </c>
      <c r="I21" s="46">
        <v>6.9</v>
      </c>
    </row>
    <row r="22" spans="2:9" hidden="1" x14ac:dyDescent="0.35">
      <c r="B22" s="35" t="s">
        <v>242</v>
      </c>
      <c r="C22" s="32" t="s">
        <v>231</v>
      </c>
      <c r="D22" s="32" t="s">
        <v>209</v>
      </c>
      <c r="E22" s="32" t="s">
        <v>208</v>
      </c>
      <c r="F22" s="37">
        <v>1</v>
      </c>
      <c r="G22" s="37">
        <v>3</v>
      </c>
      <c r="H22" s="37">
        <v>10</v>
      </c>
      <c r="I22" s="46">
        <v>6.7</v>
      </c>
    </row>
    <row r="23" spans="2:9" hidden="1" x14ac:dyDescent="0.35">
      <c r="B23" s="35" t="s">
        <v>242</v>
      </c>
      <c r="C23" s="32" t="s">
        <v>212</v>
      </c>
      <c r="D23" s="32" t="s">
        <v>213</v>
      </c>
      <c r="E23" s="32" t="s">
        <v>206</v>
      </c>
      <c r="F23" s="37">
        <v>5</v>
      </c>
      <c r="G23" s="37">
        <v>3</v>
      </c>
      <c r="H23" s="37">
        <v>3</v>
      </c>
      <c r="I23" s="46">
        <v>6.4</v>
      </c>
    </row>
    <row r="24" spans="2:9" hidden="1" x14ac:dyDescent="0.35">
      <c r="B24" s="35" t="s">
        <v>242</v>
      </c>
      <c r="C24" s="32" t="s">
        <v>212</v>
      </c>
      <c r="D24" s="32" t="s">
        <v>258</v>
      </c>
      <c r="E24" s="32" t="s">
        <v>208</v>
      </c>
      <c r="F24" s="37">
        <v>1</v>
      </c>
      <c r="G24" s="37">
        <v>5</v>
      </c>
      <c r="H24" s="37">
        <v>12</v>
      </c>
      <c r="I24" s="46">
        <v>6.4</v>
      </c>
    </row>
    <row r="25" spans="2:9" hidden="1" x14ac:dyDescent="0.35">
      <c r="B25" s="35" t="s">
        <v>242</v>
      </c>
      <c r="C25" s="32" t="s">
        <v>231</v>
      </c>
      <c r="D25" s="32" t="s">
        <v>256</v>
      </c>
      <c r="E25" s="32" t="s">
        <v>207</v>
      </c>
      <c r="F25" s="37">
        <v>1</v>
      </c>
      <c r="G25" s="37">
        <v>4</v>
      </c>
      <c r="H25" s="37">
        <v>7</v>
      </c>
      <c r="I25" s="46">
        <v>5.8</v>
      </c>
    </row>
    <row r="26" spans="2:9" hidden="1" x14ac:dyDescent="0.35">
      <c r="B26" s="35" t="s">
        <v>242</v>
      </c>
      <c r="C26" s="32" t="s">
        <v>235</v>
      </c>
      <c r="D26" s="32" t="s">
        <v>265</v>
      </c>
      <c r="E26" s="32" t="s">
        <v>204</v>
      </c>
      <c r="F26" s="37">
        <v>0</v>
      </c>
      <c r="G26" s="37">
        <v>1</v>
      </c>
      <c r="H26" s="37">
        <v>1</v>
      </c>
      <c r="I26" s="46">
        <v>5.7</v>
      </c>
    </row>
    <row r="27" spans="2:9" hidden="1" x14ac:dyDescent="0.35">
      <c r="B27" s="35" t="s">
        <v>242</v>
      </c>
      <c r="C27" s="32" t="s">
        <v>231</v>
      </c>
      <c r="D27" s="32" t="s">
        <v>211</v>
      </c>
      <c r="E27" s="32" t="s">
        <v>207</v>
      </c>
      <c r="F27" s="37">
        <v>1</v>
      </c>
      <c r="G27" s="37">
        <v>6</v>
      </c>
      <c r="H27" s="37">
        <v>5</v>
      </c>
      <c r="I27" s="46">
        <v>4.9000000000000004</v>
      </c>
    </row>
    <row r="28" spans="2:9" hidden="1" x14ac:dyDescent="0.35">
      <c r="B28" s="35" t="s">
        <v>242</v>
      </c>
      <c r="C28" s="32" t="s">
        <v>235</v>
      </c>
      <c r="D28" s="32" t="s">
        <v>266</v>
      </c>
      <c r="E28" s="32" t="s">
        <v>208</v>
      </c>
      <c r="F28" s="37">
        <v>1</v>
      </c>
      <c r="G28" s="37">
        <v>5</v>
      </c>
      <c r="H28" s="37">
        <v>1</v>
      </c>
      <c r="I28" s="46">
        <v>4.9000000000000004</v>
      </c>
    </row>
    <row r="29" spans="2:9" hidden="1" x14ac:dyDescent="0.35">
      <c r="B29" s="35" t="s">
        <v>242</v>
      </c>
      <c r="C29" s="32" t="s">
        <v>233</v>
      </c>
      <c r="D29" s="32" t="s">
        <v>271</v>
      </c>
      <c r="E29" s="32" t="s">
        <v>204</v>
      </c>
      <c r="F29" s="37">
        <v>1</v>
      </c>
      <c r="G29" s="37">
        <v>2</v>
      </c>
      <c r="H29" s="37">
        <v>0</v>
      </c>
      <c r="I29" s="46">
        <v>4.7</v>
      </c>
    </row>
    <row r="30" spans="2:9" hidden="1" x14ac:dyDescent="0.35">
      <c r="B30" s="35" t="s">
        <v>242</v>
      </c>
      <c r="C30" s="32" t="s">
        <v>0</v>
      </c>
      <c r="D30" s="32" t="s">
        <v>269</v>
      </c>
      <c r="E30" s="32" t="s">
        <v>208</v>
      </c>
      <c r="F30" s="37">
        <v>1</v>
      </c>
      <c r="G30" s="37">
        <v>2</v>
      </c>
      <c r="H30" s="37">
        <v>2</v>
      </c>
      <c r="I30" s="51">
        <v>4.5</v>
      </c>
    </row>
    <row r="31" spans="2:9" hidden="1" x14ac:dyDescent="0.35">
      <c r="B31" s="35" t="s">
        <v>242</v>
      </c>
      <c r="C31" s="32" t="s">
        <v>233</v>
      </c>
      <c r="D31" s="32" t="s">
        <v>273</v>
      </c>
      <c r="E31" s="32" t="s">
        <v>207</v>
      </c>
      <c r="F31" s="37">
        <v>1</v>
      </c>
      <c r="G31" s="37">
        <v>4</v>
      </c>
      <c r="H31" s="37">
        <v>0</v>
      </c>
      <c r="I31" s="46">
        <v>4.4000000000000004</v>
      </c>
    </row>
    <row r="32" spans="2:9" hidden="1" x14ac:dyDescent="0.35">
      <c r="B32" s="35" t="s">
        <v>242</v>
      </c>
      <c r="C32" s="32" t="s">
        <v>235</v>
      </c>
      <c r="D32" s="32" t="s">
        <v>264</v>
      </c>
      <c r="E32" s="32" t="s">
        <v>207</v>
      </c>
      <c r="F32" s="37">
        <v>1</v>
      </c>
      <c r="G32" s="37">
        <v>3</v>
      </c>
      <c r="H32" s="37">
        <v>0</v>
      </c>
      <c r="I32" s="46">
        <v>4.3</v>
      </c>
    </row>
    <row r="33" spans="2:9" hidden="1" x14ac:dyDescent="0.35">
      <c r="B33" s="35" t="s">
        <v>242</v>
      </c>
      <c r="C33" s="32" t="s">
        <v>233</v>
      </c>
      <c r="D33" s="32" t="s">
        <v>274</v>
      </c>
      <c r="E33" s="32" t="s">
        <v>206</v>
      </c>
      <c r="F33" s="37">
        <v>0</v>
      </c>
      <c r="G33" s="37">
        <v>2</v>
      </c>
      <c r="H33" s="37">
        <v>0</v>
      </c>
      <c r="I33" s="46">
        <v>3.8</v>
      </c>
    </row>
    <row r="34" spans="2:9" hidden="1" x14ac:dyDescent="0.35">
      <c r="B34" s="35" t="s">
        <v>242</v>
      </c>
      <c r="C34" s="32" t="s">
        <v>232</v>
      </c>
      <c r="D34" s="32" t="s">
        <v>260</v>
      </c>
      <c r="E34" s="32" t="s">
        <v>206</v>
      </c>
      <c r="F34" s="37">
        <v>1</v>
      </c>
      <c r="G34" s="37">
        <v>5</v>
      </c>
      <c r="H34" s="37">
        <v>1</v>
      </c>
      <c r="I34" s="46">
        <v>3.6</v>
      </c>
    </row>
    <row r="35" spans="2:9" hidden="1" x14ac:dyDescent="0.35">
      <c r="B35" s="35" t="s">
        <v>242</v>
      </c>
      <c r="C35" s="32" t="s">
        <v>232</v>
      </c>
      <c r="D35" s="32" t="s">
        <v>275</v>
      </c>
      <c r="E35" s="32" t="s">
        <v>206</v>
      </c>
      <c r="F35" s="37">
        <v>0</v>
      </c>
      <c r="G35" s="37">
        <v>6</v>
      </c>
      <c r="H35" s="37">
        <v>3</v>
      </c>
      <c r="I35" s="46">
        <v>3.5</v>
      </c>
    </row>
    <row r="36" spans="2:9" hidden="1" x14ac:dyDescent="0.35">
      <c r="B36" s="35" t="s">
        <v>242</v>
      </c>
      <c r="C36" s="32" t="s">
        <v>232</v>
      </c>
      <c r="D36" s="32" t="s">
        <v>276</v>
      </c>
      <c r="E36" s="32" t="s">
        <v>205</v>
      </c>
      <c r="F36" s="37">
        <v>0</v>
      </c>
      <c r="G36" s="37">
        <v>4</v>
      </c>
      <c r="H36" s="37">
        <v>1</v>
      </c>
      <c r="I36" s="46">
        <v>3.5</v>
      </c>
    </row>
    <row r="37" spans="2:9" hidden="1" x14ac:dyDescent="0.35">
      <c r="B37" s="35" t="s">
        <v>242</v>
      </c>
      <c r="C37" s="32" t="s">
        <v>233</v>
      </c>
      <c r="D37" s="32" t="s">
        <v>272</v>
      </c>
      <c r="E37" s="32" t="s">
        <v>205</v>
      </c>
      <c r="F37" s="37">
        <v>0</v>
      </c>
      <c r="G37" s="37">
        <v>4</v>
      </c>
      <c r="H37" s="37">
        <v>0</v>
      </c>
      <c r="I37" s="46">
        <v>3.1</v>
      </c>
    </row>
    <row r="38" spans="2:9" hidden="1" x14ac:dyDescent="0.35">
      <c r="B38" s="35" t="s">
        <v>242</v>
      </c>
      <c r="C38" s="32" t="s">
        <v>232</v>
      </c>
      <c r="D38" s="32" t="s">
        <v>261</v>
      </c>
      <c r="E38" s="32" t="s">
        <v>207</v>
      </c>
      <c r="F38" s="37">
        <v>0</v>
      </c>
      <c r="G38" s="37">
        <v>7</v>
      </c>
      <c r="H38" s="37">
        <v>1</v>
      </c>
      <c r="I38" s="46">
        <v>3</v>
      </c>
    </row>
    <row r="39" spans="2:9" hidden="1" x14ac:dyDescent="0.35">
      <c r="B39" s="35" t="s">
        <v>242</v>
      </c>
      <c r="C39" s="32" t="s">
        <v>235</v>
      </c>
      <c r="D39" s="32" t="s">
        <v>267</v>
      </c>
      <c r="E39" s="32" t="s">
        <v>205</v>
      </c>
      <c r="F39" s="37">
        <v>0</v>
      </c>
      <c r="G39" s="37">
        <v>7</v>
      </c>
      <c r="H39" s="37">
        <v>0</v>
      </c>
      <c r="I39" s="46">
        <v>3</v>
      </c>
    </row>
    <row r="40" spans="2:9" hidden="1" x14ac:dyDescent="0.35">
      <c r="B40" s="35" t="s">
        <v>242</v>
      </c>
      <c r="C40" s="32" t="s">
        <v>235</v>
      </c>
      <c r="D40" s="32" t="s">
        <v>263</v>
      </c>
      <c r="E40" s="32" t="s">
        <v>206</v>
      </c>
      <c r="F40" s="37">
        <v>0</v>
      </c>
      <c r="G40" s="37">
        <v>5</v>
      </c>
      <c r="H40" s="37">
        <v>0</v>
      </c>
      <c r="I40" s="46">
        <v>3</v>
      </c>
    </row>
    <row r="41" spans="2:9" hidden="1" x14ac:dyDescent="0.35">
      <c r="B41" s="35" t="s">
        <v>242</v>
      </c>
      <c r="C41" s="32" t="s">
        <v>233</v>
      </c>
      <c r="D41" s="32" t="s">
        <v>270</v>
      </c>
      <c r="E41" s="32" t="s">
        <v>208</v>
      </c>
      <c r="F41" s="37">
        <v>0</v>
      </c>
      <c r="G41" s="37">
        <v>4</v>
      </c>
      <c r="H41" s="37">
        <v>0</v>
      </c>
      <c r="I41" s="46">
        <v>3</v>
      </c>
    </row>
    <row r="42" spans="2:9" hidden="1" x14ac:dyDescent="0.35">
      <c r="B42" s="35" t="s">
        <v>243</v>
      </c>
      <c r="C42" s="32" t="s">
        <v>234</v>
      </c>
      <c r="D42" s="32" t="s">
        <v>306</v>
      </c>
      <c r="E42" s="32" t="s">
        <v>207</v>
      </c>
      <c r="F42" s="37">
        <v>12</v>
      </c>
      <c r="G42" s="37">
        <v>1</v>
      </c>
      <c r="H42" s="37">
        <v>3</v>
      </c>
      <c r="I42" s="46">
        <v>11</v>
      </c>
    </row>
    <row r="43" spans="2:9" hidden="1" x14ac:dyDescent="0.35">
      <c r="B43" s="35" t="s">
        <v>243</v>
      </c>
      <c r="C43" s="32" t="s">
        <v>232</v>
      </c>
      <c r="D43" s="32" t="s">
        <v>262</v>
      </c>
      <c r="E43" s="32" t="s">
        <v>204</v>
      </c>
      <c r="F43" s="37">
        <v>7</v>
      </c>
      <c r="G43" s="37">
        <v>2</v>
      </c>
      <c r="H43" s="37">
        <v>12</v>
      </c>
      <c r="I43" s="46">
        <v>10.7</v>
      </c>
    </row>
    <row r="44" spans="2:9" hidden="1" x14ac:dyDescent="0.35">
      <c r="B44" s="35" t="s">
        <v>243</v>
      </c>
      <c r="C44" s="32" t="s">
        <v>299</v>
      </c>
      <c r="D44" s="32" t="s">
        <v>296</v>
      </c>
      <c r="E44" s="32" t="s">
        <v>207</v>
      </c>
      <c r="F44" s="37">
        <v>8</v>
      </c>
      <c r="G44" s="37">
        <v>2</v>
      </c>
      <c r="H44" s="37">
        <v>11</v>
      </c>
      <c r="I44" s="46">
        <v>10.5</v>
      </c>
    </row>
    <row r="45" spans="2:9" hidden="1" x14ac:dyDescent="0.35">
      <c r="B45" s="35" t="s">
        <v>243</v>
      </c>
      <c r="C45" s="32" t="s">
        <v>212</v>
      </c>
      <c r="D45" s="32" t="s">
        <v>214</v>
      </c>
      <c r="E45" s="32" t="s">
        <v>207</v>
      </c>
      <c r="F45" s="37">
        <v>4</v>
      </c>
      <c r="G45" s="37">
        <v>3</v>
      </c>
      <c r="H45" s="37">
        <v>15</v>
      </c>
      <c r="I45" s="46">
        <v>10.5</v>
      </c>
    </row>
    <row r="46" spans="2:9" hidden="1" x14ac:dyDescent="0.35">
      <c r="B46" s="35" t="s">
        <v>243</v>
      </c>
      <c r="C46" s="32" t="s">
        <v>212</v>
      </c>
      <c r="D46" s="32" t="s">
        <v>302</v>
      </c>
      <c r="E46" s="32" t="s">
        <v>206</v>
      </c>
      <c r="F46" s="37">
        <v>7</v>
      </c>
      <c r="G46" s="37">
        <v>2</v>
      </c>
      <c r="H46" s="37">
        <v>9</v>
      </c>
      <c r="I46" s="46">
        <v>10.5</v>
      </c>
    </row>
    <row r="47" spans="2:9" hidden="1" x14ac:dyDescent="0.35">
      <c r="B47" s="35" t="s">
        <v>243</v>
      </c>
      <c r="C47" s="32" t="s">
        <v>299</v>
      </c>
      <c r="D47" s="32" t="s">
        <v>298</v>
      </c>
      <c r="E47" s="32" t="s">
        <v>204</v>
      </c>
      <c r="F47" s="37">
        <v>10</v>
      </c>
      <c r="G47" s="37">
        <v>1</v>
      </c>
      <c r="H47" s="37">
        <v>7</v>
      </c>
      <c r="I47" s="46">
        <v>10.199999999999999</v>
      </c>
    </row>
    <row r="48" spans="2:9" hidden="1" x14ac:dyDescent="0.35">
      <c r="B48" s="35" t="s">
        <v>243</v>
      </c>
      <c r="C48" s="32" t="s">
        <v>234</v>
      </c>
      <c r="D48" s="32" t="s">
        <v>257</v>
      </c>
      <c r="E48" s="32" t="s">
        <v>204</v>
      </c>
      <c r="F48" s="37">
        <v>2</v>
      </c>
      <c r="G48" s="37">
        <v>1</v>
      </c>
      <c r="H48" s="37">
        <v>12</v>
      </c>
      <c r="I48" s="46">
        <v>9.3000000000000007</v>
      </c>
    </row>
    <row r="49" spans="2:9" hidden="1" x14ac:dyDescent="0.35">
      <c r="B49" s="35" t="s">
        <v>243</v>
      </c>
      <c r="C49" s="32" t="s">
        <v>212</v>
      </c>
      <c r="D49" s="32" t="s">
        <v>216</v>
      </c>
      <c r="E49" s="32" t="s">
        <v>205</v>
      </c>
      <c r="F49" s="37">
        <v>7</v>
      </c>
      <c r="G49" s="37">
        <v>2</v>
      </c>
      <c r="H49" s="37">
        <v>6</v>
      </c>
      <c r="I49" s="46">
        <v>9.1999999999999993</v>
      </c>
    </row>
    <row r="50" spans="2:9" hidden="1" x14ac:dyDescent="0.35">
      <c r="B50" s="35" t="s">
        <v>243</v>
      </c>
      <c r="C50" s="32" t="s">
        <v>212</v>
      </c>
      <c r="D50" s="32" t="s">
        <v>258</v>
      </c>
      <c r="E50" s="32" t="s">
        <v>208</v>
      </c>
      <c r="F50" s="37">
        <v>1</v>
      </c>
      <c r="G50" s="37">
        <v>2</v>
      </c>
      <c r="H50" s="37">
        <v>15</v>
      </c>
      <c r="I50" s="46">
        <v>9</v>
      </c>
    </row>
    <row r="51" spans="2:9" hidden="1" x14ac:dyDescent="0.35">
      <c r="B51" s="35" t="s">
        <v>243</v>
      </c>
      <c r="C51" s="32" t="s">
        <v>9</v>
      </c>
      <c r="D51" s="32" t="s">
        <v>4</v>
      </c>
      <c r="E51" s="32" t="s">
        <v>208</v>
      </c>
      <c r="F51" s="37">
        <v>3</v>
      </c>
      <c r="G51" s="37">
        <v>3</v>
      </c>
      <c r="H51" s="37">
        <v>9</v>
      </c>
      <c r="I51" s="46">
        <v>8.8000000000000007</v>
      </c>
    </row>
    <row r="52" spans="2:9" hidden="1" x14ac:dyDescent="0.35">
      <c r="B52" s="35" t="s">
        <v>243</v>
      </c>
      <c r="C52" s="32" t="s">
        <v>9</v>
      </c>
      <c r="D52" s="32" t="s">
        <v>305</v>
      </c>
      <c r="E52" s="32" t="s">
        <v>207</v>
      </c>
      <c r="F52" s="37">
        <v>3</v>
      </c>
      <c r="G52" s="37">
        <v>4</v>
      </c>
      <c r="H52" s="37">
        <v>8</v>
      </c>
      <c r="I52" s="46">
        <v>8.6999999999999993</v>
      </c>
    </row>
    <row r="53" spans="2:9" hidden="1" x14ac:dyDescent="0.35">
      <c r="B53" s="35" t="s">
        <v>243</v>
      </c>
      <c r="C53" s="32" t="s">
        <v>232</v>
      </c>
      <c r="D53" s="32" t="s">
        <v>300</v>
      </c>
      <c r="E53" s="32" t="s">
        <v>208</v>
      </c>
      <c r="F53" s="37">
        <v>4</v>
      </c>
      <c r="G53" s="37">
        <v>4</v>
      </c>
      <c r="H53" s="37">
        <v>11</v>
      </c>
      <c r="I53" s="46">
        <v>8.3000000000000007</v>
      </c>
    </row>
    <row r="54" spans="2:9" hidden="1" x14ac:dyDescent="0.35">
      <c r="B54" s="35" t="s">
        <v>243</v>
      </c>
      <c r="C54" s="32" t="s">
        <v>0</v>
      </c>
      <c r="D54" s="32" t="s">
        <v>5</v>
      </c>
      <c r="E54" s="32" t="s">
        <v>206</v>
      </c>
      <c r="F54" s="37">
        <v>6</v>
      </c>
      <c r="G54" s="37">
        <v>3</v>
      </c>
      <c r="H54" s="37">
        <v>1</v>
      </c>
      <c r="I54" s="51">
        <v>7.8</v>
      </c>
    </row>
    <row r="55" spans="2:9" hidden="1" x14ac:dyDescent="0.35">
      <c r="B55" s="35" t="s">
        <v>243</v>
      </c>
      <c r="C55" s="32" t="s">
        <v>9</v>
      </c>
      <c r="D55" s="32" t="s">
        <v>304</v>
      </c>
      <c r="E55" s="32" t="s">
        <v>204</v>
      </c>
      <c r="F55" s="37">
        <v>2</v>
      </c>
      <c r="G55" s="37">
        <v>2</v>
      </c>
      <c r="H55" s="37">
        <v>8</v>
      </c>
      <c r="I55" s="46">
        <v>7.6</v>
      </c>
    </row>
    <row r="56" spans="2:9" hidden="1" x14ac:dyDescent="0.35">
      <c r="B56" s="35" t="s">
        <v>243</v>
      </c>
      <c r="C56" s="32" t="s">
        <v>212</v>
      </c>
      <c r="D56" s="32" t="s">
        <v>268</v>
      </c>
      <c r="E56" s="32" t="s">
        <v>204</v>
      </c>
      <c r="F56" s="37">
        <v>2</v>
      </c>
      <c r="G56" s="37">
        <v>4</v>
      </c>
      <c r="H56" s="37">
        <v>12</v>
      </c>
      <c r="I56" s="46">
        <v>7.5</v>
      </c>
    </row>
    <row r="57" spans="2:9" hidden="1" x14ac:dyDescent="0.35">
      <c r="B57" s="35" t="s">
        <v>243</v>
      </c>
      <c r="C57" s="32" t="s">
        <v>299</v>
      </c>
      <c r="D57" s="32" t="s">
        <v>270</v>
      </c>
      <c r="E57" s="32" t="s">
        <v>208</v>
      </c>
      <c r="F57" s="37">
        <v>1</v>
      </c>
      <c r="G57" s="37">
        <v>8</v>
      </c>
      <c r="H57" s="37">
        <v>16</v>
      </c>
      <c r="I57" s="46">
        <v>7.3</v>
      </c>
    </row>
    <row r="58" spans="2:9" hidden="1" x14ac:dyDescent="0.35">
      <c r="B58" s="35" t="s">
        <v>243</v>
      </c>
      <c r="C58" s="32" t="s">
        <v>9</v>
      </c>
      <c r="D58" s="32" t="s">
        <v>2</v>
      </c>
      <c r="E58" s="32" t="s">
        <v>205</v>
      </c>
      <c r="F58" s="37">
        <v>2</v>
      </c>
      <c r="G58" s="37">
        <v>4</v>
      </c>
      <c r="H58" s="37">
        <v>8</v>
      </c>
      <c r="I58" s="46">
        <v>7.3</v>
      </c>
    </row>
    <row r="59" spans="2:9" hidden="1" x14ac:dyDescent="0.35">
      <c r="B59" s="35" t="s">
        <v>243</v>
      </c>
      <c r="C59" s="32" t="s">
        <v>9</v>
      </c>
      <c r="D59" s="32" t="s">
        <v>303</v>
      </c>
      <c r="E59" s="32" t="s">
        <v>206</v>
      </c>
      <c r="F59" s="37">
        <v>2</v>
      </c>
      <c r="G59" s="37">
        <v>5</v>
      </c>
      <c r="H59" s="37">
        <v>8</v>
      </c>
      <c r="I59" s="46">
        <v>7.1</v>
      </c>
    </row>
    <row r="60" spans="2:9" hidden="1" x14ac:dyDescent="0.35">
      <c r="B60" s="35" t="s">
        <v>243</v>
      </c>
      <c r="C60" s="32" t="s">
        <v>299</v>
      </c>
      <c r="D60" s="32" t="s">
        <v>297</v>
      </c>
      <c r="E60" s="32" t="s">
        <v>206</v>
      </c>
      <c r="F60" s="37">
        <v>2</v>
      </c>
      <c r="G60" s="37">
        <v>3</v>
      </c>
      <c r="H60" s="37">
        <v>9</v>
      </c>
      <c r="I60" s="46">
        <v>6.9</v>
      </c>
    </row>
    <row r="61" spans="2:9" hidden="1" x14ac:dyDescent="0.35">
      <c r="B61" s="35" t="s">
        <v>243</v>
      </c>
      <c r="C61" s="32" t="s">
        <v>299</v>
      </c>
      <c r="D61" s="32" t="s">
        <v>272</v>
      </c>
      <c r="E61" s="32" t="s">
        <v>205</v>
      </c>
      <c r="F61" s="37">
        <v>4</v>
      </c>
      <c r="G61" s="37">
        <v>7</v>
      </c>
      <c r="H61" s="37">
        <v>9</v>
      </c>
      <c r="I61" s="46">
        <v>6.8</v>
      </c>
    </row>
    <row r="62" spans="2:9" hidden="1" x14ac:dyDescent="0.35">
      <c r="B62" s="35" t="s">
        <v>243</v>
      </c>
      <c r="C62" s="32" t="s">
        <v>0</v>
      </c>
      <c r="D62" s="32" t="s">
        <v>203</v>
      </c>
      <c r="E62" s="32" t="s">
        <v>204</v>
      </c>
      <c r="F62" s="37">
        <v>2</v>
      </c>
      <c r="G62" s="37">
        <v>4</v>
      </c>
      <c r="H62" s="37">
        <v>7</v>
      </c>
      <c r="I62" s="51">
        <v>6.8</v>
      </c>
    </row>
    <row r="63" spans="2:9" hidden="1" x14ac:dyDescent="0.35">
      <c r="B63" s="35" t="s">
        <v>243</v>
      </c>
      <c r="C63" s="32" t="s">
        <v>232</v>
      </c>
      <c r="D63" s="32" t="s">
        <v>260</v>
      </c>
      <c r="E63" s="32" t="s">
        <v>206</v>
      </c>
      <c r="F63" s="37">
        <v>2</v>
      </c>
      <c r="G63" s="37">
        <v>5</v>
      </c>
      <c r="H63" s="37">
        <v>8</v>
      </c>
      <c r="I63" s="46">
        <v>6.2</v>
      </c>
    </row>
    <row r="64" spans="2:9" hidden="1" x14ac:dyDescent="0.35">
      <c r="B64" s="35" t="s">
        <v>243</v>
      </c>
      <c r="C64" s="32" t="s">
        <v>234</v>
      </c>
      <c r="D64" s="32" t="s">
        <v>215</v>
      </c>
      <c r="E64" s="32" t="s">
        <v>208</v>
      </c>
      <c r="F64" s="37">
        <v>0</v>
      </c>
      <c r="G64" s="37">
        <v>4</v>
      </c>
      <c r="H64" s="37">
        <v>8</v>
      </c>
      <c r="I64" s="46">
        <v>6.2</v>
      </c>
    </row>
    <row r="65" spans="2:9" hidden="1" x14ac:dyDescent="0.35">
      <c r="B65" s="35" t="s">
        <v>243</v>
      </c>
      <c r="C65" s="32" t="s">
        <v>232</v>
      </c>
      <c r="D65" s="32" t="s">
        <v>261</v>
      </c>
      <c r="E65" s="32" t="s">
        <v>207</v>
      </c>
      <c r="F65" s="37">
        <v>6</v>
      </c>
      <c r="G65" s="37">
        <v>7</v>
      </c>
      <c r="H65" s="37">
        <v>4</v>
      </c>
      <c r="I65" s="46">
        <v>5.8</v>
      </c>
    </row>
    <row r="66" spans="2:9" hidden="1" x14ac:dyDescent="0.35">
      <c r="B66" s="35" t="s">
        <v>243</v>
      </c>
      <c r="C66" s="32" t="s">
        <v>0</v>
      </c>
      <c r="D66" s="32" t="s">
        <v>6</v>
      </c>
      <c r="E66" s="32" t="s">
        <v>208</v>
      </c>
      <c r="F66" s="37">
        <v>2</v>
      </c>
      <c r="G66" s="37">
        <v>5</v>
      </c>
      <c r="H66" s="37">
        <v>5</v>
      </c>
      <c r="I66" s="51">
        <v>5.8</v>
      </c>
    </row>
    <row r="67" spans="2:9" hidden="1" x14ac:dyDescent="0.35">
      <c r="B67" s="35" t="s">
        <v>243</v>
      </c>
      <c r="C67" s="32" t="s">
        <v>234</v>
      </c>
      <c r="D67" s="32" t="s">
        <v>259</v>
      </c>
      <c r="E67" s="32" t="s">
        <v>205</v>
      </c>
      <c r="F67" s="37">
        <v>3</v>
      </c>
      <c r="G67" s="37">
        <v>6</v>
      </c>
      <c r="H67" s="37">
        <v>3</v>
      </c>
      <c r="I67" s="46">
        <v>5.3</v>
      </c>
    </row>
    <row r="68" spans="2:9" hidden="1" x14ac:dyDescent="0.35">
      <c r="B68" s="35" t="s">
        <v>243</v>
      </c>
      <c r="C68" s="32" t="s">
        <v>0</v>
      </c>
      <c r="D68" s="32" t="s">
        <v>269</v>
      </c>
      <c r="E68" s="32" t="s">
        <v>205</v>
      </c>
      <c r="F68" s="37">
        <v>3</v>
      </c>
      <c r="G68" s="37">
        <v>4</v>
      </c>
      <c r="H68" s="37">
        <v>1</v>
      </c>
      <c r="I68" s="51">
        <v>5.2</v>
      </c>
    </row>
    <row r="69" spans="2:9" hidden="1" x14ac:dyDescent="0.35">
      <c r="B69" s="35" t="s">
        <v>243</v>
      </c>
      <c r="C69" s="32" t="s">
        <v>232</v>
      </c>
      <c r="D69" s="32" t="s">
        <v>275</v>
      </c>
      <c r="E69" s="32" t="s">
        <v>206</v>
      </c>
      <c r="F69" s="37">
        <v>2</v>
      </c>
      <c r="G69" s="37">
        <v>7</v>
      </c>
      <c r="H69" s="37">
        <v>3</v>
      </c>
      <c r="I69" s="46">
        <v>4.2</v>
      </c>
    </row>
    <row r="70" spans="2:9" hidden="1" x14ac:dyDescent="0.35">
      <c r="B70" s="36" t="s">
        <v>243</v>
      </c>
      <c r="C70" s="33" t="s">
        <v>0</v>
      </c>
      <c r="D70" s="33" t="s">
        <v>7</v>
      </c>
      <c r="E70" s="33" t="s">
        <v>207</v>
      </c>
      <c r="F70" s="40">
        <v>0</v>
      </c>
      <c r="G70" s="40">
        <v>5</v>
      </c>
      <c r="H70" s="40">
        <v>3</v>
      </c>
      <c r="I70" s="52">
        <v>3.7</v>
      </c>
    </row>
    <row r="71" spans="2:9" hidden="1" x14ac:dyDescent="0.35">
      <c r="B71" t="s">
        <v>244</v>
      </c>
      <c r="C71" s="33" t="s">
        <v>9</v>
      </c>
      <c r="D71" t="s">
        <v>305</v>
      </c>
      <c r="E71" t="s">
        <v>207</v>
      </c>
      <c r="F71" s="27">
        <v>15</v>
      </c>
      <c r="G71" s="27">
        <v>0</v>
      </c>
      <c r="H71" s="27">
        <v>11</v>
      </c>
      <c r="I71" s="34">
        <v>14.3</v>
      </c>
    </row>
    <row r="72" spans="2:9" hidden="1" x14ac:dyDescent="0.35">
      <c r="B72" t="s">
        <v>244</v>
      </c>
      <c r="C72" s="33" t="s">
        <v>0</v>
      </c>
      <c r="D72" t="s">
        <v>7</v>
      </c>
      <c r="E72" t="s">
        <v>207</v>
      </c>
      <c r="F72" s="27">
        <v>11</v>
      </c>
      <c r="G72" s="27">
        <v>0</v>
      </c>
      <c r="H72" s="27">
        <v>7</v>
      </c>
      <c r="I72" s="49">
        <v>12.8</v>
      </c>
    </row>
    <row r="73" spans="2:9" hidden="1" x14ac:dyDescent="0.35">
      <c r="B73" t="s">
        <v>244</v>
      </c>
      <c r="C73" s="33" t="s">
        <v>212</v>
      </c>
      <c r="D73" s="32" t="s">
        <v>302</v>
      </c>
      <c r="E73" s="32" t="s">
        <v>206</v>
      </c>
      <c r="F73" s="27">
        <v>4</v>
      </c>
      <c r="G73" s="27">
        <v>2</v>
      </c>
      <c r="H73" s="27">
        <v>17</v>
      </c>
      <c r="I73" s="34">
        <v>10.7</v>
      </c>
    </row>
    <row r="74" spans="2:9" hidden="1" x14ac:dyDescent="0.35">
      <c r="B74" t="s">
        <v>244</v>
      </c>
      <c r="C74" s="33" t="s">
        <v>9</v>
      </c>
      <c r="D74" s="33" t="s">
        <v>2</v>
      </c>
      <c r="E74" s="33" t="s">
        <v>205</v>
      </c>
      <c r="F74" s="27">
        <v>9</v>
      </c>
      <c r="G74" s="27">
        <v>2</v>
      </c>
      <c r="H74" s="27">
        <v>12</v>
      </c>
      <c r="I74" s="34">
        <v>10.3</v>
      </c>
    </row>
    <row r="75" spans="2:9" hidden="1" x14ac:dyDescent="0.35">
      <c r="B75" t="s">
        <v>244</v>
      </c>
      <c r="C75" s="33" t="s">
        <v>9</v>
      </c>
      <c r="D75" t="s">
        <v>322</v>
      </c>
      <c r="E75" t="s">
        <v>206</v>
      </c>
      <c r="F75" s="27">
        <v>4</v>
      </c>
      <c r="G75" s="27">
        <v>1</v>
      </c>
      <c r="H75" s="27">
        <v>15</v>
      </c>
      <c r="I75" s="34">
        <v>10.3</v>
      </c>
    </row>
    <row r="76" spans="2:9" hidden="1" x14ac:dyDescent="0.35">
      <c r="B76" t="s">
        <v>244</v>
      </c>
      <c r="C76" s="32" t="s">
        <v>212</v>
      </c>
      <c r="D76" s="32" t="s">
        <v>214</v>
      </c>
      <c r="E76" t="s">
        <v>207</v>
      </c>
      <c r="F76" s="27">
        <v>16</v>
      </c>
      <c r="G76" s="27">
        <v>3</v>
      </c>
      <c r="H76" s="27">
        <v>3</v>
      </c>
      <c r="I76" s="34">
        <v>10.199999999999999</v>
      </c>
    </row>
    <row r="77" spans="2:9" hidden="1" x14ac:dyDescent="0.35">
      <c r="B77" t="s">
        <v>244</v>
      </c>
      <c r="C77" s="32" t="s">
        <v>234</v>
      </c>
      <c r="D77" s="32" t="s">
        <v>257</v>
      </c>
      <c r="E77" t="s">
        <v>204</v>
      </c>
      <c r="F77" s="27">
        <v>5</v>
      </c>
      <c r="G77" s="27">
        <v>0</v>
      </c>
      <c r="H77" s="27">
        <v>6</v>
      </c>
      <c r="I77" s="34">
        <v>9.8000000000000007</v>
      </c>
    </row>
    <row r="78" spans="2:9" hidden="1" x14ac:dyDescent="0.35">
      <c r="B78" t="s">
        <v>244</v>
      </c>
      <c r="C78" s="32" t="s">
        <v>234</v>
      </c>
      <c r="D78" s="32" t="s">
        <v>315</v>
      </c>
      <c r="E78" t="s">
        <v>205</v>
      </c>
      <c r="F78" s="27">
        <v>1</v>
      </c>
      <c r="G78" s="27">
        <v>3</v>
      </c>
      <c r="H78" s="27">
        <v>7</v>
      </c>
      <c r="I78" s="34">
        <v>9.8000000000000007</v>
      </c>
    </row>
    <row r="79" spans="2:9" hidden="1" x14ac:dyDescent="0.35">
      <c r="B79" t="s">
        <v>244</v>
      </c>
      <c r="C79" s="32" t="s">
        <v>9</v>
      </c>
      <c r="D79" t="s">
        <v>320</v>
      </c>
      <c r="E79" t="s">
        <v>204</v>
      </c>
      <c r="F79" s="27">
        <v>3</v>
      </c>
      <c r="G79" s="27">
        <v>1</v>
      </c>
      <c r="H79" s="27">
        <v>17</v>
      </c>
      <c r="I79" s="34">
        <v>9.8000000000000007</v>
      </c>
    </row>
    <row r="80" spans="2:9" hidden="1" x14ac:dyDescent="0.35">
      <c r="B80" t="s">
        <v>244</v>
      </c>
      <c r="C80" s="32" t="s">
        <v>233</v>
      </c>
      <c r="D80" s="32" t="s">
        <v>348</v>
      </c>
      <c r="E80" t="s">
        <v>207</v>
      </c>
      <c r="F80" s="27">
        <v>8</v>
      </c>
      <c r="G80" s="27">
        <v>4</v>
      </c>
      <c r="H80" s="27">
        <v>6</v>
      </c>
      <c r="I80" s="34">
        <v>9.5</v>
      </c>
    </row>
    <row r="81" spans="2:9" hidden="1" x14ac:dyDescent="0.35">
      <c r="B81" t="s">
        <v>244</v>
      </c>
      <c r="C81" s="32" t="s">
        <v>234</v>
      </c>
      <c r="D81" s="32" t="s">
        <v>306</v>
      </c>
      <c r="E81" t="s">
        <v>207</v>
      </c>
      <c r="F81" s="27">
        <v>10</v>
      </c>
      <c r="G81" s="27">
        <v>3</v>
      </c>
      <c r="H81" s="27">
        <v>4</v>
      </c>
      <c r="I81" s="34">
        <v>9.1999999999999993</v>
      </c>
    </row>
    <row r="82" spans="2:9" hidden="1" x14ac:dyDescent="0.35">
      <c r="B82" t="s">
        <v>244</v>
      </c>
      <c r="C82" s="32" t="s">
        <v>0</v>
      </c>
      <c r="D82" s="32" t="s">
        <v>269</v>
      </c>
      <c r="E82" t="s">
        <v>208</v>
      </c>
      <c r="F82" s="27">
        <v>3</v>
      </c>
      <c r="G82" s="27">
        <v>1</v>
      </c>
      <c r="H82" s="27">
        <v>11</v>
      </c>
      <c r="I82" s="49">
        <v>9.1</v>
      </c>
    </row>
    <row r="83" spans="2:9" hidden="1" x14ac:dyDescent="0.35">
      <c r="B83" t="s">
        <v>244</v>
      </c>
      <c r="C83" s="32" t="s">
        <v>9</v>
      </c>
      <c r="D83" s="32" t="s">
        <v>321</v>
      </c>
      <c r="E83" t="s">
        <v>208</v>
      </c>
      <c r="F83" s="27">
        <v>2</v>
      </c>
      <c r="G83" s="27">
        <v>2</v>
      </c>
      <c r="H83" s="27">
        <v>16</v>
      </c>
      <c r="I83" s="34">
        <v>9</v>
      </c>
    </row>
    <row r="84" spans="2:9" hidden="1" x14ac:dyDescent="0.35">
      <c r="B84" t="s">
        <v>244</v>
      </c>
      <c r="C84" s="32" t="s">
        <v>0</v>
      </c>
      <c r="D84" s="32" t="s">
        <v>309</v>
      </c>
      <c r="E84" t="s">
        <v>205</v>
      </c>
      <c r="F84" s="27">
        <v>3</v>
      </c>
      <c r="G84" s="27">
        <v>0</v>
      </c>
      <c r="H84" s="27">
        <v>6</v>
      </c>
      <c r="I84" s="49">
        <v>8.6999999999999993</v>
      </c>
    </row>
    <row r="85" spans="2:9" hidden="1" x14ac:dyDescent="0.35">
      <c r="B85" t="s">
        <v>244</v>
      </c>
      <c r="C85" s="33" t="s">
        <v>0</v>
      </c>
      <c r="D85" s="33" t="s">
        <v>203</v>
      </c>
      <c r="E85" t="s">
        <v>206</v>
      </c>
      <c r="F85" s="27">
        <v>6</v>
      </c>
      <c r="G85" s="27">
        <v>2</v>
      </c>
      <c r="H85" s="27">
        <v>6</v>
      </c>
      <c r="I85" s="49">
        <v>8.5</v>
      </c>
    </row>
    <row r="86" spans="2:9" hidden="1" x14ac:dyDescent="0.35">
      <c r="B86" t="s">
        <v>244</v>
      </c>
      <c r="C86" s="32" t="s">
        <v>234</v>
      </c>
      <c r="D86" s="32" t="s">
        <v>215</v>
      </c>
      <c r="E86" s="32" t="s">
        <v>208</v>
      </c>
      <c r="F86" s="27">
        <v>2</v>
      </c>
      <c r="G86" s="27">
        <v>2</v>
      </c>
      <c r="H86" s="27">
        <v>10</v>
      </c>
      <c r="I86" s="34">
        <v>8.3000000000000007</v>
      </c>
    </row>
    <row r="87" spans="2:9" hidden="1" x14ac:dyDescent="0.35">
      <c r="B87" t="s">
        <v>244</v>
      </c>
      <c r="C87" s="32" t="s">
        <v>0</v>
      </c>
      <c r="D87" s="32" t="s">
        <v>310</v>
      </c>
      <c r="E87" s="32" t="s">
        <v>204</v>
      </c>
      <c r="F87" s="27">
        <v>2</v>
      </c>
      <c r="G87" s="27">
        <v>1</v>
      </c>
      <c r="H87" s="27">
        <v>11</v>
      </c>
      <c r="I87" s="49">
        <v>8.1999999999999993</v>
      </c>
    </row>
    <row r="88" spans="2:9" hidden="1" x14ac:dyDescent="0.35">
      <c r="B88" t="s">
        <v>244</v>
      </c>
      <c r="C88" s="32" t="s">
        <v>212</v>
      </c>
      <c r="D88" s="32" t="s">
        <v>216</v>
      </c>
      <c r="E88" s="32" t="s">
        <v>205</v>
      </c>
      <c r="F88" s="27">
        <v>5</v>
      </c>
      <c r="G88" s="27">
        <v>1</v>
      </c>
      <c r="H88" s="27">
        <v>6</v>
      </c>
      <c r="I88" s="34">
        <v>8.1999999999999993</v>
      </c>
    </row>
    <row r="89" spans="2:9" hidden="1" x14ac:dyDescent="0.35">
      <c r="B89" t="s">
        <v>244</v>
      </c>
      <c r="C89" s="32" t="s">
        <v>286</v>
      </c>
      <c r="D89" s="32" t="s">
        <v>314</v>
      </c>
      <c r="E89" s="32" t="s">
        <v>206</v>
      </c>
      <c r="F89" s="27">
        <v>1</v>
      </c>
      <c r="G89" s="27">
        <v>1</v>
      </c>
      <c r="H89" s="27">
        <v>7</v>
      </c>
      <c r="I89" s="34">
        <v>7.8</v>
      </c>
    </row>
    <row r="90" spans="2:9" hidden="1" x14ac:dyDescent="0.35">
      <c r="B90" t="s">
        <v>244</v>
      </c>
      <c r="C90" s="33" t="s">
        <v>233</v>
      </c>
      <c r="D90" s="33" t="s">
        <v>319</v>
      </c>
      <c r="E90" s="33" t="s">
        <v>206</v>
      </c>
      <c r="F90" s="27">
        <v>3</v>
      </c>
      <c r="G90" s="27">
        <v>4</v>
      </c>
      <c r="H90" s="27">
        <v>7</v>
      </c>
      <c r="I90" s="34">
        <v>7.1</v>
      </c>
    </row>
    <row r="91" spans="2:9" hidden="1" x14ac:dyDescent="0.35">
      <c r="B91" t="s">
        <v>244</v>
      </c>
      <c r="C91" s="32" t="s">
        <v>212</v>
      </c>
      <c r="D91" s="32" t="s">
        <v>317</v>
      </c>
      <c r="E91" s="32" t="s">
        <v>208</v>
      </c>
      <c r="F91" s="27">
        <v>2</v>
      </c>
      <c r="G91" s="27">
        <v>5</v>
      </c>
      <c r="H91" s="27">
        <v>23</v>
      </c>
      <c r="I91" s="34">
        <v>6.3</v>
      </c>
    </row>
    <row r="92" spans="2:9" hidden="1" x14ac:dyDescent="0.35">
      <c r="B92" t="s">
        <v>244</v>
      </c>
      <c r="C92" s="32" t="s">
        <v>212</v>
      </c>
      <c r="D92" s="32" t="s">
        <v>268</v>
      </c>
      <c r="E92" s="32" t="s">
        <v>204</v>
      </c>
      <c r="F92" s="27">
        <v>3</v>
      </c>
      <c r="G92" s="27">
        <v>4</v>
      </c>
      <c r="H92" s="27">
        <v>9</v>
      </c>
      <c r="I92" s="34">
        <v>6.3</v>
      </c>
    </row>
    <row r="93" spans="2:9" hidden="1" x14ac:dyDescent="0.35">
      <c r="B93" t="s">
        <v>244</v>
      </c>
      <c r="C93" s="32" t="s">
        <v>233</v>
      </c>
      <c r="D93" s="32" t="s">
        <v>274</v>
      </c>
      <c r="E93" s="32" t="s">
        <v>205</v>
      </c>
      <c r="F93" s="27">
        <v>2</v>
      </c>
      <c r="G93" s="27">
        <v>5</v>
      </c>
      <c r="H93" s="27">
        <v>6</v>
      </c>
      <c r="I93" s="34">
        <v>5.8</v>
      </c>
    </row>
    <row r="94" spans="2:9" hidden="1" x14ac:dyDescent="0.35">
      <c r="B94" t="s">
        <v>244</v>
      </c>
      <c r="C94" s="32" t="s">
        <v>235</v>
      </c>
      <c r="D94" s="32" t="s">
        <v>265</v>
      </c>
      <c r="E94" s="32" t="s">
        <v>204</v>
      </c>
      <c r="F94" s="27">
        <v>2</v>
      </c>
      <c r="G94" s="27">
        <v>2</v>
      </c>
      <c r="H94" s="27">
        <v>3</v>
      </c>
      <c r="I94" s="34">
        <v>5.5</v>
      </c>
    </row>
    <row r="95" spans="2:9" hidden="1" x14ac:dyDescent="0.35">
      <c r="B95" t="s">
        <v>244</v>
      </c>
      <c r="C95" s="32" t="s">
        <v>233</v>
      </c>
      <c r="D95" s="32" t="s">
        <v>318</v>
      </c>
      <c r="E95" s="32" t="s">
        <v>208</v>
      </c>
      <c r="F95" s="27">
        <v>1</v>
      </c>
      <c r="G95" s="27">
        <v>8</v>
      </c>
      <c r="H95" s="27">
        <v>8</v>
      </c>
      <c r="I95" s="34">
        <v>5.3</v>
      </c>
    </row>
    <row r="96" spans="2:9" hidden="1" x14ac:dyDescent="0.35">
      <c r="B96" t="s">
        <v>244</v>
      </c>
      <c r="C96" s="32" t="s">
        <v>235</v>
      </c>
      <c r="D96" s="32" t="s">
        <v>264</v>
      </c>
      <c r="E96" s="32" t="s">
        <v>207</v>
      </c>
      <c r="F96" s="27">
        <v>2</v>
      </c>
      <c r="G96" s="27">
        <v>4</v>
      </c>
      <c r="H96" s="27">
        <v>2</v>
      </c>
      <c r="I96" s="34">
        <v>4.9000000000000004</v>
      </c>
    </row>
    <row r="97" spans="2:9" hidden="1" x14ac:dyDescent="0.35">
      <c r="B97" t="s">
        <v>244</v>
      </c>
      <c r="C97" s="32" t="s">
        <v>232</v>
      </c>
      <c r="D97" s="32" t="s">
        <v>262</v>
      </c>
      <c r="E97" s="32" t="s">
        <v>205</v>
      </c>
      <c r="F97" s="27">
        <v>2</v>
      </c>
      <c r="G97" s="27">
        <v>5</v>
      </c>
      <c r="H97" s="27">
        <v>3</v>
      </c>
      <c r="I97" s="34">
        <v>4.9000000000000004</v>
      </c>
    </row>
    <row r="98" spans="2:9" hidden="1" x14ac:dyDescent="0.35">
      <c r="B98" t="s">
        <v>244</v>
      </c>
      <c r="C98" s="32" t="s">
        <v>232</v>
      </c>
      <c r="D98" s="32" t="s">
        <v>260</v>
      </c>
      <c r="E98" s="32" t="s">
        <v>205</v>
      </c>
      <c r="F98" s="27">
        <v>0</v>
      </c>
      <c r="G98" s="27">
        <v>5</v>
      </c>
      <c r="H98" s="27">
        <v>4</v>
      </c>
      <c r="I98" s="34">
        <v>4.3</v>
      </c>
    </row>
    <row r="99" spans="2:9" hidden="1" x14ac:dyDescent="0.35">
      <c r="B99" t="s">
        <v>244</v>
      </c>
      <c r="C99" s="32" t="s">
        <v>231</v>
      </c>
      <c r="D99" s="32" t="s">
        <v>210</v>
      </c>
      <c r="E99" s="32" t="s">
        <v>206</v>
      </c>
      <c r="F99" s="27">
        <v>1</v>
      </c>
      <c r="G99" s="27">
        <v>3</v>
      </c>
      <c r="H99" s="27">
        <v>0</v>
      </c>
      <c r="I99" s="34">
        <v>4</v>
      </c>
    </row>
    <row r="100" spans="2:9" hidden="1" x14ac:dyDescent="0.35">
      <c r="B100" t="s">
        <v>244</v>
      </c>
      <c r="C100" s="32" t="s">
        <v>231</v>
      </c>
      <c r="D100" s="32" t="s">
        <v>312</v>
      </c>
      <c r="E100" s="32" t="s">
        <v>205</v>
      </c>
      <c r="F100" s="27">
        <v>1</v>
      </c>
      <c r="G100" s="27">
        <v>5</v>
      </c>
      <c r="H100" s="27">
        <v>1</v>
      </c>
      <c r="I100" s="34">
        <v>4</v>
      </c>
    </row>
    <row r="101" spans="2:9" hidden="1" x14ac:dyDescent="0.35">
      <c r="B101" t="s">
        <v>244</v>
      </c>
      <c r="C101" s="32" t="s">
        <v>232</v>
      </c>
      <c r="D101" s="32" t="s">
        <v>300</v>
      </c>
      <c r="E101" s="32" t="s">
        <v>208</v>
      </c>
      <c r="F101" s="27">
        <v>1</v>
      </c>
      <c r="G101" s="27">
        <v>7</v>
      </c>
      <c r="H101" s="27">
        <v>3</v>
      </c>
      <c r="I101" s="34">
        <v>4</v>
      </c>
    </row>
    <row r="102" spans="2:9" hidden="1" x14ac:dyDescent="0.35">
      <c r="B102" t="s">
        <v>244</v>
      </c>
      <c r="C102" s="32" t="s">
        <v>235</v>
      </c>
      <c r="D102" s="32" t="s">
        <v>324</v>
      </c>
      <c r="E102" s="32" t="s">
        <v>205</v>
      </c>
      <c r="F102" s="27">
        <v>4</v>
      </c>
      <c r="G102" s="27">
        <v>3</v>
      </c>
      <c r="H102" s="27">
        <v>9</v>
      </c>
      <c r="I102" s="34">
        <v>3.9</v>
      </c>
    </row>
    <row r="103" spans="2:9" hidden="1" x14ac:dyDescent="0.35">
      <c r="B103" t="s">
        <v>244</v>
      </c>
      <c r="C103" s="32" t="s">
        <v>235</v>
      </c>
      <c r="D103" s="32" t="s">
        <v>263</v>
      </c>
      <c r="E103" s="32" t="s">
        <v>206</v>
      </c>
      <c r="F103" s="27">
        <v>1</v>
      </c>
      <c r="G103" s="27">
        <v>4</v>
      </c>
      <c r="H103" s="27">
        <v>2</v>
      </c>
      <c r="I103" s="34">
        <v>3.9</v>
      </c>
    </row>
    <row r="104" spans="2:9" hidden="1" x14ac:dyDescent="0.35">
      <c r="B104" t="s">
        <v>244</v>
      </c>
      <c r="C104" s="32" t="s">
        <v>233</v>
      </c>
      <c r="D104" s="32" t="s">
        <v>298</v>
      </c>
      <c r="E104" s="32" t="s">
        <v>204</v>
      </c>
      <c r="F104" s="27">
        <v>1</v>
      </c>
      <c r="G104" s="27">
        <v>9</v>
      </c>
      <c r="H104" s="27">
        <v>6</v>
      </c>
      <c r="I104" s="34">
        <v>3.9</v>
      </c>
    </row>
    <row r="105" spans="2:9" hidden="1" x14ac:dyDescent="0.35">
      <c r="B105" t="s">
        <v>244</v>
      </c>
      <c r="C105" s="32" t="s">
        <v>231</v>
      </c>
      <c r="D105" s="32" t="s">
        <v>209</v>
      </c>
      <c r="E105" s="32" t="s">
        <v>204</v>
      </c>
      <c r="F105" s="27">
        <v>0</v>
      </c>
      <c r="G105" s="27">
        <v>5</v>
      </c>
      <c r="H105" s="27">
        <v>2</v>
      </c>
      <c r="I105" s="34">
        <v>3.7</v>
      </c>
    </row>
    <row r="106" spans="2:9" hidden="1" x14ac:dyDescent="0.35">
      <c r="B106" t="s">
        <v>244</v>
      </c>
      <c r="C106" s="32" t="s">
        <v>231</v>
      </c>
      <c r="D106" s="32" t="s">
        <v>256</v>
      </c>
      <c r="E106" s="32" t="s">
        <v>208</v>
      </c>
      <c r="F106" s="27">
        <v>1</v>
      </c>
      <c r="G106" s="27">
        <v>7</v>
      </c>
      <c r="H106" s="27">
        <v>2</v>
      </c>
      <c r="I106" s="34">
        <v>3.6</v>
      </c>
    </row>
    <row r="107" spans="2:9" hidden="1" x14ac:dyDescent="0.35">
      <c r="B107" t="s">
        <v>244</v>
      </c>
      <c r="C107" s="32" t="s">
        <v>231</v>
      </c>
      <c r="D107" s="32" t="s">
        <v>311</v>
      </c>
      <c r="E107" s="32" t="s">
        <v>207</v>
      </c>
      <c r="F107" s="27">
        <v>1</v>
      </c>
      <c r="G107" s="27">
        <v>5</v>
      </c>
      <c r="H107" s="27">
        <v>0</v>
      </c>
      <c r="I107" s="34">
        <v>3.6</v>
      </c>
    </row>
    <row r="108" spans="2:9" hidden="1" x14ac:dyDescent="0.35">
      <c r="B108" t="s">
        <v>244</v>
      </c>
      <c r="C108" s="32" t="s">
        <v>235</v>
      </c>
      <c r="D108" s="32" t="s">
        <v>316</v>
      </c>
      <c r="E108" s="32" t="s">
        <v>208</v>
      </c>
      <c r="F108" s="27">
        <v>0</v>
      </c>
      <c r="G108" s="27">
        <v>6</v>
      </c>
      <c r="H108" s="27">
        <v>0</v>
      </c>
      <c r="I108" s="34">
        <v>3</v>
      </c>
    </row>
    <row r="109" spans="2:9" hidden="1" x14ac:dyDescent="0.35">
      <c r="B109" t="s">
        <v>244</v>
      </c>
      <c r="C109" s="32" t="s">
        <v>232</v>
      </c>
      <c r="D109" s="32" t="s">
        <v>323</v>
      </c>
      <c r="E109" s="32" t="s">
        <v>207</v>
      </c>
      <c r="F109" s="27">
        <v>1</v>
      </c>
      <c r="G109" s="27">
        <v>8</v>
      </c>
      <c r="H109" s="27">
        <v>1</v>
      </c>
      <c r="I109" s="34">
        <v>3</v>
      </c>
    </row>
    <row r="110" spans="2:9" hidden="1" x14ac:dyDescent="0.35">
      <c r="B110" t="s">
        <v>244</v>
      </c>
      <c r="C110" s="32" t="s">
        <v>232</v>
      </c>
      <c r="D110" s="32" t="s">
        <v>261</v>
      </c>
      <c r="E110" s="32" t="s">
        <v>206</v>
      </c>
      <c r="F110" s="27">
        <v>2</v>
      </c>
      <c r="G110" s="27">
        <v>8</v>
      </c>
      <c r="H110" s="27">
        <v>0</v>
      </c>
      <c r="I110" s="34">
        <v>3</v>
      </c>
    </row>
    <row r="111" spans="2:9" hidden="1" x14ac:dyDescent="0.35">
      <c r="B111" t="s">
        <v>245</v>
      </c>
      <c r="C111" s="32" t="s">
        <v>231</v>
      </c>
      <c r="D111" s="32" t="s">
        <v>351</v>
      </c>
      <c r="E111" s="32" t="s">
        <v>204</v>
      </c>
      <c r="F111" s="27">
        <v>8</v>
      </c>
      <c r="G111" s="27">
        <v>1</v>
      </c>
      <c r="H111" s="27">
        <v>16</v>
      </c>
      <c r="I111" s="49">
        <v>12</v>
      </c>
    </row>
    <row r="112" spans="2:9" hidden="1" x14ac:dyDescent="0.35">
      <c r="B112" t="s">
        <v>245</v>
      </c>
      <c r="C112" t="s">
        <v>0</v>
      </c>
      <c r="D112" t="s">
        <v>7</v>
      </c>
      <c r="E112" s="32" t="s">
        <v>207</v>
      </c>
      <c r="F112" s="27">
        <v>3</v>
      </c>
      <c r="G112" s="27">
        <v>0</v>
      </c>
      <c r="H112" s="27">
        <v>13</v>
      </c>
      <c r="I112" s="49">
        <v>11.2</v>
      </c>
    </row>
    <row r="113" spans="2:9" hidden="1" x14ac:dyDescent="0.35">
      <c r="B113" t="s">
        <v>245</v>
      </c>
      <c r="C113" t="s">
        <v>231</v>
      </c>
      <c r="D113" t="s">
        <v>350</v>
      </c>
      <c r="E113" s="32" t="s">
        <v>206</v>
      </c>
      <c r="F113" s="27">
        <v>9</v>
      </c>
      <c r="G113" s="27">
        <v>2</v>
      </c>
      <c r="H113" s="27">
        <v>12</v>
      </c>
      <c r="I113" s="49">
        <v>11.2</v>
      </c>
    </row>
    <row r="114" spans="2:9" hidden="1" x14ac:dyDescent="0.35">
      <c r="B114" t="s">
        <v>245</v>
      </c>
      <c r="C114" t="s">
        <v>231</v>
      </c>
      <c r="D114" t="s">
        <v>210</v>
      </c>
      <c r="E114" s="32" t="s">
        <v>207</v>
      </c>
      <c r="F114" s="27">
        <v>5</v>
      </c>
      <c r="G114" s="27">
        <v>1</v>
      </c>
      <c r="H114" s="27">
        <v>16</v>
      </c>
      <c r="I114" s="49">
        <v>11.2</v>
      </c>
    </row>
    <row r="115" spans="2:9" hidden="1" x14ac:dyDescent="0.35">
      <c r="B115" t="s">
        <v>245</v>
      </c>
      <c r="C115" t="s">
        <v>232</v>
      </c>
      <c r="D115" s="32" t="s">
        <v>260</v>
      </c>
      <c r="E115" s="32" t="s">
        <v>206</v>
      </c>
      <c r="F115" s="27">
        <v>11</v>
      </c>
      <c r="G115" s="27">
        <v>2</v>
      </c>
      <c r="H115" s="27">
        <v>9</v>
      </c>
      <c r="I115" s="34">
        <v>10.8</v>
      </c>
    </row>
    <row r="116" spans="2:9" hidden="1" x14ac:dyDescent="0.35">
      <c r="B116" t="s">
        <v>245</v>
      </c>
      <c r="C116" t="s">
        <v>0</v>
      </c>
      <c r="D116" t="s">
        <v>5</v>
      </c>
      <c r="E116" s="32" t="s">
        <v>206</v>
      </c>
      <c r="F116" s="27">
        <v>11</v>
      </c>
      <c r="G116" s="27">
        <v>0</v>
      </c>
      <c r="H116" s="27">
        <v>2</v>
      </c>
      <c r="I116" s="49">
        <v>10.8</v>
      </c>
    </row>
    <row r="117" spans="2:9" hidden="1" x14ac:dyDescent="0.35">
      <c r="B117" t="s">
        <v>245</v>
      </c>
      <c r="C117" t="s">
        <v>232</v>
      </c>
      <c r="D117" s="32" t="s">
        <v>262</v>
      </c>
      <c r="E117" s="32" t="s">
        <v>204</v>
      </c>
      <c r="F117" s="27">
        <v>6</v>
      </c>
      <c r="G117" s="27">
        <v>2</v>
      </c>
      <c r="H117" s="27">
        <v>16</v>
      </c>
      <c r="I117" s="34">
        <v>10.3</v>
      </c>
    </row>
    <row r="118" spans="2:9" hidden="1" x14ac:dyDescent="0.35">
      <c r="B118" t="s">
        <v>245</v>
      </c>
      <c r="C118" t="s">
        <v>9</v>
      </c>
      <c r="D118" s="32" t="s">
        <v>322</v>
      </c>
      <c r="E118" s="32" t="s">
        <v>206</v>
      </c>
      <c r="F118" s="27">
        <v>5</v>
      </c>
      <c r="G118" s="27">
        <v>0</v>
      </c>
      <c r="H118" s="27">
        <v>3</v>
      </c>
      <c r="I118" s="49">
        <v>10.199999999999999</v>
      </c>
    </row>
    <row r="119" spans="2:9" hidden="1" x14ac:dyDescent="0.35">
      <c r="B119" t="s">
        <v>245</v>
      </c>
      <c r="C119" s="33" t="s">
        <v>231</v>
      </c>
      <c r="D119" s="33" t="s">
        <v>209</v>
      </c>
      <c r="E119" s="32" t="s">
        <v>208</v>
      </c>
      <c r="F119" s="27">
        <v>1</v>
      </c>
      <c r="G119" s="27">
        <v>4</v>
      </c>
      <c r="H119" s="27">
        <v>23</v>
      </c>
      <c r="I119" s="49">
        <v>9.5</v>
      </c>
    </row>
    <row r="120" spans="2:9" hidden="1" x14ac:dyDescent="0.35">
      <c r="B120" t="s">
        <v>245</v>
      </c>
      <c r="C120" s="32" t="s">
        <v>9</v>
      </c>
      <c r="D120" t="s">
        <v>352</v>
      </c>
      <c r="E120" s="32" t="s">
        <v>208</v>
      </c>
      <c r="F120" s="27">
        <v>1</v>
      </c>
      <c r="G120" s="27">
        <v>1</v>
      </c>
      <c r="H120" s="27">
        <v>9</v>
      </c>
      <c r="I120" s="49">
        <v>9.5</v>
      </c>
    </row>
    <row r="121" spans="2:9" hidden="1" x14ac:dyDescent="0.35">
      <c r="B121" t="s">
        <v>245</v>
      </c>
      <c r="C121" s="32" t="s">
        <v>9</v>
      </c>
      <c r="D121" s="33" t="s">
        <v>320</v>
      </c>
      <c r="E121" s="32" t="s">
        <v>204</v>
      </c>
      <c r="F121" s="27">
        <v>1</v>
      </c>
      <c r="G121" s="27">
        <v>0</v>
      </c>
      <c r="H121" s="27">
        <v>8</v>
      </c>
      <c r="I121" s="49">
        <v>9.4</v>
      </c>
    </row>
    <row r="122" spans="2:9" hidden="1" x14ac:dyDescent="0.35">
      <c r="B122" t="s">
        <v>245</v>
      </c>
      <c r="C122" t="s">
        <v>0</v>
      </c>
      <c r="D122" s="32" t="s">
        <v>269</v>
      </c>
      <c r="E122" s="32" t="s">
        <v>205</v>
      </c>
      <c r="F122" s="27">
        <v>4</v>
      </c>
      <c r="G122" s="27">
        <v>0</v>
      </c>
      <c r="H122" s="27">
        <v>5</v>
      </c>
      <c r="I122" s="49">
        <v>9.1999999999999993</v>
      </c>
    </row>
    <row r="123" spans="2:9" hidden="1" x14ac:dyDescent="0.35">
      <c r="B123" t="s">
        <v>245</v>
      </c>
      <c r="C123" s="32" t="s">
        <v>0</v>
      </c>
      <c r="D123" s="32" t="s">
        <v>203</v>
      </c>
      <c r="E123" s="32" t="s">
        <v>204</v>
      </c>
      <c r="F123" s="27">
        <v>3</v>
      </c>
      <c r="G123" s="27">
        <v>0</v>
      </c>
      <c r="H123" s="27">
        <v>8</v>
      </c>
      <c r="I123" s="49">
        <v>9.1</v>
      </c>
    </row>
    <row r="124" spans="2:9" hidden="1" x14ac:dyDescent="0.35">
      <c r="B124" t="s">
        <v>245</v>
      </c>
      <c r="C124" s="32" t="s">
        <v>234</v>
      </c>
      <c r="D124" t="s">
        <v>306</v>
      </c>
      <c r="E124" s="32" t="s">
        <v>207</v>
      </c>
      <c r="F124" s="27">
        <v>6</v>
      </c>
      <c r="G124" s="27">
        <v>4</v>
      </c>
      <c r="H124" s="27">
        <v>4</v>
      </c>
      <c r="I124" s="49">
        <v>9.1</v>
      </c>
    </row>
    <row r="125" spans="2:9" hidden="1" x14ac:dyDescent="0.35">
      <c r="B125" t="s">
        <v>245</v>
      </c>
      <c r="C125" s="32" t="s">
        <v>9</v>
      </c>
      <c r="D125" t="s">
        <v>305</v>
      </c>
      <c r="E125" s="32" t="s">
        <v>207</v>
      </c>
      <c r="F125" s="27">
        <v>1</v>
      </c>
      <c r="G125" s="27">
        <v>0</v>
      </c>
      <c r="H125" s="27">
        <v>7</v>
      </c>
      <c r="I125" s="49">
        <v>9.1</v>
      </c>
    </row>
    <row r="126" spans="2:9" hidden="1" x14ac:dyDescent="0.35">
      <c r="B126" t="s">
        <v>245</v>
      </c>
      <c r="C126" t="s">
        <v>0</v>
      </c>
      <c r="D126" t="s">
        <v>346</v>
      </c>
      <c r="E126" s="32" t="s">
        <v>208</v>
      </c>
      <c r="F126" s="27">
        <v>1</v>
      </c>
      <c r="G126" s="27">
        <v>0</v>
      </c>
      <c r="H126" s="27">
        <v>12</v>
      </c>
      <c r="I126" s="49">
        <v>8.9</v>
      </c>
    </row>
    <row r="127" spans="2:9" hidden="1" x14ac:dyDescent="0.35">
      <c r="B127" t="s">
        <v>245</v>
      </c>
      <c r="C127" t="s">
        <v>232</v>
      </c>
      <c r="D127" t="s">
        <v>261</v>
      </c>
      <c r="E127" s="32" t="s">
        <v>207</v>
      </c>
      <c r="F127" s="27">
        <v>10</v>
      </c>
      <c r="G127" s="27">
        <v>7</v>
      </c>
      <c r="H127" s="27">
        <v>10</v>
      </c>
      <c r="I127" s="34">
        <v>8.6</v>
      </c>
    </row>
    <row r="128" spans="2:9" hidden="1" x14ac:dyDescent="0.35">
      <c r="B128" t="s">
        <v>245</v>
      </c>
      <c r="C128" t="s">
        <v>235</v>
      </c>
      <c r="D128" t="s">
        <v>337</v>
      </c>
      <c r="E128" s="32" t="s">
        <v>205</v>
      </c>
      <c r="F128" s="27">
        <v>8</v>
      </c>
      <c r="G128" s="27">
        <v>7</v>
      </c>
      <c r="H128" s="27">
        <v>8</v>
      </c>
      <c r="I128" s="34">
        <v>8.5</v>
      </c>
    </row>
    <row r="129" spans="2:9" hidden="1" x14ac:dyDescent="0.35">
      <c r="B129" t="s">
        <v>245</v>
      </c>
      <c r="C129" t="s">
        <v>232</v>
      </c>
      <c r="D129" t="s">
        <v>276</v>
      </c>
      <c r="E129" s="32" t="s">
        <v>205</v>
      </c>
      <c r="F129" s="27">
        <v>3</v>
      </c>
      <c r="G129" s="27">
        <v>6</v>
      </c>
      <c r="H129" s="27">
        <v>15</v>
      </c>
      <c r="I129" s="34">
        <v>7.9</v>
      </c>
    </row>
    <row r="130" spans="2:9" hidden="1" x14ac:dyDescent="0.35">
      <c r="B130" t="s">
        <v>245</v>
      </c>
      <c r="C130" t="s">
        <v>235</v>
      </c>
      <c r="D130" t="s">
        <v>338</v>
      </c>
      <c r="E130" s="32" t="s">
        <v>208</v>
      </c>
      <c r="F130" s="27">
        <v>4</v>
      </c>
      <c r="G130" s="27">
        <v>6</v>
      </c>
      <c r="H130" s="27">
        <v>12</v>
      </c>
      <c r="I130" s="34">
        <v>7.8</v>
      </c>
    </row>
    <row r="131" spans="2:9" hidden="1" x14ac:dyDescent="0.35">
      <c r="B131" t="s">
        <v>245</v>
      </c>
      <c r="C131" s="32" t="s">
        <v>9</v>
      </c>
      <c r="D131" s="32" t="s">
        <v>2</v>
      </c>
      <c r="E131" s="32" t="s">
        <v>205</v>
      </c>
      <c r="F131" s="27">
        <v>3</v>
      </c>
      <c r="G131" s="27">
        <v>0</v>
      </c>
      <c r="H131" s="27">
        <v>2</v>
      </c>
      <c r="I131" s="49">
        <v>7.8</v>
      </c>
    </row>
    <row r="132" spans="2:9" hidden="1" x14ac:dyDescent="0.35">
      <c r="B132" t="s">
        <v>245</v>
      </c>
      <c r="C132" t="s">
        <v>232</v>
      </c>
      <c r="D132" t="s">
        <v>300</v>
      </c>
      <c r="E132" s="32" t="s">
        <v>208</v>
      </c>
      <c r="F132" s="27">
        <v>0</v>
      </c>
      <c r="G132" s="27">
        <v>7</v>
      </c>
      <c r="H132" s="27">
        <v>19</v>
      </c>
      <c r="I132" s="34">
        <v>7.1</v>
      </c>
    </row>
    <row r="133" spans="2:9" hidden="1" x14ac:dyDescent="0.35">
      <c r="B133" t="s">
        <v>245</v>
      </c>
      <c r="C133" t="s">
        <v>235</v>
      </c>
      <c r="D133" t="s">
        <v>265</v>
      </c>
      <c r="E133" s="32" t="s">
        <v>204</v>
      </c>
      <c r="F133" s="27">
        <v>4</v>
      </c>
      <c r="G133" s="27">
        <v>4</v>
      </c>
      <c r="H133" s="27">
        <v>8</v>
      </c>
      <c r="I133" s="34">
        <v>6.8</v>
      </c>
    </row>
    <row r="134" spans="2:9" hidden="1" x14ac:dyDescent="0.35">
      <c r="B134" t="s">
        <v>245</v>
      </c>
      <c r="C134" s="35" t="s">
        <v>212</v>
      </c>
      <c r="D134" t="s">
        <v>354</v>
      </c>
      <c r="E134" s="32" t="s">
        <v>204</v>
      </c>
      <c r="F134" s="27">
        <v>0</v>
      </c>
      <c r="G134" s="27">
        <v>0</v>
      </c>
      <c r="H134" s="27">
        <v>1</v>
      </c>
      <c r="I134" s="49">
        <v>6.6</v>
      </c>
    </row>
    <row r="135" spans="2:9" hidden="1" x14ac:dyDescent="0.35">
      <c r="B135" t="s">
        <v>245</v>
      </c>
      <c r="C135" t="s">
        <v>235</v>
      </c>
      <c r="D135" t="s">
        <v>339</v>
      </c>
      <c r="E135" s="32" t="s">
        <v>207</v>
      </c>
      <c r="F135" s="27">
        <v>4</v>
      </c>
      <c r="G135" s="27">
        <v>6</v>
      </c>
      <c r="H135" s="27">
        <v>8</v>
      </c>
      <c r="I135" s="34">
        <v>6.2</v>
      </c>
    </row>
    <row r="136" spans="2:9" hidden="1" x14ac:dyDescent="0.35">
      <c r="B136" t="s">
        <v>245</v>
      </c>
      <c r="C136" t="s">
        <v>234</v>
      </c>
      <c r="D136" s="32" t="s">
        <v>213</v>
      </c>
      <c r="E136" s="32" t="s">
        <v>206</v>
      </c>
      <c r="F136" s="27">
        <v>3</v>
      </c>
      <c r="G136" s="27">
        <v>6</v>
      </c>
      <c r="H136" s="27">
        <v>4</v>
      </c>
      <c r="I136" s="49">
        <v>6</v>
      </c>
    </row>
    <row r="137" spans="2:9" hidden="1" x14ac:dyDescent="0.35">
      <c r="B137" t="s">
        <v>245</v>
      </c>
      <c r="C137" t="s">
        <v>235</v>
      </c>
      <c r="D137" t="s">
        <v>263</v>
      </c>
      <c r="E137" s="32" t="s">
        <v>206</v>
      </c>
      <c r="F137" s="27">
        <v>3</v>
      </c>
      <c r="G137" s="27">
        <v>7</v>
      </c>
      <c r="H137" s="27">
        <v>7</v>
      </c>
      <c r="I137" s="34">
        <v>5.9</v>
      </c>
    </row>
    <row r="138" spans="2:9" hidden="1" x14ac:dyDescent="0.35">
      <c r="B138" t="s">
        <v>245</v>
      </c>
      <c r="C138" t="s">
        <v>231</v>
      </c>
      <c r="D138" s="33" t="s">
        <v>311</v>
      </c>
      <c r="E138" s="32" t="s">
        <v>205</v>
      </c>
      <c r="F138" s="27">
        <v>5</v>
      </c>
      <c r="G138" s="27">
        <v>5</v>
      </c>
      <c r="H138" s="27">
        <v>4</v>
      </c>
      <c r="I138" s="49">
        <v>5.7</v>
      </c>
    </row>
    <row r="139" spans="2:9" hidden="1" x14ac:dyDescent="0.35">
      <c r="B139" t="s">
        <v>245</v>
      </c>
      <c r="C139" s="35" t="s">
        <v>212</v>
      </c>
      <c r="D139" t="s">
        <v>214</v>
      </c>
      <c r="E139" s="32" t="s">
        <v>207</v>
      </c>
      <c r="F139" s="27">
        <v>0</v>
      </c>
      <c r="G139" s="27">
        <v>3</v>
      </c>
      <c r="H139" s="27">
        <v>1</v>
      </c>
      <c r="I139" s="49">
        <v>5.6</v>
      </c>
    </row>
    <row r="140" spans="2:9" hidden="1" x14ac:dyDescent="0.35">
      <c r="B140" t="s">
        <v>245</v>
      </c>
      <c r="C140" s="35" t="s">
        <v>212</v>
      </c>
      <c r="D140" t="s">
        <v>302</v>
      </c>
      <c r="E140" s="32" t="s">
        <v>206</v>
      </c>
      <c r="F140" s="27">
        <v>0</v>
      </c>
      <c r="G140" s="27">
        <v>2</v>
      </c>
      <c r="H140" s="27">
        <v>1</v>
      </c>
      <c r="I140" s="49">
        <v>5.3</v>
      </c>
    </row>
    <row r="141" spans="2:9" hidden="1" x14ac:dyDescent="0.35">
      <c r="B141" t="s">
        <v>245</v>
      </c>
      <c r="C141" s="35" t="s">
        <v>212</v>
      </c>
      <c r="D141" s="32" t="s">
        <v>216</v>
      </c>
      <c r="E141" s="32" t="s">
        <v>205</v>
      </c>
      <c r="F141" s="27">
        <v>1</v>
      </c>
      <c r="G141" s="27">
        <v>2</v>
      </c>
      <c r="H141" s="27">
        <v>0</v>
      </c>
      <c r="I141" s="49">
        <v>5.0999999999999996</v>
      </c>
    </row>
    <row r="142" spans="2:9" hidden="1" x14ac:dyDescent="0.35">
      <c r="B142" t="s">
        <v>245</v>
      </c>
      <c r="C142" t="s">
        <v>234</v>
      </c>
      <c r="D142" s="32" t="s">
        <v>215</v>
      </c>
      <c r="E142" s="32" t="s">
        <v>208</v>
      </c>
      <c r="F142" s="27">
        <v>1</v>
      </c>
      <c r="G142" s="27">
        <v>8</v>
      </c>
      <c r="H142" s="27">
        <v>6</v>
      </c>
      <c r="I142" s="49">
        <v>5</v>
      </c>
    </row>
    <row r="143" spans="2:9" hidden="1" x14ac:dyDescent="0.35">
      <c r="B143" t="s">
        <v>245</v>
      </c>
      <c r="C143" s="35" t="s">
        <v>212</v>
      </c>
      <c r="D143" t="s">
        <v>355</v>
      </c>
      <c r="E143" s="32" t="s">
        <v>208</v>
      </c>
      <c r="F143" s="27">
        <v>0</v>
      </c>
      <c r="G143" s="27">
        <v>4</v>
      </c>
      <c r="H143" s="27">
        <v>1</v>
      </c>
      <c r="I143" s="49">
        <v>4.9000000000000004</v>
      </c>
    </row>
    <row r="144" spans="2:9" hidden="1" x14ac:dyDescent="0.35">
      <c r="B144" t="s">
        <v>245</v>
      </c>
      <c r="C144" t="s">
        <v>234</v>
      </c>
      <c r="D144" t="s">
        <v>349</v>
      </c>
      <c r="E144" s="32" t="s">
        <v>204</v>
      </c>
      <c r="F144" s="27">
        <v>1</v>
      </c>
      <c r="G144" s="27">
        <v>5</v>
      </c>
      <c r="H144" s="27">
        <v>4</v>
      </c>
      <c r="I144" s="49">
        <v>4.5999999999999996</v>
      </c>
    </row>
    <row r="145" spans="2:9" hidden="1" x14ac:dyDescent="0.35">
      <c r="B145" t="s">
        <v>245</v>
      </c>
      <c r="C145" t="s">
        <v>299</v>
      </c>
      <c r="D145" t="s">
        <v>347</v>
      </c>
      <c r="E145" s="32" t="s">
        <v>207</v>
      </c>
      <c r="F145" s="27">
        <v>0</v>
      </c>
      <c r="G145" s="27">
        <v>3</v>
      </c>
      <c r="H145" s="27">
        <v>0</v>
      </c>
      <c r="I145" s="49">
        <v>3.5</v>
      </c>
    </row>
    <row r="146" spans="2:9" hidden="1" x14ac:dyDescent="0.35">
      <c r="B146" t="s">
        <v>245</v>
      </c>
      <c r="C146" t="s">
        <v>234</v>
      </c>
      <c r="D146" t="s">
        <v>314</v>
      </c>
      <c r="E146" s="32" t="s">
        <v>205</v>
      </c>
      <c r="F146" s="27">
        <v>2</v>
      </c>
      <c r="G146" s="27">
        <v>5</v>
      </c>
      <c r="H146" s="27">
        <v>1</v>
      </c>
      <c r="I146" s="49">
        <v>3.5</v>
      </c>
    </row>
    <row r="147" spans="2:9" hidden="1" x14ac:dyDescent="0.35">
      <c r="B147" t="s">
        <v>245</v>
      </c>
      <c r="C147" t="s">
        <v>299</v>
      </c>
      <c r="D147" t="s">
        <v>304</v>
      </c>
      <c r="E147" s="32" t="s">
        <v>204</v>
      </c>
      <c r="F147" s="27">
        <v>0</v>
      </c>
      <c r="G147" s="27">
        <v>6</v>
      </c>
      <c r="H147" s="27">
        <v>0</v>
      </c>
      <c r="I147" s="49">
        <v>3</v>
      </c>
    </row>
    <row r="148" spans="2:9" hidden="1" x14ac:dyDescent="0.35">
      <c r="B148" t="s">
        <v>245</v>
      </c>
      <c r="C148" t="s">
        <v>299</v>
      </c>
      <c r="D148" s="32" t="s">
        <v>273</v>
      </c>
      <c r="E148" s="32" t="s">
        <v>205</v>
      </c>
      <c r="F148" s="27">
        <v>0</v>
      </c>
      <c r="G148" s="27">
        <v>5</v>
      </c>
      <c r="H148" s="27">
        <v>0</v>
      </c>
      <c r="I148" s="49">
        <v>3</v>
      </c>
    </row>
    <row r="149" spans="2:9" hidden="1" x14ac:dyDescent="0.35">
      <c r="B149" t="s">
        <v>245</v>
      </c>
      <c r="C149" t="s">
        <v>299</v>
      </c>
      <c r="D149" s="32" t="s">
        <v>270</v>
      </c>
      <c r="E149" s="32" t="s">
        <v>208</v>
      </c>
      <c r="F149" s="27">
        <v>0</v>
      </c>
      <c r="G149" s="27">
        <v>4</v>
      </c>
      <c r="H149" s="27">
        <v>0</v>
      </c>
      <c r="I149" s="49">
        <v>3</v>
      </c>
    </row>
    <row r="150" spans="2:9" hidden="1" x14ac:dyDescent="0.35">
      <c r="B150" t="s">
        <v>245</v>
      </c>
      <c r="C150" t="s">
        <v>299</v>
      </c>
      <c r="D150" s="32" t="s">
        <v>348</v>
      </c>
      <c r="E150" s="32" t="s">
        <v>206</v>
      </c>
      <c r="F150" s="27">
        <v>0</v>
      </c>
      <c r="G150" s="27">
        <v>4</v>
      </c>
      <c r="H150" s="27">
        <v>0</v>
      </c>
      <c r="I150" s="49">
        <v>3</v>
      </c>
    </row>
    <row r="151" spans="2:9" hidden="1" x14ac:dyDescent="0.35">
      <c r="B151" t="s">
        <v>246</v>
      </c>
      <c r="C151" s="32" t="s">
        <v>0</v>
      </c>
      <c r="D151" s="32" t="s">
        <v>7</v>
      </c>
      <c r="E151" s="32" t="s">
        <v>207</v>
      </c>
      <c r="F151" s="27">
        <v>8</v>
      </c>
      <c r="G151" s="27">
        <v>0</v>
      </c>
      <c r="H151" s="27">
        <v>8</v>
      </c>
      <c r="I151" s="49">
        <v>12.1</v>
      </c>
    </row>
    <row r="152" spans="2:9" hidden="1" x14ac:dyDescent="0.35">
      <c r="B152" t="s">
        <v>246</v>
      </c>
      <c r="C152" s="32" t="s">
        <v>234</v>
      </c>
      <c r="D152" s="32" t="s">
        <v>306</v>
      </c>
      <c r="E152" s="32" t="s">
        <v>207</v>
      </c>
      <c r="F152" s="27">
        <v>14</v>
      </c>
      <c r="G152" s="27">
        <v>2</v>
      </c>
      <c r="H152" s="27">
        <v>12</v>
      </c>
      <c r="I152" s="49">
        <v>12</v>
      </c>
    </row>
    <row r="153" spans="2:9" hidden="1" x14ac:dyDescent="0.35">
      <c r="B153" t="s">
        <v>246</v>
      </c>
      <c r="C153" s="32" t="s">
        <v>234</v>
      </c>
      <c r="D153" s="32" t="s">
        <v>215</v>
      </c>
      <c r="E153" s="32" t="s">
        <v>204</v>
      </c>
      <c r="F153" s="27">
        <v>9</v>
      </c>
      <c r="G153" s="27">
        <v>1</v>
      </c>
      <c r="H153" s="27">
        <v>17</v>
      </c>
      <c r="I153" s="49">
        <v>12</v>
      </c>
    </row>
    <row r="154" spans="2:9" hidden="1" x14ac:dyDescent="0.35">
      <c r="B154" t="s">
        <v>246</v>
      </c>
      <c r="C154" s="32" t="s">
        <v>212</v>
      </c>
      <c r="D154" s="32" t="s">
        <v>214</v>
      </c>
      <c r="E154" s="32" t="s">
        <v>207</v>
      </c>
      <c r="F154" s="27">
        <v>7</v>
      </c>
      <c r="G154" s="27">
        <v>0</v>
      </c>
      <c r="H154" s="27">
        <v>10</v>
      </c>
      <c r="I154" s="49">
        <v>11.9</v>
      </c>
    </row>
    <row r="155" spans="2:9" hidden="1" x14ac:dyDescent="0.35">
      <c r="B155" t="s">
        <v>246</v>
      </c>
      <c r="C155" s="33" t="s">
        <v>212</v>
      </c>
      <c r="D155" s="33" t="s">
        <v>216</v>
      </c>
      <c r="E155" s="32" t="s">
        <v>205</v>
      </c>
      <c r="F155" s="27">
        <v>6</v>
      </c>
      <c r="G155" s="27">
        <v>0</v>
      </c>
      <c r="H155" s="27">
        <v>2</v>
      </c>
      <c r="I155" s="49">
        <v>11.3</v>
      </c>
    </row>
    <row r="156" spans="2:9" hidden="1" x14ac:dyDescent="0.35">
      <c r="B156" t="s">
        <v>246</v>
      </c>
      <c r="C156" s="32" t="s">
        <v>212</v>
      </c>
      <c r="D156" s="32" t="s">
        <v>367</v>
      </c>
      <c r="E156" s="32" t="s">
        <v>208</v>
      </c>
      <c r="F156" s="27">
        <v>3</v>
      </c>
      <c r="G156" s="27">
        <v>0</v>
      </c>
      <c r="H156" s="27">
        <v>18</v>
      </c>
      <c r="I156" s="49">
        <v>11.2</v>
      </c>
    </row>
    <row r="157" spans="2:9" hidden="1" x14ac:dyDescent="0.35">
      <c r="B157" t="s">
        <v>246</v>
      </c>
      <c r="C157" s="32" t="s">
        <v>234</v>
      </c>
      <c r="D157" s="32" t="s">
        <v>302</v>
      </c>
      <c r="E157" s="32" t="s">
        <v>206</v>
      </c>
      <c r="F157" s="27">
        <v>11</v>
      </c>
      <c r="G157" s="27">
        <v>1</v>
      </c>
      <c r="H157" s="27">
        <v>11</v>
      </c>
      <c r="I157" s="49">
        <v>11</v>
      </c>
    </row>
    <row r="158" spans="2:9" hidden="1" x14ac:dyDescent="0.35">
      <c r="B158" t="s">
        <v>246</v>
      </c>
      <c r="C158" s="32" t="s">
        <v>0</v>
      </c>
      <c r="D158" s="32" t="s">
        <v>203</v>
      </c>
      <c r="E158" s="32" t="s">
        <v>204</v>
      </c>
      <c r="F158" s="27">
        <v>5</v>
      </c>
      <c r="G158" s="27">
        <v>1</v>
      </c>
      <c r="H158" s="27">
        <v>12</v>
      </c>
      <c r="I158" s="49">
        <v>10.199999999999999</v>
      </c>
    </row>
    <row r="159" spans="2:9" hidden="1" x14ac:dyDescent="0.35">
      <c r="B159" t="s">
        <v>246</v>
      </c>
      <c r="C159" s="32" t="s">
        <v>0</v>
      </c>
      <c r="D159" s="32" t="s">
        <v>310</v>
      </c>
      <c r="E159" s="32" t="s">
        <v>208</v>
      </c>
      <c r="F159" s="27">
        <v>1</v>
      </c>
      <c r="G159" s="27">
        <v>1</v>
      </c>
      <c r="H159" s="27">
        <v>13</v>
      </c>
      <c r="I159" s="49">
        <v>9.4</v>
      </c>
    </row>
    <row r="160" spans="2:9" hidden="1" x14ac:dyDescent="0.35">
      <c r="B160" t="s">
        <v>246</v>
      </c>
      <c r="C160" s="33" t="s">
        <v>231</v>
      </c>
      <c r="D160" s="33" t="s">
        <v>350</v>
      </c>
      <c r="E160" s="32" t="s">
        <v>206</v>
      </c>
      <c r="F160" s="27">
        <v>6</v>
      </c>
      <c r="G160" s="27">
        <v>2</v>
      </c>
      <c r="H160" s="27">
        <v>5</v>
      </c>
      <c r="I160" s="49">
        <v>9.1999999999999993</v>
      </c>
    </row>
    <row r="161" spans="2:9" hidden="1" x14ac:dyDescent="0.35">
      <c r="B161" t="s">
        <v>246</v>
      </c>
      <c r="C161" s="32" t="s">
        <v>0</v>
      </c>
      <c r="D161" s="32" t="s">
        <v>269</v>
      </c>
      <c r="E161" s="32" t="s">
        <v>205</v>
      </c>
      <c r="F161" s="27">
        <v>3</v>
      </c>
      <c r="G161" s="27">
        <v>0</v>
      </c>
      <c r="H161" s="27">
        <v>8</v>
      </c>
      <c r="I161" s="49">
        <v>9.1</v>
      </c>
    </row>
    <row r="162" spans="2:9" hidden="1" x14ac:dyDescent="0.35">
      <c r="B162" t="s">
        <v>246</v>
      </c>
      <c r="C162" s="32" t="s">
        <v>212</v>
      </c>
      <c r="D162" s="32" t="s">
        <v>354</v>
      </c>
      <c r="E162" s="32" t="s">
        <v>204</v>
      </c>
      <c r="F162" s="27">
        <v>2</v>
      </c>
      <c r="G162" s="27">
        <v>2</v>
      </c>
      <c r="H162" s="27">
        <v>11</v>
      </c>
      <c r="I162" s="49">
        <v>8.8000000000000007</v>
      </c>
    </row>
    <row r="163" spans="2:9" hidden="1" x14ac:dyDescent="0.35">
      <c r="B163" t="s">
        <v>246</v>
      </c>
      <c r="C163" s="32" t="s">
        <v>234</v>
      </c>
      <c r="D163" s="32" t="s">
        <v>358</v>
      </c>
      <c r="E163" s="32" t="s">
        <v>208</v>
      </c>
      <c r="F163" s="27">
        <v>1</v>
      </c>
      <c r="G163" s="27">
        <v>5</v>
      </c>
      <c r="H163" s="27">
        <v>22</v>
      </c>
      <c r="I163" s="49">
        <v>8.6</v>
      </c>
    </row>
    <row r="164" spans="2:9" hidden="1" x14ac:dyDescent="0.35">
      <c r="B164" t="s">
        <v>246</v>
      </c>
      <c r="C164" s="33" t="s">
        <v>233</v>
      </c>
      <c r="D164" s="32" t="s">
        <v>298</v>
      </c>
      <c r="E164" s="32" t="s">
        <v>204</v>
      </c>
      <c r="F164" s="27">
        <v>1</v>
      </c>
      <c r="G164" s="27">
        <v>0</v>
      </c>
      <c r="H164" s="27">
        <v>7</v>
      </c>
      <c r="I164" s="49">
        <v>8.5</v>
      </c>
    </row>
    <row r="165" spans="2:9" hidden="1" x14ac:dyDescent="0.35">
      <c r="B165" t="s">
        <v>246</v>
      </c>
      <c r="C165" s="32" t="s">
        <v>231</v>
      </c>
      <c r="D165" s="32" t="s">
        <v>256</v>
      </c>
      <c r="E165" s="32" t="s">
        <v>204</v>
      </c>
      <c r="F165" s="27">
        <v>1</v>
      </c>
      <c r="G165" s="27">
        <v>1</v>
      </c>
      <c r="H165" s="27">
        <v>10</v>
      </c>
      <c r="I165" s="49">
        <v>8.1</v>
      </c>
    </row>
    <row r="166" spans="2:9" hidden="1" x14ac:dyDescent="0.35">
      <c r="B166" t="s">
        <v>246</v>
      </c>
      <c r="C166" s="32" t="s">
        <v>233</v>
      </c>
      <c r="D166" s="32" t="s">
        <v>366</v>
      </c>
      <c r="E166" s="32" t="s">
        <v>207</v>
      </c>
      <c r="F166" s="27">
        <v>1</v>
      </c>
      <c r="G166" s="27">
        <v>4</v>
      </c>
      <c r="H166" s="27">
        <v>10</v>
      </c>
      <c r="I166" s="49">
        <v>8.1</v>
      </c>
    </row>
    <row r="167" spans="2:9" hidden="1" x14ac:dyDescent="0.35">
      <c r="B167" t="s">
        <v>246</v>
      </c>
      <c r="C167" s="32" t="s">
        <v>234</v>
      </c>
      <c r="D167" s="32" t="s">
        <v>314</v>
      </c>
      <c r="E167" s="32" t="s">
        <v>205</v>
      </c>
      <c r="F167" s="27">
        <v>3</v>
      </c>
      <c r="G167" s="27">
        <v>1</v>
      </c>
      <c r="H167" s="27">
        <v>9</v>
      </c>
      <c r="I167" s="49">
        <v>7.9</v>
      </c>
    </row>
    <row r="168" spans="2:9" hidden="1" x14ac:dyDescent="0.35">
      <c r="B168" t="s">
        <v>246</v>
      </c>
      <c r="C168" s="32" t="s">
        <v>231</v>
      </c>
      <c r="D168" s="32" t="s">
        <v>210</v>
      </c>
      <c r="E168" s="32" t="s">
        <v>208</v>
      </c>
      <c r="F168" s="27">
        <v>3</v>
      </c>
      <c r="G168" s="27">
        <v>3</v>
      </c>
      <c r="H168" s="27">
        <v>8</v>
      </c>
      <c r="I168" s="49">
        <v>7.8</v>
      </c>
    </row>
    <row r="169" spans="2:9" hidden="1" x14ac:dyDescent="0.35">
      <c r="B169" t="s">
        <v>246</v>
      </c>
      <c r="C169" s="32" t="s">
        <v>231</v>
      </c>
      <c r="D169" t="s">
        <v>311</v>
      </c>
      <c r="E169" s="32" t="s">
        <v>205</v>
      </c>
      <c r="F169" s="27">
        <v>5</v>
      </c>
      <c r="G169" s="27">
        <v>3</v>
      </c>
      <c r="H169" s="27">
        <v>4</v>
      </c>
      <c r="I169" s="49">
        <v>7.8</v>
      </c>
    </row>
    <row r="170" spans="2:9" hidden="1" x14ac:dyDescent="0.35">
      <c r="B170" t="s">
        <v>246</v>
      </c>
      <c r="C170" s="32" t="s">
        <v>0</v>
      </c>
      <c r="D170" t="s">
        <v>5</v>
      </c>
      <c r="E170" s="32" t="s">
        <v>206</v>
      </c>
      <c r="F170" s="27">
        <v>4</v>
      </c>
      <c r="G170" s="27">
        <v>2</v>
      </c>
      <c r="H170" s="27">
        <v>6</v>
      </c>
      <c r="I170" s="49">
        <v>7.7</v>
      </c>
    </row>
    <row r="171" spans="2:9" hidden="1" x14ac:dyDescent="0.35">
      <c r="B171" t="s">
        <v>246</v>
      </c>
      <c r="C171" s="32" t="s">
        <v>299</v>
      </c>
      <c r="D171" s="32" t="s">
        <v>296</v>
      </c>
      <c r="E171" s="32" t="s">
        <v>205</v>
      </c>
      <c r="F171" s="27">
        <v>3</v>
      </c>
      <c r="G171" s="27">
        <v>3</v>
      </c>
      <c r="H171" s="27">
        <v>5</v>
      </c>
      <c r="I171" s="49">
        <v>7.7</v>
      </c>
    </row>
    <row r="172" spans="2:9" hidden="1" x14ac:dyDescent="0.35">
      <c r="B172" t="s">
        <v>246</v>
      </c>
      <c r="C172" s="32" t="s">
        <v>233</v>
      </c>
      <c r="D172" s="32" t="s">
        <v>365</v>
      </c>
      <c r="E172" s="32" t="s">
        <v>206</v>
      </c>
      <c r="F172" s="27">
        <v>7</v>
      </c>
      <c r="G172" s="27">
        <v>6</v>
      </c>
      <c r="H172" s="27">
        <v>2</v>
      </c>
      <c r="I172" s="49">
        <v>7.7</v>
      </c>
    </row>
    <row r="173" spans="2:9" hidden="1" x14ac:dyDescent="0.35">
      <c r="B173" t="s">
        <v>246</v>
      </c>
      <c r="C173" s="32" t="s">
        <v>231</v>
      </c>
      <c r="D173" t="s">
        <v>364</v>
      </c>
      <c r="E173" s="32" t="s">
        <v>207</v>
      </c>
      <c r="F173" s="27">
        <v>2</v>
      </c>
      <c r="G173" s="27">
        <v>3</v>
      </c>
      <c r="H173" s="27">
        <v>7</v>
      </c>
      <c r="I173" s="49">
        <v>7.2</v>
      </c>
    </row>
    <row r="174" spans="2:9" hidden="1" x14ac:dyDescent="0.35">
      <c r="B174" t="s">
        <v>246</v>
      </c>
      <c r="C174" s="32" t="s">
        <v>235</v>
      </c>
      <c r="D174" t="s">
        <v>363</v>
      </c>
      <c r="E174" s="32" t="s">
        <v>205</v>
      </c>
      <c r="F174" s="27">
        <v>1</v>
      </c>
      <c r="G174" s="27">
        <v>1</v>
      </c>
      <c r="H174" s="27">
        <v>2</v>
      </c>
      <c r="I174" s="49">
        <v>7.1</v>
      </c>
    </row>
    <row r="175" spans="2:9" hidden="1" x14ac:dyDescent="0.35">
      <c r="B175" t="s">
        <v>246</v>
      </c>
      <c r="C175" s="32" t="s">
        <v>212</v>
      </c>
      <c r="D175" t="s">
        <v>302</v>
      </c>
      <c r="E175" s="32" t="s">
        <v>206</v>
      </c>
      <c r="F175" s="27">
        <v>7</v>
      </c>
      <c r="G175" s="27">
        <v>1</v>
      </c>
      <c r="H175" s="27">
        <v>11</v>
      </c>
      <c r="I175" s="49">
        <v>7.1</v>
      </c>
    </row>
    <row r="176" spans="2:9" hidden="1" x14ac:dyDescent="0.35">
      <c r="B176" t="s">
        <v>246</v>
      </c>
      <c r="C176" t="s">
        <v>233</v>
      </c>
      <c r="D176" t="s">
        <v>318</v>
      </c>
      <c r="E176" s="32" t="s">
        <v>208</v>
      </c>
      <c r="F176" s="27">
        <v>0</v>
      </c>
      <c r="G176" s="27">
        <v>4</v>
      </c>
      <c r="H176" s="27">
        <v>8</v>
      </c>
      <c r="I176" s="49">
        <v>5.7</v>
      </c>
    </row>
    <row r="177" spans="2:9" hidden="1" x14ac:dyDescent="0.35">
      <c r="B177" t="s">
        <v>246</v>
      </c>
      <c r="C177" t="s">
        <v>9</v>
      </c>
      <c r="D177" t="s">
        <v>360</v>
      </c>
      <c r="E177" s="32" t="s">
        <v>205</v>
      </c>
      <c r="F177" s="27">
        <v>2</v>
      </c>
      <c r="G177" s="27">
        <v>2</v>
      </c>
      <c r="H177" s="27">
        <v>1</v>
      </c>
      <c r="I177" s="49">
        <v>5.4</v>
      </c>
    </row>
    <row r="178" spans="2:9" hidden="1" x14ac:dyDescent="0.35">
      <c r="B178" t="s">
        <v>246</v>
      </c>
      <c r="C178" t="s">
        <v>232</v>
      </c>
      <c r="D178" t="s">
        <v>276</v>
      </c>
      <c r="E178" s="32" t="s">
        <v>205</v>
      </c>
      <c r="F178" s="27">
        <v>2</v>
      </c>
      <c r="G178" s="27">
        <v>4</v>
      </c>
      <c r="H178" s="27">
        <v>3</v>
      </c>
      <c r="I178" s="49">
        <v>5.0999999999999996</v>
      </c>
    </row>
    <row r="179" spans="2:9" hidden="1" x14ac:dyDescent="0.35">
      <c r="B179" t="s">
        <v>246</v>
      </c>
      <c r="C179" t="s">
        <v>9</v>
      </c>
      <c r="D179" t="s">
        <v>4</v>
      </c>
      <c r="E179" s="32" t="s">
        <v>208</v>
      </c>
      <c r="F179" s="27">
        <v>0</v>
      </c>
      <c r="G179" s="27">
        <v>3</v>
      </c>
      <c r="H179" s="27">
        <v>3</v>
      </c>
      <c r="I179" s="49">
        <v>4.7</v>
      </c>
    </row>
    <row r="180" spans="2:9" hidden="1" x14ac:dyDescent="0.35">
      <c r="B180" t="s">
        <v>246</v>
      </c>
      <c r="C180" t="s">
        <v>9</v>
      </c>
      <c r="D180" t="s">
        <v>2</v>
      </c>
      <c r="E180" s="32" t="s">
        <v>204</v>
      </c>
      <c r="F180" s="27">
        <v>0</v>
      </c>
      <c r="G180" s="27">
        <v>4</v>
      </c>
      <c r="H180" s="27">
        <v>2</v>
      </c>
      <c r="I180" s="49">
        <v>4.5999999999999996</v>
      </c>
    </row>
    <row r="181" spans="2:9" hidden="1" x14ac:dyDescent="0.35">
      <c r="B181" t="s">
        <v>246</v>
      </c>
      <c r="C181" t="s">
        <v>232</v>
      </c>
      <c r="D181" t="s">
        <v>262</v>
      </c>
      <c r="E181" s="32" t="s">
        <v>204</v>
      </c>
      <c r="F181" s="27">
        <v>3</v>
      </c>
      <c r="G181" s="27">
        <v>9</v>
      </c>
      <c r="H181" s="27">
        <v>4</v>
      </c>
      <c r="I181" s="49">
        <v>4.0999999999999996</v>
      </c>
    </row>
    <row r="182" spans="2:9" hidden="1" x14ac:dyDescent="0.35">
      <c r="B182" t="s">
        <v>246</v>
      </c>
      <c r="C182" t="s">
        <v>9</v>
      </c>
      <c r="D182" t="s">
        <v>359</v>
      </c>
      <c r="E182" s="32" t="s">
        <v>207</v>
      </c>
      <c r="F182" s="27">
        <v>1</v>
      </c>
      <c r="G182" s="27">
        <v>9</v>
      </c>
      <c r="H182" s="27">
        <v>2</v>
      </c>
      <c r="I182" s="49">
        <v>3.7</v>
      </c>
    </row>
    <row r="183" spans="2:9" hidden="1" x14ac:dyDescent="0.35">
      <c r="B183" t="s">
        <v>246</v>
      </c>
      <c r="C183" t="s">
        <v>232</v>
      </c>
      <c r="D183" t="s">
        <v>260</v>
      </c>
      <c r="E183" s="32" t="s">
        <v>206</v>
      </c>
      <c r="F183" s="27">
        <v>3</v>
      </c>
      <c r="G183" s="27">
        <v>5</v>
      </c>
      <c r="H183" s="27">
        <v>0</v>
      </c>
      <c r="I183" s="49">
        <v>3.6</v>
      </c>
    </row>
    <row r="184" spans="2:9" hidden="1" x14ac:dyDescent="0.35">
      <c r="B184" t="s">
        <v>246</v>
      </c>
      <c r="C184" t="s">
        <v>232</v>
      </c>
      <c r="D184" t="s">
        <v>275</v>
      </c>
      <c r="E184" s="32" t="s">
        <v>208</v>
      </c>
      <c r="F184" s="27">
        <v>3</v>
      </c>
      <c r="G184" s="27">
        <v>5</v>
      </c>
      <c r="H184" s="27">
        <v>0</v>
      </c>
      <c r="I184" s="49">
        <v>3.6</v>
      </c>
    </row>
    <row r="185" spans="2:9" hidden="1" x14ac:dyDescent="0.35">
      <c r="B185" t="s">
        <v>246</v>
      </c>
      <c r="C185" t="s">
        <v>235</v>
      </c>
      <c r="D185" t="s">
        <v>361</v>
      </c>
      <c r="E185" s="32" t="s">
        <v>208</v>
      </c>
      <c r="F185" s="27">
        <v>0</v>
      </c>
      <c r="G185" s="27">
        <v>7</v>
      </c>
      <c r="H185" s="27">
        <v>2</v>
      </c>
      <c r="I185" s="49">
        <v>3.5</v>
      </c>
    </row>
    <row r="186" spans="2:9" hidden="1" x14ac:dyDescent="0.35">
      <c r="B186" t="s">
        <v>246</v>
      </c>
      <c r="C186" t="s">
        <v>9</v>
      </c>
      <c r="D186" t="s">
        <v>322</v>
      </c>
      <c r="E186" s="32" t="s">
        <v>206</v>
      </c>
      <c r="F186" s="27">
        <v>1</v>
      </c>
      <c r="G186" s="27">
        <v>3</v>
      </c>
      <c r="H186" s="27">
        <v>0</v>
      </c>
      <c r="I186" s="49">
        <v>3.4</v>
      </c>
    </row>
    <row r="187" spans="2:9" hidden="1" x14ac:dyDescent="0.35">
      <c r="B187" t="s">
        <v>246</v>
      </c>
      <c r="C187" t="s">
        <v>235</v>
      </c>
      <c r="D187" t="s">
        <v>264</v>
      </c>
      <c r="E187" s="32" t="s">
        <v>206</v>
      </c>
      <c r="F187" s="27">
        <v>0</v>
      </c>
      <c r="G187" s="27">
        <v>4</v>
      </c>
      <c r="H187" s="27">
        <v>1</v>
      </c>
      <c r="I187" s="49">
        <v>3.4</v>
      </c>
    </row>
    <row r="188" spans="2:9" hidden="1" x14ac:dyDescent="0.35">
      <c r="B188" t="s">
        <v>246</v>
      </c>
      <c r="C188" t="s">
        <v>235</v>
      </c>
      <c r="D188" t="s">
        <v>263</v>
      </c>
      <c r="E188" s="32" t="s">
        <v>207</v>
      </c>
      <c r="F188" s="27">
        <v>1</v>
      </c>
      <c r="G188" s="27">
        <v>5</v>
      </c>
      <c r="H188" s="27">
        <v>0</v>
      </c>
      <c r="I188" s="49">
        <v>3.4</v>
      </c>
    </row>
    <row r="189" spans="2:9" hidden="1" x14ac:dyDescent="0.35">
      <c r="B189" t="s">
        <v>246</v>
      </c>
      <c r="C189" t="s">
        <v>235</v>
      </c>
      <c r="D189" t="s">
        <v>362</v>
      </c>
      <c r="E189" s="32" t="s">
        <v>204</v>
      </c>
      <c r="F189" s="27">
        <v>1</v>
      </c>
      <c r="G189" s="27">
        <v>8</v>
      </c>
      <c r="H189" s="27">
        <v>1</v>
      </c>
      <c r="I189" s="49">
        <v>3.1</v>
      </c>
    </row>
    <row r="190" spans="2:9" hidden="1" x14ac:dyDescent="0.35">
      <c r="B190" t="s">
        <v>246</v>
      </c>
      <c r="C190" t="s">
        <v>232</v>
      </c>
      <c r="D190" t="s">
        <v>261</v>
      </c>
      <c r="E190" s="32" t="s">
        <v>207</v>
      </c>
      <c r="F190" s="27">
        <v>1</v>
      </c>
      <c r="G190" s="27">
        <v>10</v>
      </c>
      <c r="H190" s="27">
        <v>2</v>
      </c>
      <c r="I190" s="49">
        <v>3</v>
      </c>
    </row>
    <row r="191" spans="2:9" hidden="1" x14ac:dyDescent="0.35">
      <c r="B191" t="s">
        <v>247</v>
      </c>
      <c r="C191" s="33" t="s">
        <v>231</v>
      </c>
      <c r="D191" s="32" t="s">
        <v>350</v>
      </c>
      <c r="E191" s="32" t="s">
        <v>206</v>
      </c>
      <c r="F191" s="27">
        <v>13</v>
      </c>
      <c r="G191" s="27">
        <v>1</v>
      </c>
      <c r="H191" s="27">
        <v>7</v>
      </c>
      <c r="I191" s="49">
        <v>12.2</v>
      </c>
    </row>
    <row r="192" spans="2:9" hidden="1" x14ac:dyDescent="0.35">
      <c r="B192" t="s">
        <v>247</v>
      </c>
      <c r="C192" s="33" t="s">
        <v>234</v>
      </c>
      <c r="D192" t="s">
        <v>306</v>
      </c>
      <c r="E192" s="32" t="s">
        <v>207</v>
      </c>
      <c r="F192" s="27">
        <v>8</v>
      </c>
      <c r="G192" s="27">
        <v>2</v>
      </c>
      <c r="H192" s="27">
        <v>13</v>
      </c>
      <c r="I192" s="49">
        <v>11.1</v>
      </c>
    </row>
    <row r="193" spans="2:9" hidden="1" x14ac:dyDescent="0.35">
      <c r="B193" t="s">
        <v>247</v>
      </c>
      <c r="C193" s="33" t="s">
        <v>0</v>
      </c>
      <c r="D193" s="33" t="s">
        <v>310</v>
      </c>
      <c r="E193" s="32" t="s">
        <v>208</v>
      </c>
      <c r="F193" s="27">
        <v>2</v>
      </c>
      <c r="G193" s="27">
        <v>2</v>
      </c>
      <c r="H193" s="27">
        <v>25</v>
      </c>
      <c r="I193" s="49">
        <v>11.1</v>
      </c>
    </row>
    <row r="194" spans="2:9" hidden="1" x14ac:dyDescent="0.35">
      <c r="B194" t="s">
        <v>247</v>
      </c>
      <c r="C194" s="33" t="s">
        <v>0</v>
      </c>
      <c r="D194" t="s">
        <v>269</v>
      </c>
      <c r="E194" s="32" t="s">
        <v>205</v>
      </c>
      <c r="F194" s="27">
        <v>11</v>
      </c>
      <c r="G194" s="27">
        <v>1</v>
      </c>
      <c r="H194" s="27">
        <v>8</v>
      </c>
      <c r="I194" s="49">
        <v>10.9</v>
      </c>
    </row>
    <row r="195" spans="2:9" hidden="1" x14ac:dyDescent="0.35">
      <c r="B195" t="s">
        <v>247</v>
      </c>
      <c r="C195" s="33" t="s">
        <v>9</v>
      </c>
      <c r="D195" t="s">
        <v>322</v>
      </c>
      <c r="E195" s="32" t="s">
        <v>206</v>
      </c>
      <c r="F195" s="27">
        <v>9</v>
      </c>
      <c r="G195" s="27">
        <v>2</v>
      </c>
      <c r="H195" s="27">
        <v>7</v>
      </c>
      <c r="I195" s="49">
        <v>10.7</v>
      </c>
    </row>
    <row r="196" spans="2:9" hidden="1" x14ac:dyDescent="0.35">
      <c r="B196" t="s">
        <v>247</v>
      </c>
      <c r="C196" s="32" t="s">
        <v>212</v>
      </c>
      <c r="D196" t="s">
        <v>369</v>
      </c>
      <c r="E196" s="32" t="s">
        <v>206</v>
      </c>
      <c r="F196" s="27">
        <v>5</v>
      </c>
      <c r="G196" s="27">
        <v>1</v>
      </c>
      <c r="H196" s="27">
        <v>7</v>
      </c>
      <c r="I196" s="49">
        <v>10.199999999999999</v>
      </c>
    </row>
    <row r="197" spans="2:9" hidden="1" x14ac:dyDescent="0.35">
      <c r="B197" t="s">
        <v>247</v>
      </c>
      <c r="C197" s="32" t="s">
        <v>0</v>
      </c>
      <c r="D197" t="s">
        <v>203</v>
      </c>
      <c r="E197" s="32" t="s">
        <v>204</v>
      </c>
      <c r="F197" s="27">
        <v>5</v>
      </c>
      <c r="G197" s="27">
        <v>3</v>
      </c>
      <c r="H197" s="27">
        <v>13</v>
      </c>
      <c r="I197" s="49">
        <v>10</v>
      </c>
    </row>
    <row r="198" spans="2:9" hidden="1" x14ac:dyDescent="0.35">
      <c r="B198" t="s">
        <v>247</v>
      </c>
      <c r="C198" s="32" t="s">
        <v>234</v>
      </c>
      <c r="D198" t="s">
        <v>217</v>
      </c>
      <c r="E198" s="32" t="s">
        <v>208</v>
      </c>
      <c r="F198" s="27">
        <v>3</v>
      </c>
      <c r="G198" s="27">
        <v>5</v>
      </c>
      <c r="H198" s="27">
        <v>16</v>
      </c>
      <c r="I198" s="49">
        <v>9.9</v>
      </c>
    </row>
    <row r="199" spans="2:9" hidden="1" x14ac:dyDescent="0.35">
      <c r="B199" t="s">
        <v>247</v>
      </c>
      <c r="C199" s="32" t="s">
        <v>231</v>
      </c>
      <c r="D199" t="s">
        <v>210</v>
      </c>
      <c r="E199" s="32" t="s">
        <v>207</v>
      </c>
      <c r="F199" s="27">
        <v>10</v>
      </c>
      <c r="G199" s="27">
        <v>1</v>
      </c>
      <c r="H199" s="27">
        <v>5</v>
      </c>
      <c r="I199" s="49">
        <v>9.8000000000000007</v>
      </c>
    </row>
    <row r="200" spans="2:9" hidden="1" x14ac:dyDescent="0.35">
      <c r="B200" t="s">
        <v>247</v>
      </c>
      <c r="C200" s="32" t="s">
        <v>231</v>
      </c>
      <c r="D200" s="32" t="s">
        <v>379</v>
      </c>
      <c r="E200" s="32" t="s">
        <v>204</v>
      </c>
      <c r="F200" s="27">
        <v>3</v>
      </c>
      <c r="G200" s="27">
        <v>2</v>
      </c>
      <c r="H200" s="27">
        <v>16</v>
      </c>
      <c r="I200" s="49">
        <v>9.6</v>
      </c>
    </row>
    <row r="201" spans="2:9" hidden="1" x14ac:dyDescent="0.35">
      <c r="B201" t="s">
        <v>247</v>
      </c>
      <c r="C201" t="s">
        <v>299</v>
      </c>
      <c r="D201" t="s">
        <v>366</v>
      </c>
      <c r="E201" s="32" t="s">
        <v>207</v>
      </c>
      <c r="F201" s="27">
        <v>10</v>
      </c>
      <c r="G201" s="27">
        <v>5</v>
      </c>
      <c r="H201" s="27">
        <v>3</v>
      </c>
      <c r="I201" s="49">
        <v>9.1999999999999993</v>
      </c>
    </row>
    <row r="202" spans="2:9" hidden="1" x14ac:dyDescent="0.35">
      <c r="B202" t="s">
        <v>247</v>
      </c>
      <c r="C202" t="s">
        <v>0</v>
      </c>
      <c r="D202" t="s">
        <v>7</v>
      </c>
      <c r="E202" s="32" t="s">
        <v>207</v>
      </c>
      <c r="F202" s="27">
        <v>7</v>
      </c>
      <c r="G202" s="27">
        <v>3</v>
      </c>
      <c r="H202" s="27">
        <v>10</v>
      </c>
      <c r="I202" s="49">
        <v>9.1999999999999993</v>
      </c>
    </row>
    <row r="203" spans="2:9" hidden="1" x14ac:dyDescent="0.35">
      <c r="B203" t="s">
        <v>247</v>
      </c>
      <c r="C203" t="s">
        <v>234</v>
      </c>
      <c r="D203" t="s">
        <v>349</v>
      </c>
      <c r="E203" s="32" t="s">
        <v>204</v>
      </c>
      <c r="F203" s="27">
        <v>0</v>
      </c>
      <c r="G203" s="27">
        <v>1</v>
      </c>
      <c r="H203" s="27">
        <v>20</v>
      </c>
      <c r="I203" s="49">
        <v>9</v>
      </c>
    </row>
    <row r="204" spans="2:9" hidden="1" x14ac:dyDescent="0.35">
      <c r="B204" t="s">
        <v>247</v>
      </c>
      <c r="C204" t="s">
        <v>212</v>
      </c>
      <c r="D204" t="s">
        <v>358</v>
      </c>
      <c r="E204" s="32" t="s">
        <v>208</v>
      </c>
      <c r="F204" s="27">
        <v>3</v>
      </c>
      <c r="G204" s="27">
        <v>5</v>
      </c>
      <c r="H204" s="27">
        <v>12</v>
      </c>
      <c r="I204" s="49">
        <v>8.8000000000000007</v>
      </c>
    </row>
    <row r="205" spans="2:9" hidden="1" x14ac:dyDescent="0.35">
      <c r="B205" t="s">
        <v>247</v>
      </c>
      <c r="C205" t="s">
        <v>231</v>
      </c>
      <c r="D205" t="s">
        <v>311</v>
      </c>
      <c r="E205" s="32" t="s">
        <v>205</v>
      </c>
      <c r="F205" s="27">
        <v>1</v>
      </c>
      <c r="G205" s="27">
        <v>4</v>
      </c>
      <c r="H205" s="27">
        <v>14</v>
      </c>
      <c r="I205" s="49">
        <v>8.8000000000000007</v>
      </c>
    </row>
    <row r="206" spans="2:9" hidden="1" x14ac:dyDescent="0.35">
      <c r="B206" t="s">
        <v>247</v>
      </c>
      <c r="C206" t="s">
        <v>0</v>
      </c>
      <c r="D206" t="s">
        <v>382</v>
      </c>
      <c r="E206" s="32" t="s">
        <v>206</v>
      </c>
      <c r="F206" s="27">
        <v>6</v>
      </c>
      <c r="G206" s="27">
        <v>1</v>
      </c>
      <c r="H206" s="27">
        <v>10</v>
      </c>
      <c r="I206" s="49">
        <v>8.8000000000000007</v>
      </c>
    </row>
    <row r="207" spans="2:9" hidden="1" x14ac:dyDescent="0.35">
      <c r="B207" t="s">
        <v>247</v>
      </c>
      <c r="C207" t="s">
        <v>234</v>
      </c>
      <c r="D207" s="32" t="s">
        <v>314</v>
      </c>
      <c r="E207" s="32" t="s">
        <v>205</v>
      </c>
      <c r="F207" s="27">
        <v>7</v>
      </c>
      <c r="G207" s="27">
        <v>2</v>
      </c>
      <c r="H207" s="27">
        <v>6</v>
      </c>
      <c r="I207" s="49">
        <v>8.6</v>
      </c>
    </row>
    <row r="208" spans="2:9" hidden="1" x14ac:dyDescent="0.35">
      <c r="B208" t="s">
        <v>247</v>
      </c>
      <c r="C208" t="s">
        <v>299</v>
      </c>
      <c r="D208" s="32" t="s">
        <v>375</v>
      </c>
      <c r="E208" s="32" t="s">
        <v>208</v>
      </c>
      <c r="F208" s="27">
        <v>0</v>
      </c>
      <c r="G208" s="27">
        <v>4</v>
      </c>
      <c r="H208" s="27">
        <v>15</v>
      </c>
      <c r="I208" s="49">
        <v>8.6</v>
      </c>
    </row>
    <row r="209" spans="2:9" hidden="1" x14ac:dyDescent="0.35">
      <c r="B209" t="s">
        <v>247</v>
      </c>
      <c r="C209" t="s">
        <v>9</v>
      </c>
      <c r="D209" t="s">
        <v>389</v>
      </c>
      <c r="E209" s="32" t="s">
        <v>205</v>
      </c>
      <c r="F209" s="27">
        <v>6</v>
      </c>
      <c r="G209" s="27">
        <v>3</v>
      </c>
      <c r="H209" s="27">
        <v>6</v>
      </c>
      <c r="I209" s="49">
        <v>8.1999999999999993</v>
      </c>
    </row>
    <row r="210" spans="2:9" hidden="1" x14ac:dyDescent="0.35">
      <c r="B210" t="s">
        <v>247</v>
      </c>
      <c r="C210" t="s">
        <v>9</v>
      </c>
      <c r="D210" t="s">
        <v>372</v>
      </c>
      <c r="E210" s="32" t="s">
        <v>204</v>
      </c>
      <c r="F210" s="27">
        <v>1</v>
      </c>
      <c r="G210" s="27">
        <v>5</v>
      </c>
      <c r="H210" s="27">
        <v>16</v>
      </c>
      <c r="I210" s="49">
        <v>8.1</v>
      </c>
    </row>
    <row r="211" spans="2:9" hidden="1" x14ac:dyDescent="0.35">
      <c r="B211" t="s">
        <v>247</v>
      </c>
      <c r="C211" s="32" t="s">
        <v>299</v>
      </c>
      <c r="D211" t="s">
        <v>374</v>
      </c>
      <c r="E211" s="32" t="s">
        <v>205</v>
      </c>
      <c r="F211" s="27">
        <v>1</v>
      </c>
      <c r="G211" s="27">
        <v>5</v>
      </c>
      <c r="H211" s="27">
        <v>12</v>
      </c>
      <c r="I211" s="49">
        <v>8.1</v>
      </c>
    </row>
    <row r="212" spans="2:9" hidden="1" x14ac:dyDescent="0.35">
      <c r="B212" t="s">
        <v>247</v>
      </c>
      <c r="C212" s="32" t="s">
        <v>9</v>
      </c>
      <c r="D212" t="s">
        <v>371</v>
      </c>
      <c r="E212" s="32" t="s">
        <v>208</v>
      </c>
      <c r="F212" s="27">
        <v>1</v>
      </c>
      <c r="G212" s="27">
        <v>3</v>
      </c>
      <c r="H212" s="27">
        <v>11</v>
      </c>
      <c r="I212" s="49">
        <v>7.6</v>
      </c>
    </row>
    <row r="213" spans="2:9" hidden="1" x14ac:dyDescent="0.35">
      <c r="B213" t="s">
        <v>247</v>
      </c>
      <c r="C213" s="32" t="s">
        <v>9</v>
      </c>
      <c r="D213" s="32" t="s">
        <v>305</v>
      </c>
      <c r="E213" s="32" t="s">
        <v>207</v>
      </c>
      <c r="F213" s="27">
        <v>4</v>
      </c>
      <c r="G213" s="27">
        <v>2</v>
      </c>
      <c r="H213" s="27">
        <v>6</v>
      </c>
      <c r="I213" s="49">
        <v>7.2</v>
      </c>
    </row>
    <row r="214" spans="2:9" hidden="1" x14ac:dyDescent="0.35">
      <c r="B214" t="s">
        <v>247</v>
      </c>
      <c r="C214" s="32" t="s">
        <v>234</v>
      </c>
      <c r="D214" t="s">
        <v>370</v>
      </c>
      <c r="E214" s="32" t="s">
        <v>206</v>
      </c>
      <c r="F214" s="27">
        <v>5</v>
      </c>
      <c r="G214" s="27">
        <v>6</v>
      </c>
      <c r="H214" s="27">
        <v>7</v>
      </c>
      <c r="I214" s="49">
        <v>7</v>
      </c>
    </row>
    <row r="215" spans="2:9" hidden="1" x14ac:dyDescent="0.35">
      <c r="B215" t="s">
        <v>247</v>
      </c>
      <c r="C215" s="32" t="s">
        <v>231</v>
      </c>
      <c r="D215" t="s">
        <v>256</v>
      </c>
      <c r="E215" s="32" t="s">
        <v>208</v>
      </c>
      <c r="F215" s="27">
        <v>1</v>
      </c>
      <c r="G215" s="27">
        <v>4</v>
      </c>
      <c r="H215" s="27">
        <v>14</v>
      </c>
      <c r="I215" s="49">
        <v>7</v>
      </c>
    </row>
    <row r="216" spans="2:9" hidden="1" x14ac:dyDescent="0.35">
      <c r="B216" t="s">
        <v>247</v>
      </c>
      <c r="C216" s="32" t="s">
        <v>299</v>
      </c>
      <c r="D216" s="33" t="s">
        <v>304</v>
      </c>
      <c r="E216" s="32" t="s">
        <v>204</v>
      </c>
      <c r="F216" s="27">
        <v>2</v>
      </c>
      <c r="G216" s="27">
        <v>4</v>
      </c>
      <c r="H216" s="27">
        <v>8</v>
      </c>
      <c r="I216" s="49">
        <v>6.7</v>
      </c>
    </row>
    <row r="217" spans="2:9" hidden="1" x14ac:dyDescent="0.35">
      <c r="B217" t="s">
        <v>247</v>
      </c>
      <c r="C217" s="33" t="s">
        <v>212</v>
      </c>
      <c r="D217" s="33" t="s">
        <v>214</v>
      </c>
      <c r="E217" s="32" t="s">
        <v>207</v>
      </c>
      <c r="F217" s="27">
        <v>2</v>
      </c>
      <c r="G217" s="27">
        <v>6</v>
      </c>
      <c r="H217" s="27">
        <v>7</v>
      </c>
      <c r="I217" s="49">
        <v>6</v>
      </c>
    </row>
    <row r="218" spans="2:9" hidden="1" x14ac:dyDescent="0.35">
      <c r="B218" t="s">
        <v>247</v>
      </c>
      <c r="C218" s="32" t="s">
        <v>212</v>
      </c>
      <c r="D218" s="32" t="s">
        <v>216</v>
      </c>
      <c r="E218" s="32" t="s">
        <v>205</v>
      </c>
      <c r="F218" s="27">
        <v>2</v>
      </c>
      <c r="G218" s="27">
        <v>5</v>
      </c>
      <c r="H218" s="27">
        <v>6</v>
      </c>
      <c r="I218" s="49">
        <v>5.8</v>
      </c>
    </row>
    <row r="219" spans="2:9" hidden="1" x14ac:dyDescent="0.35">
      <c r="B219" t="s">
        <v>247</v>
      </c>
      <c r="C219" s="32" t="s">
        <v>212</v>
      </c>
      <c r="D219" s="32" t="s">
        <v>354</v>
      </c>
      <c r="E219" s="32" t="s">
        <v>204</v>
      </c>
      <c r="F219" s="27">
        <v>4</v>
      </c>
      <c r="G219" s="27">
        <v>6</v>
      </c>
      <c r="H219" s="27">
        <v>5</v>
      </c>
      <c r="I219" s="49">
        <v>5.7</v>
      </c>
    </row>
    <row r="220" spans="2:9" hidden="1" x14ac:dyDescent="0.35">
      <c r="B220" t="s">
        <v>247</v>
      </c>
      <c r="C220" s="32" t="s">
        <v>232</v>
      </c>
      <c r="D220" s="32" t="s">
        <v>377</v>
      </c>
      <c r="E220" s="32" t="s">
        <v>204</v>
      </c>
      <c r="F220" s="27">
        <v>3</v>
      </c>
      <c r="G220" s="27">
        <v>4</v>
      </c>
      <c r="H220" s="27">
        <v>4</v>
      </c>
      <c r="I220" s="49">
        <v>5.7</v>
      </c>
    </row>
    <row r="221" spans="2:9" hidden="1" x14ac:dyDescent="0.35">
      <c r="B221" t="s">
        <v>247</v>
      </c>
      <c r="C221" s="32" t="s">
        <v>299</v>
      </c>
      <c r="D221" s="32" t="s">
        <v>373</v>
      </c>
      <c r="E221" s="32" t="s">
        <v>206</v>
      </c>
      <c r="F221" s="27">
        <v>2</v>
      </c>
      <c r="G221" s="27">
        <v>3</v>
      </c>
      <c r="H221" s="27">
        <v>3</v>
      </c>
      <c r="I221" s="49">
        <v>5.4</v>
      </c>
    </row>
    <row r="222" spans="2:9" hidden="1" x14ac:dyDescent="0.35">
      <c r="B222" t="s">
        <v>247</v>
      </c>
      <c r="C222" s="32" t="s">
        <v>232</v>
      </c>
      <c r="D222" s="32" t="s">
        <v>275</v>
      </c>
      <c r="E222" s="32" t="s">
        <v>207</v>
      </c>
      <c r="F222" s="27">
        <v>1</v>
      </c>
      <c r="G222" s="27">
        <v>7</v>
      </c>
      <c r="H222" s="27">
        <v>5</v>
      </c>
      <c r="I222" s="49">
        <v>5.0999999999999996</v>
      </c>
    </row>
    <row r="223" spans="2:9" hidden="1" x14ac:dyDescent="0.35">
      <c r="B223" t="s">
        <v>247</v>
      </c>
      <c r="C223" s="32" t="s">
        <v>235</v>
      </c>
      <c r="D223" s="32" t="s">
        <v>361</v>
      </c>
      <c r="E223" s="32" t="s">
        <v>204</v>
      </c>
      <c r="F223" s="27">
        <v>1</v>
      </c>
      <c r="G223" s="27">
        <v>4</v>
      </c>
      <c r="H223" s="27">
        <v>4</v>
      </c>
      <c r="I223" s="49">
        <v>4.5999999999999996</v>
      </c>
    </row>
    <row r="224" spans="2:9" hidden="1" x14ac:dyDescent="0.35">
      <c r="B224" t="s">
        <v>247</v>
      </c>
      <c r="C224" s="32" t="s">
        <v>232</v>
      </c>
      <c r="D224" s="32" t="s">
        <v>376</v>
      </c>
      <c r="E224" s="32" t="s">
        <v>208</v>
      </c>
      <c r="F224" s="27">
        <v>0</v>
      </c>
      <c r="G224" s="27">
        <v>6</v>
      </c>
      <c r="H224" s="27">
        <v>5</v>
      </c>
      <c r="I224" s="49">
        <v>4</v>
      </c>
    </row>
    <row r="225" spans="2:9" hidden="1" x14ac:dyDescent="0.35">
      <c r="B225" t="s">
        <v>247</v>
      </c>
      <c r="C225" s="32" t="s">
        <v>232</v>
      </c>
      <c r="D225" s="32" t="s">
        <v>378</v>
      </c>
      <c r="E225" s="32" t="s">
        <v>205</v>
      </c>
      <c r="F225" s="27">
        <v>2</v>
      </c>
      <c r="G225" s="27">
        <v>6</v>
      </c>
      <c r="H225" s="27">
        <v>3</v>
      </c>
      <c r="I225" s="49">
        <v>4</v>
      </c>
    </row>
    <row r="226" spans="2:9" hidden="1" x14ac:dyDescent="0.35">
      <c r="B226" t="s">
        <v>247</v>
      </c>
      <c r="C226" s="32" t="s">
        <v>235</v>
      </c>
      <c r="D226" s="32" t="s">
        <v>264</v>
      </c>
      <c r="E226" s="32" t="s">
        <v>206</v>
      </c>
      <c r="F226" s="27">
        <v>2</v>
      </c>
      <c r="G226" s="27">
        <v>2</v>
      </c>
      <c r="H226" s="27">
        <v>0</v>
      </c>
      <c r="I226" s="49">
        <v>4</v>
      </c>
    </row>
    <row r="227" spans="2:9" hidden="1" x14ac:dyDescent="0.35">
      <c r="B227" t="s">
        <v>247</v>
      </c>
      <c r="C227" s="32" t="s">
        <v>232</v>
      </c>
      <c r="D227" s="32" t="s">
        <v>260</v>
      </c>
      <c r="E227" s="32" t="s">
        <v>206</v>
      </c>
      <c r="F227" s="27">
        <v>2</v>
      </c>
      <c r="G227" s="27">
        <v>5</v>
      </c>
      <c r="H227" s="27">
        <v>2</v>
      </c>
      <c r="I227" s="49">
        <v>3.9</v>
      </c>
    </row>
    <row r="228" spans="2:9" hidden="1" x14ac:dyDescent="0.35">
      <c r="B228" t="s">
        <v>247</v>
      </c>
      <c r="C228" s="32" t="s">
        <v>235</v>
      </c>
      <c r="D228" s="32" t="s">
        <v>380</v>
      </c>
      <c r="E228" s="32" t="s">
        <v>208</v>
      </c>
      <c r="F228" s="27">
        <v>2</v>
      </c>
      <c r="G228" s="27">
        <v>9</v>
      </c>
      <c r="H228" s="27">
        <v>3</v>
      </c>
      <c r="I228" s="49">
        <v>3.9</v>
      </c>
    </row>
    <row r="229" spans="2:9" hidden="1" x14ac:dyDescent="0.35">
      <c r="B229" t="s">
        <v>247</v>
      </c>
      <c r="C229" s="32" t="s">
        <v>235</v>
      </c>
      <c r="D229" t="s">
        <v>263</v>
      </c>
      <c r="E229" s="32" t="s">
        <v>205</v>
      </c>
      <c r="F229" s="27">
        <v>3</v>
      </c>
      <c r="G229" s="27">
        <v>6</v>
      </c>
      <c r="H229" s="27">
        <v>0</v>
      </c>
      <c r="I229" s="49">
        <v>3.5</v>
      </c>
    </row>
    <row r="230" spans="2:9" hidden="1" x14ac:dyDescent="0.35">
      <c r="B230" t="s">
        <v>247</v>
      </c>
      <c r="C230" s="32" t="s">
        <v>235</v>
      </c>
      <c r="D230" t="s">
        <v>381</v>
      </c>
      <c r="E230" s="32" t="s">
        <v>207</v>
      </c>
      <c r="F230" s="27">
        <v>2</v>
      </c>
      <c r="G230" s="27">
        <v>10</v>
      </c>
      <c r="H230" s="27">
        <v>3</v>
      </c>
      <c r="I230" s="49">
        <v>3</v>
      </c>
    </row>
    <row r="231" spans="2:9" x14ac:dyDescent="0.35">
      <c r="B231" t="s">
        <v>248</v>
      </c>
      <c r="C231" s="32" t="s">
        <v>234</v>
      </c>
      <c r="D231" s="32" t="s">
        <v>369</v>
      </c>
      <c r="E231" s="32" t="s">
        <v>206</v>
      </c>
      <c r="F231" s="27">
        <v>10</v>
      </c>
      <c r="G231" s="27">
        <v>1</v>
      </c>
      <c r="H231" s="27">
        <v>7</v>
      </c>
      <c r="I231" s="49">
        <v>11.8</v>
      </c>
    </row>
    <row r="232" spans="2:9" x14ac:dyDescent="0.35">
      <c r="B232" t="s">
        <v>248</v>
      </c>
      <c r="C232" t="s">
        <v>234</v>
      </c>
      <c r="D232" t="s">
        <v>354</v>
      </c>
      <c r="E232" s="32" t="s">
        <v>204</v>
      </c>
      <c r="F232" s="27">
        <v>5</v>
      </c>
      <c r="G232" s="27">
        <v>0</v>
      </c>
      <c r="H232" s="27">
        <v>12</v>
      </c>
      <c r="I232" s="49">
        <v>10.6</v>
      </c>
    </row>
    <row r="233" spans="2:9" x14ac:dyDescent="0.35">
      <c r="B233" t="s">
        <v>248</v>
      </c>
      <c r="C233" t="s">
        <v>234</v>
      </c>
      <c r="D233" t="s">
        <v>388</v>
      </c>
      <c r="E233" s="32" t="s">
        <v>207</v>
      </c>
      <c r="F233" s="27">
        <v>3</v>
      </c>
      <c r="G233" s="27">
        <v>0</v>
      </c>
      <c r="H233" s="27">
        <v>11</v>
      </c>
      <c r="I233" s="49">
        <v>10.6</v>
      </c>
    </row>
    <row r="234" spans="2:9" x14ac:dyDescent="0.35">
      <c r="B234" t="s">
        <v>248</v>
      </c>
      <c r="C234" t="s">
        <v>0</v>
      </c>
      <c r="D234" t="s">
        <v>7</v>
      </c>
      <c r="E234" s="32" t="s">
        <v>207</v>
      </c>
      <c r="F234" s="27">
        <v>3</v>
      </c>
      <c r="G234" s="27">
        <v>0</v>
      </c>
      <c r="H234" s="27">
        <v>9</v>
      </c>
      <c r="I234" s="49">
        <v>10</v>
      </c>
    </row>
    <row r="235" spans="2:9" x14ac:dyDescent="0.35">
      <c r="B235" t="s">
        <v>248</v>
      </c>
      <c r="C235" t="s">
        <v>9</v>
      </c>
      <c r="D235" t="s">
        <v>372</v>
      </c>
      <c r="E235" s="32" t="s">
        <v>204</v>
      </c>
      <c r="F235" s="27">
        <v>7</v>
      </c>
      <c r="G235" s="27">
        <v>3</v>
      </c>
      <c r="H235" s="27">
        <v>12</v>
      </c>
      <c r="I235" s="49">
        <v>9.9</v>
      </c>
    </row>
    <row r="236" spans="2:9" x14ac:dyDescent="0.35">
      <c r="B236" t="s">
        <v>248</v>
      </c>
      <c r="C236" t="s">
        <v>234</v>
      </c>
      <c r="D236" t="s">
        <v>387</v>
      </c>
      <c r="E236" s="32" t="s">
        <v>208</v>
      </c>
      <c r="F236" s="27">
        <v>3</v>
      </c>
      <c r="G236" s="27">
        <v>0</v>
      </c>
      <c r="H236" s="27">
        <v>14</v>
      </c>
      <c r="I236" s="49">
        <v>9.6</v>
      </c>
    </row>
    <row r="237" spans="2:9" x14ac:dyDescent="0.35">
      <c r="B237" t="s">
        <v>248</v>
      </c>
      <c r="C237" t="s">
        <v>0</v>
      </c>
      <c r="D237" t="s">
        <v>5</v>
      </c>
      <c r="E237" s="32" t="s">
        <v>206</v>
      </c>
      <c r="F237" s="27">
        <v>3</v>
      </c>
      <c r="G237" s="27">
        <v>1</v>
      </c>
      <c r="H237" s="27">
        <v>6</v>
      </c>
      <c r="I237" s="49">
        <v>9.3000000000000007</v>
      </c>
    </row>
    <row r="238" spans="2:9" x14ac:dyDescent="0.35">
      <c r="B238" t="s">
        <v>248</v>
      </c>
      <c r="C238" t="s">
        <v>231</v>
      </c>
      <c r="D238" t="s">
        <v>350</v>
      </c>
      <c r="E238" s="32" t="s">
        <v>206</v>
      </c>
      <c r="F238" s="27">
        <v>8</v>
      </c>
      <c r="G238" s="27">
        <v>4</v>
      </c>
      <c r="H238" s="27">
        <v>6</v>
      </c>
      <c r="I238" s="49">
        <v>9</v>
      </c>
    </row>
    <row r="239" spans="2:9" x14ac:dyDescent="0.35">
      <c r="B239" t="s">
        <v>248</v>
      </c>
      <c r="C239" t="s">
        <v>9</v>
      </c>
      <c r="D239" t="s">
        <v>4</v>
      </c>
      <c r="E239" s="32" t="s">
        <v>208</v>
      </c>
      <c r="F239" s="27">
        <v>5</v>
      </c>
      <c r="G239" s="27">
        <v>4</v>
      </c>
      <c r="H239" s="27">
        <v>14</v>
      </c>
      <c r="I239" s="49">
        <v>8.8000000000000007</v>
      </c>
    </row>
    <row r="240" spans="2:9" x14ac:dyDescent="0.35">
      <c r="B240" t="s">
        <v>248</v>
      </c>
      <c r="C240" t="s">
        <v>9</v>
      </c>
      <c r="D240" t="s">
        <v>305</v>
      </c>
      <c r="E240" s="32" t="s">
        <v>207</v>
      </c>
      <c r="F240" s="27">
        <v>1</v>
      </c>
      <c r="G240" s="27">
        <v>2</v>
      </c>
      <c r="H240" s="27">
        <v>15</v>
      </c>
      <c r="I240" s="49">
        <v>8.6999999999999993</v>
      </c>
    </row>
    <row r="241" spans="2:9" x14ac:dyDescent="0.35">
      <c r="B241" t="s">
        <v>248</v>
      </c>
      <c r="C241" s="32" t="s">
        <v>9</v>
      </c>
      <c r="D241" t="s">
        <v>322</v>
      </c>
      <c r="E241" s="32" t="s">
        <v>206</v>
      </c>
      <c r="F241" s="27">
        <v>8</v>
      </c>
      <c r="G241" s="27">
        <v>3</v>
      </c>
      <c r="H241" s="27">
        <v>5</v>
      </c>
      <c r="I241" s="49">
        <v>8.6</v>
      </c>
    </row>
    <row r="242" spans="2:9" x14ac:dyDescent="0.35">
      <c r="B242" t="s">
        <v>248</v>
      </c>
      <c r="C242" s="32" t="s">
        <v>0</v>
      </c>
      <c r="D242" t="s">
        <v>384</v>
      </c>
      <c r="E242" s="32" t="s">
        <v>205</v>
      </c>
      <c r="F242" s="27">
        <v>4</v>
      </c>
      <c r="G242" s="27">
        <v>1</v>
      </c>
      <c r="H242" s="27">
        <v>4</v>
      </c>
      <c r="I242" s="49">
        <v>8.1</v>
      </c>
    </row>
    <row r="243" spans="2:9" x14ac:dyDescent="0.35">
      <c r="B243" t="s">
        <v>248</v>
      </c>
      <c r="C243" s="32" t="s">
        <v>0</v>
      </c>
      <c r="D243" t="s">
        <v>269</v>
      </c>
      <c r="E243" s="32" t="s">
        <v>208</v>
      </c>
      <c r="F243" s="27">
        <v>2</v>
      </c>
      <c r="G243" s="27">
        <v>2</v>
      </c>
      <c r="H243" s="27">
        <v>10</v>
      </c>
      <c r="I243" s="49">
        <v>8</v>
      </c>
    </row>
    <row r="244" spans="2:9" x14ac:dyDescent="0.35">
      <c r="B244" t="s">
        <v>248</v>
      </c>
      <c r="C244" s="32" t="s">
        <v>0</v>
      </c>
      <c r="D244" t="s">
        <v>310</v>
      </c>
      <c r="E244" s="32" t="s">
        <v>204</v>
      </c>
      <c r="F244" s="27">
        <v>4</v>
      </c>
      <c r="G244" s="27">
        <v>0</v>
      </c>
      <c r="H244" s="27">
        <v>2</v>
      </c>
      <c r="I244" s="49">
        <v>7.7</v>
      </c>
    </row>
    <row r="245" spans="2:9" x14ac:dyDescent="0.35">
      <c r="B245" t="s">
        <v>248</v>
      </c>
      <c r="C245" s="32" t="s">
        <v>231</v>
      </c>
      <c r="D245" s="32" t="s">
        <v>210</v>
      </c>
      <c r="E245" s="32" t="s">
        <v>207</v>
      </c>
      <c r="F245" s="27">
        <v>3</v>
      </c>
      <c r="G245" s="27">
        <v>6</v>
      </c>
      <c r="H245" s="27">
        <v>10</v>
      </c>
      <c r="I245" s="49">
        <v>7.6</v>
      </c>
    </row>
    <row r="246" spans="2:9" x14ac:dyDescent="0.35">
      <c r="B246" t="s">
        <v>248</v>
      </c>
      <c r="C246" s="32" t="s">
        <v>9</v>
      </c>
      <c r="D246" t="s">
        <v>389</v>
      </c>
      <c r="E246" s="32" t="s">
        <v>205</v>
      </c>
      <c r="F246" s="27">
        <v>4</v>
      </c>
      <c r="G246" s="27">
        <v>6</v>
      </c>
      <c r="H246" s="27">
        <v>10</v>
      </c>
      <c r="I246" s="49">
        <v>7.4</v>
      </c>
    </row>
    <row r="247" spans="2:9" x14ac:dyDescent="0.35">
      <c r="B247" t="s">
        <v>248</v>
      </c>
      <c r="C247" s="32" t="s">
        <v>234</v>
      </c>
      <c r="D247" t="s">
        <v>358</v>
      </c>
      <c r="E247" s="32" t="s">
        <v>205</v>
      </c>
      <c r="F247" s="27">
        <v>3</v>
      </c>
      <c r="G247" s="27">
        <v>2</v>
      </c>
      <c r="H247" s="27">
        <v>6</v>
      </c>
      <c r="I247" s="49">
        <v>7.2</v>
      </c>
    </row>
    <row r="248" spans="2:9" x14ac:dyDescent="0.35">
      <c r="B248" t="s">
        <v>248</v>
      </c>
      <c r="C248" s="32" t="s">
        <v>231</v>
      </c>
      <c r="D248" t="s">
        <v>209</v>
      </c>
      <c r="E248" s="32" t="s">
        <v>208</v>
      </c>
      <c r="F248" s="27">
        <v>1</v>
      </c>
      <c r="G248" s="27">
        <v>4</v>
      </c>
      <c r="H248" s="27">
        <v>11</v>
      </c>
      <c r="I248" s="49">
        <v>7.1</v>
      </c>
    </row>
    <row r="249" spans="2:9" x14ac:dyDescent="0.35">
      <c r="B249" t="s">
        <v>248</v>
      </c>
      <c r="C249" s="32" t="s">
        <v>231</v>
      </c>
      <c r="D249" t="s">
        <v>390</v>
      </c>
      <c r="E249" s="32" t="s">
        <v>204</v>
      </c>
      <c r="F249" s="27">
        <v>3</v>
      </c>
      <c r="G249" s="27">
        <v>7</v>
      </c>
      <c r="H249" s="27">
        <v>10</v>
      </c>
      <c r="I249" s="49">
        <v>6.4</v>
      </c>
    </row>
    <row r="250" spans="2:9" x14ac:dyDescent="0.35">
      <c r="B250" t="s">
        <v>248</v>
      </c>
      <c r="C250" s="32" t="s">
        <v>231</v>
      </c>
      <c r="D250" t="s">
        <v>311</v>
      </c>
      <c r="E250" s="32" t="s">
        <v>205</v>
      </c>
      <c r="F250" s="27">
        <v>3</v>
      </c>
      <c r="G250" s="27">
        <v>4</v>
      </c>
      <c r="H250" s="27">
        <v>4</v>
      </c>
      <c r="I250" s="49">
        <v>5.9</v>
      </c>
    </row>
    <row r="251" spans="2:9" x14ac:dyDescent="0.35">
      <c r="B251" t="s">
        <v>248</v>
      </c>
      <c r="C251" s="32" t="s">
        <v>234</v>
      </c>
      <c r="D251" t="s">
        <v>213</v>
      </c>
      <c r="E251" s="32" t="s">
        <v>206</v>
      </c>
      <c r="F251" s="27">
        <v>0</v>
      </c>
      <c r="G251" s="27">
        <v>2</v>
      </c>
      <c r="H251" s="27">
        <v>3</v>
      </c>
      <c r="I251" s="49">
        <v>5.7</v>
      </c>
    </row>
    <row r="252" spans="2:9" x14ac:dyDescent="0.35">
      <c r="B252" t="s">
        <v>248</v>
      </c>
      <c r="C252" s="32" t="s">
        <v>232</v>
      </c>
      <c r="D252" t="s">
        <v>377</v>
      </c>
      <c r="E252" s="32" t="s">
        <v>204</v>
      </c>
      <c r="F252" s="27">
        <v>2</v>
      </c>
      <c r="G252" s="27">
        <v>4</v>
      </c>
      <c r="H252" s="27">
        <v>1</v>
      </c>
      <c r="I252" s="49">
        <v>5.5</v>
      </c>
    </row>
    <row r="253" spans="2:9" x14ac:dyDescent="0.35">
      <c r="B253" t="s">
        <v>248</v>
      </c>
      <c r="C253" s="32" t="s">
        <v>232</v>
      </c>
      <c r="D253" t="s">
        <v>276</v>
      </c>
      <c r="E253" s="32" t="s">
        <v>205</v>
      </c>
      <c r="F253" s="27">
        <v>0</v>
      </c>
      <c r="G253" s="27">
        <v>3</v>
      </c>
      <c r="H253" s="27">
        <v>2</v>
      </c>
      <c r="I253" s="49">
        <v>5.3</v>
      </c>
    </row>
    <row r="254" spans="2:9" x14ac:dyDescent="0.35">
      <c r="B254" t="s">
        <v>248</v>
      </c>
      <c r="C254" s="32" t="s">
        <v>234</v>
      </c>
      <c r="D254" t="s">
        <v>385</v>
      </c>
      <c r="E254" s="32" t="s">
        <v>204</v>
      </c>
      <c r="F254" s="27">
        <v>0</v>
      </c>
      <c r="G254" s="27">
        <v>2</v>
      </c>
      <c r="H254" s="27">
        <v>3</v>
      </c>
      <c r="I254" s="49">
        <v>5.0999999999999996</v>
      </c>
    </row>
    <row r="255" spans="2:9" x14ac:dyDescent="0.35">
      <c r="B255" t="s">
        <v>248</v>
      </c>
      <c r="C255" s="32" t="s">
        <v>234</v>
      </c>
      <c r="D255" t="s">
        <v>217</v>
      </c>
      <c r="E255" s="32" t="s">
        <v>207</v>
      </c>
      <c r="F255" s="27">
        <v>2</v>
      </c>
      <c r="G255" s="27">
        <v>4</v>
      </c>
      <c r="H255" s="27">
        <v>0</v>
      </c>
      <c r="I255" s="49">
        <v>4.5999999999999996</v>
      </c>
    </row>
    <row r="256" spans="2:9" x14ac:dyDescent="0.35">
      <c r="B256" t="s">
        <v>248</v>
      </c>
      <c r="C256" t="s">
        <v>234</v>
      </c>
      <c r="D256" t="s">
        <v>314</v>
      </c>
      <c r="E256" s="32" t="s">
        <v>208</v>
      </c>
      <c r="F256" s="27">
        <v>1</v>
      </c>
      <c r="G256" s="27">
        <v>3</v>
      </c>
      <c r="H256" s="27">
        <v>2</v>
      </c>
      <c r="I256" s="49">
        <v>4.4000000000000004</v>
      </c>
    </row>
    <row r="257" spans="2:9" x14ac:dyDescent="0.35">
      <c r="B257" t="s">
        <v>248</v>
      </c>
      <c r="C257" t="s">
        <v>232</v>
      </c>
      <c r="D257" t="s">
        <v>261</v>
      </c>
      <c r="E257" s="32" t="s">
        <v>208</v>
      </c>
      <c r="F257" s="27">
        <v>0</v>
      </c>
      <c r="G257" s="27">
        <v>6</v>
      </c>
      <c r="H257" s="27">
        <v>2</v>
      </c>
      <c r="I257" s="49">
        <v>3.7</v>
      </c>
    </row>
    <row r="258" spans="2:9" x14ac:dyDescent="0.35">
      <c r="B258" t="s">
        <v>248</v>
      </c>
      <c r="C258" t="s">
        <v>234</v>
      </c>
      <c r="D258" t="s">
        <v>215</v>
      </c>
      <c r="E258" s="32" t="s">
        <v>205</v>
      </c>
      <c r="F258" s="27">
        <v>1</v>
      </c>
      <c r="G258" s="27">
        <v>5</v>
      </c>
      <c r="H258" s="27">
        <v>0</v>
      </c>
      <c r="I258" s="49">
        <v>3.5</v>
      </c>
    </row>
    <row r="259" spans="2:9" x14ac:dyDescent="0.35">
      <c r="B259" t="s">
        <v>248</v>
      </c>
      <c r="C259" t="s">
        <v>232</v>
      </c>
      <c r="D259" t="s">
        <v>386</v>
      </c>
      <c r="E259" s="32" t="s">
        <v>207</v>
      </c>
      <c r="F259" s="27">
        <v>1</v>
      </c>
      <c r="G259" s="27">
        <v>6</v>
      </c>
      <c r="H259" s="27">
        <v>1</v>
      </c>
      <c r="I259" s="49">
        <v>3.3</v>
      </c>
    </row>
    <row r="260" spans="2:9" x14ac:dyDescent="0.35">
      <c r="B260" t="s">
        <v>248</v>
      </c>
      <c r="C260" t="s">
        <v>232</v>
      </c>
      <c r="D260" t="s">
        <v>260</v>
      </c>
      <c r="E260" s="32" t="s">
        <v>206</v>
      </c>
      <c r="F260" s="27">
        <v>0</v>
      </c>
      <c r="G260" s="27">
        <v>5</v>
      </c>
      <c r="H260" s="27">
        <v>1</v>
      </c>
      <c r="I260" s="49">
        <v>3</v>
      </c>
    </row>
  </sheetData>
  <phoneticPr fontId="2" type="noConversion"/>
  <conditionalFormatting sqref="F1:F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{0572B434-E071-42FB-AC3D-A511177E58C3}</x14:id>
        </ext>
      </extLst>
    </cfRule>
  </conditionalFormatting>
  <conditionalFormatting sqref="G1:G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{37A8C985-1534-4D12-B45A-4100DC8C76FD}</x14:id>
        </ext>
      </extLst>
    </cfRule>
  </conditionalFormatting>
  <conditionalFormatting sqref="H1:H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{05AA161F-C0E4-4F20-B0A5-2237481D2838}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72B434-E071-42FB-AC3D-A511177E58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37A8C985-1534-4D12-B45A-4100DC8C76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05AA161F-C0E4-4F20-B0A5-2237481D2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iconSet" priority="1" id="{7A0D1E1B-1B28-474B-80E1-3FBC894C337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I1:I1048576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80831E-2D80-4A74-80D2-089F792D23FD}">
          <x14:formula1>
            <xm:f>'Roles'!$C$3:$C$7</xm:f>
          </x14:formula1>
          <xm:sqref>E131 E73:E74 E2:E11 E86:E111 E17:E35 E121:E123 E13:E15 E37:E70 E154:E155 E161:E167 E169:E215 E218 E220 E224:E1048576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C7F4-C03E-4326-B130-E05104815A9C}">
  <sheetPr>
    <tabColor theme="5" tint="0.39997558519241921"/>
  </sheetPr>
  <dimension ref="B1:I116"/>
  <sheetViews>
    <sheetView tabSelected="1" zoomScale="80" zoomScaleNormal="80" workbookViewId="0">
      <selection activeCell="C90" sqref="C90"/>
    </sheetView>
  </sheetViews>
  <sheetFormatPr baseColWidth="10" defaultRowHeight="14.5" x14ac:dyDescent="0.35"/>
  <cols>
    <col min="2" max="2" width="13.6328125" bestFit="1" customWidth="1"/>
    <col min="3" max="3" width="14.90625" bestFit="1" customWidth="1"/>
    <col min="4" max="4" width="5.90625" bestFit="1" customWidth="1"/>
    <col min="5" max="5" width="17.1796875" style="27" bestFit="1" customWidth="1"/>
    <col min="6" max="6" width="16.26953125" style="27" bestFit="1" customWidth="1"/>
    <col min="7" max="7" width="10.36328125" style="27" bestFit="1" customWidth="1"/>
    <col min="8" max="8" width="16.7265625" style="53" bestFit="1" customWidth="1"/>
    <col min="9" max="9" width="9.54296875" style="27" bestFit="1" customWidth="1"/>
  </cols>
  <sheetData>
    <row r="1" spans="2:9" x14ac:dyDescent="0.35">
      <c r="H1" s="27"/>
    </row>
    <row r="2" spans="2:9" x14ac:dyDescent="0.35">
      <c r="B2" s="42" t="s">
        <v>1</v>
      </c>
      <c r="C2" s="43" t="s">
        <v>13</v>
      </c>
      <c r="D2" s="43" t="s">
        <v>15</v>
      </c>
      <c r="E2" s="44" t="s">
        <v>16</v>
      </c>
      <c r="F2" s="44" t="s">
        <v>8</v>
      </c>
      <c r="G2" s="44" t="s">
        <v>220</v>
      </c>
      <c r="H2" s="44" t="s">
        <v>292</v>
      </c>
      <c r="I2" s="45" t="s">
        <v>295</v>
      </c>
    </row>
    <row r="3" spans="2:9" x14ac:dyDescent="0.35">
      <c r="B3" s="35" t="s">
        <v>0</v>
      </c>
      <c r="C3" s="32" t="s">
        <v>7</v>
      </c>
      <c r="D3" s="32" t="s">
        <v>207</v>
      </c>
      <c r="E3" s="37">
        <f>SUMIFS('Estadisticas  jugadores'!F:F,'Estadisticas  jugadores'!D:D,Tabla2[[#This Row],[Jugador]])</f>
        <v>43</v>
      </c>
      <c r="F3" s="37">
        <f>SUMIFS('Estadisticas  jugadores'!G:G,'Estadisticas  jugadores'!D:D,Tabla2[[#This Row],[Jugador]])</f>
        <v>9</v>
      </c>
      <c r="G3" s="37">
        <f>SUMIFS('Estadisticas  jugadores'!$H:$H,'Estadisticas  jugadores'!$D:$D,Tabla2[[#This Row],[Jugador]])</f>
        <v>56</v>
      </c>
      <c r="H3" s="38">
        <f>AVERAGEIFS('Estadisticas  jugadores'!$I:$I,'Estadisticas  jugadores'!$D:$D,Tabla2[[#This Row],[Jugador]])</f>
        <v>10.071428571428571</v>
      </c>
      <c r="I3" s="39">
        <f>COUNTIF('Estadisticas  jugadores'!D:D,C:C)</f>
        <v>7</v>
      </c>
    </row>
    <row r="4" spans="2:9" x14ac:dyDescent="0.35">
      <c r="B4" s="35" t="s">
        <v>0</v>
      </c>
      <c r="C4" s="32" t="s">
        <v>269</v>
      </c>
      <c r="D4" s="32" t="s">
        <v>205</v>
      </c>
      <c r="E4" s="37">
        <f>SUMIFS('Estadisticas  jugadores'!F:F,'Estadisticas  jugadores'!D:D,Tabla2[[#This Row],[Jugador]])</f>
        <v>27</v>
      </c>
      <c r="F4" s="37">
        <f>SUMIFS('Estadisticas  jugadores'!G:G,'Estadisticas  jugadores'!D:D,Tabla2[[#This Row],[Jugador]])</f>
        <v>10</v>
      </c>
      <c r="G4" s="37">
        <f>SUMIFS('Estadisticas  jugadores'!$H:$H,'Estadisticas  jugadores'!$D:$D,Tabla2[[#This Row],[Jugador]])</f>
        <v>45</v>
      </c>
      <c r="H4" s="38">
        <f>AVERAGEIFS('Estadisticas  jugadores'!$I:$I,'Estadisticas  jugadores'!$D:$D,Tabla2[[#This Row],[Jugador]])</f>
        <v>7.9999999999999991</v>
      </c>
      <c r="I4" s="39">
        <f>COUNTIF('Estadisticas  jugadores'!D:D,C:C)</f>
        <v>7</v>
      </c>
    </row>
    <row r="5" spans="2:9" hidden="1" x14ac:dyDescent="0.35">
      <c r="B5" s="35" t="s">
        <v>9</v>
      </c>
      <c r="C5" s="32" t="s">
        <v>2</v>
      </c>
      <c r="D5" s="32" t="s">
        <v>205</v>
      </c>
      <c r="E5" s="37">
        <f>SUMIFS('Estadisticas  jugadores'!F:F,'Estadisticas  jugadores'!D:D,Tabla2[[#This Row],[Jugador]])</f>
        <v>15</v>
      </c>
      <c r="F5" s="37">
        <f>SUMIFS('Estadisticas  jugadores'!G:G,'Estadisticas  jugadores'!D:D,Tabla2[[#This Row],[Jugador]])</f>
        <v>10</v>
      </c>
      <c r="G5" s="37">
        <f>SUMIFS('Estadisticas  jugadores'!$H:$H,'Estadisticas  jugadores'!$D:$D,Tabla2[[#This Row],[Jugador]])</f>
        <v>30</v>
      </c>
      <c r="H5" s="38">
        <f>AVERAGEIFS('Estadisticas  jugadores'!$I:$I,'Estadisticas  jugadores'!$D:$D,Tabla2[[#This Row],[Jugador]])</f>
        <v>7.62</v>
      </c>
      <c r="I5" s="39">
        <f>COUNTIF('Estadisticas  jugadores'!D:D,C:C)</f>
        <v>5</v>
      </c>
    </row>
    <row r="6" spans="2:9" hidden="1" x14ac:dyDescent="0.35">
      <c r="B6" s="35" t="s">
        <v>212</v>
      </c>
      <c r="C6" s="32" t="s">
        <v>214</v>
      </c>
      <c r="D6" s="32" t="s">
        <v>207</v>
      </c>
      <c r="E6" s="37">
        <f>SUMIFS('Estadisticas  jugadores'!F:F,'Estadisticas  jugadores'!D:D,Tabla2[[#This Row],[Jugador]])</f>
        <v>31</v>
      </c>
      <c r="F6" s="37">
        <f>SUMIFS('Estadisticas  jugadores'!G:G,'Estadisticas  jugadores'!D:D,Tabla2[[#This Row],[Jugador]])</f>
        <v>18</v>
      </c>
      <c r="G6" s="37">
        <f>SUMIFS('Estadisticas  jugadores'!$H:$H,'Estadisticas  jugadores'!$D:$D,Tabla2[[#This Row],[Jugador]])</f>
        <v>46</v>
      </c>
      <c r="H6" s="38">
        <f>AVERAGEIFS('Estadisticas  jugadores'!$I:$I,'Estadisticas  jugadores'!$D:$D,Tabla2[[#This Row],[Jugador]])</f>
        <v>8.6666666666666661</v>
      </c>
      <c r="I6" s="39">
        <f>COUNTIF('Estadisticas  jugadores'!D:D,C:C)</f>
        <v>6</v>
      </c>
    </row>
    <row r="7" spans="2:9" hidden="1" x14ac:dyDescent="0.35">
      <c r="B7" s="35" t="s">
        <v>232</v>
      </c>
      <c r="C7" s="32" t="s">
        <v>262</v>
      </c>
      <c r="D7" s="32" t="s">
        <v>204</v>
      </c>
      <c r="E7" s="37">
        <f>SUMIFS('Estadisticas  jugadores'!F:F,'Estadisticas  jugadores'!D:D,Tabla2[[#This Row],[Jugador]])</f>
        <v>22</v>
      </c>
      <c r="F7" s="37">
        <f>SUMIFS('Estadisticas  jugadores'!G:G,'Estadisticas  jugadores'!D:D,Tabla2[[#This Row],[Jugador]])</f>
        <v>20</v>
      </c>
      <c r="G7" s="37">
        <f>SUMIFS('Estadisticas  jugadores'!$H:$H,'Estadisticas  jugadores'!$D:$D,Tabla2[[#This Row],[Jugador]])</f>
        <v>36</v>
      </c>
      <c r="H7" s="38">
        <f>AVERAGEIFS('Estadisticas  jugadores'!$I:$I,'Estadisticas  jugadores'!$D:$D,Tabla2[[#This Row],[Jugador]])</f>
        <v>7.38</v>
      </c>
      <c r="I7" s="39">
        <f>COUNTIF('Estadisticas  jugadores'!D:D,C:C)</f>
        <v>5</v>
      </c>
    </row>
    <row r="8" spans="2:9" hidden="1" x14ac:dyDescent="0.35">
      <c r="B8" s="35" t="s">
        <v>212</v>
      </c>
      <c r="C8" s="32" t="s">
        <v>216</v>
      </c>
      <c r="D8" s="32" t="s">
        <v>205</v>
      </c>
      <c r="E8" s="37">
        <f>SUMIFS('Estadisticas  jugadores'!F:F,'Estadisticas  jugadores'!D:D,Tabla2[[#This Row],[Jugador]])</f>
        <v>24</v>
      </c>
      <c r="F8" s="37">
        <f>SUMIFS('Estadisticas  jugadores'!G:G,'Estadisticas  jugadores'!D:D,Tabla2[[#This Row],[Jugador]])</f>
        <v>12</v>
      </c>
      <c r="G8" s="37">
        <f>SUMIFS('Estadisticas  jugadores'!$H:$H,'Estadisticas  jugadores'!$D:$D,Tabla2[[#This Row],[Jugador]])</f>
        <v>25</v>
      </c>
      <c r="H8" s="38">
        <f>AVERAGEIFS('Estadisticas  jugadores'!$I:$I,'Estadisticas  jugadores'!$D:$D,Tabla2[[#This Row],[Jugador]])</f>
        <v>7.75</v>
      </c>
      <c r="I8" s="39">
        <f>COUNTIF('Estadisticas  jugadores'!D:D,C:C)</f>
        <v>6</v>
      </c>
    </row>
    <row r="9" spans="2:9" x14ac:dyDescent="0.35">
      <c r="B9" s="35" t="s">
        <v>0</v>
      </c>
      <c r="C9" s="32" t="s">
        <v>203</v>
      </c>
      <c r="D9" s="32" t="s">
        <v>204</v>
      </c>
      <c r="E9" s="37">
        <f>SUMIFS('Estadisticas  jugadores'!F:F,'Estadisticas  jugadores'!D:D,Tabla2[[#This Row],[Jugador]])</f>
        <v>28</v>
      </c>
      <c r="F9" s="37">
        <f>SUMIFS('Estadisticas  jugadores'!G:G,'Estadisticas  jugadores'!D:D,Tabla2[[#This Row],[Jugador]])</f>
        <v>12</v>
      </c>
      <c r="G9" s="37">
        <f>SUMIFS('Estadisticas  jugadores'!$H:$H,'Estadisticas  jugadores'!$D:$D,Tabla2[[#This Row],[Jugador]])</f>
        <v>52</v>
      </c>
      <c r="H9" s="38">
        <f>AVERAGEIFS('Estadisticas  jugadores'!$I:$I,'Estadisticas  jugadores'!$D:$D,Tabla2[[#This Row],[Jugador]])</f>
        <v>8.8666666666666671</v>
      </c>
      <c r="I9" s="39">
        <f>COUNTIF('Estadisticas  jugadores'!D:D,C:C)</f>
        <v>6</v>
      </c>
    </row>
    <row r="10" spans="2:9" hidden="1" x14ac:dyDescent="0.35">
      <c r="B10" s="35" t="s">
        <v>286</v>
      </c>
      <c r="C10" s="32" t="s">
        <v>215</v>
      </c>
      <c r="D10" s="32" t="s">
        <v>206</v>
      </c>
      <c r="E10" s="37">
        <f>SUMIFS('Estadisticas  jugadores'!F:F,'Estadisticas  jugadores'!D:D,Tabla2[[#This Row],[Jugador]])</f>
        <v>15</v>
      </c>
      <c r="F10" s="37">
        <f>SUMIFS('Estadisticas  jugadores'!G:G,'Estadisticas  jugadores'!D:D,Tabla2[[#This Row],[Jugador]])</f>
        <v>21</v>
      </c>
      <c r="G10" s="37">
        <f>SUMIFS('Estadisticas  jugadores'!$H:$H,'Estadisticas  jugadores'!$D:$D,Tabla2[[#This Row],[Jugador]])</f>
        <v>46</v>
      </c>
      <c r="H10" s="38">
        <f>AVERAGEIFS('Estadisticas  jugadores'!$I:$I,'Estadisticas  jugadores'!$D:$D,Tabla2[[#This Row],[Jugador]])</f>
        <v>7.2</v>
      </c>
      <c r="I10" s="39">
        <f>COUNTIF('Estadisticas  jugadores'!D:D,C:C)</f>
        <v>6</v>
      </c>
    </row>
    <row r="11" spans="2:9" hidden="1" x14ac:dyDescent="0.35">
      <c r="B11" s="35" t="s">
        <v>232</v>
      </c>
      <c r="C11" s="32" t="s">
        <v>260</v>
      </c>
      <c r="D11" s="32" t="s">
        <v>206</v>
      </c>
      <c r="E11" s="37">
        <f>SUMIFS('Estadisticas  jugadores'!F:F,'Estadisticas  jugadores'!D:D,Tabla2[[#This Row],[Jugador]])</f>
        <v>19</v>
      </c>
      <c r="F11" s="37">
        <f>SUMIFS('Estadisticas  jugadores'!G:G,'Estadisticas  jugadores'!D:D,Tabla2[[#This Row],[Jugador]])</f>
        <v>32</v>
      </c>
      <c r="G11" s="37">
        <f>SUMIFS('Estadisticas  jugadores'!$H:$H,'Estadisticas  jugadores'!$D:$D,Tabla2[[#This Row],[Jugador]])</f>
        <v>25</v>
      </c>
      <c r="H11" s="38">
        <f>AVERAGEIFS('Estadisticas  jugadores'!$I:$I,'Estadisticas  jugadores'!$D:$D,Tabla2[[#This Row],[Jugador]])</f>
        <v>5.0571428571428578</v>
      </c>
      <c r="I11" s="39">
        <f>COUNTIF('Estadisticas  jugadores'!D:D,C:C)</f>
        <v>7</v>
      </c>
    </row>
    <row r="12" spans="2:9" hidden="1" x14ac:dyDescent="0.35">
      <c r="B12" s="35" t="s">
        <v>232</v>
      </c>
      <c r="C12" s="32" t="s">
        <v>261</v>
      </c>
      <c r="D12" s="32" t="s">
        <v>207</v>
      </c>
      <c r="E12" s="37">
        <f>SUMIFS('Estadisticas  jugadores'!F:F,'Estadisticas  jugadores'!D:D,Tabla2[[#This Row],[Jugador]])</f>
        <v>19</v>
      </c>
      <c r="F12" s="37">
        <f>SUMIFS('Estadisticas  jugadores'!G:G,'Estadisticas  jugadores'!D:D,Tabla2[[#This Row],[Jugador]])</f>
        <v>45</v>
      </c>
      <c r="G12" s="37">
        <f>SUMIFS('Estadisticas  jugadores'!$H:$H,'Estadisticas  jugadores'!$D:$D,Tabla2[[#This Row],[Jugador]])</f>
        <v>19</v>
      </c>
      <c r="H12" s="38">
        <f>AVERAGEIFS('Estadisticas  jugadores'!$I:$I,'Estadisticas  jugadores'!$D:$D,Tabla2[[#This Row],[Jugador]])</f>
        <v>4.5166666666666666</v>
      </c>
      <c r="I12" s="39">
        <f>COUNTIF('Estadisticas  jugadores'!D:D,C:C)</f>
        <v>6</v>
      </c>
    </row>
    <row r="13" spans="2:9" hidden="1" x14ac:dyDescent="0.35">
      <c r="B13" s="35" t="s">
        <v>234</v>
      </c>
      <c r="C13" s="32" t="s">
        <v>306</v>
      </c>
      <c r="D13" s="32" t="s">
        <v>207</v>
      </c>
      <c r="E13" s="37">
        <f>SUMIFS('Estadisticas  jugadores'!F:F,'Estadisticas  jugadores'!D:D,Tabla2[[#This Row],[Jugador]])</f>
        <v>50</v>
      </c>
      <c r="F13" s="37">
        <f>SUMIFS('Estadisticas  jugadores'!G:G,'Estadisticas  jugadores'!D:D,Tabla2[[#This Row],[Jugador]])</f>
        <v>12</v>
      </c>
      <c r="G13" s="37">
        <f>SUMIFS('Estadisticas  jugadores'!$H:$H,'Estadisticas  jugadores'!$D:$D,Tabla2[[#This Row],[Jugador]])</f>
        <v>36</v>
      </c>
      <c r="H13" s="38">
        <f>AVERAGEIFS('Estadisticas  jugadores'!$I:$I,'Estadisticas  jugadores'!$D:$D,Tabla2[[#This Row],[Jugador]])</f>
        <v>10.48</v>
      </c>
      <c r="I13" s="39">
        <f>COUNTIF('Estadisticas  jugadores'!D:D,C:C)</f>
        <v>5</v>
      </c>
    </row>
    <row r="14" spans="2:9" hidden="1" x14ac:dyDescent="0.35">
      <c r="B14" s="35" t="s">
        <v>212</v>
      </c>
      <c r="C14" s="32" t="s">
        <v>302</v>
      </c>
      <c r="D14" s="32" t="s">
        <v>206</v>
      </c>
      <c r="E14" s="37">
        <f>SUMIFS('Estadisticas  jugadores'!F:F,'Estadisticas  jugadores'!D:D,Tabla2[[#This Row],[Jugador]])</f>
        <v>29</v>
      </c>
      <c r="F14" s="37">
        <f>SUMIFS('Estadisticas  jugadores'!G:G,'Estadisticas  jugadores'!D:D,Tabla2[[#This Row],[Jugador]])</f>
        <v>8</v>
      </c>
      <c r="G14" s="37">
        <f>SUMIFS('Estadisticas  jugadores'!$H:$H,'Estadisticas  jugadores'!$D:$D,Tabla2[[#This Row],[Jugador]])</f>
        <v>49</v>
      </c>
      <c r="H14" s="38">
        <f>AVERAGEIFS('Estadisticas  jugadores'!$I:$I,'Estadisticas  jugadores'!$D:$D,Tabla2[[#This Row],[Jugador]])</f>
        <v>8.92</v>
      </c>
      <c r="I14" s="39">
        <f>COUNTIF('Estadisticas  jugadores'!D:D,C:C)</f>
        <v>5</v>
      </c>
    </row>
    <row r="15" spans="2:9" hidden="1" x14ac:dyDescent="0.35">
      <c r="B15" s="35" t="s">
        <v>231</v>
      </c>
      <c r="C15" s="32" t="s">
        <v>210</v>
      </c>
      <c r="D15" s="32" t="s">
        <v>205</v>
      </c>
      <c r="E15" s="37">
        <f>SUMIFS('Estadisticas  jugadores'!F:F,'Estadisticas  jugadores'!D:D,Tabla2[[#This Row],[Jugador]])</f>
        <v>27</v>
      </c>
      <c r="F15" s="37">
        <f>SUMIFS('Estadisticas  jugadores'!G:G,'Estadisticas  jugadores'!D:D,Tabla2[[#This Row],[Jugador]])</f>
        <v>17</v>
      </c>
      <c r="G15" s="37">
        <f>SUMIFS('Estadisticas  jugadores'!$H:$H,'Estadisticas  jugadores'!$D:$D,Tabla2[[#This Row],[Jugador]])</f>
        <v>46</v>
      </c>
      <c r="H15" s="38">
        <f>AVERAGEIFS('Estadisticas  jugadores'!$I:$I,'Estadisticas  jugadores'!$D:$D,Tabla2[[#This Row],[Jugador]])</f>
        <v>8.1666666666666661</v>
      </c>
      <c r="I15" s="39">
        <f>COUNTIF('Estadisticas  jugadores'!D:D,C:C)</f>
        <v>6</v>
      </c>
    </row>
    <row r="16" spans="2:9" hidden="1" x14ac:dyDescent="0.35">
      <c r="B16" s="35" t="s">
        <v>235</v>
      </c>
      <c r="C16" s="32" t="s">
        <v>263</v>
      </c>
      <c r="D16" s="32" t="s">
        <v>207</v>
      </c>
      <c r="E16" s="37">
        <f>SUMIFS('Estadisticas  jugadores'!F:F,'Estadisticas  jugadores'!D:D,Tabla2[[#This Row],[Jugador]])</f>
        <v>8</v>
      </c>
      <c r="F16" s="37">
        <f>SUMIFS('Estadisticas  jugadores'!G:G,'Estadisticas  jugadores'!D:D,Tabla2[[#This Row],[Jugador]])</f>
        <v>27</v>
      </c>
      <c r="G16" s="37">
        <f>SUMIFS('Estadisticas  jugadores'!$H:$H,'Estadisticas  jugadores'!$D:$D,Tabla2[[#This Row],[Jugador]])</f>
        <v>9</v>
      </c>
      <c r="H16" s="38">
        <f>AVERAGEIFS('Estadisticas  jugadores'!$I:$I,'Estadisticas  jugadores'!$D:$D,Tabla2[[#This Row],[Jugador]])</f>
        <v>3.94</v>
      </c>
      <c r="I16" s="39">
        <f>COUNTIF('Estadisticas  jugadores'!D:D,C:C)</f>
        <v>5</v>
      </c>
    </row>
    <row r="17" spans="2:9" hidden="1" x14ac:dyDescent="0.35">
      <c r="B17" s="35" t="s">
        <v>9</v>
      </c>
      <c r="C17" s="32" t="s">
        <v>305</v>
      </c>
      <c r="D17" s="32" t="s">
        <v>207</v>
      </c>
      <c r="E17" s="37">
        <f>SUMIFS('Estadisticas  jugadores'!F:F,'Estadisticas  jugadores'!D:D,Tabla2[[#This Row],[Jugador]])</f>
        <v>24</v>
      </c>
      <c r="F17" s="37">
        <f>SUMIFS('Estadisticas  jugadores'!G:G,'Estadisticas  jugadores'!D:D,Tabla2[[#This Row],[Jugador]])</f>
        <v>8</v>
      </c>
      <c r="G17" s="37">
        <f>SUMIFS('Estadisticas  jugadores'!$H:$H,'Estadisticas  jugadores'!$D:$D,Tabla2[[#This Row],[Jugador]])</f>
        <v>47</v>
      </c>
      <c r="H17" s="38">
        <f>AVERAGEIFS('Estadisticas  jugadores'!$I:$I,'Estadisticas  jugadores'!$D:$D,Tabla2[[#This Row],[Jugador]])</f>
        <v>9.6</v>
      </c>
      <c r="I17" s="39">
        <f>COUNTIF('Estadisticas  jugadores'!D:D,C:C)</f>
        <v>5</v>
      </c>
    </row>
    <row r="18" spans="2:9" x14ac:dyDescent="0.35">
      <c r="B18" s="35" t="s">
        <v>0</v>
      </c>
      <c r="C18" s="32" t="s">
        <v>5</v>
      </c>
      <c r="D18" s="32" t="s">
        <v>206</v>
      </c>
      <c r="E18" s="37">
        <f>SUMIFS('Estadisticas  jugadores'!F:F,'Estadisticas  jugadores'!D:D,Tabla2[[#This Row],[Jugador]])</f>
        <v>28</v>
      </c>
      <c r="F18" s="37">
        <f>SUMIFS('Estadisticas  jugadores'!G:G,'Estadisticas  jugadores'!D:D,Tabla2[[#This Row],[Jugador]])</f>
        <v>6</v>
      </c>
      <c r="G18" s="37">
        <f>SUMIFS('Estadisticas  jugadores'!$H:$H,'Estadisticas  jugadores'!$D:$D,Tabla2[[#This Row],[Jugador]])</f>
        <v>24</v>
      </c>
      <c r="H18" s="38">
        <f>AVERAGEIFS('Estadisticas  jugadores'!$I:$I,'Estadisticas  jugadores'!$D:$D,Tabla2[[#This Row],[Jugador]])</f>
        <v>9.2200000000000024</v>
      </c>
      <c r="I18" s="39">
        <f>COUNTIF('Estadisticas  jugadores'!D:D,C:C)</f>
        <v>5</v>
      </c>
    </row>
    <row r="19" spans="2:9" hidden="1" x14ac:dyDescent="0.35">
      <c r="B19" s="35" t="s">
        <v>212</v>
      </c>
      <c r="C19" s="32" t="s">
        <v>268</v>
      </c>
      <c r="D19" s="32" t="s">
        <v>204</v>
      </c>
      <c r="E19" s="37">
        <f>SUMIFS('Estadisticas  jugadores'!F:F,'Estadisticas  jugadores'!D:D,Tabla2[[#This Row],[Jugador]])</f>
        <v>16</v>
      </c>
      <c r="F19" s="37">
        <f>SUMIFS('Estadisticas  jugadores'!G:G,'Estadisticas  jugadores'!D:D,Tabla2[[#This Row],[Jugador]])</f>
        <v>11</v>
      </c>
      <c r="G19" s="37">
        <f>SUMIFS('Estadisticas  jugadores'!$H:$H,'Estadisticas  jugadores'!$D:$D,Tabla2[[#This Row],[Jugador]])</f>
        <v>24</v>
      </c>
      <c r="H19" s="38">
        <f>AVERAGEIFS('Estadisticas  jugadores'!$I:$I,'Estadisticas  jugadores'!$D:$D,Tabla2[[#This Row],[Jugador]])</f>
        <v>7.833333333333333</v>
      </c>
      <c r="I19" s="39">
        <f>COUNTIF('Estadisticas  jugadores'!D:D,C:C)</f>
        <v>3</v>
      </c>
    </row>
    <row r="20" spans="2:9" hidden="1" x14ac:dyDescent="0.35">
      <c r="B20" s="35" t="s">
        <v>233</v>
      </c>
      <c r="C20" s="32" t="s">
        <v>304</v>
      </c>
      <c r="D20" s="32" t="s">
        <v>204</v>
      </c>
      <c r="E20" s="37">
        <f>SUMIFS('Estadisticas  jugadores'!F:F,'Estadisticas  jugadores'!D:D,Tabla2[[#This Row],[Jugador]])</f>
        <v>11</v>
      </c>
      <c r="F20" s="37">
        <f>SUMIFS('Estadisticas  jugadores'!G:G,'Estadisticas  jugadores'!D:D,Tabla2[[#This Row],[Jugador]])</f>
        <v>12</v>
      </c>
      <c r="G20" s="37">
        <f>SUMIFS('Estadisticas  jugadores'!$H:$H,'Estadisticas  jugadores'!$D:$D,Tabla2[[#This Row],[Jugador]])</f>
        <v>26</v>
      </c>
      <c r="H20" s="38">
        <f>AVERAGEIFS('Estadisticas  jugadores'!$I:$I,'Estadisticas  jugadores'!$D:$D,Tabla2[[#This Row],[Jugador]])</f>
        <v>7.2</v>
      </c>
      <c r="I20" s="39">
        <f>COUNTIF('Estadisticas  jugadores'!D:D,C:C)</f>
        <v>4</v>
      </c>
    </row>
    <row r="21" spans="2:9" hidden="1" x14ac:dyDescent="0.35">
      <c r="B21" s="35" t="s">
        <v>231</v>
      </c>
      <c r="C21" s="32" t="s">
        <v>209</v>
      </c>
      <c r="D21" s="32" t="s">
        <v>208</v>
      </c>
      <c r="E21" s="37">
        <f>SUMIFS('Estadisticas  jugadores'!F:F,'Estadisticas  jugadores'!D:D,Tabla2[[#This Row],[Jugador]])</f>
        <v>3</v>
      </c>
      <c r="F21" s="37">
        <f>SUMIFS('Estadisticas  jugadores'!G:G,'Estadisticas  jugadores'!D:D,Tabla2[[#This Row],[Jugador]])</f>
        <v>16</v>
      </c>
      <c r="G21" s="37">
        <f>SUMIFS('Estadisticas  jugadores'!$H:$H,'Estadisticas  jugadores'!$D:$D,Tabla2[[#This Row],[Jugador]])</f>
        <v>46</v>
      </c>
      <c r="H21" s="38">
        <f>AVERAGEIFS('Estadisticas  jugadores'!$I:$I,'Estadisticas  jugadores'!$D:$D,Tabla2[[#This Row],[Jugador]])</f>
        <v>6.75</v>
      </c>
      <c r="I21" s="39">
        <f>COUNTIF('Estadisticas  jugadores'!D:D,C:C)</f>
        <v>4</v>
      </c>
    </row>
    <row r="22" spans="2:9" hidden="1" x14ac:dyDescent="0.35">
      <c r="B22" s="35" t="s">
        <v>232</v>
      </c>
      <c r="C22" s="32" t="s">
        <v>300</v>
      </c>
      <c r="D22" s="32" t="s">
        <v>208</v>
      </c>
      <c r="E22" s="37">
        <f>SUMIFS('Estadisticas  jugadores'!F:F,'Estadisticas  jugadores'!D:D,Tabla2[[#This Row],[Jugador]])</f>
        <v>5</v>
      </c>
      <c r="F22" s="37">
        <f>SUMIFS('Estadisticas  jugadores'!G:G,'Estadisticas  jugadores'!D:D,Tabla2[[#This Row],[Jugador]])</f>
        <v>18</v>
      </c>
      <c r="G22" s="37">
        <f>SUMIFS('Estadisticas  jugadores'!$H:$H,'Estadisticas  jugadores'!$D:$D,Tabla2[[#This Row],[Jugador]])</f>
        <v>33</v>
      </c>
      <c r="H22" s="38">
        <f>AVERAGEIFS('Estadisticas  jugadores'!$I:$I,'Estadisticas  jugadores'!$D:$D,Tabla2[[#This Row],[Jugador]])</f>
        <v>6.4666666666666659</v>
      </c>
      <c r="I22" s="39">
        <f>COUNTIF('Estadisticas  jugadores'!D:D,C:C)</f>
        <v>3</v>
      </c>
    </row>
    <row r="23" spans="2:9" hidden="1" x14ac:dyDescent="0.35">
      <c r="B23" s="35" t="s">
        <v>235</v>
      </c>
      <c r="C23" s="32" t="s">
        <v>265</v>
      </c>
      <c r="D23" s="32" t="s">
        <v>205</v>
      </c>
      <c r="E23" s="37">
        <f>SUMIFS('Estadisticas  jugadores'!F:F,'Estadisticas  jugadores'!D:D,Tabla2[[#This Row],[Jugador]])</f>
        <v>6</v>
      </c>
      <c r="F23" s="37">
        <f>SUMIFS('Estadisticas  jugadores'!G:G,'Estadisticas  jugadores'!D:D,Tabla2[[#This Row],[Jugador]])</f>
        <v>7</v>
      </c>
      <c r="G23" s="37">
        <f>SUMIFS('Estadisticas  jugadores'!$H:$H,'Estadisticas  jugadores'!$D:$D,Tabla2[[#This Row],[Jugador]])</f>
        <v>12</v>
      </c>
      <c r="H23" s="38">
        <f>AVERAGEIFS('Estadisticas  jugadores'!$I:$I,'Estadisticas  jugadores'!$D:$D,Tabla2[[#This Row],[Jugador]])</f>
        <v>6</v>
      </c>
      <c r="I23" s="39">
        <f>COUNTIF('Estadisticas  jugadores'!D:D,C:C)</f>
        <v>3</v>
      </c>
    </row>
    <row r="24" spans="2:9" hidden="1" x14ac:dyDescent="0.35">
      <c r="B24" s="35" t="s">
        <v>233</v>
      </c>
      <c r="C24" s="32" t="s">
        <v>270</v>
      </c>
      <c r="D24" s="32" t="s">
        <v>208</v>
      </c>
      <c r="E24" s="37">
        <f>SUMIFS('Estadisticas  jugadores'!F:F,'Estadisticas  jugadores'!D:D,Tabla2[[#This Row],[Jugador]])</f>
        <v>1</v>
      </c>
      <c r="F24" s="37">
        <f>SUMIFS('Estadisticas  jugadores'!G:G,'Estadisticas  jugadores'!D:D,Tabla2[[#This Row],[Jugador]])</f>
        <v>16</v>
      </c>
      <c r="G24" s="37">
        <f>SUMIFS('Estadisticas  jugadores'!$H:$H,'Estadisticas  jugadores'!$D:$D,Tabla2[[#This Row],[Jugador]])</f>
        <v>16</v>
      </c>
      <c r="H24" s="38">
        <f>AVERAGEIFS('Estadisticas  jugadores'!$I:$I,'Estadisticas  jugadores'!$D:$D,Tabla2[[#This Row],[Jugador]])</f>
        <v>4.4333333333333336</v>
      </c>
      <c r="I24" s="39">
        <f>COUNTIF('Estadisticas  jugadores'!D:D,C:C)</f>
        <v>3</v>
      </c>
    </row>
    <row r="25" spans="2:9" hidden="1" x14ac:dyDescent="0.35">
      <c r="B25" s="35" t="s">
        <v>9</v>
      </c>
      <c r="C25" s="32" t="s">
        <v>322</v>
      </c>
      <c r="D25" s="32" t="s">
        <v>206</v>
      </c>
      <c r="E25" s="37">
        <f>SUMIFS('Estadisticas  jugadores'!F:F,'Estadisticas  jugadores'!D:D,Tabla2[[#This Row],[Jugador]])</f>
        <v>27</v>
      </c>
      <c r="F25" s="37">
        <f>SUMIFS('Estadisticas  jugadores'!G:G,'Estadisticas  jugadores'!D:D,Tabla2[[#This Row],[Jugador]])</f>
        <v>9</v>
      </c>
      <c r="G25" s="37">
        <f>SUMIFS('Estadisticas  jugadores'!$H:$H,'Estadisticas  jugadores'!$D:$D,Tabla2[[#This Row],[Jugador]])</f>
        <v>30</v>
      </c>
      <c r="H25" s="38">
        <f>AVERAGEIFS('Estadisticas  jugadores'!$I:$I,'Estadisticas  jugadores'!$D:$D,Tabla2[[#This Row],[Jugador]])</f>
        <v>8.6399999999999988</v>
      </c>
      <c r="I25" s="39">
        <f>COUNTIF('Estadisticas  jugadores'!D:D,C:C)</f>
        <v>5</v>
      </c>
    </row>
    <row r="26" spans="2:9" hidden="1" x14ac:dyDescent="0.35">
      <c r="B26" s="35" t="s">
        <v>9</v>
      </c>
      <c r="C26" s="32" t="s">
        <v>4</v>
      </c>
      <c r="D26" s="32" t="s">
        <v>208</v>
      </c>
      <c r="E26" s="37">
        <f>SUMIFS('Estadisticas  jugadores'!F:F,'Estadisticas  jugadores'!D:D,Tabla2[[#This Row],[Jugador]])</f>
        <v>12</v>
      </c>
      <c r="F26" s="37">
        <f>SUMIFS('Estadisticas  jugadores'!G:G,'Estadisticas  jugadores'!D:D,Tabla2[[#This Row],[Jugador]])</f>
        <v>11</v>
      </c>
      <c r="G26" s="37">
        <f>SUMIFS('Estadisticas  jugadores'!$H:$H,'Estadisticas  jugadores'!$D:$D,Tabla2[[#This Row],[Jugador]])</f>
        <v>38</v>
      </c>
      <c r="H26" s="38">
        <f>AVERAGEIFS('Estadisticas  jugadores'!$I:$I,'Estadisticas  jugadores'!$D:$D,Tabla2[[#This Row],[Jugador]])</f>
        <v>8.15</v>
      </c>
      <c r="I26" s="39">
        <f>COUNTIF('Estadisticas  jugadores'!D:D,C:C)</f>
        <v>4</v>
      </c>
    </row>
    <row r="27" spans="2:9" hidden="1" x14ac:dyDescent="0.35">
      <c r="B27" s="35" t="s">
        <v>299</v>
      </c>
      <c r="C27" s="32" t="s">
        <v>298</v>
      </c>
      <c r="D27" s="32" t="s">
        <v>204</v>
      </c>
      <c r="E27" s="37">
        <f>SUMIFS('Estadisticas  jugadores'!F:F,'Estadisticas  jugadores'!D:D,Tabla2[[#This Row],[Jugador]])</f>
        <v>12</v>
      </c>
      <c r="F27" s="37">
        <f>SUMIFS('Estadisticas  jugadores'!G:G,'Estadisticas  jugadores'!D:D,Tabla2[[#This Row],[Jugador]])</f>
        <v>10</v>
      </c>
      <c r="G27" s="37">
        <f>SUMIFS('Estadisticas  jugadores'!$H:$H,'Estadisticas  jugadores'!$D:$D,Tabla2[[#This Row],[Jugador]])</f>
        <v>20</v>
      </c>
      <c r="H27" s="38">
        <f>AVERAGEIFS('Estadisticas  jugadores'!$I:$I,'Estadisticas  jugadores'!$D:$D,Tabla2[[#This Row],[Jugador]])</f>
        <v>7.5333333333333341</v>
      </c>
      <c r="I27" s="39">
        <f>COUNTIF('Estadisticas  jugadores'!D:D,C:C)</f>
        <v>3</v>
      </c>
    </row>
    <row r="28" spans="2:9" hidden="1" x14ac:dyDescent="0.35">
      <c r="B28" s="35" t="s">
        <v>232</v>
      </c>
      <c r="C28" s="32" t="s">
        <v>276</v>
      </c>
      <c r="D28" s="32" t="s">
        <v>205</v>
      </c>
      <c r="E28" s="37">
        <f>SUMIFS('Estadisticas  jugadores'!F:F,'Estadisticas  jugadores'!D:D,Tabla2[[#This Row],[Jugador]])</f>
        <v>5</v>
      </c>
      <c r="F28" s="37">
        <f>SUMIFS('Estadisticas  jugadores'!G:G,'Estadisticas  jugadores'!D:D,Tabla2[[#This Row],[Jugador]])</f>
        <v>17</v>
      </c>
      <c r="G28" s="37">
        <f>SUMIFS('Estadisticas  jugadores'!$H:$H,'Estadisticas  jugadores'!$D:$D,Tabla2[[#This Row],[Jugador]])</f>
        <v>21</v>
      </c>
      <c r="H28" s="38">
        <f>AVERAGEIFS('Estadisticas  jugadores'!$I:$I,'Estadisticas  jugadores'!$D:$D,Tabla2[[#This Row],[Jugador]])</f>
        <v>5.45</v>
      </c>
      <c r="I28" s="39">
        <f>COUNTIF('Estadisticas  jugadores'!D:D,C:C)</f>
        <v>4</v>
      </c>
    </row>
    <row r="29" spans="2:9" hidden="1" x14ac:dyDescent="0.35">
      <c r="B29" s="35" t="s">
        <v>286</v>
      </c>
      <c r="C29" s="32" t="s">
        <v>314</v>
      </c>
      <c r="D29" s="32" t="s">
        <v>206</v>
      </c>
      <c r="E29" s="37">
        <f>SUMIFS('Estadisticas  jugadores'!F:F,'Estadisticas  jugadores'!D:D,Tabla2[[#This Row],[Jugador]])</f>
        <v>14</v>
      </c>
      <c r="F29" s="37">
        <f>SUMIFS('Estadisticas  jugadores'!G:G,'Estadisticas  jugadores'!D:D,Tabla2[[#This Row],[Jugador]])</f>
        <v>12</v>
      </c>
      <c r="G29" s="37">
        <f>SUMIFS('Estadisticas  jugadores'!$H:$H,'Estadisticas  jugadores'!$D:$D,Tabla2[[#This Row],[Jugador]])</f>
        <v>25</v>
      </c>
      <c r="H29" s="38">
        <f>AVERAGEIFS('Estadisticas  jugadores'!$I:$I,'Estadisticas  jugadores'!$D:$D,Tabla2[[#This Row],[Jugador]])</f>
        <v>6.44</v>
      </c>
      <c r="I29" s="39">
        <f>COUNTIF('Estadisticas  jugadores'!D:D,C:C)</f>
        <v>5</v>
      </c>
    </row>
    <row r="30" spans="2:9" hidden="1" x14ac:dyDescent="0.35">
      <c r="B30" s="35" t="s">
        <v>231</v>
      </c>
      <c r="C30" s="32" t="s">
        <v>256</v>
      </c>
      <c r="D30" s="32" t="s">
        <v>204</v>
      </c>
      <c r="E30" s="37">
        <f>SUMIFS('Estadisticas  jugadores'!F:F,'Estadisticas  jugadores'!D:D,Tabla2[[#This Row],[Jugador]])</f>
        <v>4</v>
      </c>
      <c r="F30" s="37">
        <f>SUMIFS('Estadisticas  jugadores'!G:G,'Estadisticas  jugadores'!D:D,Tabla2[[#This Row],[Jugador]])</f>
        <v>16</v>
      </c>
      <c r="G30" s="37">
        <f>SUMIFS('Estadisticas  jugadores'!$H:$H,'Estadisticas  jugadores'!$D:$D,Tabla2[[#This Row],[Jugador]])</f>
        <v>33</v>
      </c>
      <c r="H30" s="38">
        <f>AVERAGEIFS('Estadisticas  jugadores'!$I:$I,'Estadisticas  jugadores'!$D:$D,Tabla2[[#This Row],[Jugador]])</f>
        <v>6.125</v>
      </c>
      <c r="I30" s="39">
        <f>COUNTIF('Estadisticas  jugadores'!D:D,C:C)</f>
        <v>4</v>
      </c>
    </row>
    <row r="31" spans="2:9" hidden="1" x14ac:dyDescent="0.35">
      <c r="B31" s="35" t="s">
        <v>231</v>
      </c>
      <c r="C31" s="32" t="s">
        <v>311</v>
      </c>
      <c r="D31" s="32" t="s">
        <v>207</v>
      </c>
      <c r="E31" s="37">
        <f>SUMIFS('Estadisticas  jugadores'!F:F,'Estadisticas  jugadores'!D:D,Tabla2[[#This Row],[Jugador]])</f>
        <v>15</v>
      </c>
      <c r="F31" s="37">
        <f>SUMIFS('Estadisticas  jugadores'!G:G,'Estadisticas  jugadores'!D:D,Tabla2[[#This Row],[Jugador]])</f>
        <v>21</v>
      </c>
      <c r="G31" s="37">
        <f>SUMIFS('Estadisticas  jugadores'!$H:$H,'Estadisticas  jugadores'!$D:$D,Tabla2[[#This Row],[Jugador]])</f>
        <v>26</v>
      </c>
      <c r="H31" s="38">
        <f>AVERAGEIFS('Estadisticas  jugadores'!$I:$I,'Estadisticas  jugadores'!$D:$D,Tabla2[[#This Row],[Jugador]])</f>
        <v>6.3600000000000012</v>
      </c>
      <c r="I31" s="39">
        <f>COUNTIF('Estadisticas  jugadores'!D:D,C:C)</f>
        <v>5</v>
      </c>
    </row>
    <row r="32" spans="2:9" hidden="1" x14ac:dyDescent="0.35">
      <c r="B32" s="35" t="s">
        <v>235</v>
      </c>
      <c r="C32" s="32" t="s">
        <v>264</v>
      </c>
      <c r="D32" s="32" t="s">
        <v>206</v>
      </c>
      <c r="E32" s="37">
        <f>SUMIFS('Estadisticas  jugadores'!F:F,'Estadisticas  jugadores'!D:D,Tabla2[[#This Row],[Jugador]])</f>
        <v>5</v>
      </c>
      <c r="F32" s="37">
        <f>SUMIFS('Estadisticas  jugadores'!G:G,'Estadisticas  jugadores'!D:D,Tabla2[[#This Row],[Jugador]])</f>
        <v>13</v>
      </c>
      <c r="G32" s="37">
        <f>SUMIFS('Estadisticas  jugadores'!$H:$H,'Estadisticas  jugadores'!$D:$D,Tabla2[[#This Row],[Jugador]])</f>
        <v>3</v>
      </c>
      <c r="H32" s="38">
        <f>AVERAGEIFS('Estadisticas  jugadores'!$I:$I,'Estadisticas  jugadores'!$D:$D,Tabla2[[#This Row],[Jugador]])</f>
        <v>4.1500000000000004</v>
      </c>
      <c r="I32" s="39">
        <f>COUNTIF('Estadisticas  jugadores'!D:D,C:C)</f>
        <v>4</v>
      </c>
    </row>
    <row r="33" spans="2:9" hidden="1" x14ac:dyDescent="0.35">
      <c r="B33" s="35" t="s">
        <v>232</v>
      </c>
      <c r="C33" s="32" t="s">
        <v>275</v>
      </c>
      <c r="D33" s="32" t="s">
        <v>208</v>
      </c>
      <c r="E33" s="37">
        <f>SUMIFS('Estadisticas  jugadores'!F:F,'Estadisticas  jugadores'!D:D,Tabla2[[#This Row],[Jugador]])</f>
        <v>6</v>
      </c>
      <c r="F33" s="37">
        <f>SUMIFS('Estadisticas  jugadores'!G:G,'Estadisticas  jugadores'!D:D,Tabla2[[#This Row],[Jugador]])</f>
        <v>25</v>
      </c>
      <c r="G33" s="37">
        <f>SUMIFS('Estadisticas  jugadores'!$H:$H,'Estadisticas  jugadores'!$D:$D,Tabla2[[#This Row],[Jugador]])</f>
        <v>11</v>
      </c>
      <c r="H33" s="38">
        <f>AVERAGEIFS('Estadisticas  jugadores'!$I:$I,'Estadisticas  jugadores'!$D:$D,Tabla2[[#This Row],[Jugador]])</f>
        <v>4.0999999999999996</v>
      </c>
      <c r="I33" s="39">
        <f>COUNTIF('Estadisticas  jugadores'!D:D,C:C)</f>
        <v>4</v>
      </c>
    </row>
    <row r="34" spans="2:9" hidden="1" x14ac:dyDescent="0.35">
      <c r="B34" s="35" t="s">
        <v>231</v>
      </c>
      <c r="C34" s="32" t="s">
        <v>350</v>
      </c>
      <c r="D34" s="32" t="s">
        <v>206</v>
      </c>
      <c r="E34" s="37">
        <f>SUMIFS('Estadisticas  jugadores'!F:F,'Estadisticas  jugadores'!D:D,Tabla2[[#This Row],[Jugador]])</f>
        <v>36</v>
      </c>
      <c r="F34" s="37">
        <f>SUMIFS('Estadisticas  jugadores'!G:G,'Estadisticas  jugadores'!D:D,Tabla2[[#This Row],[Jugador]])</f>
        <v>9</v>
      </c>
      <c r="G34" s="37">
        <f>SUMIFS('Estadisticas  jugadores'!$H:$H,'Estadisticas  jugadores'!$D:$D,Tabla2[[#This Row],[Jugador]])</f>
        <v>30</v>
      </c>
      <c r="H34" s="38">
        <f>AVERAGEIFS('Estadisticas  jugadores'!$I:$I,'Estadisticas  jugadores'!$D:$D,Tabla2[[#This Row],[Jugador]])</f>
        <v>10.399999999999999</v>
      </c>
      <c r="I34" s="39">
        <f>COUNTIF('Estadisticas  jugadores'!D:D,C:C)</f>
        <v>4</v>
      </c>
    </row>
    <row r="35" spans="2:9" x14ac:dyDescent="0.35">
      <c r="B35" s="35" t="s">
        <v>0</v>
      </c>
      <c r="C35" s="32" t="s">
        <v>310</v>
      </c>
      <c r="D35" s="32" t="s">
        <v>204</v>
      </c>
      <c r="E35" s="37">
        <f>SUMIFS('Estadisticas  jugadores'!F:F,'Estadisticas  jugadores'!D:D,Tabla2[[#This Row],[Jugador]])</f>
        <v>9</v>
      </c>
      <c r="F35" s="37">
        <f>SUMIFS('Estadisticas  jugadores'!G:G,'Estadisticas  jugadores'!D:D,Tabla2[[#This Row],[Jugador]])</f>
        <v>4</v>
      </c>
      <c r="G35" s="37">
        <f>SUMIFS('Estadisticas  jugadores'!$H:$H,'Estadisticas  jugadores'!$D:$D,Tabla2[[#This Row],[Jugador]])</f>
        <v>51</v>
      </c>
      <c r="H35" s="38">
        <f>AVERAGEIFS('Estadisticas  jugadores'!$I:$I,'Estadisticas  jugadores'!$D:$D,Tabla2[[#This Row],[Jugador]])</f>
        <v>9.1000000000000014</v>
      </c>
      <c r="I35" s="39">
        <f>COUNTIF('Estadisticas  jugadores'!D:D,C:C)</f>
        <v>4</v>
      </c>
    </row>
    <row r="36" spans="2:9" hidden="1" x14ac:dyDescent="0.35">
      <c r="B36" s="35" t="s">
        <v>286</v>
      </c>
      <c r="C36" s="32" t="s">
        <v>257</v>
      </c>
      <c r="D36" s="32" t="s">
        <v>204</v>
      </c>
      <c r="E36" s="37">
        <f>SUMIFS('Estadisticas  jugadores'!F:F,'Estadisticas  jugadores'!D:D,Tabla2[[#This Row],[Jugador]])</f>
        <v>13</v>
      </c>
      <c r="F36" s="37">
        <f>SUMIFS('Estadisticas  jugadores'!G:G,'Estadisticas  jugadores'!D:D,Tabla2[[#This Row],[Jugador]])</f>
        <v>1</v>
      </c>
      <c r="G36" s="37">
        <f>SUMIFS('Estadisticas  jugadores'!$H:$H,'Estadisticas  jugadores'!$D:$D,Tabla2[[#This Row],[Jugador]])</f>
        <v>22</v>
      </c>
      <c r="H36" s="38">
        <f>AVERAGEIFS('Estadisticas  jugadores'!$I:$I,'Estadisticas  jugadores'!$D:$D,Tabla2[[#This Row],[Jugador]])</f>
        <v>9.5333333333333332</v>
      </c>
      <c r="I36" s="39">
        <f>COUNTIF('Estadisticas  jugadores'!D:D,C:C)</f>
        <v>3</v>
      </c>
    </row>
    <row r="37" spans="2:9" hidden="1" x14ac:dyDescent="0.35">
      <c r="B37" s="35" t="s">
        <v>212</v>
      </c>
      <c r="C37" s="32" t="s">
        <v>258</v>
      </c>
      <c r="D37" s="32" t="s">
        <v>208</v>
      </c>
      <c r="E37" s="37">
        <f>SUMIFS('Estadisticas  jugadores'!F:F,'Estadisticas  jugadores'!D:D,Tabla2[[#This Row],[Jugador]])</f>
        <v>2</v>
      </c>
      <c r="F37" s="37">
        <f>SUMIFS('Estadisticas  jugadores'!G:G,'Estadisticas  jugadores'!D:D,Tabla2[[#This Row],[Jugador]])</f>
        <v>7</v>
      </c>
      <c r="G37" s="37">
        <f>SUMIFS('Estadisticas  jugadores'!$H:$H,'Estadisticas  jugadores'!$D:$D,Tabla2[[#This Row],[Jugador]])</f>
        <v>27</v>
      </c>
      <c r="H37" s="38">
        <f>AVERAGEIFS('Estadisticas  jugadores'!$I:$I,'Estadisticas  jugadores'!$D:$D,Tabla2[[#This Row],[Jugador]])</f>
        <v>7.7</v>
      </c>
      <c r="I37" s="39">
        <f>COUNTIF('Estadisticas  jugadores'!D:D,C:C)</f>
        <v>2</v>
      </c>
    </row>
    <row r="38" spans="2:9" hidden="1" x14ac:dyDescent="0.35">
      <c r="B38" s="35" t="s">
        <v>233</v>
      </c>
      <c r="C38" s="32" t="s">
        <v>348</v>
      </c>
      <c r="D38" s="32" t="s">
        <v>207</v>
      </c>
      <c r="E38" s="37">
        <f>SUMIFS('Estadisticas  jugadores'!F:F,'Estadisticas  jugadores'!D:D,Tabla2[[#This Row],[Jugador]])</f>
        <v>8</v>
      </c>
      <c r="F38" s="37">
        <f>SUMIFS('Estadisticas  jugadores'!G:G,'Estadisticas  jugadores'!D:D,Tabla2[[#This Row],[Jugador]])</f>
        <v>8</v>
      </c>
      <c r="G38" s="37">
        <f>SUMIFS('Estadisticas  jugadores'!$H:$H,'Estadisticas  jugadores'!$D:$D,Tabla2[[#This Row],[Jugador]])</f>
        <v>6</v>
      </c>
      <c r="H38" s="38">
        <f>AVERAGEIFS('Estadisticas  jugadores'!$I:$I,'Estadisticas  jugadores'!$D:$D,Tabla2[[#This Row],[Jugador]])</f>
        <v>6.25</v>
      </c>
      <c r="I38" s="39">
        <f>COUNTIF('Estadisticas  jugadores'!D:D,C:C)</f>
        <v>2</v>
      </c>
    </row>
    <row r="39" spans="2:9" hidden="1" x14ac:dyDescent="0.35">
      <c r="B39" s="35" t="s">
        <v>234</v>
      </c>
      <c r="C39" s="32" t="s">
        <v>213</v>
      </c>
      <c r="D39" s="32" t="s">
        <v>206</v>
      </c>
      <c r="E39" s="37">
        <f>SUMIFS('Estadisticas  jugadores'!F:F,'Estadisticas  jugadores'!D:D,Tabla2[[#This Row],[Jugador]])</f>
        <v>8</v>
      </c>
      <c r="F39" s="37">
        <f>SUMIFS('Estadisticas  jugadores'!G:G,'Estadisticas  jugadores'!D:D,Tabla2[[#This Row],[Jugador]])</f>
        <v>11</v>
      </c>
      <c r="G39" s="37">
        <f>SUMIFS('Estadisticas  jugadores'!$H:$H,'Estadisticas  jugadores'!$D:$D,Tabla2[[#This Row],[Jugador]])</f>
        <v>10</v>
      </c>
      <c r="H39" s="37">
        <f>AVERAGEIFS('Estadisticas  jugadores'!$I:$I,'Estadisticas  jugadores'!$D:$D,Tabla2[[#This Row],[Jugador]])</f>
        <v>6.0333333333333341</v>
      </c>
      <c r="I39" s="39">
        <f>COUNTIF('Estadisticas  jugadores'!D:D,C:C)</f>
        <v>3</v>
      </c>
    </row>
    <row r="40" spans="2:9" hidden="1" x14ac:dyDescent="0.35">
      <c r="B40" s="35" t="s">
        <v>233</v>
      </c>
      <c r="C40" s="32" t="s">
        <v>272</v>
      </c>
      <c r="D40" s="32" t="s">
        <v>205</v>
      </c>
      <c r="E40" s="37">
        <f>SUMIFS('Estadisticas  jugadores'!F:F,'Estadisticas  jugadores'!D:D,Tabla2[[#This Row],[Jugador]])</f>
        <v>4</v>
      </c>
      <c r="F40" s="37">
        <f>SUMIFS('Estadisticas  jugadores'!G:G,'Estadisticas  jugadores'!D:D,Tabla2[[#This Row],[Jugador]])</f>
        <v>11</v>
      </c>
      <c r="G40" s="37">
        <f>SUMIFS('Estadisticas  jugadores'!$H:$H,'Estadisticas  jugadores'!$D:$D,Tabla2[[#This Row],[Jugador]])</f>
        <v>9</v>
      </c>
      <c r="H40" s="38">
        <f>AVERAGEIFS('Estadisticas  jugadores'!$I:$I,'Estadisticas  jugadores'!$D:$D,Tabla2[[#This Row],[Jugador]])</f>
        <v>4.95</v>
      </c>
      <c r="I40" s="39">
        <f>COUNTIF('Estadisticas  jugadores'!D:D,C:C)</f>
        <v>2</v>
      </c>
    </row>
    <row r="41" spans="2:9" hidden="1" x14ac:dyDescent="0.35">
      <c r="B41" s="35" t="s">
        <v>233</v>
      </c>
      <c r="C41" s="32" t="s">
        <v>274</v>
      </c>
      <c r="D41" s="32" t="s">
        <v>205</v>
      </c>
      <c r="E41" s="37">
        <f>SUMIFS('Estadisticas  jugadores'!F:F,'Estadisticas  jugadores'!D:D,Tabla2[[#This Row],[Jugador]])</f>
        <v>2</v>
      </c>
      <c r="F41" s="37">
        <f>SUMIFS('Estadisticas  jugadores'!G:G,'Estadisticas  jugadores'!D:D,Tabla2[[#This Row],[Jugador]])</f>
        <v>7</v>
      </c>
      <c r="G41" s="37">
        <f>SUMIFS('Estadisticas  jugadores'!$H:$H,'Estadisticas  jugadores'!$D:$D,Tabla2[[#This Row],[Jugador]])</f>
        <v>6</v>
      </c>
      <c r="H41" s="38">
        <f>AVERAGEIFS('Estadisticas  jugadores'!$I:$I,'Estadisticas  jugadores'!$D:$D,Tabla2[[#This Row],[Jugador]])</f>
        <v>4.8</v>
      </c>
      <c r="I41" s="39">
        <f>COUNTIF('Estadisticas  jugadores'!D:D,C:C)</f>
        <v>2</v>
      </c>
    </row>
    <row r="42" spans="2:9" hidden="1" x14ac:dyDescent="0.35">
      <c r="B42" s="35" t="s">
        <v>233</v>
      </c>
      <c r="C42" s="32" t="s">
        <v>273</v>
      </c>
      <c r="D42" s="32" t="s">
        <v>206</v>
      </c>
      <c r="E42" s="37">
        <f>SUMIFS('Estadisticas  jugadores'!F:F,'Estadisticas  jugadores'!D:D,Tabla2[[#This Row],[Jugador]])</f>
        <v>1</v>
      </c>
      <c r="F42" s="37">
        <f>SUMIFS('Estadisticas  jugadores'!G:G,'Estadisticas  jugadores'!D:D,Tabla2[[#This Row],[Jugador]])</f>
        <v>9</v>
      </c>
      <c r="G42" s="37">
        <f>SUMIFS('Estadisticas  jugadores'!$H:$H,'Estadisticas  jugadores'!$D:$D,Tabla2[[#This Row],[Jugador]])</f>
        <v>0</v>
      </c>
      <c r="H42" s="38">
        <f>AVERAGEIFS('Estadisticas  jugadores'!$I:$I,'Estadisticas  jugadores'!$D:$D,Tabla2[[#This Row],[Jugador]])</f>
        <v>3.7</v>
      </c>
      <c r="I42" s="39">
        <f>COUNTIF('Estadisticas  jugadores'!D:D,C:C)</f>
        <v>2</v>
      </c>
    </row>
    <row r="43" spans="2:9" hidden="1" x14ac:dyDescent="0.35">
      <c r="B43" s="35" t="s">
        <v>286</v>
      </c>
      <c r="C43" s="32" t="s">
        <v>217</v>
      </c>
      <c r="D43" s="32" t="s">
        <v>208</v>
      </c>
      <c r="E43" s="37">
        <f>SUMIFS('Estadisticas  jugadores'!F:F,'Estadisticas  jugadores'!D:D,Tabla2[[#This Row],[Jugador]])</f>
        <v>6</v>
      </c>
      <c r="F43" s="37">
        <f>SUMIFS('Estadisticas  jugadores'!G:G,'Estadisticas  jugadores'!D:D,Tabla2[[#This Row],[Jugador]])</f>
        <v>10</v>
      </c>
      <c r="G43" s="37">
        <f>SUMIFS('Estadisticas  jugadores'!$H:$H,'Estadisticas  jugadores'!$D:$D,Tabla2[[#This Row],[Jugador]])</f>
        <v>29</v>
      </c>
      <c r="H43" s="38">
        <f>AVERAGEIFS('Estadisticas  jugadores'!$I:$I,'Estadisticas  jugadores'!$D:$D,Tabla2[[#This Row],[Jugador]])</f>
        <v>8.1333333333333329</v>
      </c>
      <c r="I43" s="39">
        <f>COUNTIF('Estadisticas  jugadores'!D:D,C:C)</f>
        <v>3</v>
      </c>
    </row>
    <row r="44" spans="2:9" hidden="1" x14ac:dyDescent="0.35">
      <c r="B44" s="35" t="s">
        <v>234</v>
      </c>
      <c r="C44" s="32" t="s">
        <v>358</v>
      </c>
      <c r="D44" s="32" t="s">
        <v>208</v>
      </c>
      <c r="E44" s="37">
        <f>SUMIFS('Estadisticas  jugadores'!F:F,'Estadisticas  jugadores'!D:D,Tabla2[[#This Row],[Jugador]])</f>
        <v>7</v>
      </c>
      <c r="F44" s="37">
        <f>SUMIFS('Estadisticas  jugadores'!G:G,'Estadisticas  jugadores'!D:D,Tabla2[[#This Row],[Jugador]])</f>
        <v>12</v>
      </c>
      <c r="G44" s="37">
        <f>SUMIFS('Estadisticas  jugadores'!$H:$H,'Estadisticas  jugadores'!$D:$D,Tabla2[[#This Row],[Jugador]])</f>
        <v>40</v>
      </c>
      <c r="H44" s="38">
        <f>AVERAGEIFS('Estadisticas  jugadores'!$I:$I,'Estadisticas  jugadores'!$D:$D,Tabla2[[#This Row],[Jugador]])</f>
        <v>8.1999999999999993</v>
      </c>
      <c r="I44" s="39">
        <f>COUNTIF('Estadisticas  jugadores'!D:D,C:C)</f>
        <v>3</v>
      </c>
    </row>
    <row r="45" spans="2:9" hidden="1" x14ac:dyDescent="0.35">
      <c r="B45" s="35" t="s">
        <v>9</v>
      </c>
      <c r="C45" s="32" t="s">
        <v>320</v>
      </c>
      <c r="D45" s="32" t="s">
        <v>204</v>
      </c>
      <c r="E45" s="37">
        <f>SUMIFS('Estadisticas  jugadores'!F:F,'Estadisticas  jugadores'!D:D,Tabla2[[#This Row],[Jugador]])</f>
        <v>4</v>
      </c>
      <c r="F45" s="37">
        <f>SUMIFS('Estadisticas  jugadores'!G:G,'Estadisticas  jugadores'!D:D,Tabla2[[#This Row],[Jugador]])</f>
        <v>1</v>
      </c>
      <c r="G45" s="37">
        <f>SUMIFS('Estadisticas  jugadores'!$H:$H,'Estadisticas  jugadores'!$D:$D,Tabla2[[#This Row],[Jugador]])</f>
        <v>25</v>
      </c>
      <c r="H45" s="38">
        <f>AVERAGEIFS('Estadisticas  jugadores'!$I:$I,'Estadisticas  jugadores'!$D:$D,Tabla2[[#This Row],[Jugador]])</f>
        <v>9.6000000000000014</v>
      </c>
      <c r="I45" s="39">
        <f>COUNTIF('Estadisticas  jugadores'!D:D,C:C)</f>
        <v>2</v>
      </c>
    </row>
    <row r="46" spans="2:9" hidden="1" x14ac:dyDescent="0.35">
      <c r="B46" s="35" t="s">
        <v>353</v>
      </c>
      <c r="C46" s="32" t="s">
        <v>354</v>
      </c>
      <c r="D46" s="32" t="s">
        <v>204</v>
      </c>
      <c r="E46" s="37">
        <f>SUMIFS('Estadisticas  jugadores'!F:F,'Estadisticas  jugadores'!D:D,Tabla2[[#This Row],[Jugador]])</f>
        <v>11</v>
      </c>
      <c r="F46" s="37">
        <f>SUMIFS('Estadisticas  jugadores'!G:G,'Estadisticas  jugadores'!D:D,Tabla2[[#This Row],[Jugador]])</f>
        <v>8</v>
      </c>
      <c r="G46" s="37">
        <f>SUMIFS('Estadisticas  jugadores'!$H:$H,'Estadisticas  jugadores'!$D:$D,Tabla2[[#This Row],[Jugador]])</f>
        <v>29</v>
      </c>
      <c r="H46" s="37">
        <f>AVERAGEIFS('Estadisticas  jugadores'!$I:$I,'Estadisticas  jugadores'!$D:$D,Tabla2[[#This Row],[Jugador]])</f>
        <v>7.9250000000000007</v>
      </c>
      <c r="I46" s="39">
        <f>COUNTIF('Estadisticas  jugadores'!D:D,C:C)</f>
        <v>4</v>
      </c>
    </row>
    <row r="47" spans="2:9" hidden="1" x14ac:dyDescent="0.35">
      <c r="B47" s="35" t="s">
        <v>233</v>
      </c>
      <c r="C47" s="32" t="s">
        <v>318</v>
      </c>
      <c r="D47" s="32" t="s">
        <v>208</v>
      </c>
      <c r="E47" s="37">
        <f>SUMIFS('Estadisticas  jugadores'!F:F,'Estadisticas  jugadores'!D:D,Tabla2[[#This Row],[Jugador]])</f>
        <v>1</v>
      </c>
      <c r="F47" s="37">
        <f>SUMIFS('Estadisticas  jugadores'!G:G,'Estadisticas  jugadores'!D:D,Tabla2[[#This Row],[Jugador]])</f>
        <v>12</v>
      </c>
      <c r="G47" s="37">
        <f>SUMIFS('Estadisticas  jugadores'!$H:$H,'Estadisticas  jugadores'!$D:$D,Tabla2[[#This Row],[Jugador]])</f>
        <v>16</v>
      </c>
      <c r="H47" s="38">
        <f>AVERAGEIFS('Estadisticas  jugadores'!$I:$I,'Estadisticas  jugadores'!$D:$D,Tabla2[[#This Row],[Jugador]])</f>
        <v>5.5</v>
      </c>
      <c r="I47" s="39">
        <f>COUNTIF('Estadisticas  jugadores'!D:D,C:C)</f>
        <v>2</v>
      </c>
    </row>
    <row r="48" spans="2:9" hidden="1" x14ac:dyDescent="0.35">
      <c r="B48" s="32" t="s">
        <v>299</v>
      </c>
      <c r="C48" s="32" t="s">
        <v>296</v>
      </c>
      <c r="D48" s="32" t="s">
        <v>207</v>
      </c>
      <c r="E48" s="37">
        <f>SUMIFS('Estadisticas  jugadores'!F:F,'Estadisticas  jugadores'!D:D,Tabla2[[#This Row],[Jugador]])</f>
        <v>11</v>
      </c>
      <c r="F48" s="37">
        <f>SUMIFS('Estadisticas  jugadores'!G:G,'Estadisticas  jugadores'!D:D,Tabla2[[#This Row],[Jugador]])</f>
        <v>5</v>
      </c>
      <c r="G48" s="37">
        <f>SUMIFS('Estadisticas  jugadores'!$H:$H,'Estadisticas  jugadores'!$D:$D,Tabla2[[#This Row],[Jugador]])</f>
        <v>16</v>
      </c>
      <c r="H48" s="38">
        <f>AVERAGEIFS('Estadisticas  jugadores'!$I:$I,'Estadisticas  jugadores'!$D:$D,Tabla2[[#This Row],[Jugador]])</f>
        <v>9.1</v>
      </c>
      <c r="I48" s="39">
        <f>COUNTIF('Estadisticas  jugadores'!D:D,C:C)</f>
        <v>2</v>
      </c>
    </row>
    <row r="49" spans="2:9" hidden="1" x14ac:dyDescent="0.35">
      <c r="B49" s="36" t="s">
        <v>233</v>
      </c>
      <c r="C49" s="33" t="s">
        <v>366</v>
      </c>
      <c r="D49" s="33" t="s">
        <v>207</v>
      </c>
      <c r="E49" s="37">
        <f>SUMIFS('Estadisticas  jugadores'!F:F,'Estadisticas  jugadores'!D:D,Tabla2[[#This Row],[Jugador]])</f>
        <v>11</v>
      </c>
      <c r="F49" s="37">
        <f>SUMIFS('Estadisticas  jugadores'!G:G,'Estadisticas  jugadores'!D:D,Tabla2[[#This Row],[Jugador]])</f>
        <v>9</v>
      </c>
      <c r="G49" s="37">
        <f>SUMIFS('Estadisticas  jugadores'!$H:$H,'Estadisticas  jugadores'!$D:$D,Tabla2[[#This Row],[Jugador]])</f>
        <v>13</v>
      </c>
      <c r="H49" s="38">
        <f>AVERAGEIFS('Estadisticas  jugadores'!$I:$I,'Estadisticas  jugadores'!$D:$D,Tabla2[[#This Row],[Jugador]])</f>
        <v>8.6499999999999986</v>
      </c>
      <c r="I49" s="39">
        <f>COUNTIF('Estadisticas  jugadores'!D:D,C:C)</f>
        <v>2</v>
      </c>
    </row>
    <row r="50" spans="2:9" hidden="1" x14ac:dyDescent="0.35">
      <c r="B50" s="33" t="s">
        <v>9</v>
      </c>
      <c r="C50" t="s">
        <v>303</v>
      </c>
      <c r="D50" t="s">
        <v>206</v>
      </c>
      <c r="E50" s="37">
        <f>SUMIFS('Estadisticas  jugadores'!F:F,'Estadisticas  jugadores'!D:D,Tabla2[[#This Row],[Jugador]])</f>
        <v>7</v>
      </c>
      <c r="F50" s="37">
        <f>SUMIFS('Estadisticas  jugadores'!G:G,'Estadisticas  jugadores'!D:D,Tabla2[[#This Row],[Jugador]])</f>
        <v>5</v>
      </c>
      <c r="G50" s="37">
        <f>SUMIFS('Estadisticas  jugadores'!$H:$H,'Estadisticas  jugadores'!$D:$D,Tabla2[[#This Row],[Jugador]])</f>
        <v>14</v>
      </c>
      <c r="H50" s="38">
        <f>AVERAGEIFS('Estadisticas  jugadores'!$I:$I,'Estadisticas  jugadores'!$D:$D,Tabla2[[#This Row],[Jugador]])</f>
        <v>8.6</v>
      </c>
      <c r="I50" s="39">
        <f>COUNTIF('Estadisticas  jugadores'!D:D,C:C)</f>
        <v>2</v>
      </c>
    </row>
    <row r="51" spans="2:9" x14ac:dyDescent="0.35">
      <c r="B51" s="33" t="s">
        <v>0</v>
      </c>
      <c r="C51" t="s">
        <v>6</v>
      </c>
      <c r="D51" t="s">
        <v>208</v>
      </c>
      <c r="E51" s="37">
        <f>SUMIFS('Estadisticas  jugadores'!F:F,'Estadisticas  jugadores'!D:D,Tabla2[[#This Row],[Jugador]])</f>
        <v>3</v>
      </c>
      <c r="F51" s="37">
        <f>SUMIFS('Estadisticas  jugadores'!G:G,'Estadisticas  jugadores'!D:D,Tabla2[[#This Row],[Jugador]])</f>
        <v>5</v>
      </c>
      <c r="G51" s="37">
        <f>SUMIFS('Estadisticas  jugadores'!$H:$H,'Estadisticas  jugadores'!$D:$D,Tabla2[[#This Row],[Jugador]])</f>
        <v>24</v>
      </c>
      <c r="H51" s="38">
        <f>AVERAGEIFS('Estadisticas  jugadores'!$I:$I,'Estadisticas  jugadores'!$D:$D,Tabla2[[#This Row],[Jugador]])</f>
        <v>8.35</v>
      </c>
      <c r="I51" s="41">
        <f>COUNTIF('Estadisticas  jugadores'!D:D,C:C)</f>
        <v>2</v>
      </c>
    </row>
    <row r="52" spans="2:9" hidden="1" x14ac:dyDescent="0.35">
      <c r="B52" s="33" t="s">
        <v>231</v>
      </c>
      <c r="C52" s="32" t="s">
        <v>351</v>
      </c>
      <c r="D52" s="32" t="s">
        <v>204</v>
      </c>
      <c r="E52" s="37">
        <f>SUMIFS('Estadisticas  jugadores'!F:F,'Estadisticas  jugadores'!D:D,Tabla2[[#This Row],[Jugador]])</f>
        <v>8</v>
      </c>
      <c r="F52" s="37">
        <f>SUMIFS('Estadisticas  jugadores'!G:G,'Estadisticas  jugadores'!D:D,Tabla2[[#This Row],[Jugador]])</f>
        <v>1</v>
      </c>
      <c r="G52" s="37">
        <f>SUMIFS('Estadisticas  jugadores'!$H:$H,'Estadisticas  jugadores'!$D:$D,Tabla2[[#This Row],[Jugador]])</f>
        <v>16</v>
      </c>
      <c r="H52" s="38">
        <f>AVERAGEIFS('Estadisticas  jugadores'!$I:$I,'Estadisticas  jugadores'!$D:$D,Tabla2[[#This Row],[Jugador]])</f>
        <v>12</v>
      </c>
      <c r="I52" s="41">
        <f>COUNTIF('Estadisticas  jugadores'!D:D,C:C)</f>
        <v>1</v>
      </c>
    </row>
    <row r="53" spans="2:9" hidden="1" x14ac:dyDescent="0.35">
      <c r="B53" s="33" t="s">
        <v>212</v>
      </c>
      <c r="C53" s="33" t="s">
        <v>367</v>
      </c>
      <c r="D53" s="33" t="s">
        <v>208</v>
      </c>
      <c r="E53" s="37">
        <f>SUMIFS('Estadisticas  jugadores'!F:F,'Estadisticas  jugadores'!D:D,Tabla2[[#This Row],[Jugador]])</f>
        <v>3</v>
      </c>
      <c r="F53" s="37">
        <f>SUMIFS('Estadisticas  jugadores'!G:G,'Estadisticas  jugadores'!D:D,Tabla2[[#This Row],[Jugador]])</f>
        <v>0</v>
      </c>
      <c r="G53" s="37">
        <f>SUMIFS('Estadisticas  jugadores'!$H:$H,'Estadisticas  jugadores'!$D:$D,Tabla2[[#This Row],[Jugador]])</f>
        <v>18</v>
      </c>
      <c r="H53" s="38">
        <f>AVERAGEIFS('Estadisticas  jugadores'!$I:$I,'Estadisticas  jugadores'!$D:$D,Tabla2[[#This Row],[Jugador]])</f>
        <v>11.2</v>
      </c>
      <c r="I53" s="41">
        <f>COUNTIF('Estadisticas  jugadores'!D:D,C:C)</f>
        <v>1</v>
      </c>
    </row>
    <row r="54" spans="2:9" hidden="1" x14ac:dyDescent="0.35">
      <c r="B54" s="33" t="s">
        <v>234</v>
      </c>
      <c r="C54" t="s">
        <v>315</v>
      </c>
      <c r="D54" t="s">
        <v>205</v>
      </c>
      <c r="E54" s="37">
        <f>SUMIFS('Estadisticas  jugadores'!F:F,'Estadisticas  jugadores'!D:D,Tabla2[[#This Row],[Jugador]])</f>
        <v>1</v>
      </c>
      <c r="F54" s="37">
        <f>SUMIFS('Estadisticas  jugadores'!G:G,'Estadisticas  jugadores'!D:D,Tabla2[[#This Row],[Jugador]])</f>
        <v>3</v>
      </c>
      <c r="G54" s="37">
        <f>SUMIFS('Estadisticas  jugadores'!$H:$H,'Estadisticas  jugadores'!$D:$D,Tabla2[[#This Row],[Jugador]])</f>
        <v>7</v>
      </c>
      <c r="H54" s="38">
        <f>AVERAGEIFS('Estadisticas  jugadores'!$I:$I,'Estadisticas  jugadores'!$D:$D,Tabla2[[#This Row],[Jugador]])</f>
        <v>9.8000000000000007</v>
      </c>
      <c r="I54" s="41">
        <f>COUNTIF('Estadisticas  jugadores'!D:D,C:C)</f>
        <v>1</v>
      </c>
    </row>
    <row r="55" spans="2:9" hidden="1" x14ac:dyDescent="0.35">
      <c r="B55" s="32" t="s">
        <v>9</v>
      </c>
      <c r="C55" t="s">
        <v>352</v>
      </c>
      <c r="D55" t="s">
        <v>208</v>
      </c>
      <c r="E55" s="37">
        <f>SUMIFS('Estadisticas  jugadores'!F:F,'Estadisticas  jugadores'!D:D,Tabla2[[#This Row],[Jugador]])</f>
        <v>1</v>
      </c>
      <c r="F55" s="37">
        <f>SUMIFS('Estadisticas  jugadores'!G:G,'Estadisticas  jugadores'!D:D,Tabla2[[#This Row],[Jugador]])</f>
        <v>1</v>
      </c>
      <c r="G55" s="37">
        <f>SUMIFS('Estadisticas  jugadores'!$H:$H,'Estadisticas  jugadores'!$D:$D,Tabla2[[#This Row],[Jugador]])</f>
        <v>9</v>
      </c>
      <c r="H55" s="38">
        <f>AVERAGEIFS('Estadisticas  jugadores'!$I:$I,'Estadisticas  jugadores'!$D:$D,Tabla2[[#This Row],[Jugador]])</f>
        <v>9.5</v>
      </c>
      <c r="I55" s="41">
        <f>COUNTIF('Estadisticas  jugadores'!D:D,C:C)</f>
        <v>1</v>
      </c>
    </row>
    <row r="56" spans="2:9" hidden="1" x14ac:dyDescent="0.35">
      <c r="B56" s="32" t="s">
        <v>286</v>
      </c>
      <c r="C56" s="32" t="s">
        <v>277</v>
      </c>
      <c r="D56" t="s">
        <v>207</v>
      </c>
      <c r="E56" s="37">
        <f>SUMIFS('Estadisticas  jugadores'!F:F,'Estadisticas  jugadores'!D:D,Tabla2[[#This Row],[Jugador]])</f>
        <v>4</v>
      </c>
      <c r="F56" s="37">
        <f>SUMIFS('Estadisticas  jugadores'!G:G,'Estadisticas  jugadores'!D:D,Tabla2[[#This Row],[Jugador]])</f>
        <v>0</v>
      </c>
      <c r="G56" s="37">
        <f>SUMIFS('Estadisticas  jugadores'!$H:$H,'Estadisticas  jugadores'!$D:$D,Tabla2[[#This Row],[Jugador]])</f>
        <v>5</v>
      </c>
      <c r="H56" s="38">
        <f>AVERAGEIFS('Estadisticas  jugadores'!$I:$I,'Estadisticas  jugadores'!$D:$D,Tabla2[[#This Row],[Jugador]])</f>
        <v>9</v>
      </c>
      <c r="I56" s="41">
        <f>COUNTIF('Estadisticas  jugadores'!D:D,C:C)</f>
        <v>1</v>
      </c>
    </row>
    <row r="57" spans="2:9" hidden="1" x14ac:dyDescent="0.35">
      <c r="B57" s="32" t="s">
        <v>9</v>
      </c>
      <c r="C57" s="32" t="s">
        <v>321</v>
      </c>
      <c r="D57" t="s">
        <v>208</v>
      </c>
      <c r="E57" s="37">
        <f>SUMIFS('Estadisticas  jugadores'!F:F,'Estadisticas  jugadores'!D:D,Tabla2[[#This Row],[Jugador]])</f>
        <v>2</v>
      </c>
      <c r="F57" s="37">
        <f>SUMIFS('Estadisticas  jugadores'!G:G,'Estadisticas  jugadores'!D:D,Tabla2[[#This Row],[Jugador]])</f>
        <v>2</v>
      </c>
      <c r="G57" s="37">
        <f>SUMIFS('Estadisticas  jugadores'!$H:$H,'Estadisticas  jugadores'!$D:$D,Tabla2[[#This Row],[Jugador]])</f>
        <v>16</v>
      </c>
      <c r="H57" s="38">
        <f>AVERAGEIFS('Estadisticas  jugadores'!$I:$I,'Estadisticas  jugadores'!$D:$D,Tabla2[[#This Row],[Jugador]])</f>
        <v>9</v>
      </c>
      <c r="I57" s="41">
        <f>COUNTIF('Estadisticas  jugadores'!D:D,C:C)</f>
        <v>1</v>
      </c>
    </row>
    <row r="58" spans="2:9" hidden="1" x14ac:dyDescent="0.35">
      <c r="B58" s="32" t="s">
        <v>235</v>
      </c>
      <c r="C58" s="32" t="s">
        <v>338</v>
      </c>
      <c r="D58" t="s">
        <v>208</v>
      </c>
      <c r="E58" s="37">
        <f>SUMIFS('Estadisticas  jugadores'!F:F,'Estadisticas  jugadores'!D:D,Tabla2[[#This Row],[Jugador]])</f>
        <v>4</v>
      </c>
      <c r="F58" s="37">
        <f>SUMIFS('Estadisticas  jugadores'!G:G,'Estadisticas  jugadores'!D:D,Tabla2[[#This Row],[Jugador]])</f>
        <v>6</v>
      </c>
      <c r="G58" s="37">
        <f>SUMIFS('Estadisticas  jugadores'!$H:$H,'Estadisticas  jugadores'!$D:$D,Tabla2[[#This Row],[Jugador]])</f>
        <v>12</v>
      </c>
      <c r="H58" s="37">
        <f>AVERAGEIFS('Estadisticas  jugadores'!$I:$I,'Estadisticas  jugadores'!$D:$D,Tabla2[[#This Row],[Jugador]])</f>
        <v>7.8</v>
      </c>
      <c r="I58" s="41">
        <f>COUNTIF('Estadisticas  jugadores'!D:D,C:C)</f>
        <v>1</v>
      </c>
    </row>
    <row r="59" spans="2:9" hidden="1" x14ac:dyDescent="0.35">
      <c r="B59" s="32" t="s">
        <v>286</v>
      </c>
      <c r="C59" s="32" t="s">
        <v>202</v>
      </c>
      <c r="D59" t="s">
        <v>205</v>
      </c>
      <c r="E59" s="37">
        <f>SUMIFS('Estadisticas  jugadores'!F:F,'Estadisticas  jugadores'!D:D,Tabla2[[#This Row],[Jugador]])</f>
        <v>3</v>
      </c>
      <c r="F59" s="37">
        <f>SUMIFS('Estadisticas  jugadores'!G:G,'Estadisticas  jugadores'!D:D,Tabla2[[#This Row],[Jugador]])</f>
        <v>1</v>
      </c>
      <c r="G59" s="37">
        <f>SUMIFS('Estadisticas  jugadores'!$H:$H,'Estadisticas  jugadores'!$D:$D,Tabla2[[#This Row],[Jugador]])</f>
        <v>2</v>
      </c>
      <c r="H59" s="38">
        <f>AVERAGEIFS('Estadisticas  jugadores'!$I:$I,'Estadisticas  jugadores'!$D:$D,Tabla2[[#This Row],[Jugador]])</f>
        <v>7.7</v>
      </c>
      <c r="I59" s="41">
        <f>COUNTIF('Estadisticas  jugadores'!D:D,C:C)</f>
        <v>1</v>
      </c>
    </row>
    <row r="60" spans="2:9" hidden="1" x14ac:dyDescent="0.35">
      <c r="B60" s="32" t="s">
        <v>231</v>
      </c>
      <c r="C60" s="32" t="s">
        <v>325</v>
      </c>
      <c r="D60" t="s">
        <v>206</v>
      </c>
      <c r="E60" s="37">
        <f>SUMIFS('Estadisticas  jugadores'!F:F,'Estadisticas  jugadores'!D:D,Tabla2[[#This Row],[Jugador]])</f>
        <v>8</v>
      </c>
      <c r="F60" s="37">
        <f>SUMIFS('Estadisticas  jugadores'!G:G,'Estadisticas  jugadores'!D:D,Tabla2[[#This Row],[Jugador]])</f>
        <v>6</v>
      </c>
      <c r="G60" s="37">
        <f>SUMIFS('Estadisticas  jugadores'!$H:$H,'Estadisticas  jugadores'!$D:$D,Tabla2[[#This Row],[Jugador]])</f>
        <v>2</v>
      </c>
      <c r="H60" s="38">
        <f>AVERAGEIFS('Estadisticas  jugadores'!$I:$I,'Estadisticas  jugadores'!$D:$D,Tabla2[[#This Row],[Jugador]])</f>
        <v>7.7</v>
      </c>
      <c r="I60" s="41">
        <f>COUNTIF('Estadisticas  jugadores'!D:D,C:C)</f>
        <v>1</v>
      </c>
    </row>
    <row r="61" spans="2:9" hidden="1" x14ac:dyDescent="0.35">
      <c r="B61" s="32" t="s">
        <v>9</v>
      </c>
      <c r="C61" s="32" t="s">
        <v>3</v>
      </c>
      <c r="D61" t="s">
        <v>207</v>
      </c>
      <c r="E61" s="37">
        <f>SUMIFS('Estadisticas  jugadores'!F:F,'Estadisticas  jugadores'!D:D,Tabla2[[#This Row],[Jugador]])</f>
        <v>4</v>
      </c>
      <c r="F61" s="37">
        <f>SUMIFS('Estadisticas  jugadores'!G:G,'Estadisticas  jugadores'!D:D,Tabla2[[#This Row],[Jugador]])</f>
        <v>1</v>
      </c>
      <c r="G61" s="37">
        <f>SUMIFS('Estadisticas  jugadores'!$H:$H,'Estadisticas  jugadores'!$D:$D,Tabla2[[#This Row],[Jugador]])</f>
        <v>5</v>
      </c>
      <c r="H61" s="38">
        <f>AVERAGEIFS('Estadisticas  jugadores'!$I:$I,'Estadisticas  jugadores'!$D:$D,Tabla2[[#This Row],[Jugador]])</f>
        <v>7.5</v>
      </c>
      <c r="I61" s="41">
        <f>COUNTIF('Estadisticas  jugadores'!D:D,C:C)</f>
        <v>1</v>
      </c>
    </row>
    <row r="62" spans="2:9" hidden="1" x14ac:dyDescent="0.35">
      <c r="B62" s="32" t="s">
        <v>233</v>
      </c>
      <c r="C62" s="32" t="s">
        <v>319</v>
      </c>
      <c r="D62" t="s">
        <v>206</v>
      </c>
      <c r="E62" s="37">
        <f>SUMIFS('Estadisticas  jugadores'!F:F,'Estadisticas  jugadores'!D:D,Tabla2[[#This Row],[Jugador]])</f>
        <v>3</v>
      </c>
      <c r="F62" s="37">
        <f>SUMIFS('Estadisticas  jugadores'!G:G,'Estadisticas  jugadores'!D:D,Tabla2[[#This Row],[Jugador]])</f>
        <v>4</v>
      </c>
      <c r="G62" s="37">
        <f>SUMIFS('Estadisticas  jugadores'!$H:$H,'Estadisticas  jugadores'!$D:$D,Tabla2[[#This Row],[Jugador]])</f>
        <v>7</v>
      </c>
      <c r="H62" s="38">
        <f>AVERAGEIFS('Estadisticas  jugadores'!$I:$I,'Estadisticas  jugadores'!$D:$D,Tabla2[[#This Row],[Jugador]])</f>
        <v>7.1</v>
      </c>
      <c r="I62" s="41">
        <f>COUNTIF('Estadisticas  jugadores'!D:D,C:C)</f>
        <v>1</v>
      </c>
    </row>
    <row r="63" spans="2:9" hidden="1" x14ac:dyDescent="0.35">
      <c r="B63" s="32" t="s">
        <v>299</v>
      </c>
      <c r="C63" s="32" t="s">
        <v>297</v>
      </c>
      <c r="D63" s="32" t="s">
        <v>206</v>
      </c>
      <c r="E63" s="37">
        <f>SUMIFS('Estadisticas  jugadores'!F:F,'Estadisticas  jugadores'!D:D,Tabla2[[#This Row],[Jugador]])</f>
        <v>2</v>
      </c>
      <c r="F63" s="37">
        <f>SUMIFS('Estadisticas  jugadores'!G:G,'Estadisticas  jugadores'!D:D,Tabla2[[#This Row],[Jugador]])</f>
        <v>3</v>
      </c>
      <c r="G63" s="37">
        <f>SUMIFS('Estadisticas  jugadores'!$H:$H,'Estadisticas  jugadores'!$D:$D,Tabla2[[#This Row],[Jugador]])</f>
        <v>9</v>
      </c>
      <c r="H63" s="38">
        <f>AVERAGEIFS('Estadisticas  jugadores'!$I:$I,'Estadisticas  jugadores'!$D:$D,Tabla2[[#This Row],[Jugador]])</f>
        <v>6.9</v>
      </c>
      <c r="I63" s="41">
        <f>COUNTIF('Estadisticas  jugadores'!D:D,C:C)</f>
        <v>1</v>
      </c>
    </row>
    <row r="64" spans="2:9" hidden="1" x14ac:dyDescent="0.35">
      <c r="B64" s="32" t="s">
        <v>212</v>
      </c>
      <c r="C64" s="32" t="s">
        <v>317</v>
      </c>
      <c r="D64" s="32" t="s">
        <v>208</v>
      </c>
      <c r="E64" s="37">
        <f>SUMIFS('Estadisticas  jugadores'!F:F,'Estadisticas  jugadores'!D:D,Tabla2[[#This Row],[Jugador]])</f>
        <v>2</v>
      </c>
      <c r="F64" s="37">
        <f>SUMIFS('Estadisticas  jugadores'!G:G,'Estadisticas  jugadores'!D:D,Tabla2[[#This Row],[Jugador]])</f>
        <v>5</v>
      </c>
      <c r="G64" s="37">
        <f>SUMIFS('Estadisticas  jugadores'!$H:$H,'Estadisticas  jugadores'!$D:$D,Tabla2[[#This Row],[Jugador]])</f>
        <v>23</v>
      </c>
      <c r="H64" s="38">
        <f>AVERAGEIFS('Estadisticas  jugadores'!$I:$I,'Estadisticas  jugadores'!$D:$D,Tabla2[[#This Row],[Jugador]])</f>
        <v>6.3</v>
      </c>
      <c r="I64" s="41">
        <f>COUNTIF('Estadisticas  jugadores'!D:D,C:C)</f>
        <v>1</v>
      </c>
    </row>
    <row r="65" spans="2:9" hidden="1" x14ac:dyDescent="0.35">
      <c r="B65" s="32" t="s">
        <v>235</v>
      </c>
      <c r="C65" s="32" t="s">
        <v>339</v>
      </c>
      <c r="D65" s="32" t="s">
        <v>207</v>
      </c>
      <c r="E65" s="37">
        <f>SUMIFS('Estadisticas  jugadores'!F:F,'Estadisticas  jugadores'!D:D,Tabla2[[#This Row],[Jugador]])</f>
        <v>4</v>
      </c>
      <c r="F65" s="37">
        <f>SUMIFS('Estadisticas  jugadores'!G:G,'Estadisticas  jugadores'!D:D,Tabla2[[#This Row],[Jugador]])</f>
        <v>6</v>
      </c>
      <c r="G65" s="37">
        <f>SUMIFS('Estadisticas  jugadores'!$H:$H,'Estadisticas  jugadores'!$D:$D,Tabla2[[#This Row],[Jugador]])</f>
        <v>8</v>
      </c>
      <c r="H65" s="37">
        <f>AVERAGEIFS('Estadisticas  jugadores'!$I:$I,'Estadisticas  jugadores'!$D:$D,Tabla2[[#This Row],[Jugador]])</f>
        <v>6.2</v>
      </c>
      <c r="I65" s="41">
        <f>COUNTIF('Estadisticas  jugadores'!D:D,C:C)</f>
        <v>1</v>
      </c>
    </row>
    <row r="66" spans="2:9" hidden="1" x14ac:dyDescent="0.35">
      <c r="B66" s="32" t="s">
        <v>234</v>
      </c>
      <c r="C66" s="32" t="s">
        <v>259</v>
      </c>
      <c r="D66" s="32" t="s">
        <v>205</v>
      </c>
      <c r="E66" s="27">
        <f>SUMIFS('Estadisticas  jugadores'!F:F,'Estadisticas  jugadores'!D:D,Tabla2[[#This Row],[Jugador]])</f>
        <v>3</v>
      </c>
      <c r="F66" s="27">
        <f>SUMIFS('Estadisticas  jugadores'!G:G,'Estadisticas  jugadores'!D:D,Tabla2[[#This Row],[Jugador]])</f>
        <v>6</v>
      </c>
      <c r="G66" s="27">
        <f>SUMIFS('Estadisticas  jugadores'!$H:$H,'Estadisticas  jugadores'!$D:$D,Tabla2[[#This Row],[Jugador]])</f>
        <v>3</v>
      </c>
      <c r="H66" s="53">
        <f>AVERAGEIFS('Estadisticas  jugadores'!$I:$I,'Estadisticas  jugadores'!$D:$D,Tabla2[[#This Row],[Jugador]])</f>
        <v>5.3</v>
      </c>
      <c r="I66" s="41">
        <f>COUNTIF('Estadisticas  jugadores'!D:D,C:C)</f>
        <v>1</v>
      </c>
    </row>
    <row r="67" spans="2:9" hidden="1" x14ac:dyDescent="0.35">
      <c r="B67" s="32" t="s">
        <v>235</v>
      </c>
      <c r="C67" t="s">
        <v>266</v>
      </c>
      <c r="D67" s="32" t="s">
        <v>204</v>
      </c>
      <c r="E67" s="27">
        <f>SUMIFS('Estadisticas  jugadores'!F:F,'Estadisticas  jugadores'!D:D,Tabla2[[#This Row],[Jugador]])</f>
        <v>1</v>
      </c>
      <c r="F67" s="27">
        <f>SUMIFS('Estadisticas  jugadores'!G:G,'Estadisticas  jugadores'!D:D,Tabla2[[#This Row],[Jugador]])</f>
        <v>5</v>
      </c>
      <c r="G67" s="27">
        <f>SUMIFS('Estadisticas  jugadores'!$H:$H,'Estadisticas  jugadores'!$D:$D,Tabla2[[#This Row],[Jugador]])</f>
        <v>1</v>
      </c>
      <c r="H67" s="53">
        <f>AVERAGEIFS('Estadisticas  jugadores'!$I:$I,'Estadisticas  jugadores'!$D:$D,Tabla2[[#This Row],[Jugador]])</f>
        <v>4.9000000000000004</v>
      </c>
      <c r="I67" s="41">
        <f>COUNTIF('Estadisticas  jugadores'!D:D,C:C)</f>
        <v>1</v>
      </c>
    </row>
    <row r="68" spans="2:9" hidden="1" x14ac:dyDescent="0.35">
      <c r="B68" t="s">
        <v>231</v>
      </c>
      <c r="C68" t="s">
        <v>211</v>
      </c>
      <c r="D68" s="32" t="s">
        <v>207</v>
      </c>
      <c r="E68" s="27">
        <f>SUMIFS('Estadisticas  jugadores'!F:F,'Estadisticas  jugadores'!D:D,Tabla2[[#This Row],[Jugador]])</f>
        <v>1</v>
      </c>
      <c r="F68" s="27">
        <f>SUMIFS('Estadisticas  jugadores'!G:G,'Estadisticas  jugadores'!D:D,Tabla2[[#This Row],[Jugador]])</f>
        <v>6</v>
      </c>
      <c r="G68" s="27">
        <f>SUMIFS('Estadisticas  jugadores'!$H:$H,'Estadisticas  jugadores'!$D:$D,Tabla2[[#This Row],[Jugador]])</f>
        <v>5</v>
      </c>
      <c r="H68" s="53">
        <f>AVERAGEIFS('Estadisticas  jugadores'!$I:$I,'Estadisticas  jugadores'!$D:$D,Tabla2[[#This Row],[Jugador]])</f>
        <v>4.9000000000000004</v>
      </c>
      <c r="I68" s="41">
        <f>COUNTIF('Estadisticas  jugadores'!D:D,C:C)</f>
        <v>1</v>
      </c>
    </row>
    <row r="69" spans="2:9" hidden="1" x14ac:dyDescent="0.35">
      <c r="B69" t="s">
        <v>233</v>
      </c>
      <c r="C69" t="s">
        <v>271</v>
      </c>
      <c r="D69" s="32" t="s">
        <v>204</v>
      </c>
      <c r="E69" s="27">
        <f>SUMIFS('Estadisticas  jugadores'!F:F,'Estadisticas  jugadores'!D:D,Tabla2[[#This Row],[Jugador]])</f>
        <v>1</v>
      </c>
      <c r="F69" s="27">
        <f>SUMIFS('Estadisticas  jugadores'!G:G,'Estadisticas  jugadores'!D:D,Tabla2[[#This Row],[Jugador]])</f>
        <v>2</v>
      </c>
      <c r="G69" s="27">
        <f>SUMIFS('Estadisticas  jugadores'!$H:$H,'Estadisticas  jugadores'!$D:$D,Tabla2[[#This Row],[Jugador]])</f>
        <v>0</v>
      </c>
      <c r="H69" s="53">
        <f>AVERAGEIFS('Estadisticas  jugadores'!$I:$I,'Estadisticas  jugadores'!$D:$D,Tabla2[[#This Row],[Jugador]])</f>
        <v>4.7</v>
      </c>
      <c r="I69" s="41">
        <f>COUNTIF('Estadisticas  jugadores'!D:D,C:C)</f>
        <v>1</v>
      </c>
    </row>
    <row r="70" spans="2:9" hidden="1" x14ac:dyDescent="0.35">
      <c r="B70" t="s">
        <v>234</v>
      </c>
      <c r="C70" s="32" t="s">
        <v>349</v>
      </c>
      <c r="D70" s="32" t="s">
        <v>204</v>
      </c>
      <c r="E70" s="27">
        <f>SUMIFS('Estadisticas  jugadores'!F:F,'Estadisticas  jugadores'!D:D,Tabla2[[#This Row],[Jugador]])</f>
        <v>1</v>
      </c>
      <c r="F70" s="27">
        <f>SUMIFS('Estadisticas  jugadores'!G:G,'Estadisticas  jugadores'!D:D,Tabla2[[#This Row],[Jugador]])</f>
        <v>6</v>
      </c>
      <c r="G70" s="27">
        <f>SUMIFS('Estadisticas  jugadores'!$H:$H,'Estadisticas  jugadores'!$D:$D,Tabla2[[#This Row],[Jugador]])</f>
        <v>24</v>
      </c>
      <c r="H70" s="27">
        <f>AVERAGEIFS('Estadisticas  jugadores'!$I:$I,'Estadisticas  jugadores'!$D:$D,Tabla2[[#This Row],[Jugador]])</f>
        <v>6.8</v>
      </c>
      <c r="I70" s="41">
        <f>COUNTIF('Estadisticas  jugadores'!D:D,C:C)</f>
        <v>2</v>
      </c>
    </row>
    <row r="71" spans="2:9" hidden="1" x14ac:dyDescent="0.35">
      <c r="B71" t="s">
        <v>231</v>
      </c>
      <c r="C71" t="s">
        <v>312</v>
      </c>
      <c r="D71" s="32" t="s">
        <v>205</v>
      </c>
      <c r="E71" s="27">
        <f>SUMIFS('Estadisticas  jugadores'!F:F,'Estadisticas  jugadores'!D:D,Tabla2[[#This Row],[Jugador]])</f>
        <v>1</v>
      </c>
      <c r="F71" s="27">
        <f>SUMIFS('Estadisticas  jugadores'!G:G,'Estadisticas  jugadores'!D:D,Tabla2[[#This Row],[Jugador]])</f>
        <v>5</v>
      </c>
      <c r="G71" s="27">
        <f>SUMIFS('Estadisticas  jugadores'!$H:$H,'Estadisticas  jugadores'!$D:$D,Tabla2[[#This Row],[Jugador]])</f>
        <v>1</v>
      </c>
      <c r="H71" s="53">
        <f>AVERAGEIFS('Estadisticas  jugadores'!$I:$I,'Estadisticas  jugadores'!$D:$D,Tabla2[[#This Row],[Jugador]])</f>
        <v>4</v>
      </c>
      <c r="I71" s="41">
        <f>COUNTIF('Estadisticas  jugadores'!D:D,C:C)</f>
        <v>1</v>
      </c>
    </row>
    <row r="72" spans="2:9" hidden="1" x14ac:dyDescent="0.35">
      <c r="B72" t="s">
        <v>235</v>
      </c>
      <c r="C72" s="32" t="s">
        <v>324</v>
      </c>
      <c r="D72" s="32" t="s">
        <v>205</v>
      </c>
      <c r="E72" s="27">
        <f>SUMIFS('Estadisticas  jugadores'!F:F,'Estadisticas  jugadores'!D:D,Tabla2[[#This Row],[Jugador]])</f>
        <v>4</v>
      </c>
      <c r="F72" s="27">
        <f>SUMIFS('Estadisticas  jugadores'!G:G,'Estadisticas  jugadores'!D:D,Tabla2[[#This Row],[Jugador]])</f>
        <v>3</v>
      </c>
      <c r="G72" s="27">
        <f>SUMIFS('Estadisticas  jugadores'!$H:$H,'Estadisticas  jugadores'!$D:$D,Tabla2[[#This Row],[Jugador]])</f>
        <v>9</v>
      </c>
      <c r="H72" s="53">
        <f>AVERAGEIFS('Estadisticas  jugadores'!$I:$I,'Estadisticas  jugadores'!$D:$D,Tabla2[[#This Row],[Jugador]])</f>
        <v>3.9</v>
      </c>
      <c r="I72" s="41">
        <f>COUNTIF('Estadisticas  jugadores'!D:D,C:C)</f>
        <v>1</v>
      </c>
    </row>
    <row r="73" spans="2:9" hidden="1" x14ac:dyDescent="0.35">
      <c r="B73" t="s">
        <v>299</v>
      </c>
      <c r="C73" s="32" t="s">
        <v>347</v>
      </c>
      <c r="D73" s="32" t="s">
        <v>207</v>
      </c>
      <c r="E73" s="27">
        <f>SUMIFS('Estadisticas  jugadores'!F:F,'Estadisticas  jugadores'!D:D,Tabla2[[#This Row],[Jugador]])</f>
        <v>0</v>
      </c>
      <c r="F73" s="27">
        <f>SUMIFS('Estadisticas  jugadores'!G:G,'Estadisticas  jugadores'!D:D,Tabla2[[#This Row],[Jugador]])</f>
        <v>3</v>
      </c>
      <c r="G73" s="27">
        <f>SUMIFS('Estadisticas  jugadores'!$H:$H,'Estadisticas  jugadores'!$D:$D,Tabla2[[#This Row],[Jugador]])</f>
        <v>0</v>
      </c>
      <c r="H73" s="27">
        <f>AVERAGEIFS('Estadisticas  jugadores'!$I:$I,'Estadisticas  jugadores'!$D:$D,Tabla2[[#This Row],[Jugador]])</f>
        <v>3.5</v>
      </c>
      <c r="I73" s="41">
        <f>COUNTIF('Estadisticas  jugadores'!D:D,C:C)</f>
        <v>1</v>
      </c>
    </row>
    <row r="74" spans="2:9" hidden="1" x14ac:dyDescent="0.35">
      <c r="B74" s="33" t="s">
        <v>235</v>
      </c>
      <c r="C74" s="33" t="s">
        <v>316</v>
      </c>
      <c r="D74" s="32" t="s">
        <v>208</v>
      </c>
      <c r="E74" s="27">
        <f>SUMIFS('Estadisticas  jugadores'!F:F,'Estadisticas  jugadores'!D:D,Tabla2[[#This Row],[Jugador]])</f>
        <v>0</v>
      </c>
      <c r="F74" s="27">
        <f>SUMIFS('Estadisticas  jugadores'!G:G,'Estadisticas  jugadores'!D:D,Tabla2[[#This Row],[Jugador]])</f>
        <v>6</v>
      </c>
      <c r="G74" s="27">
        <f>SUMIFS('Estadisticas  jugadores'!$H:$H,'Estadisticas  jugadores'!$D:$D,Tabla2[[#This Row],[Jugador]])</f>
        <v>0</v>
      </c>
      <c r="H74" s="53">
        <f>AVERAGEIFS('Estadisticas  jugadores'!$I:$I,'Estadisticas  jugadores'!$D:$D,Tabla2[[#This Row],[Jugador]])</f>
        <v>3</v>
      </c>
      <c r="I74" s="41">
        <f>COUNTIF('Estadisticas  jugadores'!D:D,C:C)</f>
        <v>1</v>
      </c>
    </row>
    <row r="75" spans="2:9" hidden="1" x14ac:dyDescent="0.35">
      <c r="B75" s="32" t="s">
        <v>235</v>
      </c>
      <c r="C75" t="s">
        <v>267</v>
      </c>
      <c r="D75" s="32" t="s">
        <v>208</v>
      </c>
      <c r="E75" s="27">
        <f>SUMIFS('Estadisticas  jugadores'!F:F,'Estadisticas  jugadores'!D:D,Tabla2[[#This Row],[Jugador]])</f>
        <v>0</v>
      </c>
      <c r="F75" s="27">
        <f>SUMIFS('Estadisticas  jugadores'!G:G,'Estadisticas  jugadores'!D:D,Tabla2[[#This Row],[Jugador]])</f>
        <v>7</v>
      </c>
      <c r="G75" s="27">
        <f>SUMIFS('Estadisticas  jugadores'!$H:$H,'Estadisticas  jugadores'!$D:$D,Tabla2[[#This Row],[Jugador]])</f>
        <v>0</v>
      </c>
      <c r="H75" s="53">
        <f>AVERAGEIFS('Estadisticas  jugadores'!$I:$I,'Estadisticas  jugadores'!$D:$D,Tabla2[[#This Row],[Jugador]])</f>
        <v>3</v>
      </c>
      <c r="I75" s="41">
        <f>COUNTIF('Estadisticas  jugadores'!D:D,C:C)</f>
        <v>1</v>
      </c>
    </row>
    <row r="76" spans="2:9" hidden="1" x14ac:dyDescent="0.35">
      <c r="B76" s="32" t="s">
        <v>232</v>
      </c>
      <c r="C76" s="33" t="s">
        <v>323</v>
      </c>
      <c r="D76" s="32" t="s">
        <v>207</v>
      </c>
      <c r="E76" s="27">
        <f>SUMIFS('Estadisticas  jugadores'!F:F,'Estadisticas  jugadores'!D:D,Tabla2[[#This Row],[Jugador]])</f>
        <v>1</v>
      </c>
      <c r="F76" s="27">
        <f>SUMIFS('Estadisticas  jugadores'!G:G,'Estadisticas  jugadores'!D:D,Tabla2[[#This Row],[Jugador]])</f>
        <v>8</v>
      </c>
      <c r="G76" s="27">
        <f>SUMIFS('Estadisticas  jugadores'!$H:$H,'Estadisticas  jugadores'!$D:$D,Tabla2[[#This Row],[Jugador]])</f>
        <v>1</v>
      </c>
      <c r="H76" s="53">
        <f>AVERAGEIFS('Estadisticas  jugadores'!$I:$I,'Estadisticas  jugadores'!$D:$D,Tabla2[[#This Row],[Jugador]])</f>
        <v>3</v>
      </c>
      <c r="I76" s="27">
        <f>COUNTIF('Estadisticas  jugadores'!D:D,C:C)</f>
        <v>1</v>
      </c>
    </row>
    <row r="77" spans="2:9" x14ac:dyDescent="0.35">
      <c r="B77" s="32" t="s">
        <v>0</v>
      </c>
      <c r="C77" s="32" t="s">
        <v>346</v>
      </c>
      <c r="D77" s="32" t="s">
        <v>208</v>
      </c>
      <c r="E77" s="27">
        <f>SUMIFS('Estadisticas  jugadores'!F:F,'Estadisticas  jugadores'!D:D,Tabla2[[#This Row],[Jugador]])</f>
        <v>1</v>
      </c>
      <c r="F77" s="27">
        <f>SUMIFS('Estadisticas  jugadores'!G:G,'Estadisticas  jugadores'!D:D,Tabla2[[#This Row],[Jugador]])</f>
        <v>0</v>
      </c>
      <c r="G77" s="27">
        <f>SUMIFS('Estadisticas  jugadores'!$H:$H,'Estadisticas  jugadores'!$D:$D,Tabla2[[#This Row],[Jugador]])</f>
        <v>12</v>
      </c>
      <c r="H77" s="53">
        <f>AVERAGEIFS('Estadisticas  jugadores'!$I:$I,'Estadisticas  jugadores'!$D:$D,Tabla2[[#This Row],[Jugador]])</f>
        <v>8.9</v>
      </c>
      <c r="I77" s="41">
        <f>COUNTIF('Estadisticas  jugadores'!D:D,C:C)</f>
        <v>1</v>
      </c>
    </row>
    <row r="78" spans="2:9" hidden="1" x14ac:dyDescent="0.35">
      <c r="B78" s="32" t="s">
        <v>212</v>
      </c>
      <c r="C78" s="32" t="s">
        <v>354</v>
      </c>
      <c r="D78" s="32" t="s">
        <v>204</v>
      </c>
      <c r="E78" s="27">
        <f>SUMIFS('Estadisticas  jugadores'!F:F,'Estadisticas  jugadores'!D:D,Tabla2[[#This Row],[Jugador]])</f>
        <v>11</v>
      </c>
      <c r="F78" s="27">
        <f>SUMIFS('Estadisticas  jugadores'!G:G,'Estadisticas  jugadores'!D:D,Tabla2[[#This Row],[Jugador]])</f>
        <v>8</v>
      </c>
      <c r="G78" s="27">
        <f>SUMIFS('Estadisticas  jugadores'!$H:$H,'Estadisticas  jugadores'!$D:$D,Tabla2[[#This Row],[Jugador]])</f>
        <v>29</v>
      </c>
      <c r="H78" s="27">
        <f>AVERAGEIFS('Estadisticas  jugadores'!$I:$I,'Estadisticas  jugadores'!$D:$D,Tabla2[[#This Row],[Jugador]])</f>
        <v>7.9250000000000007</v>
      </c>
    </row>
    <row r="79" spans="2:9" x14ac:dyDescent="0.35">
      <c r="B79" s="32" t="s">
        <v>0</v>
      </c>
      <c r="C79" s="32" t="s">
        <v>309</v>
      </c>
      <c r="D79" s="32" t="s">
        <v>205</v>
      </c>
      <c r="E79" s="27">
        <f>SUMIFS('Estadisticas  jugadores'!F:F,'Estadisticas  jugadores'!D:D,Tabla2[[#This Row],[Jugador]])</f>
        <v>3</v>
      </c>
      <c r="F79" s="27">
        <f>SUMIFS('Estadisticas  jugadores'!G:G,'Estadisticas  jugadores'!D:D,Tabla2[[#This Row],[Jugador]])</f>
        <v>0</v>
      </c>
      <c r="G79" s="27">
        <f>SUMIFS('Estadisticas  jugadores'!$H:$H,'Estadisticas  jugadores'!$D:$D,Tabla2[[#This Row],[Jugador]])</f>
        <v>6</v>
      </c>
      <c r="H79" s="53">
        <f>AVERAGEIFS('Estadisticas  jugadores'!$I:$I,'Estadisticas  jugadores'!$D:$D,Tabla2[[#This Row],[Jugador]])</f>
        <v>8.6999999999999993</v>
      </c>
      <c r="I79" s="41">
        <f>COUNTIF('Estadisticas  jugadores'!D:D,C:C)</f>
        <v>1</v>
      </c>
    </row>
    <row r="80" spans="2:9" hidden="1" x14ac:dyDescent="0.35">
      <c r="B80" s="32" t="s">
        <v>235</v>
      </c>
      <c r="C80" s="32" t="s">
        <v>337</v>
      </c>
      <c r="D80" s="32" t="s">
        <v>205</v>
      </c>
      <c r="E80" s="27">
        <f>SUMIFS('Estadisticas  jugadores'!F:F,'Estadisticas  jugadores'!D:D,Tabla2[[#This Row],[Jugador]])</f>
        <v>8</v>
      </c>
      <c r="F80" s="27">
        <f>SUMIFS('Estadisticas  jugadores'!G:G,'Estadisticas  jugadores'!D:D,Tabla2[[#This Row],[Jugador]])</f>
        <v>7</v>
      </c>
      <c r="G80" s="27">
        <f>SUMIFS('Estadisticas  jugadores'!$H:$H,'Estadisticas  jugadores'!$D:$D,Tabla2[[#This Row],[Jugador]])</f>
        <v>8</v>
      </c>
      <c r="H80" s="53">
        <f>AVERAGEIFS('Estadisticas  jugadores'!$I:$I,'Estadisticas  jugadores'!$D:$D,Tabla2[[#This Row],[Jugador]])</f>
        <v>8.5</v>
      </c>
      <c r="I80" s="41">
        <f>COUNTIF('Estadisticas  jugadores'!D:D,C:C)</f>
        <v>1</v>
      </c>
    </row>
    <row r="81" spans="2:9" hidden="1" x14ac:dyDescent="0.35">
      <c r="B81" s="33" t="s">
        <v>233</v>
      </c>
      <c r="C81" s="33" t="s">
        <v>365</v>
      </c>
      <c r="D81" s="32" t="s">
        <v>206</v>
      </c>
      <c r="E81" s="27">
        <f>SUMIFS('Estadisticas  jugadores'!F:F,'Estadisticas  jugadores'!D:D,Tabla2[[#This Row],[Jugador]])</f>
        <v>7</v>
      </c>
      <c r="F81" s="27">
        <f>SUMIFS('Estadisticas  jugadores'!G:G,'Estadisticas  jugadores'!D:D,Tabla2[[#This Row],[Jugador]])</f>
        <v>6</v>
      </c>
      <c r="G81" s="27">
        <f>SUMIFS('Estadisticas  jugadores'!$H:$H,'Estadisticas  jugadores'!$D:$D,Tabla2[[#This Row],[Jugador]])</f>
        <v>2</v>
      </c>
      <c r="H81" s="27">
        <f>AVERAGEIFS('Estadisticas  jugadores'!$I:$I,'Estadisticas  jugadores'!$D:$D,Tabla2[[#This Row],[Jugador]])</f>
        <v>7.7</v>
      </c>
    </row>
    <row r="82" spans="2:9" hidden="1" x14ac:dyDescent="0.35">
      <c r="B82" s="32" t="s">
        <v>231</v>
      </c>
      <c r="C82" s="32" t="s">
        <v>364</v>
      </c>
      <c r="D82" s="32" t="s">
        <v>207</v>
      </c>
      <c r="E82" s="27">
        <f>SUMIFS('Estadisticas  jugadores'!F:F,'Estadisticas  jugadores'!D:D,Tabla2[[#This Row],[Jugador]])</f>
        <v>2</v>
      </c>
      <c r="F82" s="27">
        <f>SUMIFS('Estadisticas  jugadores'!G:G,'Estadisticas  jugadores'!D:D,Tabla2[[#This Row],[Jugador]])</f>
        <v>3</v>
      </c>
      <c r="G82" s="27">
        <f>SUMIFS('Estadisticas  jugadores'!$H:$H,'Estadisticas  jugadores'!$D:$D,Tabla2[[#This Row],[Jugador]])</f>
        <v>7</v>
      </c>
      <c r="H82" s="27">
        <f>AVERAGEIFS('Estadisticas  jugadores'!$I:$I,'Estadisticas  jugadores'!$D:$D,Tabla2[[#This Row],[Jugador]])</f>
        <v>7.2</v>
      </c>
    </row>
    <row r="83" spans="2:9" hidden="1" x14ac:dyDescent="0.35">
      <c r="B83" s="32" t="s">
        <v>235</v>
      </c>
      <c r="C83" s="32" t="s">
        <v>363</v>
      </c>
      <c r="D83" s="32" t="s">
        <v>205</v>
      </c>
      <c r="E83" s="27">
        <f>SUMIFS('Estadisticas  jugadores'!F:F,'Estadisticas  jugadores'!D:D,Tabla2[[#This Row],[Jugador]])</f>
        <v>1</v>
      </c>
      <c r="F83" s="27">
        <f>SUMIFS('Estadisticas  jugadores'!G:G,'Estadisticas  jugadores'!D:D,Tabla2[[#This Row],[Jugador]])</f>
        <v>1</v>
      </c>
      <c r="G83" s="27">
        <f>SUMIFS('Estadisticas  jugadores'!$H:$H,'Estadisticas  jugadores'!$D:$D,Tabla2[[#This Row],[Jugador]])</f>
        <v>2</v>
      </c>
      <c r="H83" s="27">
        <f>AVERAGEIFS('Estadisticas  jugadores'!$I:$I,'Estadisticas  jugadores'!$D:$D,Tabla2[[#This Row],[Jugador]])</f>
        <v>7.1</v>
      </c>
    </row>
    <row r="84" spans="2:9" hidden="1" x14ac:dyDescent="0.35">
      <c r="B84" s="32" t="s">
        <v>9</v>
      </c>
      <c r="C84" s="32" t="s">
        <v>360</v>
      </c>
      <c r="D84" s="32" t="s">
        <v>205</v>
      </c>
      <c r="E84" s="27">
        <f>SUMIFS('Estadisticas  jugadores'!F:F,'Estadisticas  jugadores'!D:D,Tabla2[[#This Row],[Jugador]])</f>
        <v>2</v>
      </c>
      <c r="F84" s="27">
        <f>SUMIFS('Estadisticas  jugadores'!G:G,'Estadisticas  jugadores'!D:D,Tabla2[[#This Row],[Jugador]])</f>
        <v>2</v>
      </c>
      <c r="G84" s="27">
        <f>SUMIFS('Estadisticas  jugadores'!$H:$H,'Estadisticas  jugadores'!$D:$D,Tabla2[[#This Row],[Jugador]])</f>
        <v>1</v>
      </c>
      <c r="H84" s="27">
        <f>AVERAGEIFS('Estadisticas  jugadores'!$I:$I,'Estadisticas  jugadores'!$D:$D,Tabla2[[#This Row],[Jugador]])</f>
        <v>5.4</v>
      </c>
    </row>
    <row r="85" spans="2:9" hidden="1" x14ac:dyDescent="0.35">
      <c r="B85" s="32" t="s">
        <v>9</v>
      </c>
      <c r="C85" s="32" t="s">
        <v>359</v>
      </c>
      <c r="D85" s="32" t="s">
        <v>207</v>
      </c>
      <c r="E85" s="27">
        <f>SUMIFS('Estadisticas  jugadores'!F:F,'Estadisticas  jugadores'!D:D,Tabla2[[#This Row],[Jugador]])</f>
        <v>1</v>
      </c>
      <c r="F85" s="27">
        <f>SUMIFS('Estadisticas  jugadores'!G:G,'Estadisticas  jugadores'!D:D,Tabla2[[#This Row],[Jugador]])</f>
        <v>9</v>
      </c>
      <c r="G85" s="27">
        <f>SUMIFS('Estadisticas  jugadores'!$H:$H,'Estadisticas  jugadores'!$D:$D,Tabla2[[#This Row],[Jugador]])</f>
        <v>2</v>
      </c>
      <c r="H85" s="27">
        <f>AVERAGEIFS('Estadisticas  jugadores'!$I:$I,'Estadisticas  jugadores'!$D:$D,Tabla2[[#This Row],[Jugador]])</f>
        <v>3.7</v>
      </c>
    </row>
    <row r="86" spans="2:9" hidden="1" x14ac:dyDescent="0.35">
      <c r="B86" s="33" t="s">
        <v>235</v>
      </c>
      <c r="C86" s="33" t="s">
        <v>361</v>
      </c>
      <c r="D86" s="32" t="s">
        <v>208</v>
      </c>
      <c r="E86" s="27">
        <f>SUMIFS('Estadisticas  jugadores'!F:F,'Estadisticas  jugadores'!D:D,Tabla2[[#This Row],[Jugador]])</f>
        <v>1</v>
      </c>
      <c r="F86" s="27">
        <f>SUMIFS('Estadisticas  jugadores'!G:G,'Estadisticas  jugadores'!D:D,Tabla2[[#This Row],[Jugador]])</f>
        <v>11</v>
      </c>
      <c r="G86" s="27">
        <f>SUMIFS('Estadisticas  jugadores'!$H:$H,'Estadisticas  jugadores'!$D:$D,Tabla2[[#This Row],[Jugador]])</f>
        <v>6</v>
      </c>
      <c r="H86" s="27">
        <f>AVERAGEIFS('Estadisticas  jugadores'!$I:$I,'Estadisticas  jugadores'!$D:$D,Tabla2[[#This Row],[Jugador]])</f>
        <v>4.05</v>
      </c>
    </row>
    <row r="87" spans="2:9" hidden="1" x14ac:dyDescent="0.35">
      <c r="B87" s="32" t="s">
        <v>235</v>
      </c>
      <c r="C87" s="32" t="s">
        <v>362</v>
      </c>
      <c r="D87" s="32" t="s">
        <v>204</v>
      </c>
      <c r="E87" s="27">
        <f>SUMIFS('Estadisticas  jugadores'!F:F,'Estadisticas  jugadores'!D:D,Tabla2[[#This Row],[Jugador]])</f>
        <v>1</v>
      </c>
      <c r="F87" s="27">
        <f>SUMIFS('Estadisticas  jugadores'!G:G,'Estadisticas  jugadores'!D:D,Tabla2[[#This Row],[Jugador]])</f>
        <v>8</v>
      </c>
      <c r="G87" s="27">
        <f>SUMIFS('Estadisticas  jugadores'!$H:$H,'Estadisticas  jugadores'!$D:$D,Tabla2[[#This Row],[Jugador]])</f>
        <v>1</v>
      </c>
      <c r="H87" s="27">
        <f>AVERAGEIFS('Estadisticas  jugadores'!$I:$I,'Estadisticas  jugadores'!$D:$D,Tabla2[[#This Row],[Jugador]])</f>
        <v>3.1</v>
      </c>
    </row>
    <row r="88" spans="2:9" x14ac:dyDescent="0.35">
      <c r="E88"/>
      <c r="F88"/>
      <c r="G88"/>
      <c r="H88" s="54"/>
      <c r="I88"/>
    </row>
    <row r="89" spans="2:9" x14ac:dyDescent="0.35">
      <c r="E89"/>
      <c r="F89"/>
      <c r="G89"/>
      <c r="H89" s="54"/>
      <c r="I89"/>
    </row>
    <row r="90" spans="2:9" x14ac:dyDescent="0.35">
      <c r="E90"/>
      <c r="F90"/>
      <c r="G90"/>
      <c r="H90" s="54"/>
      <c r="I90"/>
    </row>
    <row r="91" spans="2:9" x14ac:dyDescent="0.35">
      <c r="E91"/>
      <c r="F91"/>
      <c r="G91"/>
      <c r="H91" s="54"/>
      <c r="I91"/>
    </row>
    <row r="92" spans="2:9" x14ac:dyDescent="0.35">
      <c r="E92"/>
      <c r="F92"/>
      <c r="G92"/>
      <c r="H92" s="54"/>
      <c r="I92"/>
    </row>
    <row r="93" spans="2:9" x14ac:dyDescent="0.35">
      <c r="E93"/>
      <c r="F93"/>
      <c r="G93"/>
      <c r="H93" s="54"/>
      <c r="I93"/>
    </row>
    <row r="94" spans="2:9" x14ac:dyDescent="0.35">
      <c r="E94"/>
      <c r="F94"/>
      <c r="G94"/>
      <c r="H94" s="54"/>
      <c r="I94"/>
    </row>
    <row r="95" spans="2:9" x14ac:dyDescent="0.35">
      <c r="E95"/>
      <c r="F95"/>
      <c r="G95"/>
      <c r="H95" s="54"/>
      <c r="I95"/>
    </row>
    <row r="96" spans="2:9" x14ac:dyDescent="0.35">
      <c r="E96"/>
      <c r="F96"/>
      <c r="G96"/>
      <c r="H96" s="54"/>
      <c r="I96"/>
    </row>
    <row r="97" spans="8:8" customFormat="1" x14ac:dyDescent="0.35">
      <c r="H97" s="54"/>
    </row>
    <row r="98" spans="8:8" customFormat="1" x14ac:dyDescent="0.35">
      <c r="H98" s="54"/>
    </row>
    <row r="99" spans="8:8" customFormat="1" x14ac:dyDescent="0.35">
      <c r="H99" s="54"/>
    </row>
    <row r="100" spans="8:8" customFormat="1" x14ac:dyDescent="0.35">
      <c r="H100" s="54"/>
    </row>
    <row r="101" spans="8:8" customFormat="1" x14ac:dyDescent="0.35">
      <c r="H101" s="54"/>
    </row>
    <row r="102" spans="8:8" customFormat="1" x14ac:dyDescent="0.35">
      <c r="H102" s="54"/>
    </row>
    <row r="103" spans="8:8" customFormat="1" x14ac:dyDescent="0.35">
      <c r="H103" s="54"/>
    </row>
    <row r="104" spans="8:8" customFormat="1" x14ac:dyDescent="0.35">
      <c r="H104" s="54"/>
    </row>
    <row r="105" spans="8:8" customFormat="1" x14ac:dyDescent="0.35">
      <c r="H105" s="54"/>
    </row>
    <row r="106" spans="8:8" customFormat="1" x14ac:dyDescent="0.35">
      <c r="H106" s="54"/>
    </row>
    <row r="107" spans="8:8" customFormat="1" x14ac:dyDescent="0.35">
      <c r="H107" s="54"/>
    </row>
    <row r="108" spans="8:8" customFormat="1" x14ac:dyDescent="0.35">
      <c r="H108" s="54"/>
    </row>
    <row r="109" spans="8:8" customFormat="1" x14ac:dyDescent="0.35">
      <c r="H109" s="54"/>
    </row>
    <row r="110" spans="8:8" customFormat="1" x14ac:dyDescent="0.35">
      <c r="H110" s="54"/>
    </row>
    <row r="111" spans="8:8" customFormat="1" x14ac:dyDescent="0.35">
      <c r="H111" s="54"/>
    </row>
    <row r="112" spans="8:8" customFormat="1" x14ac:dyDescent="0.35">
      <c r="H112" s="54"/>
    </row>
    <row r="113" spans="8:8" customFormat="1" x14ac:dyDescent="0.35">
      <c r="H113" s="54"/>
    </row>
    <row r="114" spans="8:8" customFormat="1" x14ac:dyDescent="0.35">
      <c r="H114" s="54"/>
    </row>
    <row r="115" spans="8:8" customFormat="1" x14ac:dyDescent="0.35">
      <c r="H115" s="54"/>
    </row>
    <row r="116" spans="8:8" customFormat="1" x14ac:dyDescent="0.35">
      <c r="H116" s="54"/>
    </row>
  </sheetData>
  <conditionalFormatting sqref="E117:E1048576 E1:E8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{A97A88E1-9B4A-4783-BD1D-E399FDC7428D}</x14:id>
        </ext>
      </extLst>
    </cfRule>
  </conditionalFormatting>
  <conditionalFormatting sqref="F117:F1048576 F1:F8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{3711E70A-F659-4870-A434-BC1A5A8FC77F}</x14:id>
        </ext>
      </extLst>
    </cfRule>
  </conditionalFormatting>
  <conditionalFormatting sqref="G117:G1048576 G1:G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{774EA4A2-01F7-4CA5-A9AD-5AFA9C5FBE4F}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7A88E1-9B4A-4783-BD1D-E399FDC742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E117:E1048576 E1:E87</xm:sqref>
        </x14:conditionalFormatting>
        <x14:conditionalFormatting xmlns:xm="http://schemas.microsoft.com/office/excel/2006/main">
          <x14:cfRule type="dataBar" id="{3711E70A-F659-4870-A434-BC1A5A8FC7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F117:F1048576 F1:F87</xm:sqref>
        </x14:conditionalFormatting>
        <x14:conditionalFormatting xmlns:xm="http://schemas.microsoft.com/office/excel/2006/main">
          <x14:cfRule type="dataBar" id="{774EA4A2-01F7-4CA5-A9AD-5AFA9C5FB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G117:G1048576 G1:G87</xm:sqref>
        </x14:conditionalFormatting>
        <x14:conditionalFormatting xmlns:xm="http://schemas.microsoft.com/office/excel/2006/main">
          <x14:cfRule type="iconSet" priority="4" id="{9C534103-8FA5-4E14-BA1B-D5E98E5C577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H117:H1048576 H1:H87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619EE2-5FD9-4A37-88BD-05E26EDED049}">
          <x14:formula1>
            <xm:f>'Roles'!$C$3:$C$7</xm:f>
          </x14:formula1>
          <xm:sqref>D52:D53 D63:D66 D76 D80:D81 D87 D3:D49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Roles</vt:lpstr>
      <vt:lpstr>Heroes</vt:lpstr>
      <vt:lpstr>Equipamientos</vt:lpstr>
      <vt:lpstr>Equipos</vt:lpstr>
      <vt:lpstr>Jugadores</vt:lpstr>
      <vt:lpstr>Tablas</vt:lpstr>
      <vt:lpstr>Partidas</vt:lpstr>
      <vt:lpstr>Estadisticas  jugadores</vt:lpstr>
      <vt:lpstr>Estadistica global jugador</vt:lpstr>
      <vt:lpstr>Duracion partida</vt:lpstr>
      <vt:lpstr>Bans-picks 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Alx</dc:creator>
  <cp:lastModifiedBy>Alexis Barroso</cp:lastModifiedBy>
  <dcterms:created xsi:type="dcterms:W3CDTF">2015-06-05T18:19:34Z</dcterms:created>
  <dcterms:modified xsi:type="dcterms:W3CDTF">2024-06-02T21:42:58Z</dcterms:modified>
</cp:coreProperties>
</file>