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Бизнесмены" sheetId="2" r:id="rId5"/>
    <sheet state="visible" name="Блогеры" sheetId="3" r:id="rId6"/>
    <sheet state="visible" name="Журналисты" sheetId="4" r:id="rId7"/>
    <sheet state="visible" name="Музыканты" sheetId="5" r:id="rId8"/>
    <sheet state="visible" name="Спортсмены" sheetId="6" r:id="rId9"/>
    <sheet state="visible" name="Телевидение" sheetId="7" r:id="rId10"/>
    <sheet state="visible" name="Политики" sheetId="8" r:id="rId11"/>
    <sheet state="visible" name="Остальные" sheetId="9" r:id="rId12"/>
    <sheet state="visible" name="Топ_До_30" sheetId="10" r:id="rId13"/>
    <sheet state="visible" name="Топ_После_50" sheetId="11" r:id="rId14"/>
  </sheets>
  <definedNames>
    <definedName hidden="1" localSheetId="2" name="_xlnm._FilterDatabase">'Блогеры'!$A$1:$H$26</definedName>
    <definedName hidden="1" localSheetId="5" name="_xlnm._FilterDatabase">'Спортсмены'!$A$1:$H$16</definedName>
    <definedName hidden="1" localSheetId="6" name="_xlnm._FilterDatabase">'Телевидение'!$A$1:$H$31</definedName>
  </definedNames>
  <calcPr/>
</workbook>
</file>

<file path=xl/sharedStrings.xml><?xml version="1.0" encoding="utf-8"?>
<sst xmlns="http://schemas.openxmlformats.org/spreadsheetml/2006/main" count="535" uniqueCount="193">
  <si>
    <t>имя</t>
  </si>
  <si>
    <t>запросов в месяц</t>
  </si>
  <si>
    <t>количество страниц в google</t>
  </si>
  <si>
    <t>подписчики</t>
  </si>
  <si>
    <t>доходы за год $</t>
  </si>
  <si>
    <t>год рождения</t>
  </si>
  <si>
    <t>основная платформа деятельности</t>
  </si>
  <si>
    <t>Деятельность</t>
  </si>
  <si>
    <t>Евгений Касперский</t>
  </si>
  <si>
    <t>12-новости</t>
  </si>
  <si>
    <t>Олег Тиньков</t>
  </si>
  <si>
    <t>11-интернет</t>
  </si>
  <si>
    <t>Сергей Галицкий</t>
  </si>
  <si>
    <t>10-ученые</t>
  </si>
  <si>
    <t>Давид Ян</t>
  </si>
  <si>
    <t>9-телевидение</t>
  </si>
  <si>
    <t>Артемий Лебедев</t>
  </si>
  <si>
    <t>8-спортсмены</t>
  </si>
  <si>
    <t>Илья Попов</t>
  </si>
  <si>
    <t>7-политика</t>
  </si>
  <si>
    <t>Дмитрий Гришин</t>
  </si>
  <si>
    <t>6-писатель</t>
  </si>
  <si>
    <t>Андрей Романенко</t>
  </si>
  <si>
    <t>5-музыканты</t>
  </si>
  <si>
    <t>Федор Овчинников</t>
  </si>
  <si>
    <t>4-модели</t>
  </si>
  <si>
    <t>Герман Греф</t>
  </si>
  <si>
    <t>3-журналисты</t>
  </si>
  <si>
    <t>Павел Дуров</t>
  </si>
  <si>
    <t>2-блогеры</t>
  </si>
  <si>
    <t>Николай Сторонский</t>
  </si>
  <si>
    <t>1-бизнесмены</t>
  </si>
  <si>
    <t>Чана Ник</t>
  </si>
  <si>
    <t>Давидыч</t>
  </si>
  <si>
    <t>Дмитрий Куплинов</t>
  </si>
  <si>
    <t>Максим Голополосов (+100 500)</t>
  </si>
  <si>
    <t>Ида Галич</t>
  </si>
  <si>
    <t>Ивлеева</t>
  </si>
  <si>
    <t>Евге́ний Баже́нов (бэдкомедиан)</t>
  </si>
  <si>
    <t>Дмитрий Гордей</t>
  </si>
  <si>
    <t>Валерия Чекалина</t>
  </si>
  <si>
    <t>Карина Лазарьянц (Кросс)</t>
  </si>
  <si>
    <t>Дмитрий Карпов (Сыендук)</t>
  </si>
  <si>
    <t>Мари Сенн</t>
  </si>
  <si>
    <t>Дмитрий Масленников</t>
  </si>
  <si>
    <t xml:space="preserve">Эльдар Джарахов </t>
  </si>
  <si>
    <t>Владислав Бумага</t>
  </si>
  <si>
    <t>Максим Монахов (Мамикс)</t>
  </si>
  <si>
    <t>Макс Брандт</t>
  </si>
  <si>
    <t>Вячеслаав  Леонтьев (Бустер)</t>
  </si>
  <si>
    <t>Рахим Абрамов</t>
  </si>
  <si>
    <t>Литвин</t>
  </si>
  <si>
    <t>Максим Тарасенко (БрейнМапс)</t>
  </si>
  <si>
    <t>Анна Покровская (Покров)</t>
  </si>
  <si>
    <t>Дина Саева</t>
  </si>
  <si>
    <t>Эржена Аюшиева (эра айс)</t>
  </si>
  <si>
    <t>Николай Лебедев (Некоглай)</t>
  </si>
  <si>
    <t xml:space="preserve"> Владислав Чашейка (Глент)</t>
  </si>
  <si>
    <t>Артур Бабич</t>
  </si>
  <si>
    <t>Диана Астер</t>
  </si>
  <si>
    <t>Аня Ищук</t>
  </si>
  <si>
    <t>Никита Златоуст</t>
  </si>
  <si>
    <t>Даня Милохин</t>
  </si>
  <si>
    <t>Валентина Карнаухова (Карнавал)</t>
  </si>
  <si>
    <t>Дарья Истренко (Дошик)</t>
  </si>
  <si>
    <t>Егор Шип</t>
  </si>
  <si>
    <t>Вероника Золотова</t>
  </si>
  <si>
    <t>Юлия Гаврилина</t>
  </si>
  <si>
    <t>Амина Тендерлибае</t>
  </si>
  <si>
    <t>Слава Плошкин (slevtaylor)</t>
  </si>
  <si>
    <t>Катя Адушкина</t>
  </si>
  <si>
    <t>Алина Ким (хомяк)</t>
  </si>
  <si>
    <t>Ева Миллер</t>
  </si>
  <si>
    <t>Иван Золочевский (Золо)</t>
  </si>
  <si>
    <t>Владимир Познер</t>
  </si>
  <si>
    <t>Дмитрий Киселев</t>
  </si>
  <si>
    <t>Алексей Венедиктов</t>
  </si>
  <si>
    <t>Леонид Парфенов</t>
  </si>
  <si>
    <t>Дмитрий Муратов</t>
  </si>
  <si>
    <t>Владимир Соловьев</t>
  </si>
  <si>
    <t>Артем Шейнин</t>
  </si>
  <si>
    <t>Василий Уткин</t>
  </si>
  <si>
    <t>Дмитрий Губерниев</t>
  </si>
  <si>
    <t>Алексей Пивоваров</t>
  </si>
  <si>
    <t>Тина Канделаки</t>
  </si>
  <si>
    <t>Александр Коц</t>
  </si>
  <si>
    <t>Константин Генич</t>
  </si>
  <si>
    <t>Маргарита Симоньян</t>
  </si>
  <si>
    <t>Ксения собчак</t>
  </si>
  <si>
    <t>Илья Варламов</t>
  </si>
  <si>
    <t>Ольга Скабеева</t>
  </si>
  <si>
    <t>Юрий Дудь</t>
  </si>
  <si>
    <t>Наталья Водянова</t>
  </si>
  <si>
    <t>Ирина Шейк</t>
  </si>
  <si>
    <t>Оксана Самойлова</t>
  </si>
  <si>
    <t>Григорий Лепс</t>
  </si>
  <si>
    <t>Валерий Меладзе</t>
  </si>
  <si>
    <t>Филипп Киркоров</t>
  </si>
  <si>
    <t>Би2 (Егор Бортник)</t>
  </si>
  <si>
    <t>Шнуров</t>
  </si>
  <si>
    <t>Александр ревва (артур пирожков)</t>
  </si>
  <si>
    <t>Николай Басков</t>
  </si>
  <si>
    <t>Сергей Жуков</t>
  </si>
  <si>
    <t>Баста</t>
  </si>
  <si>
    <t>Дима Билан</t>
  </si>
  <si>
    <t>Тимати</t>
  </si>
  <si>
    <t>Сергей Лазарев</t>
  </si>
  <si>
    <t>Оксимирон</t>
  </si>
  <si>
    <t>Little big (Илья прусикин)</t>
  </si>
  <si>
    <t>Елена Темникова</t>
  </si>
  <si>
    <t>Ольга Бузова</t>
  </si>
  <si>
    <t>Пелагея</t>
  </si>
  <si>
    <t>Полина гагарина</t>
  </si>
  <si>
    <t>Мот</t>
  </si>
  <si>
    <t>Нюша</t>
  </si>
  <si>
    <t>Юлия Зиверт (Zivert)</t>
  </si>
  <si>
    <t>Niletto</t>
  </si>
  <si>
    <t>Егор крид</t>
  </si>
  <si>
    <t>Элджей</t>
  </si>
  <si>
    <t>Клава Кока</t>
  </si>
  <si>
    <t>Алишер Моргенштерн</t>
  </si>
  <si>
    <t>Слава Марлоу</t>
  </si>
  <si>
    <t>Татьяна Толстая</t>
  </si>
  <si>
    <t>Дина Рубина</t>
  </si>
  <si>
    <t>Андрей Васильев</t>
  </si>
  <si>
    <t>Виктор Пелевин</t>
  </si>
  <si>
    <t>Дмитрий Быков</t>
  </si>
  <si>
    <t>Сергей Лукьяненко</t>
  </si>
  <si>
    <t>Алексей Иванов</t>
  </si>
  <si>
    <t>Мария Степанова</t>
  </si>
  <si>
    <t>Гузель Яхина</t>
  </si>
  <si>
    <t>Дмитрий Глуховский</t>
  </si>
  <si>
    <t>Генадий Зюганов</t>
  </si>
  <si>
    <t>Валентина Матвиенко</t>
  </si>
  <si>
    <t>Сергей Лавров</t>
  </si>
  <si>
    <t>Владимир Путин</t>
  </si>
  <si>
    <t>Александр Бастрыкин</t>
  </si>
  <si>
    <t>Сергей Шойгу</t>
  </si>
  <si>
    <t>Сергей Собянин</t>
  </si>
  <si>
    <t>Дмитирй медведев</t>
  </si>
  <si>
    <t>Дмитрий Песков</t>
  </si>
  <si>
    <t>Андрей воробьев</t>
  </si>
  <si>
    <t>Рамзан Кадыров</t>
  </si>
  <si>
    <t>Алексей Навальный</t>
  </si>
  <si>
    <t>Валерий Карпин</t>
  </si>
  <si>
    <t>Федор емельяненко</t>
  </si>
  <si>
    <t>Евгений Плющенко</t>
  </si>
  <si>
    <t>Сергей Ковалев</t>
  </si>
  <si>
    <t>Евгений Савин</t>
  </si>
  <si>
    <t>Александр Овечкин</t>
  </si>
  <si>
    <t>Евгений малкин</t>
  </si>
  <si>
    <t>Артем Дзюба</t>
  </si>
  <si>
    <t>Хабиб нурмагомедов</t>
  </si>
  <si>
    <t>Артемий Панарин</t>
  </si>
  <si>
    <t>Евгений Кузнецов</t>
  </si>
  <si>
    <t>Никита кучеров</t>
  </si>
  <si>
    <t>Андрей Василевский</t>
  </si>
  <si>
    <t>Даниил Медведев</t>
  </si>
  <si>
    <t>Карен Хачанов</t>
  </si>
  <si>
    <t>Андрей Кончаловский</t>
  </si>
  <si>
    <t>Алексей Герман</t>
  </si>
  <si>
    <t>Никита Михалков</t>
  </si>
  <si>
    <t>Елена Малышева</t>
  </si>
  <si>
    <t>Тимур Бекмамбетов</t>
  </si>
  <si>
    <t>Андрей Кравчук</t>
  </si>
  <si>
    <t>Машков Владимир</t>
  </si>
  <si>
    <t>Дмитрий Нагиев</t>
  </si>
  <si>
    <t>Федор бондарчук</t>
  </si>
  <si>
    <t>Андрей малахов</t>
  </si>
  <si>
    <t>Константин Хабенский</t>
  </si>
  <si>
    <t>Дмитрий Дьяченко</t>
  </si>
  <si>
    <t>Сергей Безруков</t>
  </si>
  <si>
    <t>Максим Галкин</t>
  </si>
  <si>
    <t>Сергей Бурунов</t>
  </si>
  <si>
    <t>Игорь Петренко</t>
  </si>
  <si>
    <t>Иван Ургант</t>
  </si>
  <si>
    <t>Михаил Галустян</t>
  </si>
  <si>
    <t>Руслан Белый</t>
  </si>
  <si>
    <t>Павел Воля</t>
  </si>
  <si>
    <t>Семен слепаков</t>
  </si>
  <si>
    <t>Гарик Харламов</t>
  </si>
  <si>
    <t>Светлана Ходченкова</t>
  </si>
  <si>
    <t>Ксения Бородина</t>
  </si>
  <si>
    <t>Данила козловский</t>
  </si>
  <si>
    <t>Дмитрий Борисов</t>
  </si>
  <si>
    <t>Алексей Щербаков</t>
  </si>
  <si>
    <t>Александр Петров</t>
  </si>
  <si>
    <t>Нурлан сабуров</t>
  </si>
  <si>
    <t>Гурам Амарян</t>
  </si>
  <si>
    <t>Юрий Оганесян</t>
  </si>
  <si>
    <t>Сергей Новиков</t>
  </si>
  <si>
    <t>Андрей Гейм</t>
  </si>
  <si>
    <t>Перельман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</si>
</sst>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&quot;PT Sans&quot;"/>
    </font>
    <font>
      <sz val="11.0"/>
      <color rgb="FF4D5156"/>
      <name val="Arial"/>
    </font>
    <font>
      <color rgb="FF202124"/>
      <name val="&quot;Google Sans&quot;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1" numFmtId="0" xfId="0" applyAlignment="1" applyFill="1" applyFont="1">
      <alignment horizontal="right" readingOrder="0" vertical="bottom"/>
    </xf>
    <xf borderId="0" fillId="3" fontId="1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5" fontId="6" numFmtId="0" xfId="0" applyAlignment="1" applyFont="1">
      <alignment horizontal="right" readingOrder="0"/>
    </xf>
    <xf borderId="0" fillId="0" fontId="1" numFmtId="0" xfId="0" applyAlignment="1" applyFont="1">
      <alignment horizontal="right" readingOrder="0" vertical="bottom"/>
    </xf>
    <xf borderId="0" fillId="6" fontId="6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20.13"/>
    <col customWidth="1" min="3" max="3" width="23.38"/>
    <col customWidth="1" min="4" max="4" width="16.63"/>
    <col customWidth="1" min="5" max="5" width="16.13"/>
    <col customWidth="1" min="6" max="6" width="14.13"/>
    <col customWidth="1" min="7" max="7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5"/>
    </row>
    <row r="2">
      <c r="A2" s="5" t="s">
        <v>8</v>
      </c>
      <c r="B2" s="6">
        <v>640481.0</v>
      </c>
      <c r="C2" s="6">
        <v>68900.0</v>
      </c>
      <c r="D2" s="7">
        <f>2020+36000+0+82600</f>
        <v>120620</v>
      </c>
      <c r="E2" s="8"/>
      <c r="F2" s="9">
        <v>1965.0</v>
      </c>
      <c r="G2" s="10">
        <v>12.0</v>
      </c>
      <c r="H2" s="10">
        <v>1.0</v>
      </c>
      <c r="I2" s="5"/>
      <c r="J2" s="11" t="s">
        <v>9</v>
      </c>
    </row>
    <row r="3">
      <c r="A3" s="5" t="s">
        <v>10</v>
      </c>
      <c r="B3" s="6">
        <v>159093.0</v>
      </c>
      <c r="C3" s="6">
        <v>717000.0</v>
      </c>
      <c r="D3" s="7">
        <f>0+38132+0+799000</f>
        <v>837132</v>
      </c>
      <c r="E3" s="8"/>
      <c r="F3" s="9">
        <v>1967.0</v>
      </c>
      <c r="G3" s="10">
        <v>11.0</v>
      </c>
      <c r="H3" s="10">
        <v>1.0</v>
      </c>
      <c r="I3" s="5"/>
      <c r="J3" s="11" t="s">
        <v>11</v>
      </c>
    </row>
    <row r="4">
      <c r="A4" s="5" t="s">
        <v>12</v>
      </c>
      <c r="B4" s="6">
        <v>28194.0</v>
      </c>
      <c r="C4" s="6">
        <v>110000.0</v>
      </c>
      <c r="D4" s="7">
        <f>0+1271+0+20600</f>
        <v>21871</v>
      </c>
      <c r="E4" s="8"/>
      <c r="F4" s="9">
        <v>1967.0</v>
      </c>
      <c r="G4" s="10">
        <v>12.0</v>
      </c>
      <c r="H4" s="10">
        <v>1.0</v>
      </c>
      <c r="I4" s="5"/>
      <c r="J4" s="11" t="s">
        <v>13</v>
      </c>
    </row>
    <row r="5">
      <c r="A5" s="5" t="s">
        <v>14</v>
      </c>
      <c r="B5" s="6">
        <v>1426.0</v>
      </c>
      <c r="C5" s="6">
        <v>26500.0</v>
      </c>
      <c r="D5" s="7">
        <v>0.0</v>
      </c>
      <c r="E5" s="8"/>
      <c r="F5" s="9">
        <v>1968.0</v>
      </c>
      <c r="G5" s="10">
        <v>12.0</v>
      </c>
      <c r="H5" s="10">
        <v>1.0</v>
      </c>
      <c r="I5" s="5"/>
      <c r="J5" s="11" t="s">
        <v>15</v>
      </c>
    </row>
    <row r="6">
      <c r="A6" s="5" t="s">
        <v>16</v>
      </c>
      <c r="B6" s="6">
        <v>155614.0</v>
      </c>
      <c r="C6" s="6">
        <v>394000.0</v>
      </c>
      <c r="D6" s="7">
        <f>899000+21464+2000000+623000</f>
        <v>3543464</v>
      </c>
      <c r="E6" s="9">
        <v>85979.0</v>
      </c>
      <c r="F6" s="9">
        <v>1975.0</v>
      </c>
      <c r="G6" s="12">
        <v>11.0</v>
      </c>
      <c r="H6" s="10">
        <v>1.0</v>
      </c>
      <c r="I6" s="5"/>
      <c r="J6" s="11" t="s">
        <v>17</v>
      </c>
    </row>
    <row r="7">
      <c r="A7" s="5" t="s">
        <v>18</v>
      </c>
      <c r="B7" s="6">
        <v>3860.0</v>
      </c>
      <c r="C7" s="6">
        <v>96200.0</v>
      </c>
      <c r="D7" s="7">
        <f>0+1700+0+0</f>
        <v>1700</v>
      </c>
      <c r="E7" s="8"/>
      <c r="F7" s="9">
        <v>1978.0</v>
      </c>
      <c r="G7" s="10">
        <v>9.0</v>
      </c>
      <c r="H7" s="10">
        <v>1.0</v>
      </c>
      <c r="I7" s="5"/>
      <c r="J7" s="11" t="s">
        <v>19</v>
      </c>
    </row>
    <row r="8">
      <c r="A8" s="5" t="s">
        <v>20</v>
      </c>
      <c r="B8" s="6">
        <v>2454.0</v>
      </c>
      <c r="C8" s="6">
        <v>63100.0</v>
      </c>
      <c r="D8" s="7">
        <f>0+4631+0+17400</f>
        <v>22031</v>
      </c>
      <c r="E8" s="8"/>
      <c r="F8" s="9">
        <v>1978.0</v>
      </c>
      <c r="G8" s="10">
        <v>12.0</v>
      </c>
      <c r="H8" s="10">
        <v>1.0</v>
      </c>
      <c r="I8" s="5"/>
      <c r="J8" s="11" t="s">
        <v>21</v>
      </c>
    </row>
    <row r="9">
      <c r="A9" s="5" t="s">
        <v>22</v>
      </c>
      <c r="B9" s="6">
        <v>1730.0</v>
      </c>
      <c r="C9" s="6">
        <v>75400.0</v>
      </c>
      <c r="D9" s="7">
        <v>18600.0</v>
      </c>
      <c r="E9" s="8"/>
      <c r="F9" s="9">
        <v>1979.0</v>
      </c>
      <c r="G9" s="10">
        <v>12.0</v>
      </c>
      <c r="H9" s="10">
        <v>1.0</v>
      </c>
      <c r="I9" s="5"/>
      <c r="J9" s="11" t="s">
        <v>23</v>
      </c>
    </row>
    <row r="10">
      <c r="A10" s="5" t="s">
        <v>24</v>
      </c>
      <c r="B10" s="6">
        <v>5777.0</v>
      </c>
      <c r="C10" s="6">
        <v>24700.0</v>
      </c>
      <c r="D10" s="7">
        <f>0+36000+0+189000</f>
        <v>225000</v>
      </c>
      <c r="E10" s="8"/>
      <c r="F10" s="9">
        <v>1981.0</v>
      </c>
      <c r="G10" s="10">
        <v>12.0</v>
      </c>
      <c r="H10" s="10">
        <v>1.0</v>
      </c>
      <c r="I10" s="5"/>
      <c r="J10" s="11" t="s">
        <v>25</v>
      </c>
    </row>
    <row r="11">
      <c r="A11" s="5" t="s">
        <v>26</v>
      </c>
      <c r="B11" s="6">
        <v>93197.0</v>
      </c>
      <c r="C11" s="6">
        <v>1270000.0</v>
      </c>
      <c r="D11" s="7">
        <v>0.0</v>
      </c>
      <c r="E11" s="9">
        <v>1.1E7</v>
      </c>
      <c r="F11" s="9">
        <v>1984.0</v>
      </c>
      <c r="G11" s="10">
        <v>12.0</v>
      </c>
      <c r="H11" s="10">
        <v>1.0</v>
      </c>
      <c r="I11" s="5"/>
      <c r="J11" s="11" t="s">
        <v>27</v>
      </c>
    </row>
    <row r="12">
      <c r="A12" s="5" t="s">
        <v>28</v>
      </c>
      <c r="B12" s="6">
        <v>279304.0</v>
      </c>
      <c r="C12" s="6">
        <v>747000.0</v>
      </c>
      <c r="D12" s="7">
        <f>0+5802880+0+784000</f>
        <v>6586880</v>
      </c>
      <c r="E12" s="8"/>
      <c r="F12" s="9">
        <v>1984.0</v>
      </c>
      <c r="G12" s="10">
        <v>12.0</v>
      </c>
      <c r="H12" s="10">
        <v>1.0</v>
      </c>
      <c r="I12" s="5"/>
      <c r="J12" s="11" t="s">
        <v>29</v>
      </c>
    </row>
    <row r="13">
      <c r="A13" s="5" t="s">
        <v>30</v>
      </c>
      <c r="B13" s="6">
        <v>22482.0</v>
      </c>
      <c r="C13" s="6">
        <v>154000.0</v>
      </c>
      <c r="D13" s="7">
        <v>0.0</v>
      </c>
      <c r="E13" s="8"/>
      <c r="F13" s="9">
        <v>1984.0</v>
      </c>
      <c r="G13" s="10">
        <v>12.0</v>
      </c>
      <c r="H13" s="10">
        <v>1.0</v>
      </c>
      <c r="I13" s="5"/>
      <c r="J13" s="11" t="s">
        <v>31</v>
      </c>
    </row>
    <row r="14">
      <c r="A14" s="5" t="s">
        <v>32</v>
      </c>
      <c r="B14" s="6">
        <v>450.0</v>
      </c>
      <c r="C14" s="6">
        <v>56600.0</v>
      </c>
      <c r="D14" s="7">
        <f>787000+0+4800000+710000</f>
        <v>6297000</v>
      </c>
      <c r="E14" s="8"/>
      <c r="F14" s="9">
        <v>1980.0</v>
      </c>
      <c r="G14" s="10">
        <v>11.0</v>
      </c>
      <c r="H14" s="10">
        <v>2.0</v>
      </c>
      <c r="I14" s="5"/>
    </row>
    <row r="15">
      <c r="A15" s="5" t="s">
        <v>33</v>
      </c>
      <c r="B15" s="6">
        <v>47817.0</v>
      </c>
      <c r="C15" s="6">
        <v>270000.0</v>
      </c>
      <c r="D15" s="7">
        <f>4390000+342000+0+4000000</f>
        <v>8732000</v>
      </c>
      <c r="E15" s="9">
        <v>510000.0</v>
      </c>
      <c r="F15" s="9">
        <v>1981.0</v>
      </c>
      <c r="G15" s="10">
        <v>11.0</v>
      </c>
      <c r="H15" s="10">
        <v>2.0</v>
      </c>
      <c r="I15" s="5"/>
    </row>
    <row r="16">
      <c r="A16" s="5" t="s">
        <v>34</v>
      </c>
      <c r="B16" s="6">
        <v>391818.0</v>
      </c>
      <c r="C16" s="6">
        <v>875000.0</v>
      </c>
      <c r="D16" s="7">
        <f>14300000+1800000+0+1000000</f>
        <v>17100000</v>
      </c>
      <c r="E16" s="9">
        <v>2903106.0</v>
      </c>
      <c r="F16" s="9">
        <v>1988.0</v>
      </c>
      <c r="G16" s="10">
        <v>11.0</v>
      </c>
      <c r="H16" s="10">
        <v>2.0</v>
      </c>
      <c r="I16" s="5"/>
    </row>
    <row r="17">
      <c r="A17" s="5" t="s">
        <v>35</v>
      </c>
      <c r="B17" s="6">
        <v>44332.0</v>
      </c>
      <c r="C17" s="6">
        <v>712000.0</v>
      </c>
      <c r="D17" s="7">
        <f>10600000+566000+855990+669000</f>
        <v>12690990</v>
      </c>
      <c r="E17" s="9">
        <v>700000.0</v>
      </c>
      <c r="F17" s="9">
        <v>1989.0</v>
      </c>
      <c r="G17" s="10">
        <v>11.0</v>
      </c>
      <c r="H17" s="10">
        <v>2.0</v>
      </c>
      <c r="I17" s="5"/>
    </row>
    <row r="18">
      <c r="A18" s="5" t="s">
        <v>36</v>
      </c>
      <c r="B18" s="6">
        <v>134282.0</v>
      </c>
      <c r="C18" s="6">
        <v>327000.0</v>
      </c>
      <c r="D18" s="7">
        <f>1730000+23000+2000000+7000000</f>
        <v>10753000</v>
      </c>
      <c r="E18" s="9">
        <v>992068.0</v>
      </c>
      <c r="F18" s="9">
        <v>1990.0</v>
      </c>
      <c r="G18" s="10">
        <v>11.0</v>
      </c>
      <c r="H18" s="10">
        <v>2.0</v>
      </c>
      <c r="I18" s="5"/>
    </row>
    <row r="19">
      <c r="A19" s="5" t="s">
        <v>37</v>
      </c>
      <c r="B19" s="6">
        <v>2219493.0</v>
      </c>
      <c r="C19" s="6">
        <v>2720000.0</v>
      </c>
      <c r="D19" s="7">
        <f>4540000+256000+7200000+18200000</f>
        <v>30196000</v>
      </c>
      <c r="E19" s="9">
        <v>2700000.0</v>
      </c>
      <c r="F19" s="9">
        <v>1991.0</v>
      </c>
      <c r="G19" s="10">
        <v>11.0</v>
      </c>
      <c r="H19" s="10">
        <v>2.0</v>
      </c>
      <c r="I19" s="5"/>
    </row>
    <row r="20">
      <c r="A20" s="5" t="s">
        <v>38</v>
      </c>
      <c r="B20" s="6">
        <v>31248.0</v>
      </c>
      <c r="C20" s="6">
        <v>1320000.0</v>
      </c>
      <c r="D20" s="7">
        <f>5830000+172000+0+452000</f>
        <v>6454000</v>
      </c>
      <c r="E20" s="9">
        <v>79365.0</v>
      </c>
      <c r="F20" s="9">
        <v>1991.0</v>
      </c>
      <c r="G20" s="10">
        <v>11.0</v>
      </c>
      <c r="H20" s="10">
        <v>2.0</v>
      </c>
      <c r="I20" s="5"/>
    </row>
    <row r="21">
      <c r="A21" s="5" t="s">
        <v>39</v>
      </c>
      <c r="B21" s="6">
        <v>183050.0</v>
      </c>
      <c r="C21" s="6">
        <v>341000.0</v>
      </c>
      <c r="D21" s="7">
        <f>6760000+297700+5400000+3600000</f>
        <v>16057700</v>
      </c>
      <c r="E21" s="9">
        <v>850000.0</v>
      </c>
      <c r="F21" s="9">
        <v>1991.0</v>
      </c>
      <c r="G21" s="10">
        <v>11.0</v>
      </c>
      <c r="H21" s="10">
        <v>2.0</v>
      </c>
      <c r="I21" s="5"/>
    </row>
    <row r="22">
      <c r="A22" s="5" t="s">
        <v>40</v>
      </c>
      <c r="B22" s="6">
        <v>21688.0</v>
      </c>
      <c r="C22" s="6">
        <v>178000.0</v>
      </c>
      <c r="D22" s="7">
        <f>121000+296400+1000000+12000000</f>
        <v>13417400</v>
      </c>
      <c r="E22" s="9">
        <v>1.1987493E7</v>
      </c>
      <c r="F22" s="9">
        <v>1992.0</v>
      </c>
      <c r="G22" s="10">
        <v>11.0</v>
      </c>
      <c r="H22" s="10">
        <v>2.0</v>
      </c>
      <c r="I22" s="5"/>
    </row>
    <row r="23">
      <c r="A23" s="5" t="s">
        <v>41</v>
      </c>
      <c r="B23" s="6">
        <v>175262.0</v>
      </c>
      <c r="C23" s="6">
        <v>153000.0</v>
      </c>
      <c r="D23" s="7">
        <f>452000+480000+19700000+11000000</f>
        <v>31632000</v>
      </c>
      <c r="E23" s="8"/>
      <c r="F23" s="9">
        <v>1992.0</v>
      </c>
      <c r="G23" s="10">
        <v>11.0</v>
      </c>
      <c r="H23" s="10">
        <v>2.0</v>
      </c>
      <c r="I23" s="5"/>
    </row>
    <row r="24">
      <c r="A24" s="5" t="s">
        <v>42</v>
      </c>
      <c r="B24" s="6">
        <v>85460.0</v>
      </c>
      <c r="C24" s="6">
        <v>352000.0</v>
      </c>
      <c r="D24" s="7">
        <f>7410000+212000+281200+473000</f>
        <v>8376200</v>
      </c>
      <c r="E24" s="8"/>
      <c r="F24" s="9">
        <v>1993.0</v>
      </c>
      <c r="G24" s="10">
        <v>11.0</v>
      </c>
      <c r="H24" s="10">
        <v>2.0</v>
      </c>
      <c r="I24" s="5"/>
    </row>
    <row r="25">
      <c r="A25" s="13" t="s">
        <v>43</v>
      </c>
      <c r="B25" s="6">
        <v>5255.0</v>
      </c>
      <c r="C25" s="6">
        <v>49500.0</v>
      </c>
      <c r="D25" s="7">
        <f>4170000+433500+7800000+3200000</f>
        <v>15603500</v>
      </c>
      <c r="E25" s="8"/>
      <c r="F25" s="9">
        <v>1993.0</v>
      </c>
      <c r="G25" s="10">
        <v>11.0</v>
      </c>
      <c r="H25" s="10">
        <v>2.0</v>
      </c>
      <c r="I25" s="5"/>
    </row>
    <row r="26">
      <c r="A26" s="5" t="s">
        <v>44</v>
      </c>
      <c r="B26" s="6">
        <v>392806.0</v>
      </c>
      <c r="C26" s="6">
        <v>1840000.0</v>
      </c>
      <c r="D26" s="7">
        <f>15100000+426617+5900000+3400000</f>
        <v>24826617</v>
      </c>
      <c r="E26" s="9">
        <v>780000.0</v>
      </c>
      <c r="F26" s="9">
        <v>1994.0</v>
      </c>
      <c r="G26" s="10">
        <v>11.0</v>
      </c>
      <c r="H26" s="10">
        <v>2.0</v>
      </c>
      <c r="I26" s="5"/>
    </row>
    <row r="27">
      <c r="A27" s="5" t="s">
        <v>45</v>
      </c>
      <c r="B27" s="6">
        <v>98298.0</v>
      </c>
      <c r="C27" s="6">
        <v>952000.0</v>
      </c>
      <c r="D27" s="7">
        <f>3510000+489000+5900000+3000000</f>
        <v>12899000</v>
      </c>
      <c r="E27" s="9">
        <v>992068.0</v>
      </c>
      <c r="F27" s="9">
        <v>1994.0</v>
      </c>
      <c r="G27" s="10">
        <v>11.0</v>
      </c>
      <c r="H27" s="10">
        <v>2.0</v>
      </c>
      <c r="I27" s="5"/>
    </row>
    <row r="28">
      <c r="A28" s="5" t="s">
        <v>46</v>
      </c>
      <c r="B28" s="6">
        <v>335235.0</v>
      </c>
      <c r="C28" s="6">
        <v>1240000.0</v>
      </c>
      <c r="D28" s="7">
        <f>42700000+872387+11100000+7100000</f>
        <v>61772387</v>
      </c>
      <c r="E28" s="9">
        <v>1238432.0</v>
      </c>
      <c r="F28" s="9">
        <v>1996.0</v>
      </c>
      <c r="G28" s="10">
        <v>11.0</v>
      </c>
      <c r="H28" s="10">
        <v>2.0</v>
      </c>
      <c r="I28" s="5"/>
    </row>
    <row r="29">
      <c r="A29" s="5" t="s">
        <v>47</v>
      </c>
      <c r="B29" s="6">
        <v>54298.0</v>
      </c>
      <c r="C29" s="6">
        <v>168000.0</v>
      </c>
      <c r="D29" s="7">
        <f>14700000+372500+40100+754000</f>
        <v>15866600</v>
      </c>
      <c r="E29" s="9">
        <v>851194.0</v>
      </c>
      <c r="F29" s="9">
        <v>1996.0</v>
      </c>
      <c r="G29" s="10">
        <v>11.0</v>
      </c>
      <c r="H29" s="10">
        <v>2.0</v>
      </c>
      <c r="I29" s="5"/>
    </row>
    <row r="30">
      <c r="A30" s="5" t="s">
        <v>48</v>
      </c>
      <c r="B30" s="6">
        <v>944.0</v>
      </c>
      <c r="C30" s="6">
        <v>63100.0</v>
      </c>
      <c r="D30" s="7">
        <f>2240000+437256+473300+0</f>
        <v>3150556</v>
      </c>
      <c r="E30" s="8"/>
      <c r="F30" s="9">
        <v>1996.0</v>
      </c>
      <c r="G30" s="10">
        <v>11.0</v>
      </c>
      <c r="H30" s="10">
        <v>2.0</v>
      </c>
      <c r="I30" s="5"/>
    </row>
    <row r="31">
      <c r="A31" s="5" t="s">
        <v>49</v>
      </c>
      <c r="B31" s="6">
        <v>514086.0</v>
      </c>
      <c r="C31" s="6">
        <v>3990000.0</v>
      </c>
      <c r="D31" s="7">
        <f>2780000+144000+5400000+1600000</f>
        <v>9924000</v>
      </c>
      <c r="E31" s="8"/>
      <c r="F31" s="9">
        <v>1997.0</v>
      </c>
      <c r="G31" s="10">
        <v>11.0</v>
      </c>
      <c r="H31" s="10">
        <v>2.0</v>
      </c>
      <c r="I31" s="5"/>
    </row>
    <row r="32">
      <c r="A32" s="5" t="s">
        <v>50</v>
      </c>
      <c r="B32" s="6">
        <v>4649.0</v>
      </c>
      <c r="C32" s="6">
        <v>78000.0</v>
      </c>
      <c r="D32" s="7">
        <f>615000+358000+13900000+6000000</f>
        <v>20873000</v>
      </c>
      <c r="E32" s="9">
        <v>171958.0</v>
      </c>
      <c r="F32" s="9">
        <v>1998.0</v>
      </c>
      <c r="G32" s="10">
        <v>11.0</v>
      </c>
      <c r="H32" s="10">
        <v>2.0</v>
      </c>
      <c r="I32" s="5"/>
    </row>
    <row r="33">
      <c r="A33" s="5" t="s">
        <v>51</v>
      </c>
      <c r="B33" s="6">
        <v>207715.0</v>
      </c>
      <c r="C33" s="6">
        <v>2200000.0</v>
      </c>
      <c r="D33" s="7">
        <f>9730000+349500+0+15000000</f>
        <v>25079500</v>
      </c>
      <c r="E33" s="9">
        <v>5357169.0</v>
      </c>
      <c r="F33" s="9">
        <v>1999.0</v>
      </c>
      <c r="G33" s="10">
        <v>11.0</v>
      </c>
      <c r="H33" s="10">
        <v>2.0</v>
      </c>
      <c r="I33" s="5"/>
    </row>
    <row r="34">
      <c r="A34" s="5" t="s">
        <v>52</v>
      </c>
      <c r="B34" s="6">
        <v>8238.0</v>
      </c>
      <c r="C34" s="6">
        <v>489000.0</v>
      </c>
      <c r="D34" s="7">
        <f>16700000+1000000+0+6000000</f>
        <v>23700000</v>
      </c>
      <c r="E34" s="9">
        <v>2100000.0</v>
      </c>
      <c r="F34" s="9">
        <v>1999.0</v>
      </c>
      <c r="G34" s="10">
        <v>11.0</v>
      </c>
      <c r="H34" s="10">
        <v>2.0</v>
      </c>
      <c r="I34" s="5"/>
    </row>
    <row r="35">
      <c r="A35" s="5" t="s">
        <v>53</v>
      </c>
      <c r="B35" s="6">
        <v>137034.0</v>
      </c>
      <c r="C35" s="6">
        <v>347000.0</v>
      </c>
      <c r="D35" s="7">
        <f>1060000+658000+17000000+8000000</f>
        <v>26718000</v>
      </c>
      <c r="E35" s="9">
        <v>31746.0</v>
      </c>
      <c r="F35" s="9">
        <v>1999.0</v>
      </c>
      <c r="G35" s="10">
        <v>11.0</v>
      </c>
      <c r="H35" s="10">
        <v>2.0</v>
      </c>
      <c r="I35" s="5"/>
    </row>
    <row r="36">
      <c r="A36" s="14" t="s">
        <v>54</v>
      </c>
      <c r="B36" s="6">
        <v>50935.0</v>
      </c>
      <c r="C36" s="6">
        <v>127000.0</v>
      </c>
      <c r="D36" s="7">
        <f>123000+116400+25000000+7400000</f>
        <v>32639400</v>
      </c>
      <c r="E36" s="9">
        <v>81018.0</v>
      </c>
      <c r="F36" s="9">
        <v>1999.0</v>
      </c>
      <c r="G36" s="10">
        <v>11.0</v>
      </c>
      <c r="H36" s="10">
        <v>2.0</v>
      </c>
      <c r="I36" s="5"/>
    </row>
    <row r="37">
      <c r="A37" s="15" t="s">
        <v>55</v>
      </c>
      <c r="B37" s="6">
        <v>781.0</v>
      </c>
      <c r="C37" s="6">
        <v>114000.0</v>
      </c>
      <c r="D37" s="7">
        <f>0+1800+26200000+242000+224000</f>
        <v>26667800</v>
      </c>
      <c r="E37" s="8"/>
      <c r="F37" s="9">
        <v>1999.0</v>
      </c>
      <c r="G37" s="10">
        <v>11.0</v>
      </c>
      <c r="H37" s="10">
        <v>2.0</v>
      </c>
      <c r="I37" s="5"/>
    </row>
    <row r="38">
      <c r="A38" s="5" t="s">
        <v>56</v>
      </c>
      <c r="B38" s="6">
        <v>437942.0</v>
      </c>
      <c r="C38" s="6">
        <v>1720000.0</v>
      </c>
      <c r="D38" s="7">
        <f>591000+20000+9800000+516000</f>
        <v>10927000</v>
      </c>
      <c r="E38" s="9">
        <v>565479.0</v>
      </c>
      <c r="F38" s="9">
        <v>2000.0</v>
      </c>
      <c r="G38" s="10">
        <v>11.0</v>
      </c>
      <c r="H38" s="10">
        <v>2.0</v>
      </c>
      <c r="I38" s="5"/>
    </row>
    <row r="39">
      <c r="A39" s="5" t="s">
        <v>57</v>
      </c>
      <c r="B39" s="6">
        <v>283241.0</v>
      </c>
      <c r="C39" s="6">
        <v>611000.0</v>
      </c>
      <c r="D39" s="7">
        <f>13700000+259000+942600+2000000</f>
        <v>16901600</v>
      </c>
      <c r="E39" s="8"/>
      <c r="F39" s="9">
        <v>2000.0</v>
      </c>
      <c r="G39" s="10">
        <v>11.0</v>
      </c>
      <c r="H39" s="10">
        <v>2.0</v>
      </c>
      <c r="I39" s="5"/>
    </row>
    <row r="40">
      <c r="A40" s="5" t="s">
        <v>58</v>
      </c>
      <c r="B40" s="6">
        <v>105175.0</v>
      </c>
      <c r="C40" s="6">
        <v>188000.0</v>
      </c>
      <c r="D40" s="7">
        <f>899000+229985+13700000+5400000</f>
        <v>20228985</v>
      </c>
      <c r="E40" s="8"/>
      <c r="F40" s="9">
        <v>2000.0</v>
      </c>
      <c r="G40" s="10">
        <v>11.0</v>
      </c>
      <c r="H40" s="10">
        <v>2.0</v>
      </c>
      <c r="I40" s="5"/>
    </row>
    <row r="41">
      <c r="A41" s="5" t="s">
        <v>59</v>
      </c>
      <c r="B41" s="6">
        <v>18126.0</v>
      </c>
      <c r="C41" s="6">
        <v>71000.0</v>
      </c>
      <c r="D41" s="7">
        <f>208000+76535+10300000+3400000</f>
        <v>13984535</v>
      </c>
      <c r="E41" s="9">
        <v>23809.0</v>
      </c>
      <c r="F41" s="9">
        <v>2000.0</v>
      </c>
      <c r="G41" s="10">
        <v>11.0</v>
      </c>
      <c r="H41" s="10">
        <v>2.0</v>
      </c>
      <c r="I41" s="5"/>
    </row>
    <row r="42">
      <c r="A42" s="5" t="s">
        <v>60</v>
      </c>
      <c r="B42" s="6">
        <v>40191.0</v>
      </c>
      <c r="C42" s="6">
        <v>49900.0</v>
      </c>
      <c r="D42" s="7">
        <f>439000+26607+12200000+2000000</f>
        <v>14665607</v>
      </c>
      <c r="E42" s="8"/>
      <c r="F42" s="9">
        <v>2000.0</v>
      </c>
      <c r="G42" s="10">
        <v>11.0</v>
      </c>
      <c r="H42" s="10">
        <v>2.0</v>
      </c>
      <c r="I42" s="5"/>
    </row>
    <row r="43">
      <c r="A43" s="13" t="s">
        <v>61</v>
      </c>
      <c r="B43" s="6">
        <v>2350.0</v>
      </c>
      <c r="C43" s="6">
        <v>33500.0</v>
      </c>
      <c r="D43" s="7">
        <f>787000+106937+3700000+919000</f>
        <v>5512937</v>
      </c>
      <c r="E43" s="8"/>
      <c r="F43" s="9">
        <v>2000.0</v>
      </c>
      <c r="G43" s="10">
        <v>11.0</v>
      </c>
      <c r="H43" s="10">
        <v>2.0</v>
      </c>
      <c r="I43" s="5"/>
    </row>
    <row r="44">
      <c r="A44" s="5" t="s">
        <v>62</v>
      </c>
      <c r="B44" s="6">
        <v>705459.0</v>
      </c>
      <c r="C44" s="6">
        <v>4200000.0</v>
      </c>
      <c r="D44" s="7">
        <f>3300000+320778+17100000+3650000</f>
        <v>24370778</v>
      </c>
      <c r="E44" s="9">
        <v>47453.0</v>
      </c>
      <c r="F44" s="9">
        <v>2001.0</v>
      </c>
      <c r="G44" s="10">
        <v>11.0</v>
      </c>
      <c r="H44" s="10">
        <v>2.0</v>
      </c>
      <c r="I44" s="5"/>
    </row>
    <row r="45">
      <c r="A45" s="5" t="s">
        <v>63</v>
      </c>
      <c r="B45" s="6">
        <v>946882.0</v>
      </c>
      <c r="C45" s="6">
        <v>638000.0</v>
      </c>
      <c r="D45" s="7">
        <f>1220000+854000+24600000+720000</f>
        <v>27394000</v>
      </c>
      <c r="E45" s="9">
        <v>53075.0</v>
      </c>
      <c r="F45" s="9">
        <v>2001.0</v>
      </c>
      <c r="G45" s="10">
        <v>11.0</v>
      </c>
      <c r="H45" s="10">
        <v>2.0</v>
      </c>
      <c r="I45" s="5"/>
    </row>
    <row r="46">
      <c r="A46" s="5" t="s">
        <v>64</v>
      </c>
      <c r="B46" s="6">
        <v>182115.0</v>
      </c>
      <c r="C46" s="6">
        <v>260000.0</v>
      </c>
      <c r="D46" s="7">
        <f>491000+422000+20800000+1900000</f>
        <v>23613000</v>
      </c>
      <c r="E46" s="8"/>
      <c r="F46" s="9">
        <v>2001.0</v>
      </c>
      <c r="G46" s="10">
        <v>11.0</v>
      </c>
      <c r="H46" s="10">
        <v>2.0</v>
      </c>
      <c r="I46" s="5"/>
    </row>
    <row r="47">
      <c r="A47" s="5" t="s">
        <v>65</v>
      </c>
      <c r="B47" s="6">
        <v>245286.0</v>
      </c>
      <c r="C47" s="6">
        <v>1460000.0</v>
      </c>
      <c r="D47" s="7">
        <f>2520000+12100000+990000+219700</f>
        <v>15829700</v>
      </c>
      <c r="E47" s="9">
        <v>60000.0</v>
      </c>
      <c r="F47" s="9">
        <v>2002.0</v>
      </c>
      <c r="G47" s="10">
        <v>11.0</v>
      </c>
      <c r="H47" s="10">
        <v>2.0</v>
      </c>
      <c r="I47" s="5"/>
    </row>
    <row r="48">
      <c r="A48" s="5" t="s">
        <v>66</v>
      </c>
      <c r="B48" s="6">
        <v>6903.0</v>
      </c>
      <c r="C48" s="6">
        <v>536000.0</v>
      </c>
      <c r="D48" s="7">
        <f>53700+21539+20700000+2200000</f>
        <v>22975239</v>
      </c>
      <c r="E48" s="8"/>
      <c r="F48" s="9">
        <v>2002.0</v>
      </c>
      <c r="G48" s="10">
        <v>11.0</v>
      </c>
      <c r="H48" s="10">
        <v>2.0</v>
      </c>
      <c r="I48" s="5"/>
    </row>
    <row r="49">
      <c r="A49" s="5" t="s">
        <v>67</v>
      </c>
      <c r="B49" s="6">
        <v>356552.0</v>
      </c>
      <c r="C49" s="6">
        <v>522000.0</v>
      </c>
      <c r="D49" s="7">
        <f>788000+14000000+17600000+6000000</f>
        <v>38388000</v>
      </c>
      <c r="E49" s="9">
        <v>54894.0</v>
      </c>
      <c r="F49" s="9">
        <v>2002.0</v>
      </c>
      <c r="G49" s="10">
        <v>11.0</v>
      </c>
      <c r="H49" s="10">
        <v>2.0</v>
      </c>
      <c r="I49" s="5"/>
    </row>
    <row r="50">
      <c r="A50" s="5" t="s">
        <v>68</v>
      </c>
      <c r="B50" s="6">
        <v>98201.0</v>
      </c>
      <c r="C50" s="6">
        <v>174000.0</v>
      </c>
      <c r="D50" s="7">
        <f>1000000+503131+14900000+3800000</f>
        <v>20203131</v>
      </c>
      <c r="E50" s="8"/>
      <c r="F50" s="9">
        <v>2002.0</v>
      </c>
      <c r="G50" s="10">
        <v>11.0</v>
      </c>
      <c r="H50" s="10">
        <v>2.0</v>
      </c>
      <c r="I50" s="5"/>
    </row>
    <row r="51">
      <c r="A51" s="5" t="s">
        <v>69</v>
      </c>
      <c r="B51" s="6">
        <v>337.0</v>
      </c>
      <c r="C51" s="6">
        <v>12100.0</v>
      </c>
      <c r="D51" s="7">
        <f>226000+0+8600000+178000</f>
        <v>9004000</v>
      </c>
      <c r="E51" s="8"/>
      <c r="F51" s="9">
        <v>2002.0</v>
      </c>
      <c r="G51" s="10">
        <v>11.0</v>
      </c>
      <c r="H51" s="10">
        <v>2.0</v>
      </c>
      <c r="I51" s="5"/>
    </row>
    <row r="52">
      <c r="A52" s="5" t="s">
        <v>70</v>
      </c>
      <c r="B52" s="6">
        <v>106532.0</v>
      </c>
      <c r="C52" s="6">
        <v>359000.0</v>
      </c>
      <c r="D52" s="7">
        <f>5460000+918872+7400000+1100000</f>
        <v>14878872</v>
      </c>
      <c r="E52" s="9">
        <v>90000.0</v>
      </c>
      <c r="F52" s="9">
        <v>2003.0</v>
      </c>
      <c r="G52" s="10">
        <v>11.0</v>
      </c>
      <c r="H52" s="10">
        <v>2.0</v>
      </c>
      <c r="I52" s="5"/>
    </row>
    <row r="53">
      <c r="A53" s="5" t="s">
        <v>71</v>
      </c>
      <c r="B53" s="6">
        <v>2036.0</v>
      </c>
      <c r="C53" s="6">
        <v>42000.0</v>
      </c>
      <c r="D53" s="7">
        <f>1200000+0+46400000+2100000</f>
        <v>49700000</v>
      </c>
      <c r="E53" s="8"/>
      <c r="F53" s="9">
        <v>2003.0</v>
      </c>
      <c r="G53" s="10">
        <v>11.0</v>
      </c>
      <c r="H53" s="10">
        <v>2.0</v>
      </c>
      <c r="I53" s="5"/>
    </row>
    <row r="54">
      <c r="A54" s="5" t="s">
        <v>72</v>
      </c>
      <c r="B54" s="6">
        <v>15072.0</v>
      </c>
      <c r="C54" s="6">
        <v>37900.0</v>
      </c>
      <c r="D54" s="7">
        <f>2570000+62132+4200000+3000000</f>
        <v>9832132</v>
      </c>
      <c r="E54" s="8"/>
      <c r="F54" s="9">
        <v>2003.0</v>
      </c>
      <c r="G54" s="10">
        <v>11.0</v>
      </c>
      <c r="H54" s="10">
        <v>2.0</v>
      </c>
      <c r="I54" s="5"/>
    </row>
    <row r="55">
      <c r="A55" s="5" t="s">
        <v>73</v>
      </c>
      <c r="B55" s="6">
        <v>62703.0</v>
      </c>
      <c r="C55" s="6">
        <v>279000.0</v>
      </c>
      <c r="D55" s="7">
        <f>0+8880+3700000+110000</f>
        <v>3818880</v>
      </c>
      <c r="E55" s="9">
        <v>396827.0</v>
      </c>
      <c r="F55" s="9">
        <v>2004.0</v>
      </c>
      <c r="G55" s="10">
        <v>11.0</v>
      </c>
      <c r="H55" s="10">
        <v>2.0</v>
      </c>
      <c r="I55" s="5"/>
    </row>
    <row r="56">
      <c r="A56" s="5" t="s">
        <v>74</v>
      </c>
      <c r="B56" s="6">
        <v>111520.0</v>
      </c>
      <c r="C56" s="6">
        <v>296000.0</v>
      </c>
      <c r="D56" s="7">
        <v>0.0</v>
      </c>
      <c r="E56" s="16">
        <v>174729.0</v>
      </c>
      <c r="F56" s="9">
        <v>1934.0</v>
      </c>
      <c r="G56" s="10">
        <v>9.0</v>
      </c>
      <c r="H56" s="10">
        <v>3.0</v>
      </c>
      <c r="I56" s="5"/>
    </row>
    <row r="57">
      <c r="A57" s="5" t="s">
        <v>75</v>
      </c>
      <c r="B57" s="6">
        <v>103060.0</v>
      </c>
      <c r="C57" s="6">
        <v>228000.0</v>
      </c>
      <c r="D57" s="7">
        <v>2385.0</v>
      </c>
      <c r="E57" s="17">
        <v>76058.0</v>
      </c>
      <c r="F57" s="9">
        <v>1954.0</v>
      </c>
      <c r="G57" s="10">
        <v>9.0</v>
      </c>
      <c r="H57" s="10">
        <v>3.0</v>
      </c>
      <c r="I57" s="5"/>
    </row>
    <row r="58">
      <c r="A58" s="5" t="s">
        <v>76</v>
      </c>
      <c r="B58" s="6">
        <v>87603.0</v>
      </c>
      <c r="C58" s="6">
        <v>191000.0</v>
      </c>
      <c r="D58" s="7">
        <v>107000.0</v>
      </c>
      <c r="E58" s="9">
        <v>198413.0</v>
      </c>
      <c r="F58" s="9">
        <v>1955.0</v>
      </c>
      <c r="G58" s="10">
        <v>9.0</v>
      </c>
      <c r="H58" s="10">
        <v>3.0</v>
      </c>
      <c r="I58" s="5"/>
    </row>
    <row r="59">
      <c r="A59" s="5" t="s">
        <v>77</v>
      </c>
      <c r="B59" s="6">
        <v>28877.0</v>
      </c>
      <c r="C59" s="6">
        <v>127000.0</v>
      </c>
      <c r="D59" s="7">
        <f>1100000+51664+0+439000</f>
        <v>1590664</v>
      </c>
      <c r="E59" s="9">
        <v>350000.0</v>
      </c>
      <c r="F59" s="9">
        <v>1960.0</v>
      </c>
      <c r="G59" s="10">
        <v>9.0</v>
      </c>
      <c r="H59" s="10">
        <v>3.0</v>
      </c>
      <c r="I59" s="5"/>
    </row>
    <row r="60">
      <c r="A60" s="5" t="s">
        <v>78</v>
      </c>
      <c r="B60" s="6">
        <v>30187.0</v>
      </c>
      <c r="C60" s="6">
        <v>1380000.0</v>
      </c>
      <c r="D60" s="7">
        <v>0.0</v>
      </c>
      <c r="E60" s="16">
        <v>174729.0</v>
      </c>
      <c r="F60" s="9">
        <v>1961.0</v>
      </c>
      <c r="G60" s="10">
        <v>9.0</v>
      </c>
      <c r="H60" s="10">
        <v>3.0</v>
      </c>
      <c r="I60" s="5"/>
    </row>
    <row r="61">
      <c r="A61" s="5" t="s">
        <v>79</v>
      </c>
      <c r="B61" s="6">
        <v>3655647.0</v>
      </c>
      <c r="C61" s="6">
        <v>2010000.0</v>
      </c>
      <c r="D61" s="7">
        <f>769000 + 53200</f>
        <v>822200</v>
      </c>
      <c r="E61" s="9">
        <v>869729.0</v>
      </c>
      <c r="F61" s="9">
        <v>1963.0</v>
      </c>
      <c r="G61" s="10">
        <v>9.0</v>
      </c>
      <c r="H61" s="10">
        <v>3.0</v>
      </c>
      <c r="I61" s="5"/>
    </row>
    <row r="62">
      <c r="A62" s="5" t="s">
        <v>80</v>
      </c>
      <c r="B62" s="6">
        <v>117345.0</v>
      </c>
      <c r="C62" s="6">
        <v>43500.0</v>
      </c>
      <c r="D62" s="7">
        <v>24000.0</v>
      </c>
      <c r="E62" s="9">
        <v>1648487.0</v>
      </c>
      <c r="F62" s="9">
        <v>1966.0</v>
      </c>
      <c r="G62" s="10">
        <v>9.0</v>
      </c>
      <c r="H62" s="10">
        <v>3.0</v>
      </c>
      <c r="I62" s="5"/>
    </row>
    <row r="63">
      <c r="A63" s="5" t="s">
        <v>81</v>
      </c>
      <c r="B63" s="6">
        <v>12917.0</v>
      </c>
      <c r="C63" s="6">
        <v>255000.0</v>
      </c>
      <c r="D63" s="7">
        <f>618000+216000</f>
        <v>834000</v>
      </c>
      <c r="E63" s="9">
        <v>139000.0</v>
      </c>
      <c r="F63" s="9">
        <v>1972.0</v>
      </c>
      <c r="G63" s="10">
        <v>9.0</v>
      </c>
      <c r="H63" s="10">
        <v>3.0</v>
      </c>
      <c r="I63" s="5"/>
    </row>
    <row r="64">
      <c r="A64" s="5" t="s">
        <v>82</v>
      </c>
      <c r="B64" s="6">
        <v>63963.0</v>
      </c>
      <c r="C64" s="6">
        <v>1480000.0</v>
      </c>
      <c r="D64" s="7">
        <f>56800+663000</f>
        <v>719800</v>
      </c>
      <c r="E64" s="9">
        <v>138889.0</v>
      </c>
      <c r="F64" s="9">
        <v>1974.0</v>
      </c>
      <c r="G64" s="10">
        <v>9.0</v>
      </c>
      <c r="H64" s="10">
        <v>3.0</v>
      </c>
      <c r="I64" s="5"/>
    </row>
    <row r="65">
      <c r="A65" s="5" t="s">
        <v>83</v>
      </c>
      <c r="B65" s="6">
        <v>24547.0</v>
      </c>
      <c r="C65" s="6">
        <v>125000.0</v>
      </c>
      <c r="D65" s="7">
        <f>40000+834000</f>
        <v>874000</v>
      </c>
      <c r="E65" s="9">
        <v>920000.0</v>
      </c>
      <c r="F65" s="9">
        <v>1974.0</v>
      </c>
      <c r="G65" s="10">
        <v>9.0</v>
      </c>
      <c r="H65" s="10">
        <v>3.0</v>
      </c>
      <c r="I65" s="5"/>
    </row>
    <row r="66">
      <c r="A66" s="5" t="s">
        <v>84</v>
      </c>
      <c r="B66" s="6">
        <v>144863.0</v>
      </c>
      <c r="C66" s="6">
        <v>665000.0</v>
      </c>
      <c r="D66" s="7">
        <f>25000+3200000</f>
        <v>3225000</v>
      </c>
      <c r="E66" s="9">
        <v>4274988.0</v>
      </c>
      <c r="F66" s="9">
        <v>1975.0</v>
      </c>
      <c r="G66" s="10">
        <v>9.0</v>
      </c>
      <c r="H66" s="10">
        <v>3.0</v>
      </c>
      <c r="I66" s="5"/>
    </row>
    <row r="67">
      <c r="A67" s="5" t="s">
        <v>85</v>
      </c>
      <c r="B67" s="6">
        <v>157878.0</v>
      </c>
      <c r="C67" s="6">
        <v>345000.0</v>
      </c>
      <c r="D67" s="7">
        <v>26000.0</v>
      </c>
      <c r="E67" s="16">
        <v>174729.0</v>
      </c>
      <c r="F67" s="9">
        <v>1978.0</v>
      </c>
      <c r="G67" s="10">
        <v>9.0</v>
      </c>
      <c r="H67" s="10">
        <v>3.0</v>
      </c>
      <c r="I67" s="5"/>
    </row>
    <row r="68">
      <c r="A68" s="5" t="s">
        <v>86</v>
      </c>
      <c r="B68" s="6">
        <v>25200.0</v>
      </c>
      <c r="C68" s="6">
        <v>184000.0</v>
      </c>
      <c r="D68" s="7">
        <v>71300.0</v>
      </c>
      <c r="E68" s="9">
        <v>109091.0</v>
      </c>
      <c r="F68" s="9">
        <v>1978.0</v>
      </c>
      <c r="G68" s="10">
        <v>9.0</v>
      </c>
      <c r="H68" s="10">
        <v>3.0</v>
      </c>
      <c r="I68" s="5"/>
    </row>
    <row r="69">
      <c r="A69" s="5" t="s">
        <v>87</v>
      </c>
      <c r="B69" s="6">
        <v>216590.0</v>
      </c>
      <c r="C69" s="6">
        <v>737000.0</v>
      </c>
      <c r="D69" s="7">
        <f>119000+469000+349000</f>
        <v>937000</v>
      </c>
      <c r="E69" s="9">
        <v>869713.0</v>
      </c>
      <c r="F69" s="9">
        <v>1980.0</v>
      </c>
      <c r="G69" s="10">
        <v>9.0</v>
      </c>
      <c r="H69" s="10">
        <v>3.0</v>
      </c>
      <c r="I69" s="5"/>
    </row>
    <row r="70">
      <c r="A70" s="5" t="s">
        <v>88</v>
      </c>
      <c r="B70" s="6">
        <v>1725920.0</v>
      </c>
      <c r="C70" s="6">
        <v>3710000.0</v>
      </c>
      <c r="D70" s="7">
        <f>185000+3200000+679000+9400000</f>
        <v>13464000</v>
      </c>
      <c r="E70" s="9">
        <v>4700000.0</v>
      </c>
      <c r="F70" s="9">
        <v>1981.0</v>
      </c>
      <c r="G70" s="10">
        <v>9.0</v>
      </c>
      <c r="H70" s="10">
        <v>3.0</v>
      </c>
      <c r="I70" s="5"/>
    </row>
    <row r="71">
      <c r="A71" s="5" t="s">
        <v>89</v>
      </c>
      <c r="B71" s="6">
        <v>253457.0</v>
      </c>
      <c r="C71" s="6">
        <v>327000.0</v>
      </c>
      <c r="D71" s="7">
        <f>4000000 + 301461 + 902900 +  1300000</f>
        <v>6504361</v>
      </c>
      <c r="E71" s="9">
        <v>1157413.0</v>
      </c>
      <c r="F71" s="9">
        <v>1984.0</v>
      </c>
      <c r="G71" s="10">
        <v>11.0</v>
      </c>
      <c r="H71" s="10">
        <v>3.0</v>
      </c>
      <c r="I71" s="5"/>
    </row>
    <row r="72">
      <c r="A72" s="5" t="s">
        <v>90</v>
      </c>
      <c r="B72" s="6">
        <v>200276.0</v>
      </c>
      <c r="C72" s="6">
        <v>246000.0</v>
      </c>
      <c r="D72" s="7">
        <v>260000.0</v>
      </c>
      <c r="E72" s="9">
        <v>211657.0</v>
      </c>
      <c r="F72" s="9">
        <v>1984.0</v>
      </c>
      <c r="G72" s="10">
        <v>9.0</v>
      </c>
      <c r="H72" s="10">
        <v>3.0</v>
      </c>
      <c r="I72" s="5"/>
    </row>
    <row r="73">
      <c r="A73" s="5" t="s">
        <v>91</v>
      </c>
      <c r="B73" s="6">
        <v>218961.0</v>
      </c>
      <c r="C73" s="6">
        <v>403000.0</v>
      </c>
      <c r="D73" s="7">
        <f> 10100000+1200000+60800+5000000</f>
        <v>16360800</v>
      </c>
      <c r="E73" s="9">
        <v>1880000.0</v>
      </c>
      <c r="F73" s="9">
        <v>1986.0</v>
      </c>
      <c r="G73" s="10">
        <v>11.0</v>
      </c>
      <c r="H73" s="10">
        <v>3.0</v>
      </c>
      <c r="I73" s="5"/>
    </row>
    <row r="74">
      <c r="A74" s="5" t="s">
        <v>92</v>
      </c>
      <c r="B74" s="6">
        <v>198311.0</v>
      </c>
      <c r="C74" s="6">
        <v>818000.0</v>
      </c>
      <c r="D74" s="7">
        <v>3700000.0</v>
      </c>
      <c r="E74" s="9">
        <v>7000000.0</v>
      </c>
      <c r="F74" s="9">
        <v>1982.0</v>
      </c>
      <c r="G74" s="10">
        <v>12.0</v>
      </c>
      <c r="H74" s="10">
        <v>4.0</v>
      </c>
      <c r="I74" s="5"/>
    </row>
    <row r="75">
      <c r="A75" s="5" t="s">
        <v>93</v>
      </c>
      <c r="B75" s="6">
        <v>182300.0</v>
      </c>
      <c r="C75" s="6">
        <v>2310000.0</v>
      </c>
      <c r="D75" s="7">
        <f>20200000</f>
        <v>20200000</v>
      </c>
      <c r="E75" s="9">
        <v>6900000.0</v>
      </c>
      <c r="F75" s="9">
        <v>1986.0</v>
      </c>
      <c r="G75" s="10">
        <v>11.0</v>
      </c>
      <c r="H75" s="10">
        <v>4.0</v>
      </c>
      <c r="I75" s="5"/>
    </row>
    <row r="76">
      <c r="A76" s="5" t="s">
        <v>94</v>
      </c>
      <c r="B76" s="6">
        <v>398039.0</v>
      </c>
      <c r="C76" s="6">
        <v>259000.0</v>
      </c>
      <c r="D76" s="7">
        <f>0+8100+26500+15100000</f>
        <v>15134600</v>
      </c>
      <c r="E76" s="9">
        <v>7787737.0</v>
      </c>
      <c r="F76" s="9">
        <v>1988.0</v>
      </c>
      <c r="G76" s="10">
        <v>11.0</v>
      </c>
      <c r="H76" s="10">
        <v>4.0</v>
      </c>
      <c r="I76" s="5"/>
    </row>
    <row r="77">
      <c r="A77" s="5" t="s">
        <v>95</v>
      </c>
      <c r="B77" s="6">
        <v>1096334.0</v>
      </c>
      <c r="C77" s="6">
        <v>2400000.0</v>
      </c>
      <c r="D77" s="7">
        <f>1100000+102000+714000</f>
        <v>1916000</v>
      </c>
      <c r="E77" s="9">
        <v>2200000.0</v>
      </c>
      <c r="F77" s="9">
        <v>1962.0</v>
      </c>
      <c r="G77" s="10">
        <v>9.0</v>
      </c>
      <c r="H77" s="10">
        <v>5.0</v>
      </c>
      <c r="I77" s="5"/>
    </row>
    <row r="78">
      <c r="A78" s="5" t="s">
        <v>96</v>
      </c>
      <c r="B78" s="6">
        <v>395824.0</v>
      </c>
      <c r="C78" s="6">
        <v>1280000.0</v>
      </c>
      <c r="D78" s="7">
        <f>496000+528000</f>
        <v>1024000</v>
      </c>
      <c r="E78" s="9">
        <v>3000000.0</v>
      </c>
      <c r="F78" s="9">
        <v>1965.0</v>
      </c>
      <c r="G78" s="10">
        <v>9.0</v>
      </c>
      <c r="H78" s="10">
        <v>5.0</v>
      </c>
      <c r="I78" s="5"/>
    </row>
    <row r="79">
      <c r="A79" s="5" t="s">
        <v>97</v>
      </c>
      <c r="B79" s="6">
        <v>1164551.0</v>
      </c>
      <c r="C79" s="6">
        <v>5200000.0</v>
      </c>
      <c r="D79" s="7">
        <f>318000+143000+1300000+5300000</f>
        <v>7061000</v>
      </c>
      <c r="E79" s="18">
        <v>4933809.0</v>
      </c>
      <c r="F79" s="9">
        <v>1967.0</v>
      </c>
      <c r="G79" s="10">
        <v>9.0</v>
      </c>
      <c r="H79" s="10">
        <v>5.0</v>
      </c>
      <c r="I79" s="5"/>
    </row>
    <row r="80">
      <c r="A80" s="10" t="s">
        <v>98</v>
      </c>
      <c r="B80" s="6">
        <v>591991.0</v>
      </c>
      <c r="C80" s="6">
        <v>1750000.0</v>
      </c>
      <c r="D80" s="7">
        <f>239000+574000+921000+333000</f>
        <v>2067000</v>
      </c>
      <c r="E80" s="19">
        <v>3700000.0</v>
      </c>
      <c r="F80" s="9">
        <v>1972.0</v>
      </c>
      <c r="G80" s="10">
        <v>12.0</v>
      </c>
      <c r="H80" s="10">
        <v>5.0</v>
      </c>
      <c r="I80" s="5"/>
    </row>
    <row r="81">
      <c r="A81" s="5" t="s">
        <v>99</v>
      </c>
      <c r="B81" s="6">
        <v>982511.0</v>
      </c>
      <c r="C81" s="6">
        <v>3150000.0</v>
      </c>
      <c r="D81" s="7">
        <f>3170000+40000+12000+5000000</f>
        <v>8222000</v>
      </c>
      <c r="E81" s="9">
        <v>1.1E7</v>
      </c>
      <c r="F81" s="9">
        <v>1973.0</v>
      </c>
      <c r="G81" s="10">
        <v>11.0</v>
      </c>
      <c r="H81" s="10">
        <v>5.0</v>
      </c>
      <c r="I81" s="5"/>
    </row>
    <row r="82">
      <c r="A82" s="5" t="s">
        <v>100</v>
      </c>
      <c r="B82" s="6">
        <v>273582.0</v>
      </c>
      <c r="C82" s="6">
        <v>746000.0</v>
      </c>
      <c r="D82" s="7">
        <f>692987+10500000+2140000+1100000</f>
        <v>14432987</v>
      </c>
      <c r="E82" s="9">
        <v>4100000.0</v>
      </c>
      <c r="F82" s="9">
        <v>1974.0</v>
      </c>
      <c r="G82" s="10">
        <v>11.0</v>
      </c>
      <c r="H82" s="10">
        <v>5.0</v>
      </c>
      <c r="I82" s="5"/>
    </row>
    <row r="83">
      <c r="A83" s="5" t="s">
        <v>101</v>
      </c>
      <c r="B83" s="6">
        <v>668448.0</v>
      </c>
      <c r="C83" s="6">
        <v>3090000.0</v>
      </c>
      <c r="D83" s="7">
        <f>5400000+107807+1700000+226000</f>
        <v>7433807</v>
      </c>
      <c r="E83" s="9">
        <v>2100000.0</v>
      </c>
      <c r="F83" s="9">
        <v>1976.0</v>
      </c>
      <c r="G83" s="10">
        <v>9.0</v>
      </c>
      <c r="H83" s="10">
        <v>5.0</v>
      </c>
      <c r="I83" s="5"/>
    </row>
    <row r="84">
      <c r="A84" s="5" t="s">
        <v>102</v>
      </c>
      <c r="B84" s="6">
        <v>119860.0</v>
      </c>
      <c r="C84" s="6">
        <v>495000.0</v>
      </c>
      <c r="D84" s="7">
        <f>2800000+259960</f>
        <v>3059960</v>
      </c>
      <c r="E84" s="9">
        <v>4300000.0</v>
      </c>
      <c r="F84" s="9">
        <v>1976.0</v>
      </c>
      <c r="G84" s="10">
        <v>9.0</v>
      </c>
      <c r="H84" s="10">
        <v>5.0</v>
      </c>
      <c r="I84" s="5"/>
    </row>
    <row r="85">
      <c r="A85" s="5" t="s">
        <v>103</v>
      </c>
      <c r="B85" s="6">
        <v>930205.0</v>
      </c>
      <c r="C85" s="6">
        <v>4020000.0</v>
      </c>
      <c r="D85" s="7">
        <f>5270000+679000+1000000+4300000</f>
        <v>11249000</v>
      </c>
      <c r="E85" s="9">
        <v>6600000.0</v>
      </c>
      <c r="F85" s="9">
        <v>1980.0</v>
      </c>
      <c r="G85" s="10">
        <v>9.0</v>
      </c>
      <c r="H85" s="10">
        <v>5.0</v>
      </c>
      <c r="I85" s="5"/>
    </row>
    <row r="86">
      <c r="A86" s="5" t="s">
        <v>104</v>
      </c>
      <c r="B86" s="6">
        <v>543623.0</v>
      </c>
      <c r="C86" s="6">
        <v>1720000.0</v>
      </c>
      <c r="D86" s="7">
        <f>3700000+527000+2700000+778000</f>
        <v>7705000</v>
      </c>
      <c r="E86" s="9">
        <v>6800000.0</v>
      </c>
      <c r="F86" s="9">
        <v>1981.0</v>
      </c>
      <c r="G86" s="10">
        <v>9.0</v>
      </c>
      <c r="H86" s="10">
        <v>5.0</v>
      </c>
      <c r="I86" s="5"/>
    </row>
    <row r="87">
      <c r="A87" s="5" t="s">
        <v>105</v>
      </c>
      <c r="B87" s="6">
        <v>385702.0</v>
      </c>
      <c r="C87" s="6">
        <v>4810000.0</v>
      </c>
      <c r="D87" s="7">
        <f>3320000+284000+585600+18800000</f>
        <v>22989600</v>
      </c>
      <c r="E87" s="9">
        <v>1.04E7</v>
      </c>
      <c r="F87" s="9">
        <v>1983.0</v>
      </c>
      <c r="G87" s="10">
        <v>11.0</v>
      </c>
      <c r="H87" s="10">
        <v>5.0</v>
      </c>
      <c r="I87" s="5"/>
    </row>
    <row r="88">
      <c r="A88" s="5" t="s">
        <v>106</v>
      </c>
      <c r="B88" s="6">
        <v>415282.0</v>
      </c>
      <c r="C88" s="6">
        <v>1160000.0</v>
      </c>
      <c r="D88" s="7">
        <f>4700000+221000+218000+803000</f>
        <v>5942000</v>
      </c>
      <c r="E88" s="9">
        <v>1200000.0</v>
      </c>
      <c r="F88" s="9">
        <v>1983.0</v>
      </c>
      <c r="G88" s="10">
        <v>9.0</v>
      </c>
      <c r="H88" s="10">
        <v>5.0</v>
      </c>
      <c r="I88" s="5"/>
    </row>
    <row r="89">
      <c r="A89" s="5" t="s">
        <v>107</v>
      </c>
      <c r="B89" s="6">
        <v>522102.0</v>
      </c>
      <c r="C89" s="6">
        <v>1750000.0</v>
      </c>
      <c r="D89" s="7">
        <f>396000+2100000</f>
        <v>2496000</v>
      </c>
      <c r="E89" s="9">
        <v>1400000.0</v>
      </c>
      <c r="F89" s="9">
        <v>1985.0</v>
      </c>
      <c r="G89" s="10">
        <v>11.0</v>
      </c>
      <c r="H89" s="10">
        <v>5.0</v>
      </c>
      <c r="I89" s="5"/>
    </row>
    <row r="90">
      <c r="A90" s="5" t="s">
        <v>108</v>
      </c>
      <c r="B90" s="6">
        <v>149313.0</v>
      </c>
      <c r="C90" s="6">
        <v>564000.0</v>
      </c>
      <c r="D90" s="7">
        <f>894000+134000+5000000+7120000</f>
        <v>13148000</v>
      </c>
      <c r="E90" s="9">
        <v>1000000.0</v>
      </c>
      <c r="F90" s="9">
        <v>1985.0</v>
      </c>
      <c r="G90" s="10">
        <v>11.0</v>
      </c>
      <c r="H90" s="10">
        <v>5.0</v>
      </c>
      <c r="I90" s="5"/>
    </row>
    <row r="91">
      <c r="A91" s="5" t="s">
        <v>109</v>
      </c>
      <c r="B91" s="6">
        <v>173052.0</v>
      </c>
      <c r="C91" s="6">
        <v>555000.0</v>
      </c>
      <c r="D91" s="7">
        <f>322000+900400+662000+5000000</f>
        <v>6884400</v>
      </c>
      <c r="E91" s="9">
        <v>2000000.0</v>
      </c>
      <c r="F91" s="9">
        <v>1985.0</v>
      </c>
      <c r="G91" s="10">
        <v>11.0</v>
      </c>
      <c r="H91" s="10">
        <v>5.0</v>
      </c>
      <c r="I91" s="5"/>
    </row>
    <row r="92">
      <c r="A92" s="5" t="s">
        <v>110</v>
      </c>
      <c r="B92" s="6">
        <v>1003826.0</v>
      </c>
      <c r="C92" s="6">
        <v>6230000.0</v>
      </c>
      <c r="D92" s="7">
        <f>8100000+1500000+23000000+1320000</f>
        <v>33920000</v>
      </c>
      <c r="E92" s="9">
        <v>3300000.0</v>
      </c>
      <c r="F92" s="9">
        <v>1986.0</v>
      </c>
      <c r="G92" s="10">
        <v>9.0</v>
      </c>
      <c r="H92" s="10">
        <v>5.0</v>
      </c>
      <c r="I92" s="5"/>
    </row>
    <row r="93">
      <c r="A93" s="5" t="s">
        <v>111</v>
      </c>
      <c r="B93" s="6">
        <v>269596.0</v>
      </c>
      <c r="C93" s="6">
        <v>1920000.0</v>
      </c>
      <c r="D93" s="7">
        <f>126000 +367000</f>
        <v>493000</v>
      </c>
      <c r="E93" s="16">
        <v>3700000.0</v>
      </c>
      <c r="F93" s="9">
        <v>1986.0</v>
      </c>
      <c r="G93" s="10">
        <v>9.0</v>
      </c>
      <c r="H93" s="10">
        <v>5.0</v>
      </c>
      <c r="I93" s="5"/>
    </row>
    <row r="94">
      <c r="A94" s="5" t="s">
        <v>112</v>
      </c>
      <c r="B94" s="6">
        <v>495568.0</v>
      </c>
      <c r="C94" s="6">
        <v>2770000.0</v>
      </c>
      <c r="D94" s="7">
        <f>506000+150000+1200000+8700000</f>
        <v>10556000</v>
      </c>
      <c r="E94" s="9">
        <v>6400000.0</v>
      </c>
      <c r="F94" s="9">
        <v>1987.0</v>
      </c>
      <c r="G94" s="10">
        <v>9.0</v>
      </c>
      <c r="H94" s="10">
        <v>5.0</v>
      </c>
      <c r="I94" s="5"/>
    </row>
    <row r="95">
      <c r="A95" s="5" t="s">
        <v>113</v>
      </c>
      <c r="B95" s="6">
        <v>374627.0</v>
      </c>
      <c r="C95" s="6">
        <v>4780000.0</v>
      </c>
      <c r="D95" s="7">
        <f>882000 + 735000+4800000</f>
        <v>6417000</v>
      </c>
      <c r="E95" s="9">
        <v>2100000.0</v>
      </c>
      <c r="F95" s="9">
        <v>1990.0</v>
      </c>
      <c r="G95" s="10">
        <v>11.0</v>
      </c>
      <c r="H95" s="10">
        <v>5.0</v>
      </c>
      <c r="I95" s="5"/>
    </row>
    <row r="96">
      <c r="A96" s="5" t="s">
        <v>114</v>
      </c>
      <c r="B96" s="6">
        <v>330577.0</v>
      </c>
      <c r="C96" s="6">
        <v>1810000.0</v>
      </c>
      <c r="D96" s="7">
        <f> 563000 + 1365291 +16000000 +4900000</f>
        <v>22828291</v>
      </c>
      <c r="E96" s="16">
        <v>3700000.0</v>
      </c>
      <c r="F96" s="9">
        <v>1990.0</v>
      </c>
      <c r="G96" s="10">
        <v>12.0</v>
      </c>
      <c r="H96" s="10">
        <v>5.0</v>
      </c>
      <c r="I96" s="5"/>
    </row>
    <row r="97">
      <c r="A97" s="5" t="s">
        <v>115</v>
      </c>
      <c r="B97" s="6">
        <v>332916.0</v>
      </c>
      <c r="C97" s="6">
        <v>844000.0</v>
      </c>
      <c r="D97" s="7">
        <f>343293+1900000</f>
        <v>2243293</v>
      </c>
      <c r="E97" s="9">
        <v>5900000.0</v>
      </c>
      <c r="F97" s="9">
        <v>1990.0</v>
      </c>
      <c r="G97" s="10">
        <v>11.0</v>
      </c>
      <c r="H97" s="10">
        <v>5.0</v>
      </c>
      <c r="I97" s="5"/>
    </row>
    <row r="98">
      <c r="A98" s="5" t="s">
        <v>116</v>
      </c>
      <c r="B98" s="6">
        <v>116771.0</v>
      </c>
      <c r="C98" s="6">
        <v>1490000.0</v>
      </c>
      <c r="D98" s="7">
        <f>1200000+3600000+123000+2300000</f>
        <v>7223000</v>
      </c>
      <c r="E98" s="9">
        <v>8900000.0</v>
      </c>
      <c r="F98" s="9">
        <v>1991.0</v>
      </c>
      <c r="G98" s="10">
        <v>11.0</v>
      </c>
      <c r="H98" s="10">
        <v>5.0</v>
      </c>
      <c r="I98" s="5"/>
    </row>
    <row r="99">
      <c r="A99" s="5" t="s">
        <v>117</v>
      </c>
      <c r="B99" s="6">
        <v>1732206.0</v>
      </c>
      <c r="C99" s="6">
        <v>4070000.0</v>
      </c>
      <c r="D99" s="7">
        <f>6500000+1200000+12300000+14600000</f>
        <v>34600000</v>
      </c>
      <c r="E99" s="9">
        <v>5000000.0</v>
      </c>
      <c r="F99" s="9">
        <v>1994.0</v>
      </c>
      <c r="G99" s="10">
        <v>11.0</v>
      </c>
      <c r="H99" s="10">
        <v>5.0</v>
      </c>
      <c r="I99" s="5"/>
    </row>
    <row r="100">
      <c r="A100" s="5" t="s">
        <v>118</v>
      </c>
      <c r="B100" s="6">
        <v>496232.0</v>
      </c>
      <c r="C100" s="6">
        <v>1930000.0</v>
      </c>
      <c r="D100" s="7">
        <f>1585450+4200000</f>
        <v>5785450</v>
      </c>
      <c r="E100" s="9">
        <v>2000000.0</v>
      </c>
      <c r="F100" s="9">
        <v>1994.0</v>
      </c>
      <c r="G100" s="10">
        <v>11.0</v>
      </c>
      <c r="H100" s="10">
        <v>5.0</v>
      </c>
      <c r="I100" s="5"/>
    </row>
    <row r="101">
      <c r="A101" s="5" t="s">
        <v>119</v>
      </c>
      <c r="B101" s="6">
        <v>706013.0</v>
      </c>
      <c r="C101" s="6">
        <v>2450000.0</v>
      </c>
      <c r="D101" s="7">
        <f>7900000+370000+10100000+4210000</f>
        <v>22580000</v>
      </c>
      <c r="E101" s="9">
        <v>2500000.0</v>
      </c>
      <c r="F101" s="9">
        <v>1996.0</v>
      </c>
      <c r="G101" s="10">
        <v>11.0</v>
      </c>
      <c r="H101" s="10">
        <v>5.0</v>
      </c>
      <c r="I101" s="5"/>
    </row>
    <row r="102">
      <c r="A102" s="5" t="s">
        <v>120</v>
      </c>
      <c r="B102" s="6">
        <v>1221602.0</v>
      </c>
      <c r="C102" s="6">
        <v>3540000.0</v>
      </c>
      <c r="D102" s="7">
        <f>2570973+11800000 +7600000</f>
        <v>21970973</v>
      </c>
      <c r="E102" s="9">
        <v>7400000.0</v>
      </c>
      <c r="F102" s="9">
        <v>1998.0</v>
      </c>
      <c r="G102" s="10">
        <v>11.0</v>
      </c>
      <c r="H102" s="10">
        <v>5.0</v>
      </c>
      <c r="I102" s="5"/>
    </row>
    <row r="103">
      <c r="A103" s="5" t="s">
        <v>121</v>
      </c>
      <c r="B103" s="6">
        <v>71507.0</v>
      </c>
      <c r="C103" s="6">
        <v>1220000.0</v>
      </c>
      <c r="D103" s="7">
        <f>3180000 +3600000+2500000</f>
        <v>9280000</v>
      </c>
      <c r="E103" s="9">
        <v>2000000.0</v>
      </c>
      <c r="F103" s="9">
        <v>1999.0</v>
      </c>
      <c r="G103" s="10">
        <v>11.0</v>
      </c>
      <c r="H103" s="10">
        <v>5.0</v>
      </c>
      <c r="I103" s="5"/>
    </row>
    <row r="104">
      <c r="A104" s="5" t="s">
        <v>122</v>
      </c>
      <c r="B104" s="6">
        <v>34608.0</v>
      </c>
      <c r="C104" s="6">
        <v>168000.0</v>
      </c>
      <c r="D104" s="7">
        <f>0+16706+0+8028</f>
        <v>24734</v>
      </c>
      <c r="E104" s="8"/>
      <c r="F104" s="9">
        <v>1951.0</v>
      </c>
      <c r="G104" s="10">
        <v>12.0</v>
      </c>
      <c r="H104" s="10">
        <v>6.0</v>
      </c>
      <c r="I104" s="5"/>
    </row>
    <row r="105">
      <c r="A105" s="5" t="s">
        <v>123</v>
      </c>
      <c r="B105" s="6">
        <v>52038.0</v>
      </c>
      <c r="C105" s="6">
        <v>358000.0</v>
      </c>
      <c r="D105" s="7">
        <f>0+0+0+14700</f>
        <v>14700</v>
      </c>
      <c r="E105" s="8"/>
      <c r="F105" s="9">
        <v>1953.0</v>
      </c>
      <c r="G105" s="10">
        <v>12.0</v>
      </c>
      <c r="H105" s="10">
        <v>6.0</v>
      </c>
      <c r="I105" s="5"/>
    </row>
    <row r="106">
      <c r="A106" s="5" t="s">
        <v>124</v>
      </c>
      <c r="B106" s="6">
        <v>71389.0</v>
      </c>
      <c r="C106" s="6">
        <v>579000.0</v>
      </c>
      <c r="D106" s="7">
        <v>0.0</v>
      </c>
      <c r="E106" s="8"/>
      <c r="F106" s="9">
        <v>1957.0</v>
      </c>
      <c r="G106" s="10">
        <v>12.0</v>
      </c>
      <c r="H106" s="10">
        <v>6.0</v>
      </c>
      <c r="I106" s="5"/>
    </row>
    <row r="107">
      <c r="A107" s="5" t="s">
        <v>125</v>
      </c>
      <c r="B107" s="6">
        <v>80562.0</v>
      </c>
      <c r="C107" s="6">
        <v>1450000.0</v>
      </c>
      <c r="D107" s="7">
        <f>0+134587+0+4157</f>
        <v>138744</v>
      </c>
      <c r="E107" s="8"/>
      <c r="F107" s="9">
        <v>1962.0</v>
      </c>
      <c r="G107" s="10">
        <v>12.0</v>
      </c>
      <c r="H107" s="10">
        <v>6.0</v>
      </c>
      <c r="I107" s="5"/>
    </row>
    <row r="108">
      <c r="A108" s="5" t="s">
        <v>126</v>
      </c>
      <c r="B108" s="6">
        <v>51959.0</v>
      </c>
      <c r="C108" s="6">
        <v>611000.0</v>
      </c>
      <c r="D108" s="7">
        <f>0+0+0+226000</f>
        <v>226000</v>
      </c>
      <c r="E108" s="8"/>
      <c r="F108" s="9">
        <v>1967.0</v>
      </c>
      <c r="G108" s="10">
        <v>12.0</v>
      </c>
      <c r="H108" s="10">
        <v>6.0</v>
      </c>
      <c r="I108" s="5"/>
    </row>
    <row r="109">
      <c r="A109" s="5" t="s">
        <v>127</v>
      </c>
      <c r="B109" s="6">
        <v>56091.0</v>
      </c>
      <c r="C109" s="6">
        <v>595000.0</v>
      </c>
      <c r="D109" s="7">
        <f>0+48000+0+0</f>
        <v>48000</v>
      </c>
      <c r="E109" s="8"/>
      <c r="F109" s="9">
        <v>1968.0</v>
      </c>
      <c r="G109" s="10">
        <v>12.0</v>
      </c>
      <c r="H109" s="10">
        <v>6.0</v>
      </c>
      <c r="I109" s="5"/>
    </row>
    <row r="110">
      <c r="A110" s="5" t="s">
        <v>128</v>
      </c>
      <c r="B110" s="6">
        <v>123041.0</v>
      </c>
      <c r="C110" s="6">
        <v>981000.0</v>
      </c>
      <c r="D110" s="7">
        <f>0+0+0+2238</f>
        <v>2238</v>
      </c>
      <c r="E110" s="8"/>
      <c r="F110" s="9">
        <v>1969.0</v>
      </c>
      <c r="G110" s="10">
        <v>12.0</v>
      </c>
      <c r="H110" s="10">
        <v>6.0</v>
      </c>
      <c r="I110" s="5"/>
    </row>
    <row r="111">
      <c r="A111" s="5" t="s">
        <v>129</v>
      </c>
      <c r="B111" s="6">
        <v>1311.0</v>
      </c>
      <c r="C111" s="6">
        <v>181000.0</v>
      </c>
      <c r="D111" s="7">
        <v>0.0</v>
      </c>
      <c r="E111" s="8"/>
      <c r="F111" s="9">
        <v>1971.0</v>
      </c>
      <c r="G111" s="10">
        <v>12.0</v>
      </c>
      <c r="H111" s="10">
        <v>6.0</v>
      </c>
      <c r="I111" s="5"/>
    </row>
    <row r="112">
      <c r="A112" s="5" t="s">
        <v>130</v>
      </c>
      <c r="B112" s="6">
        <v>20777.0</v>
      </c>
      <c r="C112" s="6">
        <v>264000.0</v>
      </c>
      <c r="D112" s="7">
        <f>14400+645</f>
        <v>15045</v>
      </c>
      <c r="E112" s="8"/>
      <c r="F112" s="9">
        <v>1977.0</v>
      </c>
      <c r="G112" s="10">
        <v>12.0</v>
      </c>
      <c r="H112" s="10">
        <v>6.0</v>
      </c>
      <c r="I112" s="5"/>
    </row>
    <row r="113">
      <c r="A113" s="5" t="s">
        <v>131</v>
      </c>
      <c r="B113" s="6">
        <v>42371.0</v>
      </c>
      <c r="C113" s="6">
        <v>295000.0</v>
      </c>
      <c r="D113" s="7">
        <v>42371.0</v>
      </c>
      <c r="E113" s="8"/>
      <c r="F113" s="9">
        <v>1979.0</v>
      </c>
      <c r="G113" s="10">
        <v>12.0</v>
      </c>
      <c r="H113" s="10">
        <v>6.0</v>
      </c>
      <c r="I113" s="5"/>
    </row>
    <row r="114">
      <c r="A114" s="5" t="s">
        <v>132</v>
      </c>
      <c r="B114" s="6">
        <v>77416.0</v>
      </c>
      <c r="C114" s="6">
        <v>518000.0</v>
      </c>
      <c r="D114" s="7">
        <f> 119300 + 53900</f>
        <v>173200</v>
      </c>
      <c r="E114" s="9">
        <v>128906.0</v>
      </c>
      <c r="F114" s="9">
        <v>1944.0</v>
      </c>
      <c r="G114" s="10">
        <v>9.0</v>
      </c>
      <c r="H114" s="10">
        <v>7.0</v>
      </c>
      <c r="I114" s="5"/>
    </row>
    <row r="115">
      <c r="A115" s="5" t="s">
        <v>133</v>
      </c>
      <c r="B115" s="6">
        <v>295879.0</v>
      </c>
      <c r="C115" s="6">
        <v>671000.0</v>
      </c>
      <c r="D115" s="7">
        <v>45300.0</v>
      </c>
      <c r="E115" s="9">
        <v>242271.0</v>
      </c>
      <c r="F115" s="9">
        <v>1949.0</v>
      </c>
      <c r="G115" s="10">
        <v>9.0</v>
      </c>
      <c r="H115" s="10">
        <v>7.0</v>
      </c>
      <c r="I115" s="5"/>
    </row>
    <row r="116">
      <c r="A116" s="5" t="s">
        <v>134</v>
      </c>
      <c r="B116" s="6">
        <v>1382186.0</v>
      </c>
      <c r="C116" s="6">
        <v>4690000.0</v>
      </c>
      <c r="D116" s="7">
        <v>268000.0</v>
      </c>
      <c r="E116" s="9">
        <v>209237.0</v>
      </c>
      <c r="F116" s="9">
        <v>1950.0</v>
      </c>
      <c r="G116" s="10">
        <v>9.0</v>
      </c>
      <c r="H116" s="10">
        <v>7.0</v>
      </c>
      <c r="I116" s="5"/>
    </row>
    <row r="117">
      <c r="A117" s="5" t="s">
        <v>135</v>
      </c>
      <c r="B117" s="6">
        <v>7711897.0</v>
      </c>
      <c r="C117" s="6">
        <v>2.53E7</v>
      </c>
      <c r="D117" s="7">
        <f>1400000 + 199709</f>
        <v>1599709</v>
      </c>
      <c r="E117" s="9">
        <v>168638.0</v>
      </c>
      <c r="F117" s="9">
        <v>1952.0</v>
      </c>
      <c r="G117" s="10">
        <v>9.0</v>
      </c>
      <c r="H117" s="10">
        <v>7.0</v>
      </c>
      <c r="I117" s="5"/>
    </row>
    <row r="118">
      <c r="A118" s="5" t="s">
        <v>136</v>
      </c>
      <c r="B118" s="6">
        <v>68852.0</v>
      </c>
      <c r="C118" s="6">
        <v>448000.0</v>
      </c>
      <c r="D118" s="7">
        <v>5099.0</v>
      </c>
      <c r="E118" s="9">
        <v>204958.0</v>
      </c>
      <c r="F118" s="9">
        <v>1953.0</v>
      </c>
      <c r="G118" s="10">
        <v>9.0</v>
      </c>
      <c r="H118" s="10">
        <v>7.0</v>
      </c>
      <c r="I118" s="5"/>
    </row>
    <row r="119">
      <c r="A119" s="5" t="s">
        <v>137</v>
      </c>
      <c r="B119" s="6">
        <v>685864.0</v>
      </c>
      <c r="C119" s="6">
        <v>1750000.0</v>
      </c>
      <c r="D119" s="7">
        <v>0.0</v>
      </c>
      <c r="E119" s="9">
        <v>274272.0</v>
      </c>
      <c r="F119" s="9">
        <v>1955.0</v>
      </c>
      <c r="G119" s="10">
        <v>9.0</v>
      </c>
      <c r="H119" s="10">
        <v>7.0</v>
      </c>
      <c r="I119" s="5"/>
    </row>
    <row r="120">
      <c r="A120" s="5" t="s">
        <v>138</v>
      </c>
      <c r="B120" s="6">
        <v>198905.0</v>
      </c>
      <c r="C120" s="6">
        <v>2960000.0</v>
      </c>
      <c r="D120" s="7">
        <f>942000 + 347300</f>
        <v>1289300</v>
      </c>
      <c r="E120" s="9">
        <v>135875.0</v>
      </c>
      <c r="F120" s="9">
        <v>1958.0</v>
      </c>
      <c r="G120" s="10">
        <v>9.0</v>
      </c>
      <c r="H120" s="10">
        <v>7.0</v>
      </c>
      <c r="I120" s="5"/>
    </row>
    <row r="121">
      <c r="A121" s="5" t="s">
        <v>139</v>
      </c>
      <c r="B121" s="6">
        <v>1424803.0</v>
      </c>
      <c r="C121" s="6">
        <v>6600000.0</v>
      </c>
      <c r="D121" s="7">
        <f>2200000+2300000</f>
        <v>4500000</v>
      </c>
      <c r="E121" s="9">
        <v>57870.0</v>
      </c>
      <c r="F121" s="9">
        <v>1965.0</v>
      </c>
      <c r="G121" s="10">
        <v>11.0</v>
      </c>
      <c r="H121" s="10">
        <v>7.0</v>
      </c>
      <c r="I121" s="5"/>
    </row>
    <row r="122">
      <c r="A122" s="5" t="s">
        <v>140</v>
      </c>
      <c r="B122" s="6">
        <v>2465019.0</v>
      </c>
      <c r="C122" s="6">
        <v>4600000.0</v>
      </c>
      <c r="D122" s="7">
        <v>1590.0</v>
      </c>
      <c r="E122" s="9">
        <v>240208.0</v>
      </c>
      <c r="F122" s="9">
        <v>1967.0</v>
      </c>
      <c r="G122" s="10">
        <v>9.0</v>
      </c>
      <c r="H122" s="10">
        <v>7.0</v>
      </c>
      <c r="I122" s="5"/>
    </row>
    <row r="123">
      <c r="A123" s="5" t="s">
        <v>141</v>
      </c>
      <c r="B123" s="6">
        <v>22833.0</v>
      </c>
      <c r="C123" s="6">
        <v>653000.0</v>
      </c>
      <c r="D123" s="7">
        <f>190000+461000</f>
        <v>651000</v>
      </c>
      <c r="E123" s="9">
        <v>4196293.0</v>
      </c>
      <c r="F123" s="9">
        <v>1970.0</v>
      </c>
      <c r="G123" s="10">
        <v>9.0</v>
      </c>
      <c r="H123" s="10">
        <v>7.0</v>
      </c>
      <c r="I123" s="5"/>
    </row>
    <row r="124">
      <c r="A124" s="5" t="s">
        <v>142</v>
      </c>
      <c r="B124" s="6">
        <v>1277380.0</v>
      </c>
      <c r="C124" s="6">
        <v>2800000.0</v>
      </c>
      <c r="D124" s="7">
        <v>1006533.0</v>
      </c>
      <c r="E124" s="9">
        <v>438644.0</v>
      </c>
      <c r="F124" s="9">
        <v>1976.0</v>
      </c>
      <c r="G124" s="10">
        <v>9.0</v>
      </c>
      <c r="H124" s="10">
        <v>7.0</v>
      </c>
      <c r="I124" s="5"/>
    </row>
    <row r="125">
      <c r="A125" s="5" t="s">
        <v>143</v>
      </c>
      <c r="B125" s="6">
        <v>245102.0</v>
      </c>
      <c r="C125" s="6">
        <v>1080000.0</v>
      </c>
      <c r="D125" s="7">
        <f>6370000+0+700400+0+3000000</f>
        <v>10070400</v>
      </c>
      <c r="E125" s="19">
        <v>209237.0</v>
      </c>
      <c r="F125" s="9">
        <v>1976.0</v>
      </c>
      <c r="G125" s="10">
        <v>11.0</v>
      </c>
      <c r="H125" s="10">
        <v>7.0</v>
      </c>
      <c r="I125" s="5"/>
    </row>
    <row r="126">
      <c r="A126" s="5" t="s">
        <v>144</v>
      </c>
      <c r="B126" s="6">
        <v>50062.0</v>
      </c>
      <c r="C126" s="6">
        <v>421000.0</v>
      </c>
      <c r="D126" s="7">
        <f>271000</f>
        <v>271000</v>
      </c>
      <c r="E126" s="9">
        <v>729015.0</v>
      </c>
      <c r="F126" s="9">
        <v>1969.0</v>
      </c>
      <c r="G126" s="10">
        <v>9.0</v>
      </c>
      <c r="H126" s="10">
        <v>8.0</v>
      </c>
      <c r="I126" s="5"/>
    </row>
    <row r="127">
      <c r="A127" s="5" t="s">
        <v>145</v>
      </c>
      <c r="B127" s="6">
        <v>118622.0</v>
      </c>
      <c r="C127" s="6">
        <v>1880000.0</v>
      </c>
      <c r="D127" s="7">
        <f>220000+1100000</f>
        <v>1320000</v>
      </c>
      <c r="E127" s="9">
        <v>3100000.0</v>
      </c>
      <c r="F127" s="9">
        <v>1976.0</v>
      </c>
      <c r="G127" s="10">
        <v>12.0</v>
      </c>
      <c r="H127" s="10">
        <v>8.0</v>
      </c>
      <c r="I127" s="5"/>
    </row>
    <row r="128">
      <c r="A128" s="5" t="s">
        <v>146</v>
      </c>
      <c r="B128" s="6">
        <v>163781.0</v>
      </c>
      <c r="C128" s="6">
        <v>1740000.0</v>
      </c>
      <c r="D128" s="7">
        <f>1100000+48900</f>
        <v>1148900</v>
      </c>
      <c r="E128" s="9">
        <v>2500000.0</v>
      </c>
      <c r="F128" s="9">
        <v>1982.0</v>
      </c>
      <c r="G128" s="10">
        <v>9.0</v>
      </c>
      <c r="H128" s="10">
        <v>8.0</v>
      </c>
      <c r="I128" s="5"/>
    </row>
    <row r="129">
      <c r="A129" s="5" t="s">
        <v>147</v>
      </c>
      <c r="B129" s="6">
        <v>19132.0</v>
      </c>
      <c r="C129" s="6">
        <v>274000.0</v>
      </c>
      <c r="D129" s="7">
        <f>502000+16000</f>
        <v>518000</v>
      </c>
      <c r="E129" s="16">
        <v>7450000.0</v>
      </c>
      <c r="F129" s="9">
        <v>1983.0</v>
      </c>
      <c r="G129" s="10">
        <v>12.0</v>
      </c>
      <c r="H129" s="10">
        <v>8.0</v>
      </c>
      <c r="I129" s="5"/>
    </row>
    <row r="130">
      <c r="A130" s="5" t="s">
        <v>148</v>
      </c>
      <c r="B130" s="6">
        <v>6225.0</v>
      </c>
      <c r="C130" s="6">
        <v>98000.0</v>
      </c>
      <c r="D130" s="7">
        <f>1130000+432+0+709000</f>
        <v>1839432</v>
      </c>
      <c r="E130" s="9">
        <v>700000.0</v>
      </c>
      <c r="F130" s="9">
        <v>1984.0</v>
      </c>
      <c r="G130" s="10">
        <v>11.0</v>
      </c>
      <c r="H130" s="10">
        <v>8.0</v>
      </c>
      <c r="I130" s="5"/>
    </row>
    <row r="131">
      <c r="A131" s="5" t="s">
        <v>149</v>
      </c>
      <c r="B131" s="6">
        <v>342606.0</v>
      </c>
      <c r="C131" s="6">
        <v>2190000.0</v>
      </c>
      <c r="D131" s="7">
        <f>1600000</f>
        <v>1600000</v>
      </c>
      <c r="E131" s="9">
        <v>1.22E7</v>
      </c>
      <c r="F131" s="9">
        <v>1985.0</v>
      </c>
      <c r="G131" s="10">
        <v>12.0</v>
      </c>
      <c r="H131" s="10">
        <v>8.0</v>
      </c>
      <c r="I131" s="5"/>
    </row>
    <row r="132">
      <c r="A132" s="5" t="s">
        <v>150</v>
      </c>
      <c r="B132" s="6">
        <v>60844.0</v>
      </c>
      <c r="C132" s="6">
        <v>1250000.0</v>
      </c>
      <c r="D132" s="7">
        <v>722000.0</v>
      </c>
      <c r="E132" s="9">
        <v>7100000.0</v>
      </c>
      <c r="F132" s="9">
        <v>1986.0</v>
      </c>
      <c r="G132" s="10">
        <v>12.0</v>
      </c>
      <c r="H132" s="10">
        <v>8.0</v>
      </c>
      <c r="I132" s="5"/>
    </row>
    <row r="133">
      <c r="A133" s="5" t="s">
        <v>151</v>
      </c>
      <c r="B133" s="6">
        <v>196422.0</v>
      </c>
      <c r="C133" s="6">
        <v>3430000.0</v>
      </c>
      <c r="D133" s="7">
        <f>1100000</f>
        <v>1100000</v>
      </c>
      <c r="E133" s="9">
        <v>4140000.0</v>
      </c>
      <c r="F133" s="9">
        <v>1988.0</v>
      </c>
      <c r="G133" s="10">
        <v>12.0</v>
      </c>
      <c r="H133" s="10">
        <v>8.0</v>
      </c>
      <c r="I133" s="5"/>
    </row>
    <row r="134">
      <c r="A134" s="5" t="s">
        <v>152</v>
      </c>
      <c r="B134" s="6">
        <v>310022.0</v>
      </c>
      <c r="C134" s="6">
        <v>2710000.0</v>
      </c>
      <c r="D134" s="7">
        <f>1000000+0+248000+33900000</f>
        <v>35148000</v>
      </c>
      <c r="E134" s="9">
        <v>1.2E7</v>
      </c>
      <c r="F134" s="9">
        <v>1988.0</v>
      </c>
      <c r="G134" s="10">
        <v>12.0</v>
      </c>
      <c r="H134" s="10">
        <v>8.0</v>
      </c>
      <c r="I134" s="5"/>
    </row>
    <row r="135">
      <c r="A135" s="5" t="s">
        <v>153</v>
      </c>
      <c r="B135" s="6">
        <v>6502.0</v>
      </c>
      <c r="C135" s="6">
        <v>1330000.0</v>
      </c>
      <c r="D135" s="7">
        <f>575000+11000</f>
        <v>586000</v>
      </c>
      <c r="E135" s="9">
        <v>9900000.0</v>
      </c>
      <c r="F135" s="9">
        <v>1991.0</v>
      </c>
      <c r="G135" s="10">
        <v>12.0</v>
      </c>
      <c r="H135" s="10">
        <v>8.0</v>
      </c>
      <c r="I135" s="5"/>
    </row>
    <row r="136">
      <c r="A136" s="5" t="s">
        <v>154</v>
      </c>
      <c r="B136" s="6">
        <v>20157.0</v>
      </c>
      <c r="C136" s="6">
        <v>1350000.0</v>
      </c>
      <c r="D136" s="7">
        <f>0+0+0+1340</f>
        <v>1340</v>
      </c>
      <c r="E136" s="9">
        <v>7800000.0</v>
      </c>
      <c r="F136" s="9">
        <v>1992.0</v>
      </c>
      <c r="G136" s="10">
        <v>12.0</v>
      </c>
      <c r="H136" s="10">
        <v>8.0</v>
      </c>
      <c r="I136" s="5"/>
    </row>
    <row r="137">
      <c r="A137" s="5" t="s">
        <v>155</v>
      </c>
      <c r="B137" s="6">
        <v>51473.0</v>
      </c>
      <c r="C137" s="6">
        <v>1170000.0</v>
      </c>
      <c r="D137" s="7">
        <v>295000.0</v>
      </c>
      <c r="E137" s="9">
        <v>9500000.0</v>
      </c>
      <c r="F137" s="9">
        <v>1993.0</v>
      </c>
      <c r="G137" s="10">
        <v>12.0</v>
      </c>
      <c r="H137" s="10">
        <v>8.0</v>
      </c>
      <c r="I137" s="5"/>
    </row>
    <row r="138">
      <c r="A138" s="5" t="s">
        <v>156</v>
      </c>
      <c r="B138" s="6">
        <v>2767.0</v>
      </c>
      <c r="C138" s="6">
        <v>1300000.0</v>
      </c>
      <c r="D138" s="7">
        <v>207000.0</v>
      </c>
      <c r="E138" s="9">
        <v>9500000.0</v>
      </c>
      <c r="F138" s="9">
        <v>1994.0</v>
      </c>
      <c r="G138" s="10">
        <v>12.0</v>
      </c>
      <c r="H138" s="10">
        <v>8.0</v>
      </c>
      <c r="I138" s="5"/>
    </row>
    <row r="139">
      <c r="A139" s="5" t="s">
        <v>157</v>
      </c>
      <c r="B139" s="6">
        <v>32243.0</v>
      </c>
      <c r="C139" s="6">
        <v>1510000.0</v>
      </c>
      <c r="D139" s="7">
        <f>1000000</f>
        <v>1000000</v>
      </c>
      <c r="E139" s="9">
        <v>8400000.0</v>
      </c>
      <c r="F139" s="9">
        <v>1996.0</v>
      </c>
      <c r="G139" s="10">
        <v>12.0</v>
      </c>
      <c r="H139" s="10">
        <v>8.0</v>
      </c>
      <c r="I139" s="5"/>
    </row>
    <row r="140">
      <c r="A140" s="5" t="s">
        <v>158</v>
      </c>
      <c r="B140" s="6">
        <v>22881.0</v>
      </c>
      <c r="C140" s="6">
        <v>1210000.0</v>
      </c>
      <c r="D140" s="7">
        <f>0+976+0+272000</f>
        <v>272976</v>
      </c>
      <c r="E140" s="9">
        <v>1700000.0</v>
      </c>
      <c r="F140" s="9">
        <v>1996.0</v>
      </c>
      <c r="G140" s="10">
        <v>12.0</v>
      </c>
      <c r="H140" s="10">
        <v>8.0</v>
      </c>
      <c r="I140" s="5"/>
    </row>
    <row r="141">
      <c r="A141" s="5" t="s">
        <v>159</v>
      </c>
      <c r="B141" s="6">
        <v>160647.0</v>
      </c>
      <c r="C141" s="6">
        <v>505000.0</v>
      </c>
      <c r="D141" s="7">
        <f>27600+209000</f>
        <v>236600</v>
      </c>
      <c r="E141" s="16">
        <v>3148343.0</v>
      </c>
      <c r="F141" s="9">
        <v>1937.0</v>
      </c>
      <c r="G141" s="10">
        <v>9.0</v>
      </c>
      <c r="H141" s="10">
        <v>9.0</v>
      </c>
      <c r="I141" s="5"/>
    </row>
    <row r="142">
      <c r="A142" s="5" t="s">
        <v>160</v>
      </c>
      <c r="B142" s="6">
        <v>7421.0</v>
      </c>
      <c r="C142" s="6">
        <v>118000.0</v>
      </c>
      <c r="D142" s="7">
        <v>0.0</v>
      </c>
      <c r="E142" s="16">
        <v>3100580.0</v>
      </c>
      <c r="F142" s="9">
        <v>1938.0</v>
      </c>
      <c r="G142" s="10">
        <v>9.0</v>
      </c>
      <c r="H142" s="10">
        <v>9.0</v>
      </c>
      <c r="I142" s="5"/>
    </row>
    <row r="143">
      <c r="A143" s="5" t="s">
        <v>161</v>
      </c>
      <c r="B143" s="6">
        <v>846596.0</v>
      </c>
      <c r="C143" s="6">
        <v>1460000.0</v>
      </c>
      <c r="D143" s="7">
        <f>1440000 + 86400</f>
        <v>1526400</v>
      </c>
      <c r="E143" s="16">
        <v>2885997.0</v>
      </c>
      <c r="F143" s="9">
        <v>1945.0</v>
      </c>
      <c r="G143" s="10">
        <v>9.0</v>
      </c>
      <c r="H143" s="10">
        <v>9.0</v>
      </c>
      <c r="I143" s="5"/>
    </row>
    <row r="144">
      <c r="A144" s="5" t="s">
        <v>162</v>
      </c>
      <c r="B144" s="6">
        <v>580960.0</v>
      </c>
      <c r="C144" s="6">
        <v>569000.0</v>
      </c>
      <c r="D144" s="7">
        <f>64200 + 1800000</f>
        <v>1864200</v>
      </c>
      <c r="E144" s="9">
        <v>2480171.0</v>
      </c>
      <c r="F144" s="9">
        <v>1961.0</v>
      </c>
      <c r="G144" s="10">
        <v>9.0</v>
      </c>
      <c r="H144" s="10">
        <v>9.0</v>
      </c>
      <c r="I144" s="5"/>
    </row>
    <row r="145">
      <c r="A145" s="5" t="s">
        <v>163</v>
      </c>
      <c r="B145" s="6">
        <v>33037.0</v>
      </c>
      <c r="C145" s="6">
        <v>203000.0</v>
      </c>
      <c r="D145" s="7">
        <f>0+0+0+144000</f>
        <v>144000</v>
      </c>
      <c r="E145" s="16">
        <v>2062007.0</v>
      </c>
      <c r="F145" s="9">
        <v>1961.0</v>
      </c>
      <c r="G145" s="10">
        <v>9.0</v>
      </c>
      <c r="H145" s="10">
        <v>9.0</v>
      </c>
      <c r="I145" s="5"/>
    </row>
    <row r="146">
      <c r="A146" s="5" t="s">
        <v>164</v>
      </c>
      <c r="B146" s="6">
        <v>8110.0</v>
      </c>
      <c r="C146" s="6">
        <v>195000.0</v>
      </c>
      <c r="D146" s="7">
        <f>0+0+0+1516</f>
        <v>1516</v>
      </c>
      <c r="E146" s="16">
        <v>1997555.0</v>
      </c>
      <c r="F146" s="9">
        <v>1962.0</v>
      </c>
      <c r="G146" s="10">
        <v>9.0</v>
      </c>
      <c r="H146" s="10">
        <v>9.0</v>
      </c>
      <c r="I146" s="5"/>
    </row>
    <row r="147">
      <c r="A147" s="5" t="s">
        <v>165</v>
      </c>
      <c r="B147" s="6">
        <v>77834.0</v>
      </c>
      <c r="C147" s="6">
        <v>31200.0</v>
      </c>
      <c r="D147" s="7">
        <f>20000+85000</f>
        <v>105000</v>
      </c>
      <c r="E147" s="9">
        <v>1653463.0</v>
      </c>
      <c r="F147" s="9">
        <v>1963.0</v>
      </c>
      <c r="G147" s="10">
        <v>9.0</v>
      </c>
      <c r="H147" s="10">
        <v>9.0</v>
      </c>
      <c r="I147" s="5"/>
    </row>
    <row r="148">
      <c r="A148" s="5" t="s">
        <v>166</v>
      </c>
      <c r="B148" s="6">
        <v>560843.0</v>
      </c>
      <c r="C148" s="6">
        <v>3010000.0</v>
      </c>
      <c r="D148" s="7">
        <f>32000+9200000</f>
        <v>9232000</v>
      </c>
      <c r="E148" s="9">
        <v>3500000.0</v>
      </c>
      <c r="F148" s="9">
        <v>1967.0</v>
      </c>
      <c r="G148" s="10">
        <v>9.0</v>
      </c>
      <c r="H148" s="10">
        <v>9.0</v>
      </c>
      <c r="I148" s="5"/>
    </row>
    <row r="149">
      <c r="A149" s="5" t="s">
        <v>167</v>
      </c>
      <c r="B149" s="6">
        <v>335374.0</v>
      </c>
      <c r="C149" s="6">
        <v>269000.0</v>
      </c>
      <c r="D149" s="7">
        <f>0+0+0+17400</f>
        <v>17400</v>
      </c>
      <c r="E149" s="16">
        <v>1768947.0</v>
      </c>
      <c r="F149" s="9">
        <v>1967.0</v>
      </c>
      <c r="G149" s="10">
        <v>9.0</v>
      </c>
      <c r="H149" s="10">
        <v>9.0</v>
      </c>
      <c r="I149" s="5"/>
    </row>
    <row r="150">
      <c r="A150" s="5" t="s">
        <v>168</v>
      </c>
      <c r="B150" s="6">
        <v>1645597.0</v>
      </c>
      <c r="C150" s="6">
        <v>1070000.0</v>
      </c>
      <c r="D150" s="7">
        <f>26000+ 1900000+ 2500000</f>
        <v>4426000</v>
      </c>
      <c r="E150" s="9">
        <v>1488102.0</v>
      </c>
      <c r="F150" s="9">
        <v>1972.0</v>
      </c>
      <c r="G150" s="10">
        <v>9.0</v>
      </c>
      <c r="H150" s="10">
        <v>9.0</v>
      </c>
      <c r="I150" s="5"/>
    </row>
    <row r="151">
      <c r="A151" s="5" t="s">
        <v>169</v>
      </c>
      <c r="B151" s="6">
        <v>237314.0</v>
      </c>
      <c r="C151" s="6">
        <v>783000.0</v>
      </c>
      <c r="D151" s="7">
        <f>9400 + 385000</f>
        <v>394400</v>
      </c>
      <c r="E151" s="9">
        <v>1240085.0</v>
      </c>
      <c r="F151" s="9">
        <v>1972.0</v>
      </c>
      <c r="G151" s="10">
        <v>9.0</v>
      </c>
      <c r="H151" s="10">
        <v>9.0</v>
      </c>
      <c r="I151" s="5"/>
    </row>
    <row r="152">
      <c r="A152" s="5" t="s">
        <v>170</v>
      </c>
      <c r="B152" s="6">
        <v>4253.0</v>
      </c>
      <c r="C152" s="6">
        <v>103000.0</v>
      </c>
      <c r="D152" s="7">
        <f>0+335+0+2227</f>
        <v>2562</v>
      </c>
      <c r="E152" s="16">
        <v>1548054.0</v>
      </c>
      <c r="F152" s="9">
        <v>1972.0</v>
      </c>
      <c r="G152" s="10">
        <v>9.0</v>
      </c>
      <c r="H152" s="10">
        <v>9.0</v>
      </c>
      <c r="I152" s="5"/>
    </row>
    <row r="153">
      <c r="A153" s="5" t="s">
        <v>171</v>
      </c>
      <c r="B153" s="6">
        <v>484920.0</v>
      </c>
      <c r="C153" s="6">
        <v>927000.0</v>
      </c>
      <c r="D153" s="7">
        <f>274000+272000+272700 + 3200000</f>
        <v>4018700</v>
      </c>
      <c r="E153" s="9">
        <v>1459994.0</v>
      </c>
      <c r="F153" s="9">
        <v>1973.0</v>
      </c>
      <c r="G153" s="10">
        <v>9.0</v>
      </c>
      <c r="H153" s="10">
        <v>9.0</v>
      </c>
      <c r="I153" s="5"/>
    </row>
    <row r="154">
      <c r="A154" s="5" t="s">
        <v>172</v>
      </c>
      <c r="B154" s="6">
        <v>770961.0</v>
      </c>
      <c r="C154" s="6">
        <v>2240000.0</v>
      </c>
      <c r="D154" s="7">
        <f>279000+1700000+9400000</f>
        <v>11379000</v>
      </c>
      <c r="E154" s="9">
        <v>3000000.0</v>
      </c>
      <c r="F154" s="9">
        <v>1976.0</v>
      </c>
      <c r="G154" s="10">
        <v>9.0</v>
      </c>
      <c r="H154" s="10">
        <v>9.0</v>
      </c>
      <c r="I154" s="5"/>
    </row>
    <row r="155">
      <c r="A155" s="5" t="s">
        <v>173</v>
      </c>
      <c r="B155" s="6">
        <v>325436.0</v>
      </c>
      <c r="C155" s="6">
        <v>353000.0</v>
      </c>
      <c r="D155" s="7">
        <f>97000+2800000+3100000</f>
        <v>5997000</v>
      </c>
      <c r="E155" s="16">
        <v>2106676.0</v>
      </c>
      <c r="F155" s="9">
        <v>1977.0</v>
      </c>
      <c r="G155" s="10">
        <v>9.0</v>
      </c>
      <c r="H155" s="10">
        <v>9.0</v>
      </c>
      <c r="I155" s="5"/>
    </row>
    <row r="156">
      <c r="A156" s="5" t="s">
        <v>174</v>
      </c>
      <c r="B156" s="6">
        <v>117969.0</v>
      </c>
      <c r="C156" s="6">
        <v>192000.0</v>
      </c>
      <c r="D156" s="7">
        <f>23600 +20000</f>
        <v>43600</v>
      </c>
      <c r="E156" s="9">
        <v>583170.0</v>
      </c>
      <c r="F156" s="9">
        <v>1977.0</v>
      </c>
      <c r="G156" s="10">
        <v>9.0</v>
      </c>
      <c r="H156" s="10">
        <v>9.0</v>
      </c>
      <c r="I156" s="5"/>
    </row>
    <row r="157">
      <c r="A157" s="14" t="s">
        <v>175</v>
      </c>
      <c r="B157" s="6">
        <v>376295.0</v>
      </c>
      <c r="C157" s="6">
        <v>1190000.0</v>
      </c>
      <c r="D157" s="7">
        <f>60000+10800000</f>
        <v>10860000</v>
      </c>
      <c r="E157" s="9">
        <v>5600000.0</v>
      </c>
      <c r="F157" s="9">
        <v>1978.0</v>
      </c>
      <c r="G157" s="10">
        <v>9.0</v>
      </c>
      <c r="H157" s="10">
        <v>9.0</v>
      </c>
      <c r="I157" s="5"/>
    </row>
    <row r="158">
      <c r="A158" s="5" t="s">
        <v>176</v>
      </c>
      <c r="B158" s="6">
        <v>331920.0</v>
      </c>
      <c r="C158" s="6">
        <v>3070000.0</v>
      </c>
      <c r="D158" s="7">
        <f>13600000+3700000+1600000</f>
        <v>18900000</v>
      </c>
      <c r="E158" s="9">
        <v>2800000.0</v>
      </c>
      <c r="F158" s="9">
        <v>1979.0</v>
      </c>
      <c r="G158" s="10">
        <v>9.0</v>
      </c>
      <c r="H158" s="10">
        <v>9.0</v>
      </c>
      <c r="I158" s="5"/>
    </row>
    <row r="159">
      <c r="A159" s="5" t="s">
        <v>177</v>
      </c>
      <c r="B159" s="6">
        <v>44671.0</v>
      </c>
      <c r="C159" s="6">
        <v>2480000.0</v>
      </c>
      <c r="D159" s="7">
        <f>98200+0+0+489000</f>
        <v>587200</v>
      </c>
      <c r="E159" s="9">
        <v>992068.0</v>
      </c>
      <c r="F159" s="9">
        <v>1979.0</v>
      </c>
      <c r="G159" s="10">
        <v>11.0</v>
      </c>
      <c r="H159" s="10">
        <v>9.0</v>
      </c>
      <c r="I159" s="5"/>
    </row>
    <row r="160">
      <c r="A160" s="5" t="s">
        <v>178</v>
      </c>
      <c r="B160" s="6">
        <v>328025.0</v>
      </c>
      <c r="C160" s="6">
        <v>923000.0</v>
      </c>
      <c r="D160" s="7">
        <f>1970000 +15000000+1976672</f>
        <v>18946672</v>
      </c>
      <c r="E160" s="9">
        <v>2600000.0</v>
      </c>
      <c r="F160" s="9">
        <v>1979.0</v>
      </c>
      <c r="G160" s="10">
        <v>9.0</v>
      </c>
      <c r="H160" s="10">
        <v>9.0</v>
      </c>
      <c r="I160" s="5"/>
    </row>
    <row r="161">
      <c r="A161" s="5" t="s">
        <v>179</v>
      </c>
      <c r="B161" s="6">
        <v>69771.0</v>
      </c>
      <c r="C161" s="6">
        <v>714000.0</v>
      </c>
      <c r="D161" s="7">
        <f>1430000 + 1500000</f>
        <v>2930000</v>
      </c>
      <c r="E161" s="9">
        <v>1984136.0</v>
      </c>
      <c r="F161" s="9">
        <v>1979.0</v>
      </c>
      <c r="G161" s="10">
        <v>9.0</v>
      </c>
      <c r="H161" s="10">
        <v>9.0</v>
      </c>
      <c r="I161" s="5"/>
    </row>
    <row r="162">
      <c r="A162" s="5" t="s">
        <v>180</v>
      </c>
      <c r="B162" s="6">
        <v>821528.0</v>
      </c>
      <c r="C162" s="6">
        <v>1550000.0</v>
      </c>
      <c r="D162" s="7">
        <f>9200000+272000+507000+2200000</f>
        <v>12179000</v>
      </c>
      <c r="E162" s="9">
        <v>2500000.0</v>
      </c>
      <c r="F162" s="9">
        <v>1981.0</v>
      </c>
      <c r="G162" s="10">
        <v>9.0</v>
      </c>
      <c r="H162" s="10">
        <v>9.0</v>
      </c>
      <c r="I162" s="5"/>
    </row>
    <row r="163">
      <c r="A163" s="5" t="s">
        <v>181</v>
      </c>
      <c r="B163" s="6">
        <v>195165.0</v>
      </c>
      <c r="C163" s="6">
        <v>4650000.0</v>
      </c>
      <c r="D163" s="7">
        <f>801000</f>
        <v>801000</v>
      </c>
      <c r="E163" s="16">
        <v>785006.0</v>
      </c>
      <c r="F163" s="9">
        <v>1983.0</v>
      </c>
      <c r="G163" s="10">
        <v>9.0</v>
      </c>
      <c r="H163" s="10">
        <v>9.0</v>
      </c>
      <c r="I163" s="5"/>
    </row>
    <row r="164">
      <c r="A164" s="5" t="s">
        <v>182</v>
      </c>
      <c r="B164" s="6">
        <v>109376.0</v>
      </c>
      <c r="C164" s="6">
        <v>1190000.0</v>
      </c>
      <c r="D164" s="7">
        <f>19400000+28180+185400</f>
        <v>19613580</v>
      </c>
      <c r="E164" s="16">
        <v>3587605.0</v>
      </c>
      <c r="F164" s="9">
        <v>1983.0</v>
      </c>
      <c r="G164" s="10">
        <v>9.0</v>
      </c>
      <c r="H164" s="10">
        <v>9.0</v>
      </c>
      <c r="I164" s="5"/>
    </row>
    <row r="165">
      <c r="A165" s="5" t="s">
        <v>183</v>
      </c>
      <c r="B165" s="6">
        <v>410355.0</v>
      </c>
      <c r="C165" s="6">
        <v>1140000.0</v>
      </c>
      <c r="D165" s="7">
        <f>1200000</f>
        <v>1200000</v>
      </c>
      <c r="E165" s="9">
        <v>1653447.0</v>
      </c>
      <c r="F165" s="9">
        <v>1985.0</v>
      </c>
      <c r="G165" s="10">
        <v>9.0</v>
      </c>
      <c r="H165" s="10">
        <v>9.0</v>
      </c>
      <c r="I165" s="5"/>
    </row>
    <row r="166">
      <c r="A166" s="5" t="s">
        <v>184</v>
      </c>
      <c r="B166" s="6">
        <v>41906.0</v>
      </c>
      <c r="C166" s="6">
        <v>231000.0</v>
      </c>
      <c r="D166" s="7">
        <f>0 +180000</f>
        <v>180000</v>
      </c>
      <c r="E166" s="9">
        <v>512568.0</v>
      </c>
      <c r="F166" s="9">
        <v>1985.0</v>
      </c>
      <c r="G166" s="10">
        <v>9.0</v>
      </c>
      <c r="H166" s="10">
        <v>9.0</v>
      </c>
      <c r="I166" s="5"/>
    </row>
    <row r="167">
      <c r="A167" s="5" t="s">
        <v>185</v>
      </c>
      <c r="B167" s="6">
        <v>103902.0</v>
      </c>
      <c r="C167" s="6">
        <v>3860000.0</v>
      </c>
      <c r="D167" s="7">
        <f>1720000+675400+675500+3000000</f>
        <v>6070900</v>
      </c>
      <c r="E167" s="9">
        <v>595241.0</v>
      </c>
      <c r="F167" s="9">
        <v>1988.0</v>
      </c>
      <c r="G167" s="10">
        <v>11.0</v>
      </c>
      <c r="H167" s="10">
        <v>9.0</v>
      </c>
      <c r="I167" s="5"/>
    </row>
    <row r="168">
      <c r="A168" s="5" t="s">
        <v>186</v>
      </c>
      <c r="B168" s="6">
        <v>201894.0</v>
      </c>
      <c r="C168" s="6">
        <v>1390000.0</v>
      </c>
      <c r="D168" s="7">
        <f>49000+3200000</f>
        <v>3249000</v>
      </c>
      <c r="E168" s="9">
        <v>1700000.0</v>
      </c>
      <c r="F168" s="9">
        <v>1989.0</v>
      </c>
      <c r="G168" s="10">
        <v>9.0</v>
      </c>
      <c r="H168" s="10">
        <v>9.0</v>
      </c>
      <c r="I168" s="5"/>
    </row>
    <row r="169">
      <c r="A169" s="5" t="s">
        <v>187</v>
      </c>
      <c r="B169" s="6">
        <v>192636.0</v>
      </c>
      <c r="C169" s="6">
        <v>3410000.0</v>
      </c>
      <c r="D169" s="7">
        <f>0+41000+84900+1300000</f>
        <v>1425900</v>
      </c>
      <c r="E169" s="16">
        <v>603882.0</v>
      </c>
      <c r="F169" s="9">
        <v>1991.0</v>
      </c>
      <c r="G169" s="10">
        <v>11.0</v>
      </c>
      <c r="H169" s="10">
        <v>9.0</v>
      </c>
      <c r="I169" s="5"/>
    </row>
    <row r="170">
      <c r="A170" s="5" t="s">
        <v>188</v>
      </c>
      <c r="B170" s="6">
        <v>24151.0</v>
      </c>
      <c r="C170" s="6">
        <v>257000.0</v>
      </c>
      <c r="D170" s="7">
        <f>35800+3400+57000+213000</f>
        <v>309200</v>
      </c>
      <c r="E170" s="16">
        <v>617028.0</v>
      </c>
      <c r="F170" s="9">
        <v>1993.0</v>
      </c>
      <c r="G170" s="10">
        <v>11.0</v>
      </c>
      <c r="H170" s="10">
        <v>9.0</v>
      </c>
      <c r="I170" s="5"/>
    </row>
    <row r="171">
      <c r="A171" s="5" t="s">
        <v>189</v>
      </c>
      <c r="B171" s="6">
        <v>1021.0</v>
      </c>
      <c r="C171" s="6">
        <v>29000.0</v>
      </c>
      <c r="D171" s="7">
        <v>0.0</v>
      </c>
      <c r="E171" s="8"/>
      <c r="F171" s="9">
        <v>1933.0</v>
      </c>
      <c r="G171" s="10">
        <v>12.0</v>
      </c>
      <c r="H171" s="10">
        <v>10.0</v>
      </c>
      <c r="I171" s="5"/>
    </row>
    <row r="172">
      <c r="A172" s="5" t="s">
        <v>190</v>
      </c>
      <c r="B172" s="6">
        <v>19857.0</v>
      </c>
      <c r="C172" s="6">
        <v>382000.0</v>
      </c>
      <c r="D172" s="7">
        <v>0.0</v>
      </c>
      <c r="E172" s="8"/>
      <c r="F172" s="9">
        <v>1938.0</v>
      </c>
      <c r="G172" s="10">
        <v>12.0</v>
      </c>
      <c r="H172" s="10">
        <v>10.0</v>
      </c>
      <c r="I172" s="5"/>
    </row>
    <row r="173">
      <c r="A173" s="5" t="s">
        <v>191</v>
      </c>
      <c r="B173" s="6">
        <v>1260.0</v>
      </c>
      <c r="C173" s="6">
        <v>19100.0</v>
      </c>
      <c r="D173" s="7">
        <v>0.0</v>
      </c>
      <c r="E173" s="8"/>
      <c r="F173" s="9">
        <v>1958.0</v>
      </c>
      <c r="G173" s="10">
        <v>12.0</v>
      </c>
      <c r="H173" s="10">
        <v>10.0</v>
      </c>
      <c r="I173" s="5"/>
    </row>
    <row r="174">
      <c r="A174" s="5" t="s">
        <v>192</v>
      </c>
      <c r="B174" s="6">
        <v>61114.0</v>
      </c>
      <c r="C174" s="6">
        <v>726000.0</v>
      </c>
      <c r="D174" s="7">
        <v>0.0</v>
      </c>
      <c r="E174" s="8"/>
      <c r="F174" s="9">
        <v>1966.0</v>
      </c>
      <c r="G174" s="10">
        <v>12.0</v>
      </c>
      <c r="H174" s="10">
        <v>10.0</v>
      </c>
      <c r="I174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</row>
    <row r="2">
      <c r="A2" s="5" t="s">
        <v>73</v>
      </c>
      <c r="B2" s="6">
        <v>62703.0</v>
      </c>
      <c r="C2" s="6">
        <v>279000.0</v>
      </c>
      <c r="D2" s="7">
        <f>0+8880+3700000+110000</f>
        <v>3818880</v>
      </c>
      <c r="E2" s="9">
        <v>396827.0</v>
      </c>
      <c r="F2" s="9">
        <v>2004.0</v>
      </c>
      <c r="G2" s="10">
        <v>11.0</v>
      </c>
      <c r="H2" s="10">
        <v>2.0</v>
      </c>
    </row>
    <row r="3">
      <c r="A3" s="5" t="s">
        <v>70</v>
      </c>
      <c r="B3" s="6">
        <v>106532.0</v>
      </c>
      <c r="C3" s="6">
        <v>359000.0</v>
      </c>
      <c r="D3" s="7">
        <f>5460000+918872+7400000+1100000</f>
        <v>14878872</v>
      </c>
      <c r="E3" s="9">
        <v>90000.0</v>
      </c>
      <c r="F3" s="9">
        <v>2003.0</v>
      </c>
      <c r="G3" s="10">
        <v>11.0</v>
      </c>
      <c r="H3" s="10">
        <v>2.0</v>
      </c>
    </row>
    <row r="4">
      <c r="A4" s="5" t="s">
        <v>71</v>
      </c>
      <c r="B4" s="6">
        <v>2036.0</v>
      </c>
      <c r="C4" s="6">
        <v>42000.0</v>
      </c>
      <c r="D4" s="7">
        <f>1200000+0+46400000+2100000</f>
        <v>49700000</v>
      </c>
      <c r="E4" s="8"/>
      <c r="F4" s="9">
        <v>2003.0</v>
      </c>
      <c r="G4" s="10">
        <v>11.0</v>
      </c>
      <c r="H4" s="10">
        <v>2.0</v>
      </c>
    </row>
    <row r="5">
      <c r="A5" s="5" t="s">
        <v>72</v>
      </c>
      <c r="B5" s="6">
        <v>15072.0</v>
      </c>
      <c r="C5" s="6">
        <v>37900.0</v>
      </c>
      <c r="D5" s="7">
        <f>2570000+62132+4200000+3000000</f>
        <v>9832132</v>
      </c>
      <c r="E5" s="8"/>
      <c r="F5" s="9">
        <v>2003.0</v>
      </c>
      <c r="G5" s="10">
        <v>11.0</v>
      </c>
      <c r="H5" s="10">
        <v>2.0</v>
      </c>
    </row>
    <row r="6">
      <c r="A6" s="5" t="s">
        <v>65</v>
      </c>
      <c r="B6" s="6">
        <v>245286.0</v>
      </c>
      <c r="C6" s="6">
        <v>1460000.0</v>
      </c>
      <c r="D6" s="7">
        <f>2520000+12100000+990000+219700</f>
        <v>15829700</v>
      </c>
      <c r="E6" s="9">
        <v>60000.0</v>
      </c>
      <c r="F6" s="9">
        <v>2002.0</v>
      </c>
      <c r="G6" s="10">
        <v>11.0</v>
      </c>
      <c r="H6" s="10">
        <v>2.0</v>
      </c>
    </row>
    <row r="7">
      <c r="A7" s="5" t="s">
        <v>66</v>
      </c>
      <c r="B7" s="6">
        <v>6903.0</v>
      </c>
      <c r="C7" s="6">
        <v>536000.0</v>
      </c>
      <c r="D7" s="7">
        <f>53700+21539+20700000+2200000</f>
        <v>22975239</v>
      </c>
      <c r="E7" s="8"/>
      <c r="F7" s="9">
        <v>2002.0</v>
      </c>
      <c r="G7" s="10">
        <v>11.0</v>
      </c>
      <c r="H7" s="10">
        <v>2.0</v>
      </c>
    </row>
    <row r="8">
      <c r="A8" s="5" t="s">
        <v>67</v>
      </c>
      <c r="B8" s="6">
        <v>356552.0</v>
      </c>
      <c r="C8" s="6">
        <v>522000.0</v>
      </c>
      <c r="D8" s="7">
        <f>788000+14000000+17600000+6000000</f>
        <v>38388000</v>
      </c>
      <c r="E8" s="9">
        <v>54894.0</v>
      </c>
      <c r="F8" s="9">
        <v>2002.0</v>
      </c>
      <c r="G8" s="10">
        <v>11.0</v>
      </c>
      <c r="H8" s="10">
        <v>2.0</v>
      </c>
    </row>
    <row r="9">
      <c r="A9" s="5" t="s">
        <v>68</v>
      </c>
      <c r="B9" s="6">
        <v>98201.0</v>
      </c>
      <c r="C9" s="6">
        <v>174000.0</v>
      </c>
      <c r="D9" s="7">
        <f>1000000+503131+14900000+3800000</f>
        <v>20203131</v>
      </c>
      <c r="E9" s="8"/>
      <c r="F9" s="9">
        <v>2002.0</v>
      </c>
      <c r="G9" s="10">
        <v>11.0</v>
      </c>
      <c r="H9" s="10">
        <v>2.0</v>
      </c>
    </row>
    <row r="10">
      <c r="A10" s="5" t="s">
        <v>69</v>
      </c>
      <c r="B10" s="6">
        <v>337.0</v>
      </c>
      <c r="C10" s="6">
        <v>12100.0</v>
      </c>
      <c r="D10" s="7">
        <f>226000+0+8600000+178000</f>
        <v>9004000</v>
      </c>
      <c r="E10" s="8"/>
      <c r="F10" s="9">
        <v>2002.0</v>
      </c>
      <c r="G10" s="10">
        <v>11.0</v>
      </c>
      <c r="H10" s="10">
        <v>2.0</v>
      </c>
    </row>
    <row r="11">
      <c r="A11" s="5" t="s">
        <v>62</v>
      </c>
      <c r="B11" s="6">
        <v>705459.0</v>
      </c>
      <c r="C11" s="6">
        <v>4200000.0</v>
      </c>
      <c r="D11" s="7">
        <f>3300000+320778+17100000+3650000</f>
        <v>24370778</v>
      </c>
      <c r="E11" s="9">
        <v>47453.0</v>
      </c>
      <c r="F11" s="9">
        <v>2001.0</v>
      </c>
      <c r="G11" s="10">
        <v>11.0</v>
      </c>
      <c r="H11" s="10">
        <v>2.0</v>
      </c>
    </row>
    <row r="12">
      <c r="A12" s="5" t="s">
        <v>63</v>
      </c>
      <c r="B12" s="6">
        <v>946882.0</v>
      </c>
      <c r="C12" s="6">
        <v>638000.0</v>
      </c>
      <c r="D12" s="7">
        <f>1220000+854000+24600000+720000</f>
        <v>27394000</v>
      </c>
      <c r="E12" s="9">
        <v>53075.0</v>
      </c>
      <c r="F12" s="9">
        <v>2001.0</v>
      </c>
      <c r="G12" s="10">
        <v>11.0</v>
      </c>
      <c r="H12" s="10">
        <v>2.0</v>
      </c>
    </row>
    <row r="13">
      <c r="A13" s="5" t="s">
        <v>64</v>
      </c>
      <c r="B13" s="6">
        <v>182115.0</v>
      </c>
      <c r="C13" s="6">
        <v>260000.0</v>
      </c>
      <c r="D13" s="7">
        <f>491000+422000+20800000+1900000</f>
        <v>23613000</v>
      </c>
      <c r="E13" s="8"/>
      <c r="F13" s="9">
        <v>2001.0</v>
      </c>
      <c r="G13" s="10">
        <v>11.0</v>
      </c>
      <c r="H13" s="10">
        <v>2.0</v>
      </c>
    </row>
    <row r="14">
      <c r="A14" s="5" t="s">
        <v>56</v>
      </c>
      <c r="B14" s="6">
        <v>437942.0</v>
      </c>
      <c r="C14" s="6">
        <v>1720000.0</v>
      </c>
      <c r="D14" s="7">
        <f>591000+20000+9800000+516000</f>
        <v>10927000</v>
      </c>
      <c r="E14" s="9">
        <v>565479.0</v>
      </c>
      <c r="F14" s="9">
        <v>2000.0</v>
      </c>
      <c r="G14" s="10">
        <v>11.0</v>
      </c>
      <c r="H14" s="10">
        <v>2.0</v>
      </c>
    </row>
    <row r="15">
      <c r="A15" s="5" t="s">
        <v>57</v>
      </c>
      <c r="B15" s="6">
        <v>283241.0</v>
      </c>
      <c r="C15" s="6">
        <v>611000.0</v>
      </c>
      <c r="D15" s="7">
        <f>13700000+259000+942600+2000000</f>
        <v>16901600</v>
      </c>
      <c r="E15" s="8"/>
      <c r="F15" s="9">
        <v>2000.0</v>
      </c>
      <c r="G15" s="10">
        <v>11.0</v>
      </c>
      <c r="H15" s="10">
        <v>2.0</v>
      </c>
    </row>
    <row r="16">
      <c r="A16" s="5" t="s">
        <v>58</v>
      </c>
      <c r="B16" s="6">
        <v>105175.0</v>
      </c>
      <c r="C16" s="6">
        <v>188000.0</v>
      </c>
      <c r="D16" s="7">
        <f>899000+229985+13700000+5400000</f>
        <v>20228985</v>
      </c>
      <c r="E16" s="8"/>
      <c r="F16" s="9">
        <v>2000.0</v>
      </c>
      <c r="G16" s="10">
        <v>11.0</v>
      </c>
      <c r="H16" s="10">
        <v>2.0</v>
      </c>
    </row>
    <row r="17">
      <c r="A17" s="5" t="s">
        <v>59</v>
      </c>
      <c r="B17" s="6">
        <v>18126.0</v>
      </c>
      <c r="C17" s="6">
        <v>71000.0</v>
      </c>
      <c r="D17" s="7">
        <f>208000+76535+10300000+3400000</f>
        <v>13984535</v>
      </c>
      <c r="E17" s="9">
        <v>23809.0</v>
      </c>
      <c r="F17" s="9">
        <v>2000.0</v>
      </c>
      <c r="G17" s="10">
        <v>11.0</v>
      </c>
      <c r="H17" s="10">
        <v>2.0</v>
      </c>
    </row>
    <row r="18">
      <c r="A18" s="5" t="s">
        <v>60</v>
      </c>
      <c r="B18" s="6">
        <v>40191.0</v>
      </c>
      <c r="C18" s="6">
        <v>49900.0</v>
      </c>
      <c r="D18" s="7">
        <f>439000+26607+12200000+2000000</f>
        <v>14665607</v>
      </c>
      <c r="E18" s="8"/>
      <c r="F18" s="9">
        <v>2000.0</v>
      </c>
      <c r="G18" s="10">
        <v>11.0</v>
      </c>
      <c r="H18" s="10">
        <v>2.0</v>
      </c>
    </row>
    <row r="19">
      <c r="A19" s="13" t="s">
        <v>61</v>
      </c>
      <c r="B19" s="6">
        <v>2350.0</v>
      </c>
      <c r="C19" s="6">
        <v>33500.0</v>
      </c>
      <c r="D19" s="7">
        <f>787000+106937+3700000+919000</f>
        <v>5512937</v>
      </c>
      <c r="E19" s="8"/>
      <c r="F19" s="9">
        <v>2000.0</v>
      </c>
      <c r="G19" s="10">
        <v>11.0</v>
      </c>
      <c r="H19" s="10">
        <v>2.0</v>
      </c>
    </row>
    <row r="20">
      <c r="A20" s="5" t="s">
        <v>51</v>
      </c>
      <c r="B20" s="6">
        <v>207715.0</v>
      </c>
      <c r="C20" s="6">
        <v>2200000.0</v>
      </c>
      <c r="D20" s="7">
        <f>9730000+349500+0+15000000</f>
        <v>25079500</v>
      </c>
      <c r="E20" s="9">
        <v>5357169.0</v>
      </c>
      <c r="F20" s="9">
        <v>1999.0</v>
      </c>
      <c r="G20" s="10">
        <v>11.0</v>
      </c>
      <c r="H20" s="10">
        <v>2.0</v>
      </c>
    </row>
    <row r="21">
      <c r="A21" s="5" t="s">
        <v>52</v>
      </c>
      <c r="B21" s="6">
        <v>8238.0</v>
      </c>
      <c r="C21" s="6">
        <v>489000.0</v>
      </c>
      <c r="D21" s="7">
        <f>16700000+1000000+0+6000000</f>
        <v>23700000</v>
      </c>
      <c r="E21" s="9">
        <v>2100000.0</v>
      </c>
      <c r="F21" s="9">
        <v>1999.0</v>
      </c>
      <c r="G21" s="10">
        <v>11.0</v>
      </c>
      <c r="H21" s="10">
        <v>2.0</v>
      </c>
    </row>
    <row r="22">
      <c r="A22" s="5" t="s">
        <v>53</v>
      </c>
      <c r="B22" s="6">
        <v>137034.0</v>
      </c>
      <c r="C22" s="6">
        <v>347000.0</v>
      </c>
      <c r="D22" s="7">
        <f>1060000+658000+17000000+8000000</f>
        <v>26718000</v>
      </c>
      <c r="E22" s="9">
        <v>31746.0</v>
      </c>
      <c r="F22" s="9">
        <v>1999.0</v>
      </c>
      <c r="G22" s="10">
        <v>11.0</v>
      </c>
      <c r="H22" s="10">
        <v>2.0</v>
      </c>
    </row>
    <row r="23">
      <c r="A23" s="14" t="s">
        <v>54</v>
      </c>
      <c r="B23" s="6">
        <v>50935.0</v>
      </c>
      <c r="C23" s="6">
        <v>127000.0</v>
      </c>
      <c r="D23" s="7">
        <f>123000+116400+25000000+7400000</f>
        <v>32639400</v>
      </c>
      <c r="E23" s="9">
        <v>81018.0</v>
      </c>
      <c r="F23" s="9">
        <v>1999.0</v>
      </c>
      <c r="G23" s="10">
        <v>11.0</v>
      </c>
      <c r="H23" s="10">
        <v>2.0</v>
      </c>
    </row>
    <row r="24">
      <c r="A24" s="15" t="s">
        <v>55</v>
      </c>
      <c r="B24" s="6">
        <v>781.0</v>
      </c>
      <c r="C24" s="6">
        <v>114000.0</v>
      </c>
      <c r="D24" s="7">
        <f>0+1800+26200000+242000+224000</f>
        <v>26667800</v>
      </c>
      <c r="E24" s="8"/>
      <c r="F24" s="9">
        <v>1999.0</v>
      </c>
      <c r="G24" s="10">
        <v>11.0</v>
      </c>
      <c r="H24" s="10">
        <v>2.0</v>
      </c>
    </row>
    <row r="25">
      <c r="A25" s="5" t="s">
        <v>121</v>
      </c>
      <c r="B25" s="6">
        <v>71507.0</v>
      </c>
      <c r="C25" s="6">
        <v>1220000.0</v>
      </c>
      <c r="D25" s="7">
        <f>3180000 +3600000+2500000</f>
        <v>9280000</v>
      </c>
      <c r="E25" s="9">
        <v>2000000.0</v>
      </c>
      <c r="F25" s="9">
        <v>1999.0</v>
      </c>
      <c r="G25" s="10">
        <v>11.0</v>
      </c>
      <c r="H25" s="10">
        <v>5.0</v>
      </c>
    </row>
    <row r="26">
      <c r="A26" s="5" t="s">
        <v>50</v>
      </c>
      <c r="B26" s="6">
        <v>4649.0</v>
      </c>
      <c r="C26" s="6">
        <v>78000.0</v>
      </c>
      <c r="D26" s="7">
        <f>615000+358000+13900000+6000000</f>
        <v>20873000</v>
      </c>
      <c r="E26" s="9">
        <v>171958.0</v>
      </c>
      <c r="F26" s="9">
        <v>1998.0</v>
      </c>
      <c r="G26" s="10">
        <v>11.0</v>
      </c>
      <c r="H26" s="10">
        <v>2.0</v>
      </c>
    </row>
    <row r="27">
      <c r="A27" s="5" t="s">
        <v>120</v>
      </c>
      <c r="B27" s="6">
        <v>1221602.0</v>
      </c>
      <c r="C27" s="6">
        <v>3540000.0</v>
      </c>
      <c r="D27" s="7">
        <f>2570973+11800000 +7600000</f>
        <v>21970973</v>
      </c>
      <c r="E27" s="9">
        <v>7400000.0</v>
      </c>
      <c r="F27" s="9">
        <v>1998.0</v>
      </c>
      <c r="G27" s="10">
        <v>11.0</v>
      </c>
      <c r="H27" s="10">
        <v>5.0</v>
      </c>
    </row>
    <row r="28">
      <c r="A28" s="5" t="s">
        <v>49</v>
      </c>
      <c r="B28" s="6">
        <v>514086.0</v>
      </c>
      <c r="C28" s="6">
        <v>3990000.0</v>
      </c>
      <c r="D28" s="7">
        <f>2780000+144000+5400000+1600000</f>
        <v>9924000</v>
      </c>
      <c r="E28" s="8"/>
      <c r="F28" s="9">
        <v>1997.0</v>
      </c>
      <c r="G28" s="10">
        <v>11.0</v>
      </c>
      <c r="H28" s="10">
        <v>2.0</v>
      </c>
    </row>
    <row r="29">
      <c r="A29" s="5" t="s">
        <v>46</v>
      </c>
      <c r="B29" s="6">
        <v>335235.0</v>
      </c>
      <c r="C29" s="6">
        <v>1240000.0</v>
      </c>
      <c r="D29" s="7">
        <f>42700000+872387+11100000+7100000</f>
        <v>61772387</v>
      </c>
      <c r="E29" s="9">
        <v>1238432.0</v>
      </c>
      <c r="F29" s="9">
        <v>1996.0</v>
      </c>
      <c r="G29" s="10">
        <v>11.0</v>
      </c>
      <c r="H29" s="10">
        <v>2.0</v>
      </c>
    </row>
    <row r="30">
      <c r="A30" s="5" t="s">
        <v>47</v>
      </c>
      <c r="B30" s="6">
        <v>54298.0</v>
      </c>
      <c r="C30" s="6">
        <v>168000.0</v>
      </c>
      <c r="D30" s="7">
        <f>14700000+372500+40100+754000</f>
        <v>15866600</v>
      </c>
      <c r="E30" s="9">
        <v>851194.0</v>
      </c>
      <c r="F30" s="9">
        <v>1996.0</v>
      </c>
      <c r="G30" s="10">
        <v>11.0</v>
      </c>
      <c r="H30" s="10">
        <v>2.0</v>
      </c>
    </row>
    <row r="31">
      <c r="A31" s="5" t="s">
        <v>48</v>
      </c>
      <c r="B31" s="6">
        <v>944.0</v>
      </c>
      <c r="C31" s="6">
        <v>63100.0</v>
      </c>
      <c r="D31" s="7">
        <f>2240000+437256+473300+0</f>
        <v>3150556</v>
      </c>
      <c r="E31" s="8"/>
      <c r="F31" s="9">
        <v>1996.0</v>
      </c>
      <c r="G31" s="10">
        <v>11.0</v>
      </c>
      <c r="H31" s="10">
        <v>2.0</v>
      </c>
    </row>
    <row r="32">
      <c r="A32" s="5" t="s">
        <v>119</v>
      </c>
      <c r="B32" s="6">
        <v>706013.0</v>
      </c>
      <c r="C32" s="6">
        <v>2450000.0</v>
      </c>
      <c r="D32" s="7">
        <f>7900000+370000+10100000+4210000</f>
        <v>22580000</v>
      </c>
      <c r="E32" s="9">
        <v>2500000.0</v>
      </c>
      <c r="F32" s="9">
        <v>1996.0</v>
      </c>
      <c r="G32" s="10">
        <v>11.0</v>
      </c>
      <c r="H32" s="10">
        <v>5.0</v>
      </c>
    </row>
    <row r="33">
      <c r="A33" s="5" t="s">
        <v>157</v>
      </c>
      <c r="B33" s="6">
        <v>32243.0</v>
      </c>
      <c r="C33" s="6">
        <v>1510000.0</v>
      </c>
      <c r="D33" s="7">
        <f>1000000</f>
        <v>1000000</v>
      </c>
      <c r="E33" s="9">
        <v>8400000.0</v>
      </c>
      <c r="F33" s="9">
        <v>1996.0</v>
      </c>
      <c r="G33" s="10">
        <v>12.0</v>
      </c>
      <c r="H33" s="10">
        <v>8.0</v>
      </c>
    </row>
    <row r="34">
      <c r="A34" s="5" t="s">
        <v>158</v>
      </c>
      <c r="B34" s="6">
        <v>22881.0</v>
      </c>
      <c r="C34" s="6">
        <v>1210000.0</v>
      </c>
      <c r="D34" s="7">
        <f>0+976+0+272000</f>
        <v>272976</v>
      </c>
      <c r="E34" s="9">
        <v>1700000.0</v>
      </c>
      <c r="F34" s="9">
        <v>1996.0</v>
      </c>
      <c r="G34" s="10">
        <v>12.0</v>
      </c>
      <c r="H34" s="10">
        <v>8.0</v>
      </c>
    </row>
    <row r="35">
      <c r="A35" s="5" t="s">
        <v>44</v>
      </c>
      <c r="B35" s="6">
        <v>392806.0</v>
      </c>
      <c r="C35" s="6">
        <v>1840000.0</v>
      </c>
      <c r="D35" s="7">
        <f>15100000+426617+5900000+3400000</f>
        <v>24826617</v>
      </c>
      <c r="E35" s="9">
        <v>780000.0</v>
      </c>
      <c r="F35" s="9">
        <v>1994.0</v>
      </c>
      <c r="G35" s="10">
        <v>11.0</v>
      </c>
      <c r="H35" s="10">
        <v>2.0</v>
      </c>
    </row>
    <row r="36">
      <c r="A36" s="5" t="s">
        <v>45</v>
      </c>
      <c r="B36" s="6">
        <v>98298.0</v>
      </c>
      <c r="C36" s="6">
        <v>952000.0</v>
      </c>
      <c r="D36" s="7">
        <f>3510000+489000+5900000+3000000</f>
        <v>12899000</v>
      </c>
      <c r="E36" s="9">
        <v>992068.0</v>
      </c>
      <c r="F36" s="9">
        <v>1994.0</v>
      </c>
      <c r="G36" s="10">
        <v>11.0</v>
      </c>
      <c r="H36" s="10">
        <v>2.0</v>
      </c>
    </row>
    <row r="37">
      <c r="A37" s="5" t="s">
        <v>117</v>
      </c>
      <c r="B37" s="6">
        <v>1732206.0</v>
      </c>
      <c r="C37" s="6">
        <v>4070000.0</v>
      </c>
      <c r="D37" s="7">
        <f>6500000+1200000+12300000+14600000</f>
        <v>34600000</v>
      </c>
      <c r="E37" s="9">
        <v>5000000.0</v>
      </c>
      <c r="F37" s="9">
        <v>1994.0</v>
      </c>
      <c r="G37" s="10">
        <v>11.0</v>
      </c>
      <c r="H37" s="10">
        <v>5.0</v>
      </c>
    </row>
    <row r="38">
      <c r="A38" s="5" t="s">
        <v>118</v>
      </c>
      <c r="B38" s="6">
        <v>496232.0</v>
      </c>
      <c r="C38" s="6">
        <v>1930000.0</v>
      </c>
      <c r="D38" s="7">
        <f>1585450+4200000</f>
        <v>5785450</v>
      </c>
      <c r="E38" s="9">
        <v>2000000.0</v>
      </c>
      <c r="F38" s="9">
        <v>1994.0</v>
      </c>
      <c r="G38" s="10">
        <v>11.0</v>
      </c>
      <c r="H38" s="10">
        <v>5.0</v>
      </c>
    </row>
    <row r="39">
      <c r="A39" s="5" t="s">
        <v>156</v>
      </c>
      <c r="B39" s="6">
        <v>2767.0</v>
      </c>
      <c r="C39" s="6">
        <v>1300000.0</v>
      </c>
      <c r="D39" s="7">
        <v>207000.0</v>
      </c>
      <c r="E39" s="9">
        <v>9500000.0</v>
      </c>
      <c r="F39" s="9">
        <v>1994.0</v>
      </c>
      <c r="G39" s="10">
        <v>12.0</v>
      </c>
      <c r="H39" s="10">
        <v>8.0</v>
      </c>
    </row>
    <row r="40">
      <c r="A40" s="5" t="s">
        <v>42</v>
      </c>
      <c r="B40" s="6">
        <v>85460.0</v>
      </c>
      <c r="C40" s="6">
        <v>352000.0</v>
      </c>
      <c r="D40" s="7">
        <f>7410000+212000+281200+473000</f>
        <v>8376200</v>
      </c>
      <c r="E40" s="8"/>
      <c r="F40" s="9">
        <v>1993.0</v>
      </c>
      <c r="G40" s="10">
        <v>11.0</v>
      </c>
      <c r="H40" s="10">
        <v>2.0</v>
      </c>
    </row>
    <row r="41">
      <c r="A41" s="13" t="s">
        <v>43</v>
      </c>
      <c r="B41" s="6">
        <v>5255.0</v>
      </c>
      <c r="C41" s="6">
        <v>49500.0</v>
      </c>
      <c r="D41" s="7">
        <f>4170000+433500+7800000+3200000</f>
        <v>15603500</v>
      </c>
      <c r="E41" s="8"/>
      <c r="F41" s="9">
        <v>1993.0</v>
      </c>
      <c r="G41" s="10">
        <v>11.0</v>
      </c>
      <c r="H41" s="10">
        <v>2.0</v>
      </c>
    </row>
    <row r="42">
      <c r="A42" s="5" t="s">
        <v>155</v>
      </c>
      <c r="B42" s="6">
        <v>51473.0</v>
      </c>
      <c r="C42" s="6">
        <v>1170000.0</v>
      </c>
      <c r="D42" s="7">
        <v>295000.0</v>
      </c>
      <c r="E42" s="9">
        <v>9500000.0</v>
      </c>
      <c r="F42" s="9">
        <v>1993.0</v>
      </c>
      <c r="G42" s="10">
        <v>12.0</v>
      </c>
      <c r="H42" s="10">
        <v>8.0</v>
      </c>
    </row>
    <row r="43">
      <c r="A43" s="5" t="s">
        <v>188</v>
      </c>
      <c r="B43" s="6">
        <v>24151.0</v>
      </c>
      <c r="C43" s="6">
        <v>257000.0</v>
      </c>
      <c r="D43" s="7">
        <f>35800+3400+57000+213000</f>
        <v>309200</v>
      </c>
      <c r="E43" s="8"/>
      <c r="F43" s="9">
        <v>1993.0</v>
      </c>
      <c r="G43" s="10">
        <v>11.0</v>
      </c>
      <c r="H43" s="10">
        <v>9.0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</row>
    <row r="2">
      <c r="A2" s="5" t="s">
        <v>8</v>
      </c>
      <c r="B2" s="6">
        <v>640481.0</v>
      </c>
      <c r="C2" s="6">
        <v>68900.0</v>
      </c>
      <c r="D2" s="7">
        <f>2020+36000+0+82600</f>
        <v>120620</v>
      </c>
      <c r="E2" s="8"/>
      <c r="F2" s="9">
        <v>1965.0</v>
      </c>
      <c r="G2" s="10">
        <v>12.0</v>
      </c>
      <c r="H2" s="10">
        <v>1.0</v>
      </c>
    </row>
    <row r="3">
      <c r="A3" s="5" t="s">
        <v>10</v>
      </c>
      <c r="B3" s="6">
        <v>159093.0</v>
      </c>
      <c r="C3" s="6">
        <v>717000.0</v>
      </c>
      <c r="D3" s="7">
        <f>0+38132+0+799000</f>
        <v>837132</v>
      </c>
      <c r="E3" s="8"/>
      <c r="F3" s="9">
        <v>1967.0</v>
      </c>
      <c r="G3" s="10">
        <v>11.0</v>
      </c>
      <c r="H3" s="10">
        <v>1.0</v>
      </c>
    </row>
    <row r="4">
      <c r="A4" s="5" t="s">
        <v>12</v>
      </c>
      <c r="B4" s="6">
        <v>28194.0</v>
      </c>
      <c r="C4" s="6">
        <v>110000.0</v>
      </c>
      <c r="D4" s="7">
        <f>0+1271+0+20600</f>
        <v>21871</v>
      </c>
      <c r="E4" s="8"/>
      <c r="F4" s="9">
        <v>1967.0</v>
      </c>
      <c r="G4" s="10">
        <v>12.0</v>
      </c>
      <c r="H4" s="10">
        <v>1.0</v>
      </c>
    </row>
    <row r="5">
      <c r="A5" s="5" t="s">
        <v>14</v>
      </c>
      <c r="B5" s="6">
        <v>1426.0</v>
      </c>
      <c r="C5" s="6">
        <v>26500.0</v>
      </c>
      <c r="D5" s="7">
        <v>0.0</v>
      </c>
      <c r="E5" s="8"/>
      <c r="F5" s="9">
        <v>1968.0</v>
      </c>
      <c r="G5" s="10">
        <v>12.0</v>
      </c>
      <c r="H5" s="10">
        <v>1.0</v>
      </c>
    </row>
    <row r="6">
      <c r="A6" s="5" t="s">
        <v>74</v>
      </c>
      <c r="B6" s="6">
        <v>111520.0</v>
      </c>
      <c r="C6" s="6">
        <v>296000.0</v>
      </c>
      <c r="D6" s="7">
        <v>0.0</v>
      </c>
      <c r="E6" s="8"/>
      <c r="F6" s="9">
        <v>1934.0</v>
      </c>
      <c r="G6" s="10">
        <v>9.0</v>
      </c>
      <c r="H6" s="10">
        <v>3.0</v>
      </c>
    </row>
    <row r="7">
      <c r="A7" s="5" t="s">
        <v>75</v>
      </c>
      <c r="B7" s="6">
        <v>103060.0</v>
      </c>
      <c r="C7" s="6">
        <v>228000.0</v>
      </c>
      <c r="D7" s="7">
        <v>2385.0</v>
      </c>
      <c r="E7" s="17">
        <v>76058.0</v>
      </c>
      <c r="F7" s="9">
        <v>1954.0</v>
      </c>
      <c r="G7" s="10">
        <v>9.0</v>
      </c>
      <c r="H7" s="10">
        <v>3.0</v>
      </c>
    </row>
    <row r="8">
      <c r="A8" s="5" t="s">
        <v>76</v>
      </c>
      <c r="B8" s="6">
        <v>87603.0</v>
      </c>
      <c r="C8" s="6">
        <v>191000.0</v>
      </c>
      <c r="D8" s="7">
        <v>107000.0</v>
      </c>
      <c r="E8" s="9">
        <v>198413.0</v>
      </c>
      <c r="F8" s="9">
        <v>1955.0</v>
      </c>
      <c r="G8" s="10">
        <v>9.0</v>
      </c>
      <c r="H8" s="10">
        <v>3.0</v>
      </c>
    </row>
    <row r="9">
      <c r="A9" s="5" t="s">
        <v>77</v>
      </c>
      <c r="B9" s="6">
        <v>28877.0</v>
      </c>
      <c r="C9" s="6">
        <v>127000.0</v>
      </c>
      <c r="D9" s="7">
        <f>1100000+51664+0+439000</f>
        <v>1590664</v>
      </c>
      <c r="E9" s="9">
        <v>350000.0</v>
      </c>
      <c r="F9" s="9">
        <v>1960.0</v>
      </c>
      <c r="G9" s="10">
        <v>9.0</v>
      </c>
      <c r="H9" s="10">
        <v>3.0</v>
      </c>
    </row>
    <row r="10">
      <c r="A10" s="5" t="s">
        <v>78</v>
      </c>
      <c r="B10" s="6">
        <v>30187.0</v>
      </c>
      <c r="C10" s="6">
        <v>1380000.0</v>
      </c>
      <c r="D10" s="7">
        <v>0.0</v>
      </c>
      <c r="E10" s="16">
        <v>174729.0</v>
      </c>
      <c r="F10" s="9">
        <v>1961.0</v>
      </c>
      <c r="G10" s="10">
        <v>9.0</v>
      </c>
      <c r="H10" s="10">
        <v>3.0</v>
      </c>
    </row>
    <row r="11">
      <c r="A11" s="5" t="s">
        <v>79</v>
      </c>
      <c r="B11" s="6">
        <v>3655647.0</v>
      </c>
      <c r="C11" s="6">
        <v>2010000.0</v>
      </c>
      <c r="D11" s="7">
        <f>769000 + 53200</f>
        <v>822200</v>
      </c>
      <c r="E11" s="9">
        <v>869729.0</v>
      </c>
      <c r="F11" s="9">
        <v>1963.0</v>
      </c>
      <c r="G11" s="10">
        <v>9.0</v>
      </c>
      <c r="H11" s="10">
        <v>3.0</v>
      </c>
    </row>
    <row r="12">
      <c r="A12" s="5" t="s">
        <v>80</v>
      </c>
      <c r="B12" s="6">
        <v>117345.0</v>
      </c>
      <c r="C12" s="6">
        <v>43500.0</v>
      </c>
      <c r="D12" s="7">
        <v>24000.0</v>
      </c>
      <c r="E12" s="9">
        <v>1648487.0</v>
      </c>
      <c r="F12" s="9">
        <v>1966.0</v>
      </c>
      <c r="G12" s="10">
        <v>9.0</v>
      </c>
      <c r="H12" s="10">
        <v>3.0</v>
      </c>
    </row>
    <row r="13">
      <c r="A13" s="5" t="s">
        <v>81</v>
      </c>
      <c r="B13" s="6">
        <v>12917.0</v>
      </c>
      <c r="C13" s="6">
        <v>255000.0</v>
      </c>
      <c r="D13" s="7">
        <f>618000+216000</f>
        <v>834000</v>
      </c>
      <c r="E13" s="9">
        <v>139000.0</v>
      </c>
      <c r="F13" s="9">
        <v>1972.0</v>
      </c>
      <c r="G13" s="10">
        <v>9.0</v>
      </c>
      <c r="H13" s="10">
        <v>3.0</v>
      </c>
    </row>
    <row r="14">
      <c r="A14" s="5" t="s">
        <v>95</v>
      </c>
      <c r="B14" s="6">
        <v>1096334.0</v>
      </c>
      <c r="C14" s="6">
        <v>2400000.0</v>
      </c>
      <c r="D14" s="7">
        <f>1100000+102000+714000</f>
        <v>1916000</v>
      </c>
      <c r="E14" s="9">
        <v>2200000.0</v>
      </c>
      <c r="F14" s="9">
        <v>1962.0</v>
      </c>
      <c r="G14" s="10">
        <v>9.0</v>
      </c>
      <c r="H14" s="10">
        <v>5.0</v>
      </c>
    </row>
    <row r="15">
      <c r="A15" s="5" t="s">
        <v>96</v>
      </c>
      <c r="B15" s="6">
        <v>395824.0</v>
      </c>
      <c r="C15" s="6">
        <v>1280000.0</v>
      </c>
      <c r="D15" s="7">
        <f>496000+528000</f>
        <v>1024000</v>
      </c>
      <c r="E15" s="9">
        <v>3000000.0</v>
      </c>
      <c r="F15" s="9">
        <v>1965.0</v>
      </c>
      <c r="G15" s="10">
        <v>9.0</v>
      </c>
      <c r="H15" s="10">
        <v>5.0</v>
      </c>
    </row>
    <row r="16">
      <c r="A16" s="5" t="s">
        <v>97</v>
      </c>
      <c r="B16" s="6">
        <v>1164551.0</v>
      </c>
      <c r="C16" s="6">
        <v>5200000.0</v>
      </c>
      <c r="D16" s="7">
        <f>318000+143000+1300000+5300000</f>
        <v>7061000</v>
      </c>
      <c r="E16" s="18">
        <v>4933809.0</v>
      </c>
      <c r="F16" s="9">
        <v>1967.0</v>
      </c>
      <c r="G16" s="10">
        <v>9.0</v>
      </c>
      <c r="H16" s="10">
        <v>5.0</v>
      </c>
    </row>
    <row r="17">
      <c r="A17" s="5" t="s">
        <v>122</v>
      </c>
      <c r="B17" s="6">
        <v>34608.0</v>
      </c>
      <c r="C17" s="6">
        <v>168000.0</v>
      </c>
      <c r="D17" s="7">
        <f>0+16706+0+8028</f>
        <v>24734</v>
      </c>
      <c r="E17" s="8"/>
      <c r="F17" s="9">
        <v>1951.0</v>
      </c>
      <c r="G17" s="10">
        <v>12.0</v>
      </c>
      <c r="H17" s="10">
        <v>6.0</v>
      </c>
    </row>
    <row r="18">
      <c r="A18" s="5" t="s">
        <v>123</v>
      </c>
      <c r="B18" s="6">
        <v>52038.0</v>
      </c>
      <c r="C18" s="6">
        <v>358000.0</v>
      </c>
      <c r="D18" s="7">
        <f>0+0+0+14700</f>
        <v>14700</v>
      </c>
      <c r="E18" s="8"/>
      <c r="F18" s="9">
        <v>1953.0</v>
      </c>
      <c r="G18" s="10">
        <v>12.0</v>
      </c>
      <c r="H18" s="10">
        <v>6.0</v>
      </c>
    </row>
    <row r="19">
      <c r="A19" s="5" t="s">
        <v>124</v>
      </c>
      <c r="B19" s="6">
        <v>71389.0</v>
      </c>
      <c r="C19" s="6">
        <v>579000.0</v>
      </c>
      <c r="D19" s="7">
        <v>0.0</v>
      </c>
      <c r="E19" s="8"/>
      <c r="F19" s="9">
        <v>1957.0</v>
      </c>
      <c r="G19" s="10">
        <v>12.0</v>
      </c>
      <c r="H19" s="10">
        <v>6.0</v>
      </c>
    </row>
    <row r="20">
      <c r="A20" s="5" t="s">
        <v>125</v>
      </c>
      <c r="B20" s="6">
        <v>80562.0</v>
      </c>
      <c r="C20" s="6">
        <v>1450000.0</v>
      </c>
      <c r="D20" s="7">
        <f>0+134587+0+4157</f>
        <v>138744</v>
      </c>
      <c r="E20" s="8"/>
      <c r="F20" s="9">
        <v>1962.0</v>
      </c>
      <c r="G20" s="10">
        <v>12.0</v>
      </c>
      <c r="H20" s="10">
        <v>6.0</v>
      </c>
    </row>
    <row r="21">
      <c r="A21" s="5" t="s">
        <v>126</v>
      </c>
      <c r="B21" s="6">
        <v>51959.0</v>
      </c>
      <c r="C21" s="6">
        <v>611000.0</v>
      </c>
      <c r="D21" s="7">
        <f>0+0+0+226000</f>
        <v>226000</v>
      </c>
      <c r="E21" s="8"/>
      <c r="F21" s="9">
        <v>1967.0</v>
      </c>
      <c r="G21" s="10">
        <v>12.0</v>
      </c>
      <c r="H21" s="10">
        <v>6.0</v>
      </c>
    </row>
    <row r="22">
      <c r="A22" s="5" t="s">
        <v>127</v>
      </c>
      <c r="B22" s="6">
        <v>56091.0</v>
      </c>
      <c r="C22" s="6">
        <v>595000.0</v>
      </c>
      <c r="D22" s="7">
        <f>0+48000+0+0</f>
        <v>48000</v>
      </c>
      <c r="E22" s="8"/>
      <c r="F22" s="9">
        <v>1968.0</v>
      </c>
      <c r="G22" s="10">
        <v>12.0</v>
      </c>
      <c r="H22" s="10">
        <v>6.0</v>
      </c>
    </row>
    <row r="23">
      <c r="A23" s="5" t="s">
        <v>128</v>
      </c>
      <c r="B23" s="6">
        <v>123041.0</v>
      </c>
      <c r="C23" s="6">
        <v>981000.0</v>
      </c>
      <c r="D23" s="7">
        <f>0+0+0+2238</f>
        <v>2238</v>
      </c>
      <c r="E23" s="8"/>
      <c r="F23" s="9">
        <v>1969.0</v>
      </c>
      <c r="G23" s="10">
        <v>12.0</v>
      </c>
      <c r="H23" s="10">
        <v>6.0</v>
      </c>
    </row>
    <row r="24">
      <c r="A24" s="5" t="s">
        <v>129</v>
      </c>
      <c r="B24" s="6">
        <v>1311.0</v>
      </c>
      <c r="C24" s="6">
        <v>181000.0</v>
      </c>
      <c r="D24" s="7">
        <v>0.0</v>
      </c>
      <c r="E24" s="8"/>
      <c r="F24" s="9">
        <v>1971.0</v>
      </c>
      <c r="G24" s="10">
        <v>12.0</v>
      </c>
      <c r="H24" s="10">
        <v>6.0</v>
      </c>
    </row>
    <row r="25">
      <c r="A25" s="5" t="s">
        <v>132</v>
      </c>
      <c r="B25" s="6">
        <v>77416.0</v>
      </c>
      <c r="C25" s="6">
        <v>518000.0</v>
      </c>
      <c r="D25" s="7">
        <f> 119300 + 53900</f>
        <v>173200</v>
      </c>
      <c r="E25" s="9">
        <v>128906.0</v>
      </c>
      <c r="F25" s="9">
        <v>1944.0</v>
      </c>
      <c r="G25" s="10">
        <v>9.0</v>
      </c>
      <c r="H25" s="10">
        <v>7.0</v>
      </c>
    </row>
    <row r="26">
      <c r="A26" s="5" t="s">
        <v>133</v>
      </c>
      <c r="B26" s="6">
        <v>295879.0</v>
      </c>
      <c r="C26" s="6">
        <v>671000.0</v>
      </c>
      <c r="D26" s="7">
        <v>45300.0</v>
      </c>
      <c r="E26" s="9">
        <v>242271.0</v>
      </c>
      <c r="F26" s="9">
        <v>1949.0</v>
      </c>
      <c r="G26" s="10">
        <v>9.0</v>
      </c>
      <c r="H26" s="10">
        <v>7.0</v>
      </c>
    </row>
    <row r="27">
      <c r="A27" s="5" t="s">
        <v>134</v>
      </c>
      <c r="B27" s="6">
        <v>1382186.0</v>
      </c>
      <c r="C27" s="6">
        <v>4690000.0</v>
      </c>
      <c r="D27" s="7">
        <v>268000.0</v>
      </c>
      <c r="E27" s="9">
        <v>209237.0</v>
      </c>
      <c r="F27" s="9">
        <v>1950.0</v>
      </c>
      <c r="G27" s="10">
        <v>9.0</v>
      </c>
      <c r="H27" s="10">
        <v>7.0</v>
      </c>
    </row>
    <row r="28">
      <c r="A28" s="5" t="s">
        <v>135</v>
      </c>
      <c r="B28" s="6">
        <v>7711897.0</v>
      </c>
      <c r="C28" s="6">
        <v>2.53E7</v>
      </c>
      <c r="D28" s="7">
        <f>1400000 + 199709</f>
        <v>1599709</v>
      </c>
      <c r="E28" s="9">
        <v>168638.0</v>
      </c>
      <c r="F28" s="9">
        <v>1952.0</v>
      </c>
      <c r="G28" s="10">
        <v>9.0</v>
      </c>
      <c r="H28" s="10">
        <v>7.0</v>
      </c>
    </row>
    <row r="29">
      <c r="A29" s="5" t="s">
        <v>136</v>
      </c>
      <c r="B29" s="6">
        <v>68852.0</v>
      </c>
      <c r="C29" s="6">
        <v>448000.0</v>
      </c>
      <c r="D29" s="7">
        <v>5099.0</v>
      </c>
      <c r="E29" s="9">
        <v>204958.0</v>
      </c>
      <c r="F29" s="9">
        <v>1953.0</v>
      </c>
      <c r="G29" s="10">
        <v>9.0</v>
      </c>
      <c r="H29" s="10">
        <v>7.0</v>
      </c>
    </row>
    <row r="30">
      <c r="A30" s="5" t="s">
        <v>137</v>
      </c>
      <c r="B30" s="6">
        <v>685864.0</v>
      </c>
      <c r="C30" s="6">
        <v>1750000.0</v>
      </c>
      <c r="D30" s="7">
        <v>0.0</v>
      </c>
      <c r="E30" s="9">
        <v>274272.0</v>
      </c>
      <c r="F30" s="9">
        <v>1955.0</v>
      </c>
      <c r="G30" s="10">
        <v>9.0</v>
      </c>
      <c r="H30" s="10">
        <v>7.0</v>
      </c>
    </row>
    <row r="31">
      <c r="A31" s="5" t="s">
        <v>138</v>
      </c>
      <c r="B31" s="6">
        <v>198905.0</v>
      </c>
      <c r="C31" s="6">
        <v>2960000.0</v>
      </c>
      <c r="D31" s="7">
        <f>942000 + 347300</f>
        <v>1289300</v>
      </c>
      <c r="E31" s="9">
        <v>135875.0</v>
      </c>
      <c r="F31" s="9">
        <v>1958.0</v>
      </c>
      <c r="G31" s="10">
        <v>9.0</v>
      </c>
      <c r="H31" s="10">
        <v>7.0</v>
      </c>
    </row>
    <row r="32">
      <c r="A32" s="5" t="s">
        <v>139</v>
      </c>
      <c r="B32" s="6">
        <v>1424803.0</v>
      </c>
      <c r="C32" s="6">
        <v>6600000.0</v>
      </c>
      <c r="D32" s="7">
        <f>2200000+2300000</f>
        <v>4500000</v>
      </c>
      <c r="E32" s="9">
        <v>57870.0</v>
      </c>
      <c r="F32" s="9">
        <v>1965.0</v>
      </c>
      <c r="G32" s="10">
        <v>11.0</v>
      </c>
      <c r="H32" s="10">
        <v>7.0</v>
      </c>
    </row>
    <row r="33">
      <c r="A33" s="5" t="s">
        <v>140</v>
      </c>
      <c r="B33" s="6">
        <v>2465019.0</v>
      </c>
      <c r="C33" s="6">
        <v>4600000.0</v>
      </c>
      <c r="D33" s="7">
        <v>1590.0</v>
      </c>
      <c r="E33" s="9">
        <v>240208.0</v>
      </c>
      <c r="F33" s="9">
        <v>1967.0</v>
      </c>
      <c r="G33" s="10">
        <v>9.0</v>
      </c>
      <c r="H33" s="10">
        <v>7.0</v>
      </c>
    </row>
    <row r="34">
      <c r="A34" s="5" t="s">
        <v>141</v>
      </c>
      <c r="B34" s="6">
        <v>22833.0</v>
      </c>
      <c r="C34" s="6">
        <v>653000.0</v>
      </c>
      <c r="D34" s="7">
        <f>190000+461000</f>
        <v>651000</v>
      </c>
      <c r="E34" s="9">
        <v>4196293.0</v>
      </c>
      <c r="F34" s="9">
        <v>1970.0</v>
      </c>
      <c r="G34" s="10">
        <v>9.0</v>
      </c>
      <c r="H34" s="10">
        <v>7.0</v>
      </c>
    </row>
    <row r="35">
      <c r="A35" s="5" t="s">
        <v>144</v>
      </c>
      <c r="B35" s="6">
        <v>50062.0</v>
      </c>
      <c r="C35" s="6">
        <v>421000.0</v>
      </c>
      <c r="D35" s="7">
        <f>271000</f>
        <v>271000</v>
      </c>
      <c r="E35" s="9">
        <v>729015.0</v>
      </c>
      <c r="F35" s="9">
        <v>1969.0</v>
      </c>
      <c r="G35" s="10">
        <v>9.0</v>
      </c>
      <c r="H35" s="10">
        <v>8.0</v>
      </c>
    </row>
    <row r="36">
      <c r="A36" s="5" t="s">
        <v>159</v>
      </c>
      <c r="B36" s="6">
        <v>160647.0</v>
      </c>
      <c r="C36" s="6">
        <v>505000.0</v>
      </c>
      <c r="D36" s="7">
        <f>27600+209000</f>
        <v>236600</v>
      </c>
      <c r="E36" s="19">
        <v>3148343.0</v>
      </c>
      <c r="F36" s="9">
        <v>1937.0</v>
      </c>
      <c r="G36" s="10">
        <v>9.0</v>
      </c>
      <c r="H36" s="10">
        <v>9.0</v>
      </c>
    </row>
    <row r="37">
      <c r="A37" s="5" t="s">
        <v>160</v>
      </c>
      <c r="B37" s="6">
        <v>7421.0</v>
      </c>
      <c r="C37" s="6">
        <v>118000.0</v>
      </c>
      <c r="D37" s="7">
        <v>0.0</v>
      </c>
      <c r="E37" s="16">
        <v>3100580.0</v>
      </c>
      <c r="F37" s="9">
        <v>1938.0</v>
      </c>
      <c r="G37" s="10">
        <v>9.0</v>
      </c>
      <c r="H37" s="10">
        <v>9.0</v>
      </c>
    </row>
    <row r="38">
      <c r="A38" s="5" t="s">
        <v>161</v>
      </c>
      <c r="B38" s="6">
        <v>846596.0</v>
      </c>
      <c r="C38" s="6">
        <v>1460000.0</v>
      </c>
      <c r="D38" s="7">
        <f>1440000 + 86400</f>
        <v>1526400</v>
      </c>
      <c r="E38" s="21">
        <v>2885997.0</v>
      </c>
      <c r="F38" s="9">
        <v>1945.0</v>
      </c>
      <c r="G38" s="10">
        <v>9.0</v>
      </c>
      <c r="H38" s="10">
        <v>9.0</v>
      </c>
    </row>
    <row r="39">
      <c r="A39" s="5" t="s">
        <v>162</v>
      </c>
      <c r="B39" s="6">
        <v>580960.0</v>
      </c>
      <c r="C39" s="6">
        <v>569000.0</v>
      </c>
      <c r="D39" s="7">
        <f>64200 + 1800000</f>
        <v>1864200</v>
      </c>
      <c r="E39" s="9">
        <v>2480171.0</v>
      </c>
      <c r="F39" s="9">
        <v>1961.0</v>
      </c>
      <c r="G39" s="10">
        <v>9.0</v>
      </c>
      <c r="H39" s="10">
        <v>9.0</v>
      </c>
    </row>
    <row r="40">
      <c r="A40" s="5" t="s">
        <v>163</v>
      </c>
      <c r="B40" s="6">
        <v>33037.0</v>
      </c>
      <c r="C40" s="6">
        <v>203000.0</v>
      </c>
      <c r="D40" s="7">
        <f>0+0+0+144000</f>
        <v>144000</v>
      </c>
      <c r="E40" s="16">
        <v>2062007.0</v>
      </c>
      <c r="F40" s="9">
        <v>1961.0</v>
      </c>
      <c r="G40" s="10">
        <v>9.0</v>
      </c>
      <c r="H40" s="10">
        <v>9.0</v>
      </c>
    </row>
    <row r="41">
      <c r="A41" s="5" t="s">
        <v>164</v>
      </c>
      <c r="B41" s="6">
        <v>8110.0</v>
      </c>
      <c r="C41" s="6">
        <v>195000.0</v>
      </c>
      <c r="D41" s="7">
        <f>0+0+0+1516</f>
        <v>1516</v>
      </c>
      <c r="E41" s="19">
        <v>1997555.0</v>
      </c>
      <c r="F41" s="9">
        <v>1962.0</v>
      </c>
      <c r="G41" s="10">
        <v>9.0</v>
      </c>
      <c r="H41" s="10">
        <v>9.0</v>
      </c>
    </row>
    <row r="42">
      <c r="A42" s="5" t="s">
        <v>165</v>
      </c>
      <c r="B42" s="6">
        <v>77834.0</v>
      </c>
      <c r="C42" s="6">
        <v>31200.0</v>
      </c>
      <c r="D42" s="7">
        <f>20000+85000</f>
        <v>105000</v>
      </c>
      <c r="E42" s="9">
        <v>1653463.0</v>
      </c>
      <c r="F42" s="9">
        <v>1963.0</v>
      </c>
      <c r="G42" s="10">
        <v>9.0</v>
      </c>
      <c r="H42" s="10">
        <v>9.0</v>
      </c>
    </row>
    <row r="43">
      <c r="A43" s="5" t="s">
        <v>166</v>
      </c>
      <c r="B43" s="6">
        <v>560843.0</v>
      </c>
      <c r="C43" s="6">
        <v>3010000.0</v>
      </c>
      <c r="D43" s="7">
        <f>32000+9200000</f>
        <v>9232000</v>
      </c>
      <c r="E43" s="9">
        <v>3500000.0</v>
      </c>
      <c r="F43" s="9">
        <v>1967.0</v>
      </c>
      <c r="G43" s="10">
        <v>9.0</v>
      </c>
      <c r="H43" s="10">
        <v>9.0</v>
      </c>
    </row>
    <row r="44">
      <c r="A44" s="5" t="s">
        <v>167</v>
      </c>
      <c r="B44" s="6">
        <v>335374.0</v>
      </c>
      <c r="C44" s="6">
        <v>269000.0</v>
      </c>
      <c r="D44" s="7">
        <f>0+0+0+17400</f>
        <v>17400</v>
      </c>
      <c r="E44" s="16">
        <v>1768947.0</v>
      </c>
      <c r="F44" s="9">
        <v>1967.0</v>
      </c>
      <c r="G44" s="10">
        <v>9.0</v>
      </c>
      <c r="H44" s="10">
        <v>9.0</v>
      </c>
    </row>
    <row r="45">
      <c r="A45" s="5" t="s">
        <v>189</v>
      </c>
      <c r="B45" s="6">
        <v>1021.0</v>
      </c>
      <c r="C45" s="6">
        <v>29000.0</v>
      </c>
      <c r="D45" s="7">
        <v>0.0</v>
      </c>
      <c r="E45" s="8"/>
      <c r="F45" s="9">
        <v>1933.0</v>
      </c>
      <c r="G45" s="10">
        <v>12.0</v>
      </c>
      <c r="H45" s="10">
        <v>10.0</v>
      </c>
    </row>
    <row r="46">
      <c r="A46" s="5" t="s">
        <v>190</v>
      </c>
      <c r="B46" s="6">
        <v>19857.0</v>
      </c>
      <c r="C46" s="6">
        <v>382000.0</v>
      </c>
      <c r="D46" s="7">
        <v>0.0</v>
      </c>
      <c r="E46" s="8"/>
      <c r="F46" s="9">
        <v>1938.0</v>
      </c>
      <c r="G46" s="10">
        <v>12.0</v>
      </c>
      <c r="H46" s="10">
        <v>10.0</v>
      </c>
    </row>
    <row r="47">
      <c r="A47" s="5" t="s">
        <v>191</v>
      </c>
      <c r="B47" s="6">
        <v>1260.0</v>
      </c>
      <c r="C47" s="6">
        <v>19100.0</v>
      </c>
      <c r="D47" s="7">
        <v>0.0</v>
      </c>
      <c r="E47" s="8"/>
      <c r="F47" s="9">
        <v>1958.0</v>
      </c>
      <c r="G47" s="10">
        <v>12.0</v>
      </c>
      <c r="H47" s="10">
        <v>10.0</v>
      </c>
    </row>
    <row r="48">
      <c r="A48" s="5" t="s">
        <v>192</v>
      </c>
      <c r="B48" s="6">
        <v>61114.0</v>
      </c>
      <c r="C48" s="6">
        <v>726000.0</v>
      </c>
      <c r="D48" s="7">
        <v>0.0</v>
      </c>
      <c r="E48" s="8"/>
      <c r="F48" s="9">
        <v>1966.0</v>
      </c>
      <c r="G48" s="10">
        <v>12.0</v>
      </c>
      <c r="H48" s="10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</row>
    <row r="2">
      <c r="A2" s="5" t="s">
        <v>26</v>
      </c>
      <c r="B2" s="6">
        <v>93197.0</v>
      </c>
      <c r="C2" s="6">
        <v>1270000.0</v>
      </c>
      <c r="D2" s="7">
        <v>0.0</v>
      </c>
      <c r="E2" s="9">
        <v>1.1E7</v>
      </c>
      <c r="F2" s="9">
        <v>1984.0</v>
      </c>
      <c r="G2" s="10">
        <v>12.0</v>
      </c>
      <c r="H2" s="10">
        <v>1.0</v>
      </c>
    </row>
    <row r="3">
      <c r="A3" s="5" t="s">
        <v>28</v>
      </c>
      <c r="B3" s="6">
        <v>279304.0</v>
      </c>
      <c r="C3" s="6">
        <v>747000.0</v>
      </c>
      <c r="D3" s="7">
        <f>0+5802880+0+784000</f>
        <v>6586880</v>
      </c>
      <c r="E3" s="8"/>
      <c r="F3" s="9">
        <v>1984.0</v>
      </c>
      <c r="G3" s="10">
        <v>12.0</v>
      </c>
      <c r="H3" s="10">
        <v>1.0</v>
      </c>
    </row>
    <row r="4">
      <c r="A4" s="5" t="s">
        <v>12</v>
      </c>
      <c r="B4" s="6">
        <v>28194.0</v>
      </c>
      <c r="C4" s="6">
        <v>110000.0</v>
      </c>
      <c r="D4" s="7">
        <f>0+1271+0+20600</f>
        <v>21871</v>
      </c>
      <c r="E4" s="8"/>
      <c r="F4" s="9">
        <v>1967.0</v>
      </c>
      <c r="G4" s="10">
        <v>12.0</v>
      </c>
      <c r="H4" s="10">
        <v>1.0</v>
      </c>
    </row>
    <row r="5">
      <c r="A5" s="5" t="s">
        <v>10</v>
      </c>
      <c r="B5" s="6">
        <v>159093.0</v>
      </c>
      <c r="C5" s="6">
        <v>717000.0</v>
      </c>
      <c r="D5" s="7">
        <f>0+38132+0+799000</f>
        <v>837132</v>
      </c>
      <c r="E5" s="8"/>
      <c r="F5" s="9">
        <v>1967.0</v>
      </c>
      <c r="G5" s="10">
        <v>11.0</v>
      </c>
      <c r="H5" s="10">
        <v>1.0</v>
      </c>
    </row>
    <row r="6">
      <c r="A6" s="5" t="s">
        <v>8</v>
      </c>
      <c r="B6" s="6">
        <v>640481.0</v>
      </c>
      <c r="C6" s="6">
        <v>68900.0</v>
      </c>
      <c r="D6" s="7">
        <f>2020+36000+0+82600</f>
        <v>120620</v>
      </c>
      <c r="E6" s="8"/>
      <c r="F6" s="9">
        <v>1965.0</v>
      </c>
      <c r="G6" s="10">
        <v>12.0</v>
      </c>
      <c r="H6" s="10">
        <v>1.0</v>
      </c>
    </row>
    <row r="7">
      <c r="A7" s="5" t="s">
        <v>30</v>
      </c>
      <c r="B7" s="6">
        <v>22482.0</v>
      </c>
      <c r="C7" s="6">
        <v>154000.0</v>
      </c>
      <c r="D7" s="7">
        <v>0.0</v>
      </c>
      <c r="E7" s="8"/>
      <c r="F7" s="9">
        <v>1984.0</v>
      </c>
      <c r="G7" s="10">
        <v>12.0</v>
      </c>
      <c r="H7" s="10">
        <v>1.0</v>
      </c>
    </row>
    <row r="8">
      <c r="A8" s="5" t="s">
        <v>14</v>
      </c>
      <c r="B8" s="6">
        <v>1426.0</v>
      </c>
      <c r="C8" s="6">
        <v>26500.0</v>
      </c>
      <c r="D8" s="7">
        <v>0.0</v>
      </c>
      <c r="E8" s="8"/>
      <c r="F8" s="9">
        <v>1968.0</v>
      </c>
      <c r="G8" s="10">
        <v>12.0</v>
      </c>
      <c r="H8" s="10">
        <v>1.0</v>
      </c>
    </row>
    <row r="9">
      <c r="A9" s="5" t="s">
        <v>24</v>
      </c>
      <c r="B9" s="6">
        <v>5777.0</v>
      </c>
      <c r="C9" s="6">
        <v>24700.0</v>
      </c>
      <c r="D9" s="7">
        <f>0+36000+0+189000</f>
        <v>225000</v>
      </c>
      <c r="E9" s="8"/>
      <c r="F9" s="9">
        <v>1981.0</v>
      </c>
      <c r="G9" s="10">
        <v>12.0</v>
      </c>
      <c r="H9" s="10">
        <v>1.0</v>
      </c>
    </row>
    <row r="10">
      <c r="A10" s="5" t="s">
        <v>16</v>
      </c>
      <c r="B10" s="6">
        <v>155614.0</v>
      </c>
      <c r="C10" s="6">
        <v>394000.0</v>
      </c>
      <c r="D10" s="7">
        <f>899000+21464+2000000+623000</f>
        <v>3543464</v>
      </c>
      <c r="E10" s="9">
        <v>85979.0</v>
      </c>
      <c r="F10" s="9">
        <v>1975.0</v>
      </c>
      <c r="G10" s="12">
        <v>11.0</v>
      </c>
      <c r="H10" s="10">
        <v>1.0</v>
      </c>
    </row>
    <row r="11">
      <c r="A11" s="5" t="s">
        <v>22</v>
      </c>
      <c r="B11" s="6">
        <v>1730.0</v>
      </c>
      <c r="C11" s="6">
        <v>75400.0</v>
      </c>
      <c r="D11" s="7">
        <v>18600.0</v>
      </c>
      <c r="E11" s="8"/>
      <c r="F11" s="9">
        <v>1979.0</v>
      </c>
      <c r="G11" s="10">
        <v>12.0</v>
      </c>
      <c r="H11" s="10">
        <v>1.0</v>
      </c>
    </row>
    <row r="12">
      <c r="A12" s="5" t="s">
        <v>20</v>
      </c>
      <c r="B12" s="6">
        <v>2454.0</v>
      </c>
      <c r="C12" s="6">
        <v>63100.0</v>
      </c>
      <c r="D12" s="7">
        <f>0+4631+0+17400</f>
        <v>22031</v>
      </c>
      <c r="E12" s="8"/>
      <c r="F12" s="9">
        <v>1978.0</v>
      </c>
      <c r="G12" s="10">
        <v>12.0</v>
      </c>
      <c r="H12" s="10">
        <v>1.0</v>
      </c>
    </row>
    <row r="13">
      <c r="A13" s="5" t="s">
        <v>18</v>
      </c>
      <c r="B13" s="6">
        <v>3860.0</v>
      </c>
      <c r="C13" s="6">
        <v>96200.0</v>
      </c>
      <c r="D13" s="7">
        <f>0+1700+0+0</f>
        <v>1700</v>
      </c>
      <c r="E13" s="8"/>
      <c r="F13" s="9">
        <v>1978.0</v>
      </c>
      <c r="G13" s="10">
        <v>9.0</v>
      </c>
      <c r="H13" s="10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</row>
    <row r="2">
      <c r="A2" s="5" t="s">
        <v>59</v>
      </c>
      <c r="B2" s="6">
        <v>18126.0</v>
      </c>
      <c r="C2" s="6">
        <v>71000.0</v>
      </c>
      <c r="D2" s="7">
        <f>208000+76535+10300000+3400000</f>
        <v>13984535</v>
      </c>
      <c r="E2" s="9">
        <v>23809.0</v>
      </c>
      <c r="F2" s="9">
        <v>2000.0</v>
      </c>
      <c r="G2" s="10">
        <v>11.0</v>
      </c>
      <c r="H2" s="10">
        <v>2.0</v>
      </c>
    </row>
    <row r="3">
      <c r="A3" s="5" t="s">
        <v>53</v>
      </c>
      <c r="B3" s="6">
        <v>137034.0</v>
      </c>
      <c r="C3" s="6">
        <v>347000.0</v>
      </c>
      <c r="D3" s="7">
        <f>1060000+658000+17000000+8000000</f>
        <v>26718000</v>
      </c>
      <c r="E3" s="9">
        <v>31746.0</v>
      </c>
      <c r="F3" s="9">
        <v>1999.0</v>
      </c>
      <c r="G3" s="10">
        <v>11.0</v>
      </c>
      <c r="H3" s="10">
        <v>2.0</v>
      </c>
    </row>
    <row r="4">
      <c r="A4" s="5" t="s">
        <v>62</v>
      </c>
      <c r="B4" s="6">
        <v>705459.0</v>
      </c>
      <c r="C4" s="6">
        <v>4200000.0</v>
      </c>
      <c r="D4" s="7">
        <f>3300000+320778+17100000+3650000</f>
        <v>24370778</v>
      </c>
      <c r="E4" s="9">
        <v>47453.0</v>
      </c>
      <c r="F4" s="9">
        <v>2001.0</v>
      </c>
      <c r="G4" s="10">
        <v>11.0</v>
      </c>
      <c r="H4" s="10">
        <v>2.0</v>
      </c>
    </row>
    <row r="5">
      <c r="A5" s="5" t="s">
        <v>63</v>
      </c>
      <c r="B5" s="6">
        <v>946882.0</v>
      </c>
      <c r="C5" s="6">
        <v>638000.0</v>
      </c>
      <c r="D5" s="7">
        <f>1220000+854000+24600000+720000</f>
        <v>27394000</v>
      </c>
      <c r="E5" s="9">
        <v>53075.0</v>
      </c>
      <c r="F5" s="9">
        <v>2001.0</v>
      </c>
      <c r="G5" s="10">
        <v>11.0</v>
      </c>
      <c r="H5" s="10">
        <v>2.0</v>
      </c>
    </row>
    <row r="6">
      <c r="A6" s="5" t="s">
        <v>67</v>
      </c>
      <c r="B6" s="6">
        <v>356552.0</v>
      </c>
      <c r="C6" s="6">
        <v>522000.0</v>
      </c>
      <c r="D6" s="7">
        <f>788000+14000000+17600000+6000000</f>
        <v>38388000</v>
      </c>
      <c r="E6" s="9">
        <v>54894.0</v>
      </c>
      <c r="F6" s="9">
        <v>2002.0</v>
      </c>
      <c r="G6" s="10">
        <v>11.0</v>
      </c>
      <c r="H6" s="10">
        <v>2.0</v>
      </c>
    </row>
    <row r="7">
      <c r="A7" s="5" t="s">
        <v>65</v>
      </c>
      <c r="B7" s="6">
        <v>245286.0</v>
      </c>
      <c r="C7" s="6">
        <v>1460000.0</v>
      </c>
      <c r="D7" s="7">
        <f>2520000+12100000+990000+219700</f>
        <v>15829700</v>
      </c>
      <c r="E7" s="9">
        <v>60000.0</v>
      </c>
      <c r="F7" s="9">
        <v>2002.0</v>
      </c>
      <c r="G7" s="10">
        <v>11.0</v>
      </c>
      <c r="H7" s="10">
        <v>2.0</v>
      </c>
    </row>
    <row r="8">
      <c r="A8" s="5" t="s">
        <v>38</v>
      </c>
      <c r="B8" s="6">
        <v>31248.0</v>
      </c>
      <c r="C8" s="6">
        <v>1320000.0</v>
      </c>
      <c r="D8" s="7">
        <f>5830000+172000+0+452000</f>
        <v>6454000</v>
      </c>
      <c r="E8" s="9">
        <v>79365.0</v>
      </c>
      <c r="F8" s="9">
        <v>1991.0</v>
      </c>
      <c r="G8" s="10">
        <v>11.0</v>
      </c>
      <c r="H8" s="10">
        <v>2.0</v>
      </c>
    </row>
    <row r="9">
      <c r="A9" s="14" t="s">
        <v>54</v>
      </c>
      <c r="B9" s="6">
        <v>50935.0</v>
      </c>
      <c r="C9" s="6">
        <v>127000.0</v>
      </c>
      <c r="D9" s="7">
        <f>123000+116400+25000000+7400000</f>
        <v>32639400</v>
      </c>
      <c r="E9" s="9">
        <v>81018.0</v>
      </c>
      <c r="F9" s="9">
        <v>1999.0</v>
      </c>
      <c r="G9" s="10">
        <v>11.0</v>
      </c>
      <c r="H9" s="10">
        <v>2.0</v>
      </c>
    </row>
    <row r="10">
      <c r="A10" s="5" t="s">
        <v>70</v>
      </c>
      <c r="B10" s="6">
        <v>106532.0</v>
      </c>
      <c r="C10" s="6">
        <v>359000.0</v>
      </c>
      <c r="D10" s="7">
        <f>5460000+918872+7400000+1100000</f>
        <v>14878872</v>
      </c>
      <c r="E10" s="9">
        <v>90000.0</v>
      </c>
      <c r="F10" s="9">
        <v>2003.0</v>
      </c>
      <c r="G10" s="10">
        <v>11.0</v>
      </c>
      <c r="H10" s="10">
        <v>2.0</v>
      </c>
    </row>
    <row r="11">
      <c r="A11" s="5" t="s">
        <v>50</v>
      </c>
      <c r="B11" s="6">
        <v>4649.0</v>
      </c>
      <c r="C11" s="6">
        <v>78000.0</v>
      </c>
      <c r="D11" s="7">
        <f>615000+358000+13900000+6000000</f>
        <v>20873000</v>
      </c>
      <c r="E11" s="9">
        <v>171958.0</v>
      </c>
      <c r="F11" s="9">
        <v>1998.0</v>
      </c>
      <c r="G11" s="10">
        <v>11.0</v>
      </c>
      <c r="H11" s="10">
        <v>2.0</v>
      </c>
    </row>
    <row r="12">
      <c r="A12" s="5" t="s">
        <v>73</v>
      </c>
      <c r="B12" s="6">
        <v>62703.0</v>
      </c>
      <c r="C12" s="6">
        <v>279000.0</v>
      </c>
      <c r="D12" s="7">
        <f>0+8880+3700000+110000</f>
        <v>3818880</v>
      </c>
      <c r="E12" s="9">
        <v>396827.0</v>
      </c>
      <c r="F12" s="9">
        <v>2004.0</v>
      </c>
      <c r="G12" s="10">
        <v>11.0</v>
      </c>
      <c r="H12" s="10">
        <v>2.0</v>
      </c>
    </row>
    <row r="13">
      <c r="A13" s="5" t="s">
        <v>33</v>
      </c>
      <c r="B13" s="6">
        <v>47817.0</v>
      </c>
      <c r="C13" s="6">
        <v>270000.0</v>
      </c>
      <c r="D13" s="7">
        <f>4390000+342000+0+4000000</f>
        <v>8732000</v>
      </c>
      <c r="E13" s="9">
        <v>510000.0</v>
      </c>
      <c r="F13" s="9">
        <v>1981.0</v>
      </c>
      <c r="G13" s="10">
        <v>11.0</v>
      </c>
      <c r="H13" s="10">
        <v>2.0</v>
      </c>
    </row>
    <row r="14">
      <c r="A14" s="5" t="s">
        <v>56</v>
      </c>
      <c r="B14" s="6">
        <v>437942.0</v>
      </c>
      <c r="C14" s="6">
        <v>1720000.0</v>
      </c>
      <c r="D14" s="7">
        <f>591000+20000+9800000+516000</f>
        <v>10927000</v>
      </c>
      <c r="E14" s="9">
        <v>565479.0</v>
      </c>
      <c r="F14" s="9">
        <v>2000.0</v>
      </c>
      <c r="G14" s="10">
        <v>11.0</v>
      </c>
      <c r="H14" s="10">
        <v>2.0</v>
      </c>
    </row>
    <row r="15">
      <c r="A15" s="5" t="s">
        <v>35</v>
      </c>
      <c r="B15" s="6">
        <v>44332.0</v>
      </c>
      <c r="C15" s="6">
        <v>712000.0</v>
      </c>
      <c r="D15" s="7">
        <f>10600000+566000+855990+669000</f>
        <v>12690990</v>
      </c>
      <c r="E15" s="9">
        <v>700000.0</v>
      </c>
      <c r="F15" s="9">
        <v>1989.0</v>
      </c>
      <c r="G15" s="10">
        <v>11.0</v>
      </c>
      <c r="H15" s="10">
        <v>2.0</v>
      </c>
    </row>
    <row r="16">
      <c r="A16" s="5" t="s">
        <v>44</v>
      </c>
      <c r="B16" s="6">
        <v>392806.0</v>
      </c>
      <c r="C16" s="6">
        <v>1840000.0</v>
      </c>
      <c r="D16" s="7">
        <f>15100000+426617+5900000+3400000</f>
        <v>24826617</v>
      </c>
      <c r="E16" s="9">
        <v>780000.0</v>
      </c>
      <c r="F16" s="9">
        <v>1994.0</v>
      </c>
      <c r="G16" s="10">
        <v>11.0</v>
      </c>
      <c r="H16" s="10">
        <v>2.0</v>
      </c>
    </row>
    <row r="17">
      <c r="A17" s="5" t="s">
        <v>39</v>
      </c>
      <c r="B17" s="6">
        <v>183050.0</v>
      </c>
      <c r="C17" s="6">
        <v>341000.0</v>
      </c>
      <c r="D17" s="7">
        <f>6760000+297700+5400000+3600000</f>
        <v>16057700</v>
      </c>
      <c r="E17" s="9">
        <v>850000.0</v>
      </c>
      <c r="F17" s="9">
        <v>1991.0</v>
      </c>
      <c r="G17" s="10">
        <v>11.0</v>
      </c>
      <c r="H17" s="10">
        <v>2.0</v>
      </c>
    </row>
    <row r="18">
      <c r="A18" s="5" t="s">
        <v>47</v>
      </c>
      <c r="B18" s="6">
        <v>54298.0</v>
      </c>
      <c r="C18" s="6">
        <v>168000.0</v>
      </c>
      <c r="D18" s="7">
        <f>14700000+372500+40100+754000</f>
        <v>15866600</v>
      </c>
      <c r="E18" s="9">
        <v>851194.0</v>
      </c>
      <c r="F18" s="9">
        <v>1996.0</v>
      </c>
      <c r="G18" s="10">
        <v>11.0</v>
      </c>
      <c r="H18" s="10">
        <v>2.0</v>
      </c>
    </row>
    <row r="19">
      <c r="A19" s="5" t="s">
        <v>36</v>
      </c>
      <c r="B19" s="6">
        <v>134282.0</v>
      </c>
      <c r="C19" s="6">
        <v>327000.0</v>
      </c>
      <c r="D19" s="7">
        <f>1730000+23000+2000000+7000000</f>
        <v>10753000</v>
      </c>
      <c r="E19" s="9">
        <v>992068.0</v>
      </c>
      <c r="F19" s="9">
        <v>1990.0</v>
      </c>
      <c r="G19" s="10">
        <v>11.0</v>
      </c>
      <c r="H19" s="10">
        <v>2.0</v>
      </c>
    </row>
    <row r="20">
      <c r="A20" s="5" t="s">
        <v>45</v>
      </c>
      <c r="B20" s="6">
        <v>98298.0</v>
      </c>
      <c r="C20" s="6">
        <v>952000.0</v>
      </c>
      <c r="D20" s="7">
        <f>3510000+489000+5900000+3000000</f>
        <v>12899000</v>
      </c>
      <c r="E20" s="9">
        <v>992068.0</v>
      </c>
      <c r="F20" s="9">
        <v>1994.0</v>
      </c>
      <c r="G20" s="10">
        <v>11.0</v>
      </c>
      <c r="H20" s="10">
        <v>2.0</v>
      </c>
    </row>
    <row r="21">
      <c r="A21" s="5" t="s">
        <v>46</v>
      </c>
      <c r="B21" s="6">
        <v>335235.0</v>
      </c>
      <c r="C21" s="6">
        <v>1240000.0</v>
      </c>
      <c r="D21" s="7">
        <f>42700000+872387+11100000+7100000</f>
        <v>61772387</v>
      </c>
      <c r="E21" s="9">
        <v>1238432.0</v>
      </c>
      <c r="F21" s="9">
        <v>1996.0</v>
      </c>
      <c r="G21" s="10">
        <v>11.0</v>
      </c>
      <c r="H21" s="10">
        <v>2.0</v>
      </c>
    </row>
    <row r="22">
      <c r="A22" s="5" t="s">
        <v>52</v>
      </c>
      <c r="B22" s="6">
        <v>8238.0</v>
      </c>
      <c r="C22" s="6">
        <v>489000.0</v>
      </c>
      <c r="D22" s="7">
        <f>16700000+1000000+0+6000000</f>
        <v>23700000</v>
      </c>
      <c r="E22" s="9">
        <v>2100000.0</v>
      </c>
      <c r="F22" s="9">
        <v>1999.0</v>
      </c>
      <c r="G22" s="10">
        <v>11.0</v>
      </c>
      <c r="H22" s="10">
        <v>2.0</v>
      </c>
    </row>
    <row r="23">
      <c r="A23" s="5" t="s">
        <v>37</v>
      </c>
      <c r="B23" s="6">
        <v>2219493.0</v>
      </c>
      <c r="C23" s="6">
        <v>2720000.0</v>
      </c>
      <c r="D23" s="7">
        <f>4540000+256000+7200000+18200000</f>
        <v>30196000</v>
      </c>
      <c r="E23" s="9">
        <v>2700000.0</v>
      </c>
      <c r="F23" s="9">
        <v>1991.0</v>
      </c>
      <c r="G23" s="10">
        <v>11.0</v>
      </c>
      <c r="H23" s="10">
        <v>2.0</v>
      </c>
    </row>
    <row r="24">
      <c r="A24" s="5" t="s">
        <v>34</v>
      </c>
      <c r="B24" s="6">
        <v>391818.0</v>
      </c>
      <c r="C24" s="6">
        <v>875000.0</v>
      </c>
      <c r="D24" s="7">
        <f>14300000+1800000+0+1000000</f>
        <v>17100000</v>
      </c>
      <c r="E24" s="9">
        <v>2903106.0</v>
      </c>
      <c r="F24" s="9">
        <v>1988.0</v>
      </c>
      <c r="G24" s="10">
        <v>11.0</v>
      </c>
      <c r="H24" s="10">
        <v>2.0</v>
      </c>
    </row>
    <row r="25">
      <c r="A25" s="5" t="s">
        <v>51</v>
      </c>
      <c r="B25" s="6">
        <v>207715.0</v>
      </c>
      <c r="C25" s="6">
        <v>2200000.0</v>
      </c>
      <c r="D25" s="7">
        <f>9730000+349500+0+15000000</f>
        <v>25079500</v>
      </c>
      <c r="E25" s="9">
        <v>5357169.0</v>
      </c>
      <c r="F25" s="9">
        <v>1999.0</v>
      </c>
      <c r="G25" s="10">
        <v>11.0</v>
      </c>
      <c r="H25" s="10">
        <v>2.0</v>
      </c>
    </row>
    <row r="26">
      <c r="A26" s="5" t="s">
        <v>40</v>
      </c>
      <c r="B26" s="6">
        <v>21688.0</v>
      </c>
      <c r="C26" s="6">
        <v>178000.0</v>
      </c>
      <c r="D26" s="7">
        <f>121000+296400+1000000+12000000</f>
        <v>13417400</v>
      </c>
      <c r="E26" s="9">
        <v>1.1987493E7</v>
      </c>
      <c r="F26" s="9">
        <v>1992.0</v>
      </c>
      <c r="G26" s="10">
        <v>11.0</v>
      </c>
      <c r="H26" s="10">
        <v>2.0</v>
      </c>
    </row>
    <row r="27">
      <c r="A27" s="5" t="s">
        <v>48</v>
      </c>
      <c r="B27" s="6">
        <v>944.0</v>
      </c>
      <c r="C27" s="6">
        <v>63100.0</v>
      </c>
      <c r="D27" s="7">
        <f>2240000+437256+473300+0</f>
        <v>3150556</v>
      </c>
      <c r="E27" s="8"/>
      <c r="F27" s="9">
        <v>1996.0</v>
      </c>
      <c r="G27" s="10">
        <v>11.0</v>
      </c>
      <c r="H27" s="10">
        <v>2.0</v>
      </c>
    </row>
    <row r="28">
      <c r="A28" s="13" t="s">
        <v>61</v>
      </c>
      <c r="B28" s="6">
        <v>2350.0</v>
      </c>
      <c r="C28" s="6">
        <v>33500.0</v>
      </c>
      <c r="D28" s="7">
        <f>787000+106937+3700000+919000</f>
        <v>5512937</v>
      </c>
      <c r="E28" s="8"/>
      <c r="F28" s="9">
        <v>2000.0</v>
      </c>
      <c r="G28" s="10">
        <v>11.0</v>
      </c>
      <c r="H28" s="10">
        <v>2.0</v>
      </c>
    </row>
    <row r="29">
      <c r="A29" s="5" t="s">
        <v>32</v>
      </c>
      <c r="B29" s="6">
        <v>450.0</v>
      </c>
      <c r="C29" s="6">
        <v>56600.0</v>
      </c>
      <c r="D29" s="7">
        <f>787000+0+4800000+710000</f>
        <v>6297000</v>
      </c>
      <c r="E29" s="8"/>
      <c r="F29" s="9">
        <v>1980.0</v>
      </c>
      <c r="G29" s="10">
        <v>11.0</v>
      </c>
      <c r="H29" s="10">
        <v>2.0</v>
      </c>
    </row>
    <row r="30">
      <c r="A30" s="5" t="s">
        <v>42</v>
      </c>
      <c r="B30" s="6">
        <v>85460.0</v>
      </c>
      <c r="C30" s="6">
        <v>352000.0</v>
      </c>
      <c r="D30" s="7">
        <f>7410000+212000+281200+473000</f>
        <v>8376200</v>
      </c>
      <c r="E30" s="8"/>
      <c r="F30" s="9">
        <v>1993.0</v>
      </c>
      <c r="G30" s="10">
        <v>11.0</v>
      </c>
      <c r="H30" s="10">
        <v>2.0</v>
      </c>
    </row>
    <row r="31">
      <c r="A31" s="5" t="s">
        <v>69</v>
      </c>
      <c r="B31" s="6">
        <v>337.0</v>
      </c>
      <c r="C31" s="6">
        <v>12100.0</v>
      </c>
      <c r="D31" s="7">
        <f>226000+0+8600000+178000</f>
        <v>9004000</v>
      </c>
      <c r="E31" s="8"/>
      <c r="F31" s="9">
        <v>2002.0</v>
      </c>
      <c r="G31" s="10">
        <v>11.0</v>
      </c>
      <c r="H31" s="10">
        <v>2.0</v>
      </c>
    </row>
    <row r="32">
      <c r="A32" s="5" t="s">
        <v>72</v>
      </c>
      <c r="B32" s="6">
        <v>15072.0</v>
      </c>
      <c r="C32" s="6">
        <v>37900.0</v>
      </c>
      <c r="D32" s="7">
        <f>2570000+62132+4200000+3000000</f>
        <v>9832132</v>
      </c>
      <c r="E32" s="8"/>
      <c r="F32" s="9">
        <v>2003.0</v>
      </c>
      <c r="G32" s="10">
        <v>11.0</v>
      </c>
      <c r="H32" s="10">
        <v>2.0</v>
      </c>
    </row>
    <row r="33">
      <c r="A33" s="5" t="s">
        <v>49</v>
      </c>
      <c r="B33" s="6">
        <v>514086.0</v>
      </c>
      <c r="C33" s="6">
        <v>3990000.0</v>
      </c>
      <c r="D33" s="7">
        <f>2780000+144000+5400000+1600000</f>
        <v>9924000</v>
      </c>
      <c r="E33" s="8"/>
      <c r="F33" s="9">
        <v>1997.0</v>
      </c>
      <c r="G33" s="10">
        <v>11.0</v>
      </c>
      <c r="H33" s="10">
        <v>2.0</v>
      </c>
    </row>
    <row r="34">
      <c r="A34" s="5" t="s">
        <v>60</v>
      </c>
      <c r="B34" s="6">
        <v>40191.0</v>
      </c>
      <c r="C34" s="6">
        <v>49900.0</v>
      </c>
      <c r="D34" s="7">
        <f>439000+26607+12200000+2000000</f>
        <v>14665607</v>
      </c>
      <c r="E34" s="8"/>
      <c r="F34" s="9">
        <v>2000.0</v>
      </c>
      <c r="G34" s="10">
        <v>11.0</v>
      </c>
      <c r="H34" s="10">
        <v>2.0</v>
      </c>
    </row>
    <row r="35">
      <c r="A35" s="13" t="s">
        <v>43</v>
      </c>
      <c r="B35" s="6">
        <v>5255.0</v>
      </c>
      <c r="C35" s="6">
        <v>49500.0</v>
      </c>
      <c r="D35" s="7">
        <f>4170000+433500+7800000+3200000</f>
        <v>15603500</v>
      </c>
      <c r="E35" s="8"/>
      <c r="F35" s="9">
        <v>1993.0</v>
      </c>
      <c r="G35" s="10">
        <v>11.0</v>
      </c>
      <c r="H35" s="10">
        <v>2.0</v>
      </c>
    </row>
    <row r="36">
      <c r="A36" s="5" t="s">
        <v>57</v>
      </c>
      <c r="B36" s="6">
        <v>283241.0</v>
      </c>
      <c r="C36" s="6">
        <v>611000.0</v>
      </c>
      <c r="D36" s="7">
        <f>13700000+259000+942600+2000000</f>
        <v>16901600</v>
      </c>
      <c r="E36" s="8"/>
      <c r="F36" s="9">
        <v>2000.0</v>
      </c>
      <c r="G36" s="10">
        <v>11.0</v>
      </c>
      <c r="H36" s="10">
        <v>2.0</v>
      </c>
    </row>
    <row r="37">
      <c r="A37" s="5" t="s">
        <v>68</v>
      </c>
      <c r="B37" s="6">
        <v>98201.0</v>
      </c>
      <c r="C37" s="6">
        <v>174000.0</v>
      </c>
      <c r="D37" s="7">
        <f>1000000+503131+14900000+3800000</f>
        <v>20203131</v>
      </c>
      <c r="E37" s="8"/>
      <c r="F37" s="9">
        <v>2002.0</v>
      </c>
      <c r="G37" s="10">
        <v>11.0</v>
      </c>
      <c r="H37" s="10">
        <v>2.0</v>
      </c>
    </row>
    <row r="38">
      <c r="A38" s="5" t="s">
        <v>58</v>
      </c>
      <c r="B38" s="6">
        <v>105175.0</v>
      </c>
      <c r="C38" s="6">
        <v>188000.0</v>
      </c>
      <c r="D38" s="7">
        <f>899000+229985+13700000+5400000</f>
        <v>20228985</v>
      </c>
      <c r="E38" s="8"/>
      <c r="F38" s="9">
        <v>2000.0</v>
      </c>
      <c r="G38" s="10">
        <v>11.0</v>
      </c>
      <c r="H38" s="10">
        <v>2.0</v>
      </c>
    </row>
    <row r="39">
      <c r="A39" s="5" t="s">
        <v>66</v>
      </c>
      <c r="B39" s="6">
        <v>6903.0</v>
      </c>
      <c r="C39" s="6">
        <v>536000.0</v>
      </c>
      <c r="D39" s="7">
        <f>53700+21539+20700000+2200000</f>
        <v>22975239</v>
      </c>
      <c r="E39" s="8"/>
      <c r="F39" s="9">
        <v>2002.0</v>
      </c>
      <c r="G39" s="10">
        <v>11.0</v>
      </c>
      <c r="H39" s="10">
        <v>2.0</v>
      </c>
    </row>
    <row r="40">
      <c r="A40" s="5" t="s">
        <v>64</v>
      </c>
      <c r="B40" s="6">
        <v>182115.0</v>
      </c>
      <c r="C40" s="6">
        <v>260000.0</v>
      </c>
      <c r="D40" s="7">
        <f>491000+422000+20800000+1900000</f>
        <v>23613000</v>
      </c>
      <c r="E40" s="8"/>
      <c r="F40" s="9">
        <v>2001.0</v>
      </c>
      <c r="G40" s="10">
        <v>11.0</v>
      </c>
      <c r="H40" s="10">
        <v>2.0</v>
      </c>
    </row>
    <row r="41">
      <c r="A41" s="15" t="s">
        <v>55</v>
      </c>
      <c r="B41" s="6">
        <v>781.0</v>
      </c>
      <c r="C41" s="6">
        <v>114000.0</v>
      </c>
      <c r="D41" s="7">
        <f>0+1800+26200000+242000+224000</f>
        <v>26667800</v>
      </c>
      <c r="E41" s="8"/>
      <c r="F41" s="9">
        <v>1999.0</v>
      </c>
      <c r="G41" s="10">
        <v>11.0</v>
      </c>
      <c r="H41" s="10">
        <v>2.0</v>
      </c>
    </row>
    <row r="42">
      <c r="A42" s="5" t="s">
        <v>41</v>
      </c>
      <c r="B42" s="6">
        <v>175262.0</v>
      </c>
      <c r="C42" s="6">
        <v>153000.0</v>
      </c>
      <c r="D42" s="7">
        <f>452000+480000+19700000+11000000</f>
        <v>31632000</v>
      </c>
      <c r="E42" s="8"/>
      <c r="F42" s="9">
        <v>1992.0</v>
      </c>
      <c r="G42" s="10">
        <v>11.0</v>
      </c>
      <c r="H42" s="10">
        <v>2.0</v>
      </c>
    </row>
    <row r="43">
      <c r="A43" s="5" t="s">
        <v>71</v>
      </c>
      <c r="B43" s="6">
        <v>2036.0</v>
      </c>
      <c r="C43" s="6">
        <v>42000.0</v>
      </c>
      <c r="D43" s="7">
        <f>1200000+0+46400000+2100000</f>
        <v>49700000</v>
      </c>
      <c r="E43" s="8"/>
      <c r="F43" s="9">
        <v>2003.0</v>
      </c>
      <c r="G43" s="10">
        <v>11.0</v>
      </c>
      <c r="H43" s="10">
        <v>2.0</v>
      </c>
    </row>
  </sheetData>
  <autoFilter ref="$A$1:$H$26">
    <sortState ref="A1:H26">
      <sortCondition ref="E1:E26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</row>
    <row r="2">
      <c r="A2" s="5" t="s">
        <v>75</v>
      </c>
      <c r="B2" s="6">
        <v>103060.0</v>
      </c>
      <c r="C2" s="6">
        <v>228000.0</v>
      </c>
      <c r="D2" s="7">
        <v>2385.0</v>
      </c>
      <c r="E2" s="17">
        <v>76058.0</v>
      </c>
      <c r="F2" s="9">
        <v>1954.0</v>
      </c>
      <c r="G2" s="10">
        <v>9.0</v>
      </c>
      <c r="H2" s="10">
        <v>3.0</v>
      </c>
    </row>
    <row r="3">
      <c r="A3" s="5" t="s">
        <v>86</v>
      </c>
      <c r="B3" s="6">
        <v>25200.0</v>
      </c>
      <c r="C3" s="6">
        <v>184000.0</v>
      </c>
      <c r="D3" s="7">
        <v>71300.0</v>
      </c>
      <c r="E3" s="9">
        <v>109091.0</v>
      </c>
      <c r="F3" s="9">
        <v>1978.0</v>
      </c>
      <c r="G3" s="10">
        <v>9.0</v>
      </c>
      <c r="H3" s="10">
        <v>3.0</v>
      </c>
    </row>
    <row r="4">
      <c r="A4" s="5" t="s">
        <v>82</v>
      </c>
      <c r="B4" s="6">
        <v>63963.0</v>
      </c>
      <c r="C4" s="6">
        <v>1480000.0</v>
      </c>
      <c r="D4" s="7">
        <f>56800+663000</f>
        <v>719800</v>
      </c>
      <c r="E4" s="9">
        <v>138889.0</v>
      </c>
      <c r="F4" s="9">
        <v>1974.0</v>
      </c>
      <c r="G4" s="10">
        <v>9.0</v>
      </c>
      <c r="H4" s="10">
        <v>3.0</v>
      </c>
    </row>
    <row r="5">
      <c r="A5" s="5" t="s">
        <v>81</v>
      </c>
      <c r="B5" s="6">
        <v>12917.0</v>
      </c>
      <c r="C5" s="6">
        <v>255000.0</v>
      </c>
      <c r="D5" s="7">
        <f>618000+216000</f>
        <v>834000</v>
      </c>
      <c r="E5" s="9">
        <v>139000.0</v>
      </c>
      <c r="F5" s="9">
        <v>1972.0</v>
      </c>
      <c r="G5" s="10">
        <v>9.0</v>
      </c>
      <c r="H5" s="10">
        <v>3.0</v>
      </c>
    </row>
    <row r="6">
      <c r="A6" s="5" t="s">
        <v>76</v>
      </c>
      <c r="B6" s="6">
        <v>87603.0</v>
      </c>
      <c r="C6" s="6">
        <v>191000.0</v>
      </c>
      <c r="D6" s="7">
        <v>107000.0</v>
      </c>
      <c r="E6" s="9">
        <v>198413.0</v>
      </c>
      <c r="F6" s="9">
        <v>1955.0</v>
      </c>
      <c r="G6" s="10">
        <v>9.0</v>
      </c>
      <c r="H6" s="10">
        <v>3.0</v>
      </c>
    </row>
    <row r="7">
      <c r="A7" s="5" t="s">
        <v>90</v>
      </c>
      <c r="B7" s="6">
        <v>200276.0</v>
      </c>
      <c r="C7" s="6">
        <v>246000.0</v>
      </c>
      <c r="D7" s="7">
        <v>260000.0</v>
      </c>
      <c r="E7" s="9">
        <v>211657.0</v>
      </c>
      <c r="F7" s="9">
        <v>1984.0</v>
      </c>
      <c r="G7" s="10">
        <v>9.0</v>
      </c>
      <c r="H7" s="10">
        <v>3.0</v>
      </c>
    </row>
    <row r="8">
      <c r="A8" s="5" t="s">
        <v>77</v>
      </c>
      <c r="B8" s="6">
        <v>28877.0</v>
      </c>
      <c r="C8" s="6">
        <v>127000.0</v>
      </c>
      <c r="D8" s="7">
        <f>1100000+51664+0+439000</f>
        <v>1590664</v>
      </c>
      <c r="E8" s="9">
        <v>350000.0</v>
      </c>
      <c r="F8" s="9">
        <v>1960.0</v>
      </c>
      <c r="G8" s="10">
        <v>9.0</v>
      </c>
      <c r="H8" s="10">
        <v>3.0</v>
      </c>
    </row>
    <row r="9">
      <c r="A9" s="5" t="s">
        <v>87</v>
      </c>
      <c r="B9" s="6">
        <v>216590.0</v>
      </c>
      <c r="C9" s="6">
        <v>737000.0</v>
      </c>
      <c r="D9" s="7">
        <f>119000+469000+349000</f>
        <v>937000</v>
      </c>
      <c r="E9" s="9">
        <v>869713.0</v>
      </c>
      <c r="F9" s="9">
        <v>1980.0</v>
      </c>
      <c r="G9" s="10">
        <v>9.0</v>
      </c>
      <c r="H9" s="10">
        <v>3.0</v>
      </c>
    </row>
    <row r="10">
      <c r="A10" s="5" t="s">
        <v>79</v>
      </c>
      <c r="B10" s="6">
        <v>3655647.0</v>
      </c>
      <c r="C10" s="6">
        <v>2010000.0</v>
      </c>
      <c r="D10" s="7">
        <f>769000 + 53200</f>
        <v>822200</v>
      </c>
      <c r="E10" s="9">
        <v>869729.0</v>
      </c>
      <c r="F10" s="9">
        <v>1963.0</v>
      </c>
      <c r="G10" s="10">
        <v>9.0</v>
      </c>
      <c r="H10" s="10">
        <v>3.0</v>
      </c>
    </row>
    <row r="11">
      <c r="A11" s="5" t="s">
        <v>83</v>
      </c>
      <c r="B11" s="6">
        <v>24547.0</v>
      </c>
      <c r="C11" s="6">
        <v>125000.0</v>
      </c>
      <c r="D11" s="7">
        <f>40000+834000</f>
        <v>874000</v>
      </c>
      <c r="E11" s="9">
        <v>920000.0</v>
      </c>
      <c r="F11" s="9">
        <v>1974.0</v>
      </c>
      <c r="G11" s="10">
        <v>9.0</v>
      </c>
      <c r="H11" s="10">
        <v>3.0</v>
      </c>
    </row>
    <row r="12">
      <c r="A12" s="5" t="s">
        <v>89</v>
      </c>
      <c r="B12" s="6">
        <v>253457.0</v>
      </c>
      <c r="C12" s="6">
        <v>327000.0</v>
      </c>
      <c r="D12" s="7">
        <f>4000000 + 301461 + 902900 +  1300000</f>
        <v>6504361</v>
      </c>
      <c r="E12" s="9">
        <v>1157413.0</v>
      </c>
      <c r="F12" s="9">
        <v>1984.0</v>
      </c>
      <c r="G12" s="10">
        <v>11.0</v>
      </c>
      <c r="H12" s="10">
        <v>3.0</v>
      </c>
    </row>
    <row r="13">
      <c r="A13" s="5" t="s">
        <v>80</v>
      </c>
      <c r="B13" s="6">
        <v>117345.0</v>
      </c>
      <c r="C13" s="6">
        <v>43500.0</v>
      </c>
      <c r="D13" s="7">
        <v>24000.0</v>
      </c>
      <c r="E13" s="9">
        <v>1648487.0</v>
      </c>
      <c r="F13" s="9">
        <v>1966.0</v>
      </c>
      <c r="G13" s="10">
        <v>9.0</v>
      </c>
      <c r="H13" s="10">
        <v>3.0</v>
      </c>
    </row>
    <row r="14">
      <c r="A14" s="5" t="s">
        <v>91</v>
      </c>
      <c r="B14" s="6">
        <v>218961.0</v>
      </c>
      <c r="C14" s="6">
        <v>403000.0</v>
      </c>
      <c r="D14" s="7">
        <f> 10100000+1200000+60800+5000000</f>
        <v>16360800</v>
      </c>
      <c r="E14" s="9">
        <v>1880000.0</v>
      </c>
      <c r="F14" s="9">
        <v>1986.0</v>
      </c>
      <c r="G14" s="10">
        <v>11.0</v>
      </c>
      <c r="H14" s="10">
        <v>3.0</v>
      </c>
    </row>
    <row r="15">
      <c r="A15" s="5" t="s">
        <v>84</v>
      </c>
      <c r="B15" s="6">
        <v>144863.0</v>
      </c>
      <c r="C15" s="6">
        <v>665000.0</v>
      </c>
      <c r="D15" s="7">
        <f>25000+3200000</f>
        <v>3225000</v>
      </c>
      <c r="E15" s="9">
        <v>4274988.0</v>
      </c>
      <c r="F15" s="9">
        <v>1975.0</v>
      </c>
      <c r="G15" s="10">
        <v>9.0</v>
      </c>
      <c r="H15" s="10">
        <v>3.0</v>
      </c>
    </row>
    <row r="16">
      <c r="A16" s="5" t="s">
        <v>88</v>
      </c>
      <c r="B16" s="6">
        <v>1725920.0</v>
      </c>
      <c r="C16" s="6">
        <v>3710000.0</v>
      </c>
      <c r="D16" s="7">
        <f>185000+3200000+679000+9400000</f>
        <v>13464000</v>
      </c>
      <c r="E16" s="9">
        <v>4700000.0</v>
      </c>
      <c r="F16" s="9">
        <v>1981.0</v>
      </c>
      <c r="G16" s="10">
        <v>9.0</v>
      </c>
      <c r="H16" s="10">
        <v>3.0</v>
      </c>
    </row>
    <row r="17">
      <c r="A17" s="5" t="s">
        <v>78</v>
      </c>
      <c r="B17" s="6">
        <v>30187.0</v>
      </c>
      <c r="C17" s="6">
        <v>1380000.0</v>
      </c>
      <c r="D17" s="7">
        <v>0.0</v>
      </c>
      <c r="E17" s="16">
        <v>174729.0</v>
      </c>
      <c r="F17" s="9">
        <v>1961.0</v>
      </c>
      <c r="G17" s="10">
        <v>9.0</v>
      </c>
      <c r="H17" s="10">
        <v>3.0</v>
      </c>
    </row>
    <row r="18">
      <c r="A18" s="5" t="s">
        <v>85</v>
      </c>
      <c r="B18" s="6">
        <v>157878.0</v>
      </c>
      <c r="C18" s="6">
        <v>345000.0</v>
      </c>
      <c r="D18" s="7">
        <v>26000.0</v>
      </c>
      <c r="E18" s="16">
        <v>174729.0</v>
      </c>
      <c r="F18" s="9">
        <v>1978.0</v>
      </c>
      <c r="G18" s="10">
        <v>9.0</v>
      </c>
      <c r="H18" s="10">
        <v>3.0</v>
      </c>
    </row>
    <row r="19">
      <c r="A19" s="5" t="s">
        <v>74</v>
      </c>
      <c r="B19" s="6">
        <v>111520.0</v>
      </c>
      <c r="C19" s="6">
        <v>296000.0</v>
      </c>
      <c r="D19" s="7">
        <v>0.0</v>
      </c>
      <c r="E19" s="16">
        <v>174729.0</v>
      </c>
      <c r="F19" s="9">
        <v>1934.0</v>
      </c>
      <c r="G19" s="10">
        <v>9.0</v>
      </c>
      <c r="H19" s="10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</row>
    <row r="2">
      <c r="A2" s="5" t="s">
        <v>108</v>
      </c>
      <c r="B2" s="6">
        <v>149313.0</v>
      </c>
      <c r="C2" s="6">
        <v>564000.0</v>
      </c>
      <c r="D2" s="7">
        <f>894000+134000+5000000+7120000</f>
        <v>13148000</v>
      </c>
      <c r="E2" s="9">
        <v>1000000.0</v>
      </c>
      <c r="F2" s="9">
        <v>1985.0</v>
      </c>
      <c r="G2" s="10">
        <v>11.0</v>
      </c>
      <c r="H2" s="10">
        <v>5.0</v>
      </c>
    </row>
    <row r="3">
      <c r="A3" s="5" t="s">
        <v>106</v>
      </c>
      <c r="B3" s="6">
        <v>415282.0</v>
      </c>
      <c r="C3" s="6">
        <v>1160000.0</v>
      </c>
      <c r="D3" s="7">
        <f>4700000+221000+218000+803000</f>
        <v>5942000</v>
      </c>
      <c r="E3" s="9">
        <v>1200000.0</v>
      </c>
      <c r="F3" s="9">
        <v>1983.0</v>
      </c>
      <c r="G3" s="10">
        <v>9.0</v>
      </c>
      <c r="H3" s="10">
        <v>5.0</v>
      </c>
    </row>
    <row r="4">
      <c r="A4" s="5" t="s">
        <v>107</v>
      </c>
      <c r="B4" s="6">
        <v>522102.0</v>
      </c>
      <c r="C4" s="6">
        <v>1750000.0</v>
      </c>
      <c r="D4" s="7">
        <f>396000+2100000</f>
        <v>2496000</v>
      </c>
      <c r="E4" s="9">
        <v>1400000.0</v>
      </c>
      <c r="F4" s="9">
        <v>1985.0</v>
      </c>
      <c r="G4" s="10">
        <v>11.0</v>
      </c>
      <c r="H4" s="10">
        <v>5.0</v>
      </c>
    </row>
    <row r="5">
      <c r="A5" s="5" t="s">
        <v>118</v>
      </c>
      <c r="B5" s="6">
        <v>496232.0</v>
      </c>
      <c r="C5" s="6">
        <v>1930000.0</v>
      </c>
      <c r="D5" s="7">
        <f>1585450+4200000</f>
        <v>5785450</v>
      </c>
      <c r="E5" s="9">
        <v>2000000.0</v>
      </c>
      <c r="F5" s="9">
        <v>1994.0</v>
      </c>
      <c r="G5" s="10">
        <v>11.0</v>
      </c>
      <c r="H5" s="10">
        <v>5.0</v>
      </c>
    </row>
    <row r="6">
      <c r="A6" s="5" t="s">
        <v>121</v>
      </c>
      <c r="B6" s="6">
        <v>71507.0</v>
      </c>
      <c r="C6" s="6">
        <v>1220000.0</v>
      </c>
      <c r="D6" s="7">
        <f>3180000 +3600000+2500000</f>
        <v>9280000</v>
      </c>
      <c r="E6" s="9">
        <v>2000000.0</v>
      </c>
      <c r="F6" s="9">
        <v>1999.0</v>
      </c>
      <c r="G6" s="10">
        <v>11.0</v>
      </c>
      <c r="H6" s="10">
        <v>5.0</v>
      </c>
    </row>
    <row r="7">
      <c r="A7" s="5" t="s">
        <v>109</v>
      </c>
      <c r="B7" s="6">
        <v>173052.0</v>
      </c>
      <c r="C7" s="6">
        <v>555000.0</v>
      </c>
      <c r="D7" s="7">
        <f>322000+900400+662000+5000000</f>
        <v>6884400</v>
      </c>
      <c r="E7" s="9">
        <v>2000000.0</v>
      </c>
      <c r="F7" s="9">
        <v>1985.0</v>
      </c>
      <c r="G7" s="10">
        <v>11.0</v>
      </c>
      <c r="H7" s="10">
        <v>5.0</v>
      </c>
    </row>
    <row r="8">
      <c r="A8" s="5" t="s">
        <v>101</v>
      </c>
      <c r="B8" s="6">
        <v>668448.0</v>
      </c>
      <c r="C8" s="6">
        <v>3090000.0</v>
      </c>
      <c r="D8" s="7">
        <f>5400000+107807+1700000+226000</f>
        <v>7433807</v>
      </c>
      <c r="E8" s="9">
        <v>2100000.0</v>
      </c>
      <c r="F8" s="9">
        <v>1976.0</v>
      </c>
      <c r="G8" s="10">
        <v>9.0</v>
      </c>
      <c r="H8" s="10">
        <v>5.0</v>
      </c>
    </row>
    <row r="9">
      <c r="A9" s="5" t="s">
        <v>113</v>
      </c>
      <c r="B9" s="6">
        <v>374627.0</v>
      </c>
      <c r="C9" s="6">
        <v>4780000.0</v>
      </c>
      <c r="D9" s="7">
        <f>882000 + 735000+4800000</f>
        <v>6417000</v>
      </c>
      <c r="E9" s="9">
        <v>2100000.0</v>
      </c>
      <c r="F9" s="9">
        <v>1990.0</v>
      </c>
      <c r="G9" s="10">
        <v>11.0</v>
      </c>
      <c r="H9" s="10">
        <v>5.0</v>
      </c>
    </row>
    <row r="10">
      <c r="A10" s="5" t="s">
        <v>95</v>
      </c>
      <c r="B10" s="6">
        <v>1096334.0</v>
      </c>
      <c r="C10" s="6">
        <v>2400000.0</v>
      </c>
      <c r="D10" s="7">
        <f>1100000+102000+714000</f>
        <v>1916000</v>
      </c>
      <c r="E10" s="9">
        <v>2200000.0</v>
      </c>
      <c r="F10" s="9">
        <v>1962.0</v>
      </c>
      <c r="G10" s="10">
        <v>9.0</v>
      </c>
      <c r="H10" s="10">
        <v>5.0</v>
      </c>
    </row>
    <row r="11">
      <c r="A11" s="5" t="s">
        <v>119</v>
      </c>
      <c r="B11" s="6">
        <v>706013.0</v>
      </c>
      <c r="C11" s="6">
        <v>2450000.0</v>
      </c>
      <c r="D11" s="7">
        <f>7900000+370000+10100000+4210000</f>
        <v>22580000</v>
      </c>
      <c r="E11" s="9">
        <v>2500000.0</v>
      </c>
      <c r="F11" s="9">
        <v>1996.0</v>
      </c>
      <c r="G11" s="10">
        <v>11.0</v>
      </c>
      <c r="H11" s="10">
        <v>5.0</v>
      </c>
    </row>
    <row r="12">
      <c r="A12" s="5" t="s">
        <v>96</v>
      </c>
      <c r="B12" s="6">
        <v>395824.0</v>
      </c>
      <c r="C12" s="6">
        <v>1280000.0</v>
      </c>
      <c r="D12" s="7">
        <f>496000+528000</f>
        <v>1024000</v>
      </c>
      <c r="E12" s="9">
        <v>3000000.0</v>
      </c>
      <c r="F12" s="9">
        <v>1965.0</v>
      </c>
      <c r="G12" s="10">
        <v>9.0</v>
      </c>
      <c r="H12" s="10">
        <v>5.0</v>
      </c>
    </row>
    <row r="13">
      <c r="A13" s="5" t="s">
        <v>110</v>
      </c>
      <c r="B13" s="6">
        <v>1003826.0</v>
      </c>
      <c r="C13" s="6">
        <v>6230000.0</v>
      </c>
      <c r="D13" s="7">
        <f>8100000+1500000+23000000+1320000</f>
        <v>33920000</v>
      </c>
      <c r="E13" s="9">
        <v>3300000.0</v>
      </c>
      <c r="F13" s="9">
        <v>1986.0</v>
      </c>
      <c r="G13" s="10">
        <v>9.0</v>
      </c>
      <c r="H13" s="10">
        <v>5.0</v>
      </c>
    </row>
    <row r="14">
      <c r="A14" s="5" t="s">
        <v>100</v>
      </c>
      <c r="B14" s="6">
        <v>273582.0</v>
      </c>
      <c r="C14" s="6">
        <v>746000.0</v>
      </c>
      <c r="D14" s="7">
        <f>692987+10500000+2140000+1100000</f>
        <v>14432987</v>
      </c>
      <c r="E14" s="9">
        <v>4100000.0</v>
      </c>
      <c r="F14" s="9">
        <v>1974.0</v>
      </c>
      <c r="G14" s="10">
        <v>11.0</v>
      </c>
      <c r="H14" s="10">
        <v>5.0</v>
      </c>
    </row>
    <row r="15">
      <c r="A15" s="5" t="s">
        <v>102</v>
      </c>
      <c r="B15" s="6">
        <v>119860.0</v>
      </c>
      <c r="C15" s="6">
        <v>495000.0</v>
      </c>
      <c r="D15" s="7">
        <f>2800000+259960</f>
        <v>3059960</v>
      </c>
      <c r="E15" s="9">
        <v>4300000.0</v>
      </c>
      <c r="F15" s="9">
        <v>1976.0</v>
      </c>
      <c r="G15" s="10">
        <v>9.0</v>
      </c>
      <c r="H15" s="10">
        <v>5.0</v>
      </c>
    </row>
    <row r="16">
      <c r="A16" s="5" t="s">
        <v>97</v>
      </c>
      <c r="B16" s="6">
        <v>1164551.0</v>
      </c>
      <c r="C16" s="6">
        <v>5200000.0</v>
      </c>
      <c r="D16" s="7">
        <f>318000+143000+1300000+5300000</f>
        <v>7061000</v>
      </c>
      <c r="E16" s="18">
        <v>4933809.0</v>
      </c>
      <c r="F16" s="9">
        <v>1967.0</v>
      </c>
      <c r="G16" s="10">
        <v>9.0</v>
      </c>
      <c r="H16" s="10">
        <v>5.0</v>
      </c>
    </row>
    <row r="17">
      <c r="A17" s="5" t="s">
        <v>117</v>
      </c>
      <c r="B17" s="6">
        <v>1732206.0</v>
      </c>
      <c r="C17" s="6">
        <v>4070000.0</v>
      </c>
      <c r="D17" s="7">
        <f>6500000+1200000+12300000+14600000</f>
        <v>34600000</v>
      </c>
      <c r="E17" s="9">
        <v>5000000.0</v>
      </c>
      <c r="F17" s="9">
        <v>1994.0</v>
      </c>
      <c r="G17" s="10">
        <v>11.0</v>
      </c>
      <c r="H17" s="10">
        <v>5.0</v>
      </c>
    </row>
    <row r="18">
      <c r="A18" s="5" t="s">
        <v>115</v>
      </c>
      <c r="B18" s="6">
        <v>332916.0</v>
      </c>
      <c r="C18" s="6">
        <v>844000.0</v>
      </c>
      <c r="D18" s="7">
        <f>343293+1900000</f>
        <v>2243293</v>
      </c>
      <c r="E18" s="9">
        <v>5900000.0</v>
      </c>
      <c r="F18" s="9">
        <v>1990.0</v>
      </c>
      <c r="G18" s="10">
        <v>11.0</v>
      </c>
      <c r="H18" s="10">
        <v>5.0</v>
      </c>
    </row>
    <row r="19">
      <c r="A19" s="5" t="s">
        <v>112</v>
      </c>
      <c r="B19" s="6">
        <v>495568.0</v>
      </c>
      <c r="C19" s="6">
        <v>2770000.0</v>
      </c>
      <c r="D19" s="7">
        <f>506000+150000+1200000+8700000</f>
        <v>10556000</v>
      </c>
      <c r="E19" s="9">
        <v>6400000.0</v>
      </c>
      <c r="F19" s="9">
        <v>1987.0</v>
      </c>
      <c r="G19" s="10">
        <v>9.0</v>
      </c>
      <c r="H19" s="10">
        <v>5.0</v>
      </c>
    </row>
    <row r="20">
      <c r="A20" s="5" t="s">
        <v>103</v>
      </c>
      <c r="B20" s="6">
        <v>930205.0</v>
      </c>
      <c r="C20" s="6">
        <v>4020000.0</v>
      </c>
      <c r="D20" s="7">
        <f>5270000+679000+1000000+4300000</f>
        <v>11249000</v>
      </c>
      <c r="E20" s="9">
        <v>6600000.0</v>
      </c>
      <c r="F20" s="9">
        <v>1980.0</v>
      </c>
      <c r="G20" s="10">
        <v>9.0</v>
      </c>
      <c r="H20" s="10">
        <v>5.0</v>
      </c>
    </row>
    <row r="21">
      <c r="A21" s="5" t="s">
        <v>104</v>
      </c>
      <c r="B21" s="6">
        <v>543623.0</v>
      </c>
      <c r="C21" s="6">
        <v>1720000.0</v>
      </c>
      <c r="D21" s="7">
        <f>3700000+527000+2700000+778000</f>
        <v>7705000</v>
      </c>
      <c r="E21" s="9">
        <v>6800000.0</v>
      </c>
      <c r="F21" s="9">
        <v>1981.0</v>
      </c>
      <c r="G21" s="10">
        <v>9.0</v>
      </c>
      <c r="H21" s="10">
        <v>5.0</v>
      </c>
    </row>
    <row r="22">
      <c r="A22" s="5" t="s">
        <v>120</v>
      </c>
      <c r="B22" s="6">
        <v>1221602.0</v>
      </c>
      <c r="C22" s="6">
        <v>3540000.0</v>
      </c>
      <c r="D22" s="7">
        <f>2570973+11800000 +7600000</f>
        <v>21970973</v>
      </c>
      <c r="E22" s="9">
        <v>7400000.0</v>
      </c>
      <c r="F22" s="9">
        <v>1998.0</v>
      </c>
      <c r="G22" s="10">
        <v>11.0</v>
      </c>
      <c r="H22" s="10">
        <v>5.0</v>
      </c>
    </row>
    <row r="23">
      <c r="A23" s="5" t="s">
        <v>116</v>
      </c>
      <c r="B23" s="6">
        <v>116771.0</v>
      </c>
      <c r="C23" s="6">
        <v>1490000.0</v>
      </c>
      <c r="D23" s="7">
        <f>1200000+3600000+123000+2300000</f>
        <v>7223000</v>
      </c>
      <c r="E23" s="9">
        <v>8900000.0</v>
      </c>
      <c r="F23" s="9">
        <v>1991.0</v>
      </c>
      <c r="G23" s="10">
        <v>11.0</v>
      </c>
      <c r="H23" s="10">
        <v>5.0</v>
      </c>
    </row>
    <row r="24">
      <c r="A24" s="5" t="s">
        <v>105</v>
      </c>
      <c r="B24" s="6">
        <v>385702.0</v>
      </c>
      <c r="C24" s="6">
        <v>4810000.0</v>
      </c>
      <c r="D24" s="7">
        <f>3320000+284000+585600+18800000</f>
        <v>22989600</v>
      </c>
      <c r="E24" s="9">
        <v>1.04E7</v>
      </c>
      <c r="F24" s="9">
        <v>1983.0</v>
      </c>
      <c r="G24" s="10">
        <v>11.0</v>
      </c>
      <c r="H24" s="10">
        <v>5.0</v>
      </c>
    </row>
    <row r="25">
      <c r="A25" s="5" t="s">
        <v>99</v>
      </c>
      <c r="B25" s="6">
        <v>982511.0</v>
      </c>
      <c r="C25" s="6">
        <v>3150000.0</v>
      </c>
      <c r="D25" s="7">
        <f>3170000+40000+12000+5000000</f>
        <v>8222000</v>
      </c>
      <c r="E25" s="9">
        <v>1.1E7</v>
      </c>
      <c r="F25" s="9">
        <v>1973.0</v>
      </c>
      <c r="G25" s="10">
        <v>11.0</v>
      </c>
      <c r="H25" s="10">
        <v>5.0</v>
      </c>
    </row>
    <row r="26">
      <c r="A26" s="10" t="s">
        <v>98</v>
      </c>
      <c r="B26" s="6">
        <v>591991.0</v>
      </c>
      <c r="C26" s="6">
        <v>1750000.0</v>
      </c>
      <c r="D26" s="7">
        <f>239000+574000+921000+333000</f>
        <v>2067000</v>
      </c>
      <c r="E26" s="16">
        <v>3700000.0</v>
      </c>
      <c r="F26" s="9">
        <v>1972.0</v>
      </c>
      <c r="G26" s="10">
        <v>12.0</v>
      </c>
      <c r="H26" s="10">
        <v>5.0</v>
      </c>
    </row>
    <row r="27">
      <c r="A27" s="5" t="s">
        <v>111</v>
      </c>
      <c r="B27" s="6">
        <v>269596.0</v>
      </c>
      <c r="C27" s="6">
        <v>1920000.0</v>
      </c>
      <c r="D27" s="7">
        <f>126000 +367000</f>
        <v>493000</v>
      </c>
      <c r="E27" s="16">
        <v>3700000.0</v>
      </c>
      <c r="F27" s="9">
        <v>1986.0</v>
      </c>
      <c r="G27" s="10">
        <v>9.0</v>
      </c>
      <c r="H27" s="10">
        <v>5.0</v>
      </c>
    </row>
    <row r="28">
      <c r="A28" s="5" t="s">
        <v>114</v>
      </c>
      <c r="B28" s="6">
        <v>330577.0</v>
      </c>
      <c r="C28" s="6">
        <v>1810000.0</v>
      </c>
      <c r="D28" s="7">
        <f> 563000 + 1365291 +16000000 +4900000</f>
        <v>22828291</v>
      </c>
      <c r="E28" s="16">
        <v>3700000.0</v>
      </c>
      <c r="F28" s="9">
        <v>1990.0</v>
      </c>
      <c r="G28" s="10">
        <v>12.0</v>
      </c>
      <c r="H28" s="10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</row>
    <row r="2">
      <c r="A2" s="5" t="s">
        <v>148</v>
      </c>
      <c r="B2" s="6">
        <v>6225.0</v>
      </c>
      <c r="C2" s="6">
        <v>98000.0</v>
      </c>
      <c r="D2" s="7">
        <f>1130000+432+0+709000</f>
        <v>1839432</v>
      </c>
      <c r="E2" s="9">
        <v>700000.0</v>
      </c>
      <c r="F2" s="9">
        <v>1984.0</v>
      </c>
      <c r="G2" s="10">
        <v>11.0</v>
      </c>
      <c r="H2" s="10">
        <v>8.0</v>
      </c>
    </row>
    <row r="3">
      <c r="A3" s="5" t="s">
        <v>144</v>
      </c>
      <c r="B3" s="6">
        <v>50062.0</v>
      </c>
      <c r="C3" s="6">
        <v>421000.0</v>
      </c>
      <c r="D3" s="7">
        <f>271000</f>
        <v>271000</v>
      </c>
      <c r="E3" s="9">
        <v>729015.0</v>
      </c>
      <c r="F3" s="9">
        <v>1969.0</v>
      </c>
      <c r="G3" s="10">
        <v>9.0</v>
      </c>
      <c r="H3" s="10">
        <v>8.0</v>
      </c>
    </row>
    <row r="4">
      <c r="A4" s="5" t="s">
        <v>158</v>
      </c>
      <c r="B4" s="6">
        <v>22881.0</v>
      </c>
      <c r="C4" s="6">
        <v>1210000.0</v>
      </c>
      <c r="D4" s="7">
        <f>0+976+0+272000</f>
        <v>272976</v>
      </c>
      <c r="E4" s="9">
        <v>1700000.0</v>
      </c>
      <c r="F4" s="9">
        <v>1996.0</v>
      </c>
      <c r="G4" s="10">
        <v>12.0</v>
      </c>
      <c r="H4" s="10">
        <v>8.0</v>
      </c>
    </row>
    <row r="5">
      <c r="A5" s="5" t="s">
        <v>146</v>
      </c>
      <c r="B5" s="6">
        <v>163781.0</v>
      </c>
      <c r="C5" s="6">
        <v>1740000.0</v>
      </c>
      <c r="D5" s="7">
        <f>1100000+48900</f>
        <v>1148900</v>
      </c>
      <c r="E5" s="9">
        <v>2500000.0</v>
      </c>
      <c r="F5" s="9">
        <v>1982.0</v>
      </c>
      <c r="G5" s="10">
        <v>9.0</v>
      </c>
      <c r="H5" s="10">
        <v>8.0</v>
      </c>
    </row>
    <row r="6">
      <c r="A6" s="5" t="s">
        <v>145</v>
      </c>
      <c r="B6" s="6">
        <v>118622.0</v>
      </c>
      <c r="C6" s="6">
        <v>1880000.0</v>
      </c>
      <c r="D6" s="7">
        <f>220000+1100000</f>
        <v>1320000</v>
      </c>
      <c r="E6" s="9">
        <v>3100000.0</v>
      </c>
      <c r="F6" s="9">
        <v>1976.0</v>
      </c>
      <c r="G6" s="10">
        <v>12.0</v>
      </c>
      <c r="H6" s="10">
        <v>8.0</v>
      </c>
    </row>
    <row r="7">
      <c r="A7" s="5" t="s">
        <v>151</v>
      </c>
      <c r="B7" s="6">
        <v>196422.0</v>
      </c>
      <c r="C7" s="6">
        <v>3430000.0</v>
      </c>
      <c r="D7" s="7">
        <f>1100000</f>
        <v>1100000</v>
      </c>
      <c r="E7" s="9">
        <v>4140000.0</v>
      </c>
      <c r="F7" s="9">
        <v>1988.0</v>
      </c>
      <c r="G7" s="10">
        <v>12.0</v>
      </c>
      <c r="H7" s="10">
        <v>8.0</v>
      </c>
    </row>
    <row r="8">
      <c r="A8" s="5" t="s">
        <v>150</v>
      </c>
      <c r="B8" s="6">
        <v>60844.0</v>
      </c>
      <c r="C8" s="6">
        <v>1250000.0</v>
      </c>
      <c r="D8" s="7">
        <v>722000.0</v>
      </c>
      <c r="E8" s="9">
        <v>7100000.0</v>
      </c>
      <c r="F8" s="9">
        <v>1986.0</v>
      </c>
      <c r="G8" s="10">
        <v>12.0</v>
      </c>
      <c r="H8" s="10">
        <v>8.0</v>
      </c>
    </row>
    <row r="9">
      <c r="A9" s="5" t="s">
        <v>154</v>
      </c>
      <c r="B9" s="6">
        <v>20157.0</v>
      </c>
      <c r="C9" s="6">
        <v>1350000.0</v>
      </c>
      <c r="D9" s="7">
        <f>0+0+0+1340</f>
        <v>1340</v>
      </c>
      <c r="E9" s="9">
        <v>7800000.0</v>
      </c>
      <c r="F9" s="9">
        <v>1992.0</v>
      </c>
      <c r="G9" s="10">
        <v>12.0</v>
      </c>
      <c r="H9" s="10">
        <v>8.0</v>
      </c>
    </row>
    <row r="10">
      <c r="A10" s="5" t="s">
        <v>157</v>
      </c>
      <c r="B10" s="6">
        <v>32243.0</v>
      </c>
      <c r="C10" s="6">
        <v>1510000.0</v>
      </c>
      <c r="D10" s="7">
        <f>1000000</f>
        <v>1000000</v>
      </c>
      <c r="E10" s="9">
        <v>8400000.0</v>
      </c>
      <c r="F10" s="9">
        <v>1996.0</v>
      </c>
      <c r="G10" s="10">
        <v>12.0</v>
      </c>
      <c r="H10" s="10">
        <v>8.0</v>
      </c>
    </row>
    <row r="11">
      <c r="A11" s="5" t="s">
        <v>156</v>
      </c>
      <c r="B11" s="6">
        <v>2767.0</v>
      </c>
      <c r="C11" s="6">
        <v>1300000.0</v>
      </c>
      <c r="D11" s="7">
        <v>207000.0</v>
      </c>
      <c r="E11" s="9">
        <v>9500000.0</v>
      </c>
      <c r="F11" s="9">
        <v>1994.0</v>
      </c>
      <c r="G11" s="10">
        <v>12.0</v>
      </c>
      <c r="H11" s="10">
        <v>8.0</v>
      </c>
    </row>
    <row r="12">
      <c r="A12" s="5" t="s">
        <v>155</v>
      </c>
      <c r="B12" s="6">
        <v>51473.0</v>
      </c>
      <c r="C12" s="6">
        <v>1170000.0</v>
      </c>
      <c r="D12" s="7">
        <v>295000.0</v>
      </c>
      <c r="E12" s="9">
        <v>9500000.0</v>
      </c>
      <c r="F12" s="9">
        <v>1993.0</v>
      </c>
      <c r="G12" s="10">
        <v>12.0</v>
      </c>
      <c r="H12" s="10">
        <v>8.0</v>
      </c>
    </row>
    <row r="13">
      <c r="A13" s="5" t="s">
        <v>153</v>
      </c>
      <c r="B13" s="6">
        <v>6502.0</v>
      </c>
      <c r="C13" s="6">
        <v>1330000.0</v>
      </c>
      <c r="D13" s="7">
        <f>575000+11000</f>
        <v>586000</v>
      </c>
      <c r="E13" s="9">
        <v>9900000.0</v>
      </c>
      <c r="F13" s="9">
        <v>1991.0</v>
      </c>
      <c r="G13" s="10">
        <v>12.0</v>
      </c>
      <c r="H13" s="10">
        <v>8.0</v>
      </c>
    </row>
    <row r="14">
      <c r="A14" s="5" t="s">
        <v>152</v>
      </c>
      <c r="B14" s="6">
        <v>310022.0</v>
      </c>
      <c r="C14" s="6">
        <v>2710000.0</v>
      </c>
      <c r="D14" s="7">
        <f>1000000+0+248000+33900000</f>
        <v>35148000</v>
      </c>
      <c r="E14" s="9">
        <v>1.2E7</v>
      </c>
      <c r="F14" s="9">
        <v>1988.0</v>
      </c>
      <c r="G14" s="10">
        <v>12.0</v>
      </c>
      <c r="H14" s="10">
        <v>8.0</v>
      </c>
    </row>
    <row r="15">
      <c r="A15" s="5" t="s">
        <v>149</v>
      </c>
      <c r="B15" s="6">
        <v>342606.0</v>
      </c>
      <c r="C15" s="6">
        <v>2190000.0</v>
      </c>
      <c r="D15" s="7">
        <f>1600000</f>
        <v>1600000</v>
      </c>
      <c r="E15" s="9">
        <v>1.22E7</v>
      </c>
      <c r="F15" s="9">
        <v>1985.0</v>
      </c>
      <c r="G15" s="10">
        <v>12.0</v>
      </c>
      <c r="H15" s="10">
        <v>8.0</v>
      </c>
    </row>
    <row r="16">
      <c r="A16" s="5" t="s">
        <v>147</v>
      </c>
      <c r="B16" s="6">
        <v>19132.0</v>
      </c>
      <c r="C16" s="6">
        <v>274000.0</v>
      </c>
      <c r="D16" s="7">
        <f>502000+16000</f>
        <v>518000</v>
      </c>
      <c r="E16" s="16">
        <v>7450000.0</v>
      </c>
      <c r="F16" s="9">
        <v>1983.0</v>
      </c>
      <c r="G16" s="10">
        <v>12.0</v>
      </c>
      <c r="H16" s="10">
        <v>8.0</v>
      </c>
    </row>
  </sheetData>
  <autoFilter ref="$A$1:$H$16">
    <sortState ref="A1:H16">
      <sortCondition ref="E1:E16"/>
      <sortCondition ref="D1:D16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</row>
    <row r="2">
      <c r="A2" s="5" t="s">
        <v>170</v>
      </c>
      <c r="B2" s="6">
        <v>4253.0</v>
      </c>
      <c r="C2" s="6">
        <v>103000.0</v>
      </c>
      <c r="D2" s="7">
        <f>0+335+0+2227</f>
        <v>2562</v>
      </c>
      <c r="E2" s="20">
        <v>1548054.0</v>
      </c>
      <c r="F2" s="9">
        <v>1972.0</v>
      </c>
      <c r="G2" s="10">
        <v>9.0</v>
      </c>
      <c r="H2" s="10">
        <v>9.0</v>
      </c>
    </row>
    <row r="3">
      <c r="A3" s="5" t="s">
        <v>160</v>
      </c>
      <c r="B3" s="6">
        <v>7421.0</v>
      </c>
      <c r="C3" s="6">
        <v>118000.0</v>
      </c>
      <c r="D3" s="7">
        <v>0.0</v>
      </c>
      <c r="E3" s="20">
        <v>3100580.0</v>
      </c>
      <c r="F3" s="9">
        <v>1938.0</v>
      </c>
      <c r="G3" s="10">
        <v>9.0</v>
      </c>
      <c r="H3" s="10">
        <v>9.0</v>
      </c>
    </row>
    <row r="4">
      <c r="A4" s="5" t="s">
        <v>164</v>
      </c>
      <c r="B4" s="6">
        <v>8110.0</v>
      </c>
      <c r="C4" s="6">
        <v>195000.0</v>
      </c>
      <c r="D4" s="7">
        <f>0+0+0+1516</f>
        <v>1516</v>
      </c>
      <c r="E4" s="20">
        <v>1997555.0</v>
      </c>
      <c r="F4" s="9">
        <v>1962.0</v>
      </c>
      <c r="G4" s="10">
        <v>9.0</v>
      </c>
      <c r="H4" s="10">
        <v>9.0</v>
      </c>
    </row>
    <row r="5">
      <c r="A5" s="5" t="s">
        <v>188</v>
      </c>
      <c r="B5" s="6">
        <v>24151.0</v>
      </c>
      <c r="C5" s="6">
        <v>257000.0</v>
      </c>
      <c r="D5" s="7">
        <f>35800+3400+57000+213000</f>
        <v>309200</v>
      </c>
      <c r="E5" s="20">
        <v>617028.0</v>
      </c>
      <c r="F5" s="9">
        <v>1993.0</v>
      </c>
      <c r="G5" s="10">
        <v>11.0</v>
      </c>
      <c r="H5" s="10">
        <v>9.0</v>
      </c>
    </row>
    <row r="6">
      <c r="A6" s="5" t="s">
        <v>163</v>
      </c>
      <c r="B6" s="6">
        <v>33037.0</v>
      </c>
      <c r="C6" s="6">
        <v>203000.0</v>
      </c>
      <c r="D6" s="7">
        <f>0+0+0+144000</f>
        <v>144000</v>
      </c>
      <c r="E6" s="20">
        <v>2062007.0</v>
      </c>
      <c r="F6" s="9">
        <v>1961.0</v>
      </c>
      <c r="G6" s="10">
        <v>9.0</v>
      </c>
      <c r="H6" s="10">
        <v>9.0</v>
      </c>
    </row>
    <row r="7">
      <c r="A7" s="5" t="s">
        <v>184</v>
      </c>
      <c r="B7" s="6">
        <v>41906.0</v>
      </c>
      <c r="C7" s="6">
        <v>231000.0</v>
      </c>
      <c r="D7" s="7">
        <f>0 +180000</f>
        <v>180000</v>
      </c>
      <c r="E7" s="9">
        <v>512568.0</v>
      </c>
      <c r="F7" s="9">
        <v>1985.0</v>
      </c>
      <c r="G7" s="10">
        <v>9.0</v>
      </c>
      <c r="H7" s="10">
        <v>9.0</v>
      </c>
    </row>
    <row r="8">
      <c r="A8" s="5" t="s">
        <v>177</v>
      </c>
      <c r="B8" s="6">
        <v>44671.0</v>
      </c>
      <c r="C8" s="6">
        <v>2480000.0</v>
      </c>
      <c r="D8" s="7">
        <f>98200+0+0+489000</f>
        <v>587200</v>
      </c>
      <c r="E8" s="9">
        <v>992068.0</v>
      </c>
      <c r="F8" s="9">
        <v>1979.0</v>
      </c>
      <c r="G8" s="10">
        <v>11.0</v>
      </c>
      <c r="H8" s="10">
        <v>9.0</v>
      </c>
    </row>
    <row r="9">
      <c r="A9" s="5" t="s">
        <v>179</v>
      </c>
      <c r="B9" s="6">
        <v>69771.0</v>
      </c>
      <c r="C9" s="6">
        <v>714000.0</v>
      </c>
      <c r="D9" s="7">
        <f>1430000 + 1500000</f>
        <v>2930000</v>
      </c>
      <c r="E9" s="9">
        <v>1984136.0</v>
      </c>
      <c r="F9" s="9">
        <v>1979.0</v>
      </c>
      <c r="G9" s="10">
        <v>9.0</v>
      </c>
      <c r="H9" s="10">
        <v>9.0</v>
      </c>
    </row>
    <row r="10">
      <c r="A10" s="5" t="s">
        <v>165</v>
      </c>
      <c r="B10" s="6">
        <v>77834.0</v>
      </c>
      <c r="C10" s="6">
        <v>31200.0</v>
      </c>
      <c r="D10" s="7">
        <f>20000+85000</f>
        <v>105000</v>
      </c>
      <c r="E10" s="9">
        <v>1653463.0</v>
      </c>
      <c r="F10" s="9">
        <v>1963.0</v>
      </c>
      <c r="G10" s="10">
        <v>9.0</v>
      </c>
      <c r="H10" s="10">
        <v>9.0</v>
      </c>
    </row>
    <row r="11">
      <c r="A11" s="5" t="s">
        <v>185</v>
      </c>
      <c r="B11" s="6">
        <v>103902.0</v>
      </c>
      <c r="C11" s="6">
        <v>3860000.0</v>
      </c>
      <c r="D11" s="7">
        <f>1720000+675400+675500+3000000</f>
        <v>6070900</v>
      </c>
      <c r="E11" s="9">
        <v>595241.0</v>
      </c>
      <c r="F11" s="9">
        <v>1988.0</v>
      </c>
      <c r="G11" s="10">
        <v>11.0</v>
      </c>
      <c r="H11" s="10">
        <v>9.0</v>
      </c>
    </row>
    <row r="12">
      <c r="A12" s="5" t="s">
        <v>182</v>
      </c>
      <c r="B12" s="6">
        <v>109376.0</v>
      </c>
      <c r="C12" s="6">
        <v>1190000.0</v>
      </c>
      <c r="D12" s="7">
        <f>19400000+28180+185400</f>
        <v>19613580</v>
      </c>
      <c r="E12" s="20">
        <v>3587605.0</v>
      </c>
      <c r="F12" s="9">
        <v>1983.0</v>
      </c>
      <c r="G12" s="10">
        <v>9.0</v>
      </c>
      <c r="H12" s="10">
        <v>9.0</v>
      </c>
    </row>
    <row r="13">
      <c r="A13" s="5" t="s">
        <v>174</v>
      </c>
      <c r="B13" s="6">
        <v>117969.0</v>
      </c>
      <c r="C13" s="6">
        <v>192000.0</v>
      </c>
      <c r="D13" s="7">
        <f>23600 +20000</f>
        <v>43600</v>
      </c>
      <c r="E13" s="9">
        <v>583170.0</v>
      </c>
      <c r="F13" s="9">
        <v>1977.0</v>
      </c>
      <c r="G13" s="10">
        <v>9.0</v>
      </c>
      <c r="H13" s="10">
        <v>9.0</v>
      </c>
    </row>
    <row r="14">
      <c r="A14" s="5" t="s">
        <v>159</v>
      </c>
      <c r="B14" s="6">
        <v>160647.0</v>
      </c>
      <c r="C14" s="6">
        <v>505000.0</v>
      </c>
      <c r="D14" s="7">
        <f>27600+209000</f>
        <v>236600</v>
      </c>
      <c r="E14" s="20">
        <v>3148343.0</v>
      </c>
      <c r="F14" s="9">
        <v>1937.0</v>
      </c>
      <c r="G14" s="10">
        <v>9.0</v>
      </c>
      <c r="H14" s="10">
        <v>9.0</v>
      </c>
    </row>
    <row r="15">
      <c r="A15" s="5" t="s">
        <v>187</v>
      </c>
      <c r="B15" s="6">
        <v>192636.0</v>
      </c>
      <c r="C15" s="6">
        <v>3410000.0</v>
      </c>
      <c r="D15" s="7">
        <f>0+41000+84900+1300000</f>
        <v>1425900</v>
      </c>
      <c r="E15" s="20">
        <v>603882.0</v>
      </c>
      <c r="F15" s="9">
        <v>1991.0</v>
      </c>
      <c r="G15" s="10">
        <v>11.0</v>
      </c>
      <c r="H15" s="10">
        <v>9.0</v>
      </c>
    </row>
    <row r="16">
      <c r="A16" s="5" t="s">
        <v>181</v>
      </c>
      <c r="B16" s="6">
        <v>195165.0</v>
      </c>
      <c r="C16" s="6">
        <v>4650000.0</v>
      </c>
      <c r="D16" s="7">
        <f>801000</f>
        <v>801000</v>
      </c>
      <c r="E16" s="20">
        <v>785006.0</v>
      </c>
      <c r="F16" s="9">
        <v>1983.0</v>
      </c>
      <c r="G16" s="10">
        <v>9.0</v>
      </c>
      <c r="H16" s="10">
        <v>9.0</v>
      </c>
    </row>
    <row r="17">
      <c r="A17" s="5" t="s">
        <v>186</v>
      </c>
      <c r="B17" s="6">
        <v>201894.0</v>
      </c>
      <c r="C17" s="6">
        <v>1390000.0</v>
      </c>
      <c r="D17" s="7">
        <f>49000+3200000</f>
        <v>3249000</v>
      </c>
      <c r="E17" s="9">
        <v>1700000.0</v>
      </c>
      <c r="F17" s="9">
        <v>1989.0</v>
      </c>
      <c r="G17" s="10">
        <v>9.0</v>
      </c>
      <c r="H17" s="10">
        <v>9.0</v>
      </c>
    </row>
    <row r="18">
      <c r="A18" s="5" t="s">
        <v>169</v>
      </c>
      <c r="B18" s="6">
        <v>237314.0</v>
      </c>
      <c r="C18" s="6">
        <v>783000.0</v>
      </c>
      <c r="D18" s="7">
        <f>9400 + 385000</f>
        <v>394400</v>
      </c>
      <c r="E18" s="9">
        <v>1240085.0</v>
      </c>
      <c r="F18" s="9">
        <v>1972.0</v>
      </c>
      <c r="G18" s="10">
        <v>9.0</v>
      </c>
      <c r="H18" s="10">
        <v>9.0</v>
      </c>
    </row>
    <row r="19">
      <c r="A19" s="5" t="s">
        <v>173</v>
      </c>
      <c r="B19" s="6">
        <v>325436.0</v>
      </c>
      <c r="C19" s="6">
        <v>353000.0</v>
      </c>
      <c r="D19" s="7">
        <f>97000+2800000+3100000</f>
        <v>5997000</v>
      </c>
      <c r="E19" s="20">
        <v>2106676.0</v>
      </c>
      <c r="F19" s="9">
        <v>1977.0</v>
      </c>
      <c r="G19" s="10">
        <v>9.0</v>
      </c>
      <c r="H19" s="10">
        <v>9.0</v>
      </c>
    </row>
    <row r="20">
      <c r="A20" s="5" t="s">
        <v>178</v>
      </c>
      <c r="B20" s="6">
        <v>328025.0</v>
      </c>
      <c r="C20" s="6">
        <v>923000.0</v>
      </c>
      <c r="D20" s="7">
        <f>1970000 +15000000+1976672</f>
        <v>18946672</v>
      </c>
      <c r="E20" s="9">
        <v>2600000.0</v>
      </c>
      <c r="F20" s="9">
        <v>1979.0</v>
      </c>
      <c r="G20" s="10">
        <v>9.0</v>
      </c>
      <c r="H20" s="10">
        <v>9.0</v>
      </c>
    </row>
    <row r="21">
      <c r="A21" s="5" t="s">
        <v>176</v>
      </c>
      <c r="B21" s="6">
        <v>331920.0</v>
      </c>
      <c r="C21" s="6">
        <v>3070000.0</v>
      </c>
      <c r="D21" s="7">
        <f>13600000+3700000+1600000</f>
        <v>18900000</v>
      </c>
      <c r="E21" s="9">
        <v>2800000.0</v>
      </c>
      <c r="F21" s="9">
        <v>1979.0</v>
      </c>
      <c r="G21" s="10">
        <v>9.0</v>
      </c>
      <c r="H21" s="10">
        <v>9.0</v>
      </c>
    </row>
    <row r="22">
      <c r="A22" s="5" t="s">
        <v>167</v>
      </c>
      <c r="B22" s="6">
        <v>335374.0</v>
      </c>
      <c r="C22" s="6">
        <v>269000.0</v>
      </c>
      <c r="D22" s="7">
        <f>0+0+0+17400</f>
        <v>17400</v>
      </c>
      <c r="E22" s="20">
        <v>1768947.0</v>
      </c>
      <c r="F22" s="9">
        <v>1967.0</v>
      </c>
      <c r="G22" s="10">
        <v>9.0</v>
      </c>
      <c r="H22" s="10">
        <v>9.0</v>
      </c>
    </row>
    <row r="23">
      <c r="A23" s="14" t="s">
        <v>175</v>
      </c>
      <c r="B23" s="6">
        <v>376295.0</v>
      </c>
      <c r="C23" s="6">
        <v>1190000.0</v>
      </c>
      <c r="D23" s="7">
        <f>60000+10800000</f>
        <v>10860000</v>
      </c>
      <c r="E23" s="9">
        <v>5600000.0</v>
      </c>
      <c r="F23" s="9">
        <v>1978.0</v>
      </c>
      <c r="G23" s="10">
        <v>9.0</v>
      </c>
      <c r="H23" s="10">
        <v>9.0</v>
      </c>
    </row>
    <row r="24">
      <c r="A24" s="5" t="s">
        <v>183</v>
      </c>
      <c r="B24" s="6">
        <v>410355.0</v>
      </c>
      <c r="C24" s="6">
        <v>1140000.0</v>
      </c>
      <c r="D24" s="7">
        <f>1200000</f>
        <v>1200000</v>
      </c>
      <c r="E24" s="9">
        <v>1653447.0</v>
      </c>
      <c r="F24" s="9">
        <v>1985.0</v>
      </c>
      <c r="G24" s="10">
        <v>9.0</v>
      </c>
      <c r="H24" s="10">
        <v>9.0</v>
      </c>
    </row>
    <row r="25">
      <c r="A25" s="5" t="s">
        <v>171</v>
      </c>
      <c r="B25" s="6">
        <v>484920.0</v>
      </c>
      <c r="C25" s="6">
        <v>927000.0</v>
      </c>
      <c r="D25" s="7">
        <f>274000+272000+272700 + 3200000</f>
        <v>4018700</v>
      </c>
      <c r="E25" s="9">
        <v>1459994.0</v>
      </c>
      <c r="F25" s="9">
        <v>1973.0</v>
      </c>
      <c r="G25" s="10">
        <v>9.0</v>
      </c>
      <c r="H25" s="10">
        <v>9.0</v>
      </c>
    </row>
    <row r="26">
      <c r="A26" s="5" t="s">
        <v>166</v>
      </c>
      <c r="B26" s="6">
        <v>560843.0</v>
      </c>
      <c r="C26" s="6">
        <v>3010000.0</v>
      </c>
      <c r="D26" s="7">
        <f>32000+9200000</f>
        <v>9232000</v>
      </c>
      <c r="E26" s="9">
        <v>3500000.0</v>
      </c>
      <c r="F26" s="9">
        <v>1967.0</v>
      </c>
      <c r="G26" s="10">
        <v>9.0</v>
      </c>
      <c r="H26" s="10">
        <v>9.0</v>
      </c>
    </row>
    <row r="27">
      <c r="A27" s="5" t="s">
        <v>162</v>
      </c>
      <c r="B27" s="6">
        <v>580960.0</v>
      </c>
      <c r="C27" s="6">
        <v>569000.0</v>
      </c>
      <c r="D27" s="7">
        <f>64200 + 1800000</f>
        <v>1864200</v>
      </c>
      <c r="E27" s="9">
        <v>2480171.0</v>
      </c>
      <c r="F27" s="9">
        <v>1961.0</v>
      </c>
      <c r="G27" s="10">
        <v>9.0</v>
      </c>
      <c r="H27" s="10">
        <v>9.0</v>
      </c>
    </row>
    <row r="28">
      <c r="A28" s="5" t="s">
        <v>172</v>
      </c>
      <c r="B28" s="6">
        <v>770961.0</v>
      </c>
      <c r="C28" s="6">
        <v>2240000.0</v>
      </c>
      <c r="D28" s="7">
        <f>279000+1700000+9400000</f>
        <v>11379000</v>
      </c>
      <c r="E28" s="9">
        <v>3000000.0</v>
      </c>
      <c r="F28" s="9">
        <v>1976.0</v>
      </c>
      <c r="G28" s="10">
        <v>9.0</v>
      </c>
      <c r="H28" s="10">
        <v>9.0</v>
      </c>
    </row>
    <row r="29">
      <c r="A29" s="5" t="s">
        <v>180</v>
      </c>
      <c r="B29" s="6">
        <v>821528.0</v>
      </c>
      <c r="C29" s="6">
        <v>1550000.0</v>
      </c>
      <c r="D29" s="7">
        <f>9200000+272000+507000+2200000</f>
        <v>12179000</v>
      </c>
      <c r="E29" s="9">
        <v>2500000.0</v>
      </c>
      <c r="F29" s="9">
        <v>1981.0</v>
      </c>
      <c r="G29" s="10">
        <v>9.0</v>
      </c>
      <c r="H29" s="10">
        <v>9.0</v>
      </c>
    </row>
    <row r="30">
      <c r="A30" s="5" t="s">
        <v>161</v>
      </c>
      <c r="B30" s="6">
        <v>846596.0</v>
      </c>
      <c r="C30" s="6">
        <v>1460000.0</v>
      </c>
      <c r="D30" s="7">
        <f>1440000 + 86400</f>
        <v>1526400</v>
      </c>
      <c r="E30" s="20">
        <v>2885997.0</v>
      </c>
      <c r="F30" s="9">
        <v>1945.0</v>
      </c>
      <c r="G30" s="10">
        <v>9.0</v>
      </c>
      <c r="H30" s="10">
        <v>9.0</v>
      </c>
    </row>
    <row r="31">
      <c r="A31" s="5" t="s">
        <v>168</v>
      </c>
      <c r="B31" s="6">
        <v>1645597.0</v>
      </c>
      <c r="C31" s="6">
        <v>1070000.0</v>
      </c>
      <c r="D31" s="7">
        <f>26000+ 1900000+ 2500000</f>
        <v>4426000</v>
      </c>
      <c r="E31" s="9">
        <v>1488102.0</v>
      </c>
      <c r="F31" s="9">
        <v>1972.0</v>
      </c>
      <c r="G31" s="10">
        <v>9.0</v>
      </c>
      <c r="H31" s="10">
        <v>9.0</v>
      </c>
    </row>
  </sheetData>
  <autoFilter ref="$A$1:$H$31">
    <sortState ref="A1:H31">
      <sortCondition ref="B1:B31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</row>
    <row r="2">
      <c r="A2" s="5" t="s">
        <v>139</v>
      </c>
      <c r="B2" s="6">
        <v>1424803.0</v>
      </c>
      <c r="C2" s="6">
        <v>6600000.0</v>
      </c>
      <c r="D2" s="7">
        <f>2200000+2300000</f>
        <v>4500000</v>
      </c>
      <c r="E2" s="9">
        <v>57870.0</v>
      </c>
      <c r="F2" s="9">
        <v>1965.0</v>
      </c>
      <c r="G2" s="10">
        <v>11.0</v>
      </c>
      <c r="H2" s="10">
        <v>7.0</v>
      </c>
    </row>
    <row r="3">
      <c r="A3" s="5" t="s">
        <v>134</v>
      </c>
      <c r="B3" s="6">
        <v>1382186.0</v>
      </c>
      <c r="C3" s="6">
        <v>4690000.0</v>
      </c>
      <c r="D3" s="7">
        <v>268000.0</v>
      </c>
      <c r="E3" s="9">
        <v>209237.0</v>
      </c>
      <c r="F3" s="9">
        <v>1950.0</v>
      </c>
      <c r="G3" s="10">
        <v>9.0</v>
      </c>
      <c r="H3" s="10">
        <v>7.0</v>
      </c>
    </row>
    <row r="4">
      <c r="A4" s="5" t="s">
        <v>140</v>
      </c>
      <c r="B4" s="6">
        <v>2465019.0</v>
      </c>
      <c r="C4" s="6">
        <v>4600000.0</v>
      </c>
      <c r="D4" s="7">
        <v>1590.0</v>
      </c>
      <c r="E4" s="9">
        <v>240208.0</v>
      </c>
      <c r="F4" s="9">
        <v>1967.0</v>
      </c>
      <c r="G4" s="10">
        <v>9.0</v>
      </c>
      <c r="H4" s="10">
        <v>7.0</v>
      </c>
    </row>
    <row r="5">
      <c r="A5" s="5" t="s">
        <v>132</v>
      </c>
      <c r="B5" s="6">
        <v>77416.0</v>
      </c>
      <c r="C5" s="6">
        <v>518000.0</v>
      </c>
      <c r="D5" s="7">
        <f> 119300 + 53900</f>
        <v>173200</v>
      </c>
      <c r="E5" s="9">
        <v>128906.0</v>
      </c>
      <c r="F5" s="9">
        <v>1944.0</v>
      </c>
      <c r="G5" s="10">
        <v>9.0</v>
      </c>
      <c r="H5" s="10">
        <v>7.0</v>
      </c>
    </row>
    <row r="6">
      <c r="A6" s="5" t="s">
        <v>135</v>
      </c>
      <c r="B6" s="6">
        <v>7711897.0</v>
      </c>
      <c r="C6" s="6">
        <v>2.53E7</v>
      </c>
      <c r="D6" s="7">
        <f>1400000 + 199709</f>
        <v>1599709</v>
      </c>
      <c r="E6" s="9">
        <v>168638.0</v>
      </c>
      <c r="F6" s="9">
        <v>1952.0</v>
      </c>
      <c r="G6" s="10">
        <v>9.0</v>
      </c>
      <c r="H6" s="10">
        <v>7.0</v>
      </c>
    </row>
    <row r="7">
      <c r="A7" s="5" t="s">
        <v>142</v>
      </c>
      <c r="B7" s="6">
        <v>1277380.0</v>
      </c>
      <c r="C7" s="6">
        <v>2800000.0</v>
      </c>
      <c r="D7" s="7">
        <v>1006533.0</v>
      </c>
      <c r="E7" s="9">
        <v>438644.0</v>
      </c>
      <c r="F7" s="9">
        <v>1976.0</v>
      </c>
      <c r="G7" s="10">
        <v>9.0</v>
      </c>
      <c r="H7" s="10">
        <v>7.0</v>
      </c>
    </row>
    <row r="8">
      <c r="A8" s="5" t="s">
        <v>138</v>
      </c>
      <c r="B8" s="6">
        <v>198905.0</v>
      </c>
      <c r="C8" s="6">
        <v>2960000.0</v>
      </c>
      <c r="D8" s="7">
        <f>942000 + 347300</f>
        <v>1289300</v>
      </c>
      <c r="E8" s="9">
        <v>135875.0</v>
      </c>
      <c r="F8" s="9">
        <v>1958.0</v>
      </c>
      <c r="G8" s="10">
        <v>9.0</v>
      </c>
      <c r="H8" s="10">
        <v>7.0</v>
      </c>
    </row>
    <row r="9">
      <c r="A9" s="5" t="s">
        <v>136</v>
      </c>
      <c r="B9" s="6">
        <v>68852.0</v>
      </c>
      <c r="C9" s="6">
        <v>448000.0</v>
      </c>
      <c r="D9" s="7">
        <v>5099.0</v>
      </c>
      <c r="E9" s="9">
        <v>204958.0</v>
      </c>
      <c r="F9" s="9">
        <v>1953.0</v>
      </c>
      <c r="G9" s="10">
        <v>9.0</v>
      </c>
      <c r="H9" s="10">
        <v>7.0</v>
      </c>
    </row>
    <row r="10">
      <c r="A10" s="5" t="s">
        <v>137</v>
      </c>
      <c r="B10" s="6">
        <v>685864.0</v>
      </c>
      <c r="C10" s="6">
        <v>1750000.0</v>
      </c>
      <c r="D10" s="7">
        <v>0.0</v>
      </c>
      <c r="E10" s="9">
        <v>274272.0</v>
      </c>
      <c r="F10" s="9">
        <v>1955.0</v>
      </c>
      <c r="G10" s="10">
        <v>9.0</v>
      </c>
      <c r="H10" s="10">
        <v>7.0</v>
      </c>
    </row>
    <row r="11">
      <c r="A11" s="5" t="s">
        <v>141</v>
      </c>
      <c r="B11" s="6">
        <v>22833.0</v>
      </c>
      <c r="C11" s="6">
        <v>653000.0</v>
      </c>
      <c r="D11" s="7">
        <f>190000+461000</f>
        <v>651000</v>
      </c>
      <c r="E11" s="9">
        <v>4196293.0</v>
      </c>
      <c r="F11" s="9">
        <v>1970.0</v>
      </c>
      <c r="G11" s="10">
        <v>9.0</v>
      </c>
      <c r="H11" s="10">
        <v>7.0</v>
      </c>
    </row>
    <row r="12">
      <c r="A12" s="5" t="s">
        <v>133</v>
      </c>
      <c r="B12" s="6">
        <v>295879.0</v>
      </c>
      <c r="C12" s="6">
        <v>671000.0</v>
      </c>
      <c r="D12" s="7">
        <v>45300.0</v>
      </c>
      <c r="E12" s="9">
        <v>242271.0</v>
      </c>
      <c r="F12" s="9">
        <v>1949.0</v>
      </c>
      <c r="G12" s="10">
        <v>9.0</v>
      </c>
      <c r="H12" s="10">
        <v>7.0</v>
      </c>
    </row>
    <row r="13">
      <c r="A13" s="5" t="s">
        <v>143</v>
      </c>
      <c r="B13" s="6">
        <v>245102.0</v>
      </c>
      <c r="C13" s="6">
        <v>1080000.0</v>
      </c>
      <c r="D13" s="7">
        <f>6370000+0+700400+0+3000000</f>
        <v>10070400</v>
      </c>
      <c r="E13" s="16">
        <v>209237.0</v>
      </c>
      <c r="F13" s="9">
        <v>1976.0</v>
      </c>
      <c r="G13" s="10">
        <v>11.0</v>
      </c>
      <c r="H13" s="10">
        <v>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</row>
    <row r="2">
      <c r="A2" s="5" t="s">
        <v>94</v>
      </c>
      <c r="B2" s="6">
        <v>398039.0</v>
      </c>
      <c r="C2" s="6">
        <v>259000.0</v>
      </c>
      <c r="D2" s="7">
        <f>0+8100+26500+15100000</f>
        <v>15134600</v>
      </c>
      <c r="E2" s="9">
        <v>7787737.0</v>
      </c>
      <c r="F2" s="9">
        <v>1988.0</v>
      </c>
      <c r="G2" s="10">
        <v>11.0</v>
      </c>
      <c r="H2" s="10">
        <v>4.0</v>
      </c>
    </row>
    <row r="3">
      <c r="A3" s="5" t="s">
        <v>92</v>
      </c>
      <c r="B3" s="6">
        <v>198311.0</v>
      </c>
      <c r="C3" s="6">
        <v>818000.0</v>
      </c>
      <c r="D3" s="7">
        <v>3700000.0</v>
      </c>
      <c r="E3" s="9">
        <v>7000000.0</v>
      </c>
      <c r="F3" s="9">
        <v>1982.0</v>
      </c>
      <c r="G3" s="10">
        <v>12.0</v>
      </c>
      <c r="H3" s="10">
        <v>4.0</v>
      </c>
    </row>
    <row r="4">
      <c r="A4" s="5" t="s">
        <v>93</v>
      </c>
      <c r="B4" s="6">
        <v>182300.0</v>
      </c>
      <c r="C4" s="6">
        <v>2310000.0</v>
      </c>
      <c r="D4" s="7">
        <f>20200000</f>
        <v>20200000</v>
      </c>
      <c r="E4" s="9">
        <v>6900000.0</v>
      </c>
      <c r="F4" s="9">
        <v>1986.0</v>
      </c>
      <c r="G4" s="10">
        <v>11.0</v>
      </c>
      <c r="H4" s="10">
        <v>4.0</v>
      </c>
    </row>
    <row r="5">
      <c r="A5" s="5" t="s">
        <v>128</v>
      </c>
      <c r="B5" s="6">
        <v>123041.0</v>
      </c>
      <c r="C5" s="6">
        <v>981000.0</v>
      </c>
      <c r="D5" s="7">
        <f>0+0+0+2238</f>
        <v>2238</v>
      </c>
      <c r="E5" s="8"/>
      <c r="F5" s="9">
        <v>1969.0</v>
      </c>
      <c r="G5" s="10">
        <v>12.0</v>
      </c>
      <c r="H5" s="10">
        <v>6.0</v>
      </c>
    </row>
    <row r="6">
      <c r="A6" s="5" t="s">
        <v>125</v>
      </c>
      <c r="B6" s="6">
        <v>80562.0</v>
      </c>
      <c r="C6" s="6">
        <v>1450000.0</v>
      </c>
      <c r="D6" s="7">
        <f>0+134587+0+4157</f>
        <v>138744</v>
      </c>
      <c r="E6" s="8"/>
      <c r="F6" s="9">
        <v>1962.0</v>
      </c>
      <c r="G6" s="10">
        <v>12.0</v>
      </c>
      <c r="H6" s="10">
        <v>6.0</v>
      </c>
    </row>
    <row r="7">
      <c r="A7" s="5" t="s">
        <v>124</v>
      </c>
      <c r="B7" s="6">
        <v>71389.0</v>
      </c>
      <c r="C7" s="6">
        <v>579000.0</v>
      </c>
      <c r="D7" s="7">
        <v>0.0</v>
      </c>
      <c r="E7" s="8"/>
      <c r="F7" s="9">
        <v>1957.0</v>
      </c>
      <c r="G7" s="10">
        <v>12.0</v>
      </c>
      <c r="H7" s="10">
        <v>6.0</v>
      </c>
    </row>
    <row r="8">
      <c r="A8" s="5" t="s">
        <v>127</v>
      </c>
      <c r="B8" s="6">
        <v>56091.0</v>
      </c>
      <c r="C8" s="6">
        <v>595000.0</v>
      </c>
      <c r="D8" s="7">
        <f>0+48000+0+0</f>
        <v>48000</v>
      </c>
      <c r="E8" s="8"/>
      <c r="F8" s="9">
        <v>1968.0</v>
      </c>
      <c r="G8" s="10">
        <v>12.0</v>
      </c>
      <c r="H8" s="10">
        <v>6.0</v>
      </c>
    </row>
    <row r="9">
      <c r="A9" s="5" t="s">
        <v>123</v>
      </c>
      <c r="B9" s="6">
        <v>52038.0</v>
      </c>
      <c r="C9" s="6">
        <v>358000.0</v>
      </c>
      <c r="D9" s="7">
        <f>0+0+0+14700</f>
        <v>14700</v>
      </c>
      <c r="E9" s="8"/>
      <c r="F9" s="9">
        <v>1953.0</v>
      </c>
      <c r="G9" s="10">
        <v>12.0</v>
      </c>
      <c r="H9" s="10">
        <v>6.0</v>
      </c>
    </row>
    <row r="10">
      <c r="A10" s="5" t="s">
        <v>126</v>
      </c>
      <c r="B10" s="6">
        <v>51959.0</v>
      </c>
      <c r="C10" s="6">
        <v>611000.0</v>
      </c>
      <c r="D10" s="7">
        <f>0+0+0+226000</f>
        <v>226000</v>
      </c>
      <c r="E10" s="8"/>
      <c r="F10" s="9">
        <v>1967.0</v>
      </c>
      <c r="G10" s="10">
        <v>12.0</v>
      </c>
      <c r="H10" s="10">
        <v>6.0</v>
      </c>
    </row>
    <row r="11">
      <c r="A11" s="5" t="s">
        <v>131</v>
      </c>
      <c r="B11" s="6">
        <v>42371.0</v>
      </c>
      <c r="C11" s="6">
        <v>295000.0</v>
      </c>
      <c r="D11" s="7">
        <v>42371.0</v>
      </c>
      <c r="E11" s="8"/>
      <c r="F11" s="9">
        <v>1979.0</v>
      </c>
      <c r="G11" s="10">
        <v>12.0</v>
      </c>
      <c r="H11" s="10">
        <v>6.0</v>
      </c>
    </row>
    <row r="12">
      <c r="A12" s="5" t="s">
        <v>122</v>
      </c>
      <c r="B12" s="6">
        <v>34608.0</v>
      </c>
      <c r="C12" s="6">
        <v>168000.0</v>
      </c>
      <c r="D12" s="7">
        <f>0+16706+0+8028</f>
        <v>24734</v>
      </c>
      <c r="E12" s="8"/>
      <c r="F12" s="9">
        <v>1951.0</v>
      </c>
      <c r="G12" s="10">
        <v>12.0</v>
      </c>
      <c r="H12" s="10">
        <v>6.0</v>
      </c>
    </row>
    <row r="13">
      <c r="A13" s="5" t="s">
        <v>130</v>
      </c>
      <c r="B13" s="6">
        <v>20777.0</v>
      </c>
      <c r="C13" s="6">
        <v>264000.0</v>
      </c>
      <c r="D13" s="7">
        <f>14400+645</f>
        <v>15045</v>
      </c>
      <c r="E13" s="8"/>
      <c r="F13" s="9">
        <v>1977.0</v>
      </c>
      <c r="G13" s="10">
        <v>12.0</v>
      </c>
      <c r="H13" s="10">
        <v>6.0</v>
      </c>
    </row>
    <row r="14">
      <c r="A14" s="5" t="s">
        <v>129</v>
      </c>
      <c r="B14" s="6">
        <v>1311.0</v>
      </c>
      <c r="C14" s="6">
        <v>181000.0</v>
      </c>
      <c r="D14" s="7">
        <v>0.0</v>
      </c>
      <c r="E14" s="8"/>
      <c r="F14" s="9">
        <v>1971.0</v>
      </c>
      <c r="G14" s="10">
        <v>12.0</v>
      </c>
      <c r="H14" s="10">
        <v>6.0</v>
      </c>
    </row>
    <row r="15">
      <c r="A15" s="5" t="s">
        <v>192</v>
      </c>
      <c r="B15" s="6">
        <v>61114.0</v>
      </c>
      <c r="C15" s="6">
        <v>726000.0</v>
      </c>
      <c r="D15" s="7">
        <v>0.0</v>
      </c>
      <c r="E15" s="8"/>
      <c r="F15" s="9">
        <v>1966.0</v>
      </c>
      <c r="G15" s="10">
        <v>12.0</v>
      </c>
      <c r="H15" s="10">
        <v>10.0</v>
      </c>
    </row>
    <row r="16">
      <c r="A16" s="5" t="s">
        <v>190</v>
      </c>
      <c r="B16" s="6">
        <v>19857.0</v>
      </c>
      <c r="C16" s="6">
        <v>382000.0</v>
      </c>
      <c r="D16" s="7">
        <v>0.0</v>
      </c>
      <c r="E16" s="8"/>
      <c r="F16" s="9">
        <v>1938.0</v>
      </c>
      <c r="G16" s="10">
        <v>12.0</v>
      </c>
      <c r="H16" s="10">
        <v>10.0</v>
      </c>
    </row>
    <row r="17">
      <c r="A17" s="5" t="s">
        <v>191</v>
      </c>
      <c r="B17" s="6">
        <v>1260.0</v>
      </c>
      <c r="C17" s="6">
        <v>19100.0</v>
      </c>
      <c r="D17" s="7">
        <v>0.0</v>
      </c>
      <c r="E17" s="8"/>
      <c r="F17" s="9">
        <v>1958.0</v>
      </c>
      <c r="G17" s="10">
        <v>12.0</v>
      </c>
      <c r="H17" s="10">
        <v>10.0</v>
      </c>
    </row>
    <row r="18">
      <c r="A18" s="5" t="s">
        <v>189</v>
      </c>
      <c r="B18" s="6">
        <v>1021.0</v>
      </c>
      <c r="C18" s="6">
        <v>29000.0</v>
      </c>
      <c r="D18" s="7">
        <v>0.0</v>
      </c>
      <c r="E18" s="8"/>
      <c r="F18" s="9">
        <v>1933.0</v>
      </c>
      <c r="G18" s="10">
        <v>12.0</v>
      </c>
      <c r="H18" s="10">
        <v>10.0</v>
      </c>
    </row>
  </sheetData>
  <drawing r:id="rId1"/>
</worksheet>
</file>