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xadecanol+Miristico" sheetId="1" state="visible" r:id="rId2"/>
    <sheet name="Palmitico+Estearico" sheetId="2" state="visible" r:id="rId3"/>
    <sheet name="1)-hexadecanol-2)-miristico" sheetId="3" state="visible" r:id="rId4"/>
    <sheet name="auxiliar" sheetId="4" state="visible" r:id="rId5"/>
  </sheets>
  <definedNames>
    <definedName function="false" hidden="false" localSheetId="2" name="solver_adj" vbProcedure="false">'1)-hexadecanol-2)-miristico'!$K$9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st" vbProcedure="false">2</definedName>
    <definedName function="false" hidden="false" localSheetId="2" name="solver_itr" vbProcedure="false">1000</definedName>
    <definedName function="false" hidden="false" localSheetId="2" name="solver_lhs1" vbProcedure="false">'1)-hexadecanol-2)-miristico'!$J$36</definedName>
    <definedName function="false" hidden="false" localSheetId="2" name="solver_lin" vbProcedure="false">2</definedName>
    <definedName function="false" hidden="false" localSheetId="2" name="solver_neg" vbProcedure="false">2</definedName>
    <definedName function="false" hidden="false" localSheetId="2" name="solver_num" vbProcedure="false">0</definedName>
    <definedName function="false" hidden="false" localSheetId="2" name="solver_nwt" vbProcedure="false">1</definedName>
    <definedName function="false" hidden="false" localSheetId="2" name="solver_opt" vbProcedure="false">'1)-hexadecanol-2)-miristico'!$M$9</definedName>
    <definedName function="false" hidden="false" localSheetId="2" name="solver_pre" vbProcedure="false">0.000001</definedName>
    <definedName function="false" hidden="false" localSheetId="2" name="solver_rel1" vbProcedure="false">1</definedName>
    <definedName function="false" hidden="false" localSheetId="2" name="solver_rhs1" vbProcedure="false">0</definedName>
    <definedName function="false" hidden="false" localSheetId="2" name="solver_scl" vbProcedure="false">2</definedName>
    <definedName function="false" hidden="false" localSheetId="2" name="solver_sho" vbProcedure="false">2</definedName>
    <definedName function="false" hidden="false" localSheetId="2" name="solver_tim" vbProcedure="false">1000</definedName>
    <definedName function="false" hidden="false" localSheetId="2" name="solver_tol" vbProcedure="false">0.000001</definedName>
    <definedName function="false" hidden="false" localSheetId="2" name="solver_typ" vbProcedure="false">3</definedName>
    <definedName function="false" hidden="false" localSheetId="2" name="solver_val" vbProcedure="false">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<sst xmlns="http://schemas.openxmlformats.org/spreadsheetml/2006/main" count="78" uniqueCount="59">
  <si>
    <t xml:space="preserve">Mistura</t>
  </si>
  <si>
    <t xml:space="preserve">Artigo</t>
  </si>
  <si>
    <t xml:space="preserve">Planilha</t>
  </si>
  <si>
    <t xml:space="preserve">MA</t>
  </si>
  <si>
    <t xml:space="preserve">MS</t>
  </si>
  <si>
    <t xml:space="preserve">Wilson</t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</si>
  <si>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f1</t>
    </r>
  </si>
  <si>
    <t xml:space="preserve">Tf1</t>
  </si>
  <si>
    <r>
      <rPr>
        <sz val="10"/>
        <rFont val="Symbol"/>
        <family val="1"/>
        <charset val="2"/>
      </rPr>
      <t xml:space="preserve">n</t>
    </r>
    <r>
      <rPr>
        <vertAlign val="subscript"/>
        <sz val="10"/>
        <rFont val="Arial"/>
        <family val="0"/>
        <charset val="1"/>
      </rPr>
      <t xml:space="preserve">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</si>
  <si>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f2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</si>
  <si>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f2</t>
    </r>
  </si>
  <si>
    <r>
      <rPr>
        <sz val="10"/>
        <rFont val="Symbol"/>
        <family val="1"/>
        <charset val="2"/>
      </rPr>
      <t xml:space="preserve">n</t>
    </r>
    <r>
      <rPr>
        <vertAlign val="subscript"/>
        <sz val="10"/>
        <rFont val="Arial"/>
        <family val="0"/>
        <charset val="1"/>
      </rPr>
      <t xml:space="preserve">2</t>
    </r>
  </si>
  <si>
    <r>
      <rPr>
        <sz val="10"/>
        <rFont val="Arial"/>
        <family val="0"/>
        <charset val="1"/>
      </rPr>
      <t xml:space="preserve">A</t>
    </r>
    <r>
      <rPr>
        <vertAlign val="subscript"/>
        <sz val="10"/>
        <rFont val="Arial"/>
        <family val="0"/>
        <charset val="1"/>
      </rPr>
      <t xml:space="preserve">12</t>
    </r>
  </si>
  <si>
    <r>
      <rPr>
        <sz val="10"/>
        <rFont val="Arial"/>
        <family val="0"/>
        <charset val="1"/>
      </rPr>
      <t xml:space="preserve">A</t>
    </r>
    <r>
      <rPr>
        <vertAlign val="subscript"/>
        <sz val="10"/>
        <rFont val="Arial"/>
        <family val="0"/>
        <charset val="1"/>
      </rPr>
      <t xml:space="preserve">21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</si>
  <si>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G</t>
    </r>
    <r>
      <rPr>
        <vertAlign val="subscript"/>
        <sz val="10"/>
        <rFont val="Arial"/>
        <family val="0"/>
        <charset val="1"/>
      </rPr>
      <t xml:space="preserve">R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</si>
  <si>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exp</t>
    </r>
  </si>
  <si>
    <t xml:space="preserve">Texp</t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</si>
  <si>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1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</si>
  <si>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2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</si>
  <si>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3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</si>
  <si>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calc</t>
    </r>
  </si>
  <si>
    <r>
      <rPr>
        <sz val="10"/>
        <rFont val="Arial"/>
        <family val="0"/>
        <charset val="1"/>
      </rPr>
      <t xml:space="preserve">e</t>
    </r>
    <r>
      <rPr>
        <vertAlign val="subscript"/>
        <sz val="10"/>
        <rFont val="Arial"/>
        <family val="0"/>
        <charset val="1"/>
      </rPr>
      <t xml:space="preserve">r </t>
    </r>
    <r>
      <rPr>
        <sz val="10"/>
        <rFont val="Arial"/>
        <family val="0"/>
        <charset val="1"/>
      </rPr>
      <t xml:space="preserve">(%)</t>
    </r>
  </si>
  <si>
    <t xml:space="preserve">qe</t>
  </si>
  <si>
    <r>
      <rPr>
        <sz val="10"/>
        <color rgb="FF0000FF"/>
        <rFont val="Arial"/>
        <family val="0"/>
        <charset val="1"/>
      </rPr>
      <t xml:space="preserve">x</t>
    </r>
    <r>
      <rPr>
        <vertAlign val="subscript"/>
        <sz val="10"/>
        <color rgb="FF0000FF"/>
        <rFont val="Arial"/>
        <family val="0"/>
        <charset val="1"/>
      </rPr>
      <t xml:space="preserve">P</t>
    </r>
  </si>
  <si>
    <r>
      <rPr>
        <sz val="10"/>
        <color rgb="FF0000FF"/>
        <rFont val="Arial"/>
        <family val="0"/>
        <charset val="1"/>
      </rPr>
      <t xml:space="preserve">T</t>
    </r>
    <r>
      <rPr>
        <vertAlign val="subscript"/>
        <sz val="10"/>
        <color rgb="FF0000FF"/>
        <rFont val="Arial"/>
        <family val="0"/>
        <charset val="1"/>
      </rPr>
      <t xml:space="preserve">3</t>
    </r>
  </si>
  <si>
    <r>
      <rPr>
        <sz val="10"/>
        <color rgb="FF0000FF"/>
        <rFont val="Arial"/>
        <family val="0"/>
        <charset val="1"/>
      </rPr>
      <t xml:space="preserve">T</t>
    </r>
    <r>
      <rPr>
        <vertAlign val="subscript"/>
        <sz val="10"/>
        <color rgb="FF0000FF"/>
        <rFont val="Arial"/>
        <family val="0"/>
        <charset val="1"/>
      </rPr>
      <t xml:space="preserve">1</t>
    </r>
    <r>
      <rPr>
        <sz val="10"/>
        <color rgb="FF0000FF"/>
        <rFont val="Arial"/>
        <family val="0"/>
        <charset val="1"/>
      </rPr>
      <t xml:space="preserve">-T</t>
    </r>
    <r>
      <rPr>
        <vertAlign val="subscript"/>
        <sz val="10"/>
        <color rgb="FF0000FF"/>
        <rFont val="Arial"/>
        <family val="0"/>
        <charset val="1"/>
      </rPr>
      <t xml:space="preserve">3</t>
    </r>
  </si>
  <si>
    <r>
      <rPr>
        <sz val="10"/>
        <color rgb="FFFF00FF"/>
        <rFont val="Arial"/>
        <family val="0"/>
        <charset val="1"/>
      </rPr>
      <t xml:space="preserve">x</t>
    </r>
    <r>
      <rPr>
        <vertAlign val="subscript"/>
        <sz val="10"/>
        <color rgb="FFFF00FF"/>
        <rFont val="Arial"/>
        <family val="0"/>
        <charset val="1"/>
      </rPr>
      <t xml:space="preserve">1C</t>
    </r>
  </si>
  <si>
    <r>
      <rPr>
        <sz val="10"/>
        <color rgb="FFFF00FF"/>
        <rFont val="Arial"/>
        <family val="0"/>
        <charset val="1"/>
      </rPr>
      <t xml:space="preserve">x</t>
    </r>
    <r>
      <rPr>
        <vertAlign val="subscript"/>
        <sz val="10"/>
        <color rgb="FFFF00FF"/>
        <rFont val="Arial"/>
        <family val="0"/>
        <charset val="1"/>
      </rPr>
      <t xml:space="preserve">2C</t>
    </r>
  </si>
  <si>
    <r>
      <rPr>
        <sz val="10"/>
        <color rgb="FFFF00FF"/>
        <rFont val="Arial"/>
        <family val="0"/>
        <charset val="1"/>
      </rPr>
      <t xml:space="preserve">T</t>
    </r>
    <r>
      <rPr>
        <vertAlign val="subscript"/>
        <sz val="10"/>
        <color rgb="FFFF00FF"/>
        <rFont val="Arial"/>
        <family val="0"/>
        <charset val="1"/>
      </rPr>
      <t xml:space="preserve">3</t>
    </r>
  </si>
  <si>
    <r>
      <rPr>
        <sz val="10"/>
        <color rgb="FF008000"/>
        <rFont val="Arial"/>
        <family val="0"/>
        <charset val="1"/>
      </rPr>
      <t xml:space="preserve">x</t>
    </r>
    <r>
      <rPr>
        <vertAlign val="subscript"/>
        <sz val="10"/>
        <color rgb="FF008000"/>
        <rFont val="Arial"/>
        <family val="0"/>
        <charset val="1"/>
      </rPr>
      <t xml:space="preserve">E</t>
    </r>
  </si>
  <si>
    <r>
      <rPr>
        <sz val="10"/>
        <color rgb="FF008000"/>
        <rFont val="Arial"/>
        <family val="0"/>
        <charset val="1"/>
      </rPr>
      <t xml:space="preserve">T</t>
    </r>
    <r>
      <rPr>
        <vertAlign val="subscript"/>
        <sz val="10"/>
        <color rgb="FF008000"/>
        <rFont val="Arial"/>
        <family val="0"/>
        <charset val="1"/>
      </rPr>
      <t xml:space="preserve">3</t>
    </r>
  </si>
  <si>
    <r>
      <rPr>
        <sz val="10"/>
        <color rgb="FF008000"/>
        <rFont val="Arial"/>
        <family val="0"/>
        <charset val="1"/>
      </rPr>
      <t xml:space="preserve">T</t>
    </r>
    <r>
      <rPr>
        <vertAlign val="subscript"/>
        <sz val="10"/>
        <color rgb="FF008000"/>
        <rFont val="Arial"/>
        <family val="0"/>
        <charset val="1"/>
      </rPr>
      <t xml:space="preserve">2</t>
    </r>
    <r>
      <rPr>
        <sz val="10"/>
        <color rgb="FF008000"/>
        <rFont val="Arial"/>
        <family val="0"/>
        <charset val="1"/>
      </rPr>
      <t xml:space="preserve">-T</t>
    </r>
    <r>
      <rPr>
        <vertAlign val="subscript"/>
        <sz val="10"/>
        <color rgb="FF008000"/>
        <rFont val="Arial"/>
        <family val="0"/>
        <charset val="1"/>
      </rPr>
      <t xml:space="preserve">3</t>
    </r>
  </si>
  <si>
    <t xml:space="preserve">N</t>
  </si>
  <si>
    <t xml:space="preserve">AAD (%)</t>
  </si>
  <si>
    <t xml:space="preserve">MAD (%)</t>
  </si>
  <si>
    <t xml:space="preserve">SQE</t>
  </si>
  <si>
    <t xml:space="preserve">Comparativo</t>
  </si>
  <si>
    <t xml:space="preserve">Tcalc</t>
  </si>
  <si>
    <t xml:space="preserve">TGAMS</t>
  </si>
  <si>
    <t xml:space="preserve">Tcalc-Tgams</t>
  </si>
  <si>
    <t xml:space="preserve">Texp-Tgams</t>
  </si>
  <si>
    <t xml:space="preserve">Minimo</t>
  </si>
  <si>
    <t xml:space="preserve">Maximo</t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</si>
  <si>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f1</t>
    </r>
    <r>
      <rPr>
        <sz val="10"/>
        <rFont val="Arial"/>
        <family val="0"/>
        <charset val="1"/>
      </rPr>
      <t xml:space="preserve">/T</t>
    </r>
    <r>
      <rPr>
        <vertAlign val="subscript"/>
        <sz val="10"/>
        <rFont val="Arial"/>
        <family val="0"/>
        <charset val="1"/>
      </rPr>
      <t xml:space="preserve">f1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</si>
  <si>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f2</t>
    </r>
    <r>
      <rPr>
        <sz val="10"/>
        <rFont val="Arial"/>
        <family val="0"/>
        <charset val="1"/>
      </rPr>
      <t xml:space="preserve">/T</t>
    </r>
    <r>
      <rPr>
        <vertAlign val="subscript"/>
        <sz val="10"/>
        <rFont val="Arial"/>
        <family val="0"/>
        <charset val="1"/>
      </rPr>
      <t xml:space="preserve">f2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</si>
  <si>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exp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</si>
  <si>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f2</t>
    </r>
    <r>
      <rPr>
        <sz val="10"/>
        <rFont val="Arial"/>
        <family val="0"/>
        <charset val="1"/>
      </rPr>
      <t xml:space="preserve">+Aux</t>
    </r>
    <r>
      <rPr>
        <vertAlign val="subscript"/>
        <sz val="10"/>
        <rFont val="Arial"/>
        <family val="0"/>
        <charset val="1"/>
      </rPr>
      <t xml:space="preserve">2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</si>
  <si>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f1</t>
    </r>
    <r>
      <rPr>
        <sz val="10"/>
        <rFont val="Arial"/>
        <family val="0"/>
        <charset val="1"/>
      </rPr>
      <t xml:space="preserve">+Aux</t>
    </r>
    <r>
      <rPr>
        <vertAlign val="subscript"/>
        <sz val="10"/>
        <rFont val="Arial"/>
        <family val="0"/>
        <charset val="1"/>
      </rPr>
      <t xml:space="preserve">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</si>
  <si>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f1</t>
    </r>
    <r>
      <rPr>
        <sz val="10"/>
        <rFont val="Arial"/>
        <family val="0"/>
        <charset val="1"/>
      </rPr>
      <t xml:space="preserve">/T</t>
    </r>
    <r>
      <rPr>
        <vertAlign val="subscript"/>
        <sz val="10"/>
        <rFont val="Arial"/>
        <family val="0"/>
        <charset val="1"/>
      </rPr>
      <t xml:space="preserve">f1</t>
    </r>
    <r>
      <rPr>
        <sz val="10"/>
        <rFont val="Arial"/>
        <family val="0"/>
        <charset val="1"/>
      </rPr>
      <t xml:space="preserve">-R*lnx</t>
    </r>
    <r>
      <rPr>
        <vertAlign val="subscript"/>
        <sz val="10"/>
        <rFont val="Arial"/>
        <family val="0"/>
        <charset val="1"/>
      </rPr>
      <t xml:space="preserve">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</si>
  <si>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f2</t>
    </r>
    <r>
      <rPr>
        <sz val="10"/>
        <rFont val="Arial"/>
        <family val="0"/>
        <charset val="1"/>
      </rPr>
      <t xml:space="preserve">/T</t>
    </r>
    <r>
      <rPr>
        <vertAlign val="subscript"/>
        <sz val="10"/>
        <rFont val="Arial"/>
        <family val="0"/>
        <charset val="1"/>
      </rPr>
      <t xml:space="preserve">f2</t>
    </r>
    <r>
      <rPr>
        <sz val="10"/>
        <rFont val="Arial"/>
        <family val="0"/>
        <charset val="1"/>
      </rPr>
      <t xml:space="preserve">-R*lnx</t>
    </r>
    <r>
      <rPr>
        <vertAlign val="subscript"/>
        <sz val="10"/>
        <rFont val="Arial"/>
        <family val="0"/>
        <charset val="1"/>
      </rPr>
      <t xml:space="preserve">2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</si>
  <si>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P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</si>
  <si>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1</t>
    </r>
    <r>
      <rPr>
        <sz val="10"/>
        <rFont val="Arial"/>
        <family val="0"/>
        <charset val="1"/>
      </rPr>
      <t xml:space="preserve">-T</t>
    </r>
    <r>
      <rPr>
        <vertAlign val="subscript"/>
        <sz val="10"/>
        <rFont val="Arial"/>
        <family val="0"/>
        <charset val="1"/>
      </rPr>
      <t xml:space="preserve">3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</si>
  <si>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1C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</si>
  <si>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2C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</si>
  <si>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E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</si>
  <si>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2</t>
    </r>
    <r>
      <rPr>
        <sz val="10"/>
        <rFont val="Arial"/>
        <family val="0"/>
        <charset val="1"/>
      </rPr>
      <t xml:space="preserve">-T</t>
    </r>
    <r>
      <rPr>
        <vertAlign val="subscript"/>
        <sz val="10"/>
        <rFont val="Arial"/>
        <family val="0"/>
        <charset val="1"/>
      </rPr>
      <t xml:space="preserve">3</t>
    </r>
  </si>
  <si>
    <t xml:space="preserve">P</t>
  </si>
  <si>
    <t xml:space="preserve">C</t>
  </si>
  <si>
    <t xml:space="preserve">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</si>
</sst>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0000"/>
    <numFmt numFmtId="166" formatCode="_(* #,##0.00_);_(* \(#,##0.00\);_(* \-??_);_(@_)"/>
    <numFmt numFmtId="167" formatCode="_(* #,##0.000_);_(* \(#,##0.000\);_(* \-??_);_(@_)"/>
    <numFmt numFmtId="168" formatCode="0.0000"/>
    <numFmt numFmtId="169" formatCode="0.00"/>
    <numFmt numFmtId="170" formatCode="0.00000"/>
    <numFmt numFmtId="171" formatCode="0"/>
    <numFmt numFmtId="172" formatCode="#,##0"/>
    <numFmt numFmtId="173" formatCode="0.000"/>
    <numFmt numFmtId="174" formatCode="0.00000000"/>
    <numFmt numFmtId="175" formatCode="_(* #,##0.0000_);_(* \(#,##0.0000\);_(* \-??_);_(@_)"/>
    <numFmt numFmtId="176" formatCode="General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name val="arial"/>
      <family val="2"/>
      <charset val="1"/>
    </font>
    <font>
      <sz val="10"/>
      <name val="Symbol"/>
      <family val="1"/>
      <charset val="2"/>
    </font>
    <font>
      <vertAlign val="subscript"/>
      <sz val="10"/>
      <name val="Arial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0"/>
      <charset val="1"/>
    </font>
    <font>
      <vertAlign val="subscript"/>
      <sz val="10"/>
      <color rgb="FF0000FF"/>
      <name val="Arial"/>
      <family val="0"/>
      <charset val="1"/>
    </font>
    <font>
      <sz val="10"/>
      <color rgb="FFFF00FF"/>
      <name val="Arial"/>
      <family val="0"/>
      <charset val="1"/>
    </font>
    <font>
      <vertAlign val="subscript"/>
      <sz val="10"/>
      <color rgb="FFFF00FF"/>
      <name val="Arial"/>
      <family val="0"/>
      <charset val="1"/>
    </font>
    <font>
      <sz val="10"/>
      <color rgb="FFFF00FF"/>
      <name val="arial"/>
      <family val="2"/>
      <charset val="1"/>
    </font>
    <font>
      <sz val="10"/>
      <color rgb="FF008000"/>
      <name val="Arial"/>
      <family val="0"/>
      <charset val="1"/>
    </font>
    <font>
      <vertAlign val="subscript"/>
      <sz val="10"/>
      <color rgb="FF008000"/>
      <name val="Arial"/>
      <family val="0"/>
      <charset val="1"/>
    </font>
    <font>
      <sz val="10"/>
      <color rgb="FF008000"/>
      <name val="arial"/>
      <family val="2"/>
      <charset val="1"/>
    </font>
    <font>
      <sz val="10"/>
      <color rgb="FF339966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8000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  <font>
      <sz val="12"/>
      <color rgb="FFFF00FF"/>
      <name val="Times New Roman"/>
      <family val="1"/>
      <charset val="1"/>
    </font>
    <font>
      <sz val="10"/>
      <color rgb="FFFF00FF"/>
      <name val="Arial"/>
      <family val="2"/>
      <charset val="1"/>
    </font>
    <font>
      <sz val="10"/>
      <color rgb="FF00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9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1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0" fillId="0" borderId="1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2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22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1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8.55" zeroHeight="false" outlineLevelRow="0" outlineLevelCol="0"/>
  <cols>
    <col collapsed="false" customWidth="true" hidden="false" outlineLevel="0" max="6" min="1" style="1" width="16.81"/>
    <col collapsed="false" customWidth="false" hidden="false" outlineLevel="0" max="1022" min="7" style="2" width="11.52"/>
    <col collapsed="false" customWidth="false" hidden="false" outlineLevel="0" max="1024" min="1023" style="3" width="11.54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.55" hidden="false" customHeight="false" outlineLevel="0" collapsed="false">
      <c r="A2" s="4" t="n">
        <f aca="false">'1)-hexadecanol-2)-miristico'!B45</f>
        <v>1E-010</v>
      </c>
      <c r="B2" s="4" t="n">
        <f aca="false">'1)-hexadecanol-2)-miristico'!C45</f>
        <v>326.904411428572</v>
      </c>
      <c r="C2" s="4" t="n">
        <f aca="false">'1)-hexadecanol-2)-miristico'!D45</f>
        <v>327.549999998021</v>
      </c>
      <c r="D2" s="5" t="n">
        <f aca="false">'1)-hexadecanol-2)-miristico'!E45</f>
        <v>327.55</v>
      </c>
      <c r="E2" s="6" t="n">
        <f aca="false">'1)-hexadecanol-2)-miristico'!H45</f>
        <v>327.55</v>
      </c>
      <c r="F2" s="5" t="n">
        <f aca="false">'1)-hexadecanol-2)-miristico'!I45</f>
        <v>327.55</v>
      </c>
    </row>
    <row r="3" customFormat="false" ht="18.55" hidden="false" customHeight="false" outlineLevel="0" collapsed="false">
      <c r="A3" s="4" t="n">
        <f aca="false">'1)-hexadecanol-2)-miristico'!B46</f>
        <v>0.0490066225165563</v>
      </c>
      <c r="B3" s="4" t="n">
        <f aca="false">'1)-hexadecanol-2)-miristico'!C46</f>
        <v>326.329954285714</v>
      </c>
      <c r="C3" s="4" t="n">
        <f aca="false">'1)-hexadecanol-2)-miristico'!D46</f>
        <v>326.42399755747</v>
      </c>
      <c r="D3" s="5" t="n">
        <f aca="false">'1)-hexadecanol-2)-miristico'!E46</f>
        <v>326.423998</v>
      </c>
      <c r="E3" s="6" t="n">
        <f aca="false">'1)-hexadecanol-2)-miristico'!H46</f>
        <v>326.512847</v>
      </c>
      <c r="F3" s="5" t="n">
        <f aca="false">'1)-hexadecanol-2)-miristico'!I46</f>
        <v>326.542773</v>
      </c>
    </row>
    <row r="4" customFormat="false" ht="18.55" hidden="false" customHeight="false" outlineLevel="0" collapsed="false">
      <c r="A4" s="4" t="n">
        <f aca="false">'1)-hexadecanol-2)-miristico'!B47</f>
        <v>0.0503311258278146</v>
      </c>
      <c r="B4" s="4" t="n">
        <f aca="false">'1)-hexadecanol-2)-miristico'!C47</f>
        <v>311.785009523809</v>
      </c>
      <c r="C4" s="4" t="n">
        <f aca="false">'1)-hexadecanol-2)-miristico'!D47</f>
        <v>326.389504631145</v>
      </c>
      <c r="D4" s="5" t="n">
        <f aca="false">'1)-hexadecanol-2)-miristico'!E47</f>
        <v>326.389505</v>
      </c>
      <c r="E4" s="6" t="n">
        <f aca="false">'1)-hexadecanol-2)-miristico'!H47</f>
        <v>326.482936</v>
      </c>
      <c r="F4" s="5" t="n">
        <f aca="false">'1)-hexadecanol-2)-miristico'!I47</f>
        <v>326.514475</v>
      </c>
    </row>
    <row r="5" customFormat="false" ht="18.55" hidden="false" customHeight="false" outlineLevel="0" collapsed="false">
      <c r="A5" s="4" t="n">
        <f aca="false">'1)-hexadecanol-2)-miristico'!B48</f>
        <v>0.0503311258278146</v>
      </c>
      <c r="B5" s="4" t="n">
        <f aca="false">'1)-hexadecanol-2)-miristico'!C48</f>
        <v>313.777946666667</v>
      </c>
      <c r="C5" s="4" t="n">
        <f aca="false">'1)-hexadecanol-2)-miristico'!D48</f>
        <v>326.389504631145</v>
      </c>
      <c r="D5" s="5" t="n">
        <f aca="false">'1)-hexadecanol-2)-miristico'!E48</f>
        <v>326.389505</v>
      </c>
      <c r="E5" s="6" t="n">
        <f aca="false">'1)-hexadecanol-2)-miristico'!H48</f>
        <v>326.482936</v>
      </c>
      <c r="F5" s="5" t="n">
        <f aca="false">'1)-hexadecanol-2)-miristico'!I48</f>
        <v>326.514475</v>
      </c>
    </row>
    <row r="6" customFormat="false" ht="18.55" hidden="false" customHeight="false" outlineLevel="0" collapsed="false">
      <c r="A6" s="4" t="n">
        <f aca="false">'1)-hexadecanol-2)-miristico'!B49</f>
        <v>0.0503311258278146</v>
      </c>
      <c r="B6" s="4" t="n">
        <f aca="false">'1)-hexadecanol-2)-miristico'!C49</f>
        <v>320.351142857143</v>
      </c>
      <c r="C6" s="4" t="n">
        <f aca="false">'1)-hexadecanol-2)-miristico'!D49</f>
        <v>326.389504631145</v>
      </c>
      <c r="D6" s="5" t="n">
        <f aca="false">'1)-hexadecanol-2)-miristico'!E49</f>
        <v>326.389505</v>
      </c>
      <c r="E6" s="6" t="n">
        <f aca="false">'1)-hexadecanol-2)-miristico'!H49</f>
        <v>326.482936</v>
      </c>
      <c r="F6" s="5" t="n">
        <f aca="false">'1)-hexadecanol-2)-miristico'!I49</f>
        <v>326.514475</v>
      </c>
    </row>
    <row r="7" customFormat="false" ht="18.55" hidden="false" customHeight="false" outlineLevel="0" collapsed="false">
      <c r="A7" s="4" t="n">
        <f aca="false">'1)-hexadecanol-2)-miristico'!B50</f>
        <v>0.249006622516556</v>
      </c>
      <c r="B7" s="4" t="n">
        <f aca="false">'1)-hexadecanol-2)-miristico'!C50</f>
        <v>311.435371428571</v>
      </c>
      <c r="C7" s="4" t="n">
        <f aca="false">'1)-hexadecanol-2)-miristico'!D50</f>
        <v>319.570848447524</v>
      </c>
      <c r="D7" s="5" t="n">
        <f aca="false">'1)-hexadecanol-2)-miristico'!E50</f>
        <v>319.570848</v>
      </c>
      <c r="E7" s="6" t="n">
        <f aca="false">'1)-hexadecanol-2)-miristico'!H50</f>
        <v>320.817303</v>
      </c>
      <c r="F7" s="5" t="n">
        <f aca="false">'1)-hexadecanol-2)-miristico'!I50</f>
        <v>321.479472</v>
      </c>
    </row>
    <row r="8" customFormat="false" ht="18.55" hidden="false" customHeight="false" outlineLevel="0" collapsed="false">
      <c r="A8" s="4" t="n">
        <f aca="false">'1)-hexadecanol-2)-miristico'!B51</f>
        <v>0.250331125827814</v>
      </c>
      <c r="B8" s="4" t="n">
        <f aca="false">'1)-hexadecanol-2)-miristico'!C51</f>
        <v>314.057657142857</v>
      </c>
      <c r="C8" s="4" t="n">
        <f aca="false">'1)-hexadecanol-2)-miristico'!D51</f>
        <v>319.518458826037</v>
      </c>
      <c r="D8" s="5" t="n">
        <f aca="false">'1)-hexadecanol-2)-miristico'!E51</f>
        <v>319.518459</v>
      </c>
      <c r="E8" s="6" t="n">
        <f aca="false">'1)-hexadecanol-2)-miristico'!H51</f>
        <v>320.771282</v>
      </c>
      <c r="F8" s="5" t="n">
        <f aca="false">'1)-hexadecanol-2)-miristico'!I51</f>
        <v>321.43964</v>
      </c>
    </row>
    <row r="9" customFormat="false" ht="18.55" hidden="false" customHeight="false" outlineLevel="0" collapsed="false">
      <c r="A9" s="4" t="n">
        <f aca="false">'1)-hexadecanol-2)-miristico'!B52</f>
        <v>0.250331125827814</v>
      </c>
      <c r="B9" s="4" t="n">
        <f aca="false">'1)-hexadecanol-2)-miristico'!C52</f>
        <v>318.917626666667</v>
      </c>
      <c r="C9" s="4" t="n">
        <f aca="false">'1)-hexadecanol-2)-miristico'!D52</f>
        <v>319.518458826037</v>
      </c>
      <c r="D9" s="5" t="n">
        <f aca="false">'1)-hexadecanol-2)-miristico'!E52</f>
        <v>319.518459</v>
      </c>
      <c r="E9" s="6" t="n">
        <f aca="false">'1)-hexadecanol-2)-miristico'!H52</f>
        <v>320.771282</v>
      </c>
      <c r="F9" s="5" t="n">
        <f aca="false">'1)-hexadecanol-2)-miristico'!I52</f>
        <v>321.43964</v>
      </c>
    </row>
    <row r="10" customFormat="false" ht="18.55" hidden="false" customHeight="false" outlineLevel="0" collapsed="false">
      <c r="A10" s="4" t="n">
        <f aca="false">'1)-hexadecanol-2)-miristico'!B53</f>
        <v>0.250331125827814</v>
      </c>
      <c r="B10" s="4" t="n">
        <f aca="false">'1)-hexadecanol-2)-miristico'!C53</f>
        <v>323.113283809524</v>
      </c>
      <c r="C10" s="4" t="n">
        <f aca="false">'1)-hexadecanol-2)-miristico'!D53</f>
        <v>319.518458826037</v>
      </c>
      <c r="D10" s="5" t="n">
        <f aca="false">'1)-hexadecanol-2)-miristico'!E53</f>
        <v>319.518459</v>
      </c>
      <c r="E10" s="6" t="n">
        <f aca="false">'1)-hexadecanol-2)-miristico'!H53</f>
        <v>320.771282</v>
      </c>
      <c r="F10" s="5" t="n">
        <f aca="false">'1)-hexadecanol-2)-miristico'!I53</f>
        <v>321.43964</v>
      </c>
    </row>
    <row r="11" customFormat="false" ht="18.55" hidden="false" customHeight="false" outlineLevel="0" collapsed="false">
      <c r="A11" s="4" t="n">
        <f aca="false">'1)-hexadecanol-2)-miristico'!B54</f>
        <v>0.300662251655629</v>
      </c>
      <c r="B11" s="4" t="n">
        <f aca="false">'1)-hexadecanol-2)-miristico'!C54</f>
        <v>310.87595047619</v>
      </c>
      <c r="C11" s="4" t="n">
        <f aca="false">'1)-hexadecanol-2)-miristico'!D54</f>
        <v>317.506574023762</v>
      </c>
      <c r="D11" s="5" t="n">
        <f aca="false">'1)-hexadecanol-2)-miristico'!E54</f>
        <v>317.506574</v>
      </c>
      <c r="E11" s="6" t="n">
        <f aca="false">'1)-hexadecanol-2)-miristico'!H54</f>
        <v>318.935475</v>
      </c>
      <c r="F11" s="5" t="n">
        <f aca="false">'1)-hexadecanol-2)-miristico'!I54</f>
        <v>319.849329</v>
      </c>
    </row>
    <row r="12" customFormat="false" ht="18.55" hidden="false" customHeight="false" outlineLevel="0" collapsed="false">
      <c r="A12" s="4" t="n">
        <f aca="false">'1)-hexadecanol-2)-miristico'!B55</f>
        <v>0.300662251655629</v>
      </c>
      <c r="B12" s="4" t="n">
        <f aca="false">'1)-hexadecanol-2)-miristico'!C55</f>
        <v>313.917801904762</v>
      </c>
      <c r="C12" s="4" t="n">
        <f aca="false">'1)-hexadecanol-2)-miristico'!D55</f>
        <v>317.506574023762</v>
      </c>
      <c r="D12" s="5" t="n">
        <f aca="false">'1)-hexadecanol-2)-miristico'!E55</f>
        <v>317.506574</v>
      </c>
      <c r="E12" s="6" t="n">
        <f aca="false">'1)-hexadecanol-2)-miristico'!H55</f>
        <v>318.935475</v>
      </c>
      <c r="F12" s="5" t="n">
        <f aca="false">'1)-hexadecanol-2)-miristico'!I55</f>
        <v>319.849329</v>
      </c>
    </row>
    <row r="13" customFormat="false" ht="18.55" hidden="false" customHeight="false" outlineLevel="0" collapsed="false">
      <c r="A13" s="4" t="n">
        <f aca="false">'1)-hexadecanol-2)-miristico'!B56</f>
        <v>0.300662251655629</v>
      </c>
      <c r="B13" s="4" t="n">
        <f aca="false">'1)-hexadecanol-2)-miristico'!C56</f>
        <v>321.295165714286</v>
      </c>
      <c r="C13" s="4" t="n">
        <f aca="false">'1)-hexadecanol-2)-miristico'!D56</f>
        <v>317.506574023762</v>
      </c>
      <c r="D13" s="5" t="n">
        <f aca="false">'1)-hexadecanol-2)-miristico'!E56</f>
        <v>317.506574</v>
      </c>
      <c r="E13" s="6" t="n">
        <f aca="false">'1)-hexadecanol-2)-miristico'!H56</f>
        <v>318.935475</v>
      </c>
      <c r="F13" s="5" t="n">
        <f aca="false">'1)-hexadecanol-2)-miristico'!I56</f>
        <v>319.849329</v>
      </c>
    </row>
    <row r="14" customFormat="false" ht="18.55" hidden="false" customHeight="false" outlineLevel="0" collapsed="false">
      <c r="A14" s="4" t="n">
        <f aca="false">'1)-hexadecanol-2)-miristico'!B57</f>
        <v>0.349668874172185</v>
      </c>
      <c r="B14" s="4" t="n">
        <f aca="false">'1)-hexadecanol-2)-miristico'!C57</f>
        <v>320.106396190476</v>
      </c>
      <c r="C14" s="4" t="n">
        <f aca="false">'1)-hexadecanol-2)-miristico'!D57</f>
        <v>315.540926233198</v>
      </c>
      <c r="D14" s="5" t="n">
        <f aca="false">'1)-hexadecanol-2)-miristico'!E57</f>
        <v>315.540926</v>
      </c>
      <c r="E14" s="6" t="n">
        <f aca="false">'1)-hexadecanol-2)-miristico'!H57</f>
        <v>316.978931</v>
      </c>
      <c r="F14" s="5" t="n">
        <f aca="false">'1)-hexadecanol-2)-miristico'!I57</f>
        <v>318.142205</v>
      </c>
    </row>
    <row r="15" customFormat="false" ht="18.55" hidden="false" customHeight="false" outlineLevel="0" collapsed="false">
      <c r="A15" s="4" t="n">
        <f aca="false">'1)-hexadecanol-2)-miristico'!B58</f>
        <v>0.350993377483444</v>
      </c>
      <c r="B15" s="4" t="n">
        <f aca="false">'1)-hexadecanol-2)-miristico'!C58</f>
        <v>310.701131428572</v>
      </c>
      <c r="C15" s="4" t="n">
        <f aca="false">'1)-hexadecanol-2)-miristico'!D58</f>
        <v>315.488141765723</v>
      </c>
      <c r="D15" s="5" t="n">
        <f aca="false">'1)-hexadecanol-2)-miristico'!E58</f>
        <v>315.488142</v>
      </c>
      <c r="E15" s="6" t="n">
        <f aca="false">'1)-hexadecanol-2)-miristico'!H58</f>
        <v>316.923643</v>
      </c>
      <c r="F15" s="5" t="n">
        <f aca="false">'1)-hexadecanol-2)-miristico'!I58</f>
        <v>318.093665</v>
      </c>
    </row>
    <row r="16" customFormat="false" ht="18.55" hidden="false" customHeight="false" outlineLevel="0" collapsed="false">
      <c r="A16" s="4" t="n">
        <f aca="false">'1)-hexadecanol-2)-miristico'!B59</f>
        <v>0.350993377483444</v>
      </c>
      <c r="B16" s="4" t="n">
        <f aca="false">'1)-hexadecanol-2)-miristico'!C59</f>
        <v>313.81291047619</v>
      </c>
      <c r="C16" s="4" t="n">
        <f aca="false">'1)-hexadecanol-2)-miristico'!D59</f>
        <v>315.488141765723</v>
      </c>
      <c r="D16" s="5" t="n">
        <f aca="false">'1)-hexadecanol-2)-miristico'!E59</f>
        <v>315.488142</v>
      </c>
      <c r="E16" s="6" t="n">
        <f aca="false">'1)-hexadecanol-2)-miristico'!H59</f>
        <v>316.923643</v>
      </c>
      <c r="F16" s="5" t="n">
        <f aca="false">'1)-hexadecanol-2)-miristico'!I59</f>
        <v>318.093665</v>
      </c>
    </row>
    <row r="17" customFormat="false" ht="18.55" hidden="false" customHeight="false" outlineLevel="0" collapsed="false">
      <c r="A17" s="4" t="n">
        <f aca="false">'1)-hexadecanol-2)-miristico'!B60</f>
        <v>0.460927152317881</v>
      </c>
      <c r="B17" s="4" t="n">
        <f aca="false">'1)-hexadecanol-2)-miristico'!C60</f>
        <v>311.959828571429</v>
      </c>
      <c r="C17" s="4" t="n">
        <f aca="false">'1)-hexadecanol-2)-miristico'!D60</f>
        <v>311.284316012423</v>
      </c>
      <c r="D17" s="5" t="n">
        <f aca="false">'1)-hexadecanol-2)-miristico'!E60</f>
        <v>311.284316</v>
      </c>
      <c r="E17" s="6" t="n">
        <f aca="false">'1)-hexadecanol-2)-miristico'!H60</f>
        <v>311.857902</v>
      </c>
      <c r="F17" s="5" t="n">
        <f aca="false">'1)-hexadecanol-2)-miristico'!I60</f>
        <v>313.540793</v>
      </c>
    </row>
    <row r="18" customFormat="false" ht="18.55" hidden="false" customHeight="false" outlineLevel="0" collapsed="false">
      <c r="A18" s="4" t="n">
        <f aca="false">'1)-hexadecanol-2)-miristico'!B61</f>
        <v>0.460927152317881</v>
      </c>
      <c r="B18" s="4" t="n">
        <f aca="false">'1)-hexadecanol-2)-miristico'!C61</f>
        <v>313.323417142857</v>
      </c>
      <c r="C18" s="4" t="n">
        <f aca="false">'1)-hexadecanol-2)-miristico'!D61</f>
        <v>311.284316012423</v>
      </c>
      <c r="D18" s="5" t="n">
        <f aca="false">'1)-hexadecanol-2)-miristico'!E61</f>
        <v>311.284316</v>
      </c>
      <c r="E18" s="6" t="n">
        <f aca="false">'1)-hexadecanol-2)-miristico'!H61</f>
        <v>311.857902</v>
      </c>
      <c r="F18" s="5" t="n">
        <f aca="false">'1)-hexadecanol-2)-miristico'!I61</f>
        <v>313.540793</v>
      </c>
    </row>
    <row r="19" customFormat="false" ht="18.55" hidden="false" customHeight="false" outlineLevel="0" collapsed="false">
      <c r="A19" s="4" t="n">
        <f aca="false">'1)-hexadecanol-2)-miristico'!B62</f>
        <v>0.601324503311258</v>
      </c>
      <c r="B19" s="4" t="n">
        <f aca="false">'1)-hexadecanol-2)-miristico'!C62</f>
        <v>311.365443809524</v>
      </c>
      <c r="C19" s="4" t="n">
        <f aca="false">'1)-hexadecanol-2)-miristico'!D62</f>
        <v>316.125569571962</v>
      </c>
      <c r="D19" s="5" t="n">
        <f aca="false">'1)-hexadecanol-2)-miristico'!E62</f>
        <v>306.825908</v>
      </c>
      <c r="E19" s="6" t="n">
        <f aca="false">'1)-hexadecanol-2)-miristico'!H62</f>
        <v>303.779741</v>
      </c>
      <c r="F19" s="5" t="n">
        <f aca="false">'1)-hexadecanol-2)-miristico'!I62</f>
        <v>305.677244</v>
      </c>
    </row>
    <row r="20" customFormat="false" ht="18.55" hidden="false" customHeight="false" outlineLevel="0" collapsed="false">
      <c r="A20" s="4" t="n">
        <f aca="false">'1)-hexadecanol-2)-miristico'!B63</f>
        <v>0.8</v>
      </c>
      <c r="B20" s="4" t="n">
        <f aca="false">'1)-hexadecanol-2)-miristico'!C63</f>
        <v>318.57</v>
      </c>
      <c r="C20" s="4" t="n">
        <f aca="false">'1)-hexadecanol-2)-miristico'!D63</f>
        <v>319.202301347238</v>
      </c>
      <c r="D20" s="5" t="n">
        <f aca="false">'1)-hexadecanol-2)-miristico'!E63</f>
        <v>319.202301</v>
      </c>
      <c r="E20" s="6" t="n">
        <f aca="false">'1)-hexadecanol-2)-miristico'!H63</f>
        <v>315.719836</v>
      </c>
      <c r="F20" s="5" t="n">
        <f aca="false">'1)-hexadecanol-2)-miristico'!I63</f>
        <v>313.365231</v>
      </c>
    </row>
    <row r="21" customFormat="false" ht="18.55" hidden="false" customHeight="false" outlineLevel="0" collapsed="false">
      <c r="A21" s="4" t="n">
        <f aca="false">'1)-hexadecanol-2)-miristico'!B64</f>
        <v>0.801324503311258</v>
      </c>
      <c r="B21" s="4" t="n">
        <f aca="false">'1)-hexadecanol-2)-miristico'!C64</f>
        <v>312.274502857143</v>
      </c>
      <c r="C21" s="4" t="n">
        <f aca="false">'1)-hexadecanol-2)-miristico'!D64</f>
        <v>319.216450538298</v>
      </c>
      <c r="D21" s="5" t="n">
        <f aca="false">'1)-hexadecanol-2)-miristico'!E64</f>
        <v>319.216451</v>
      </c>
      <c r="E21" s="6" t="n">
        <f aca="false">'1)-hexadecanol-2)-miristico'!H64</f>
        <v>315.77386</v>
      </c>
      <c r="F21" s="5" t="n">
        <f aca="false">'1)-hexadecanol-2)-miristico'!I64</f>
        <v>313.435953</v>
      </c>
    </row>
    <row r="22" customFormat="false" ht="18.55" hidden="false" customHeight="false" outlineLevel="0" collapsed="false">
      <c r="A22" s="4" t="n">
        <f aca="false">'1)-hexadecanol-2)-miristico'!B65</f>
        <v>0.901986754966887</v>
      </c>
      <c r="B22" s="4" t="n">
        <f aca="false">'1)-hexadecanol-2)-miristico'!C65</f>
        <v>311.750045714286</v>
      </c>
      <c r="C22" s="4" t="n">
        <f aca="false">'1)-hexadecanol-2)-miristico'!D65</f>
        <v>320.428888408173</v>
      </c>
      <c r="D22" s="5" t="n">
        <f aca="false">'1)-hexadecanol-2)-miristico'!E65</f>
        <v>320.428888</v>
      </c>
      <c r="E22" s="6" t="n">
        <f aca="false">'1)-hexadecanol-2)-miristico'!H65</f>
        <v>319.47767</v>
      </c>
      <c r="F22" s="5" t="n">
        <f aca="false">'1)-hexadecanol-2)-miristico'!I65</f>
        <v>318.551412</v>
      </c>
    </row>
    <row r="23" customFormat="false" ht="18.55" hidden="false" customHeight="false" outlineLevel="0" collapsed="false">
      <c r="A23" s="4" t="n">
        <f aca="false">'1)-hexadecanol-2)-miristico'!B66</f>
        <v>0.901986754966887</v>
      </c>
      <c r="B23" s="4" t="n">
        <f aca="false">'1)-hexadecanol-2)-miristico'!C66</f>
        <v>315.211462857143</v>
      </c>
      <c r="C23" s="4" t="n">
        <f aca="false">'1)-hexadecanol-2)-miristico'!D66</f>
        <v>320.428888408173</v>
      </c>
      <c r="D23" s="5" t="n">
        <f aca="false">'1)-hexadecanol-2)-miristico'!E66</f>
        <v>320.428888</v>
      </c>
      <c r="E23" s="6" t="n">
        <f aca="false">'1)-hexadecanol-2)-miristico'!H66</f>
        <v>319.47767</v>
      </c>
      <c r="F23" s="5" t="n">
        <f aca="false">'1)-hexadecanol-2)-miristico'!I66</f>
        <v>318.551412</v>
      </c>
    </row>
    <row r="24" customFormat="false" ht="18.55" hidden="false" customHeight="false" outlineLevel="0" collapsed="false">
      <c r="A24" s="4" t="n">
        <f aca="false">'1)-hexadecanol-2)-miristico'!B67</f>
        <v>0.901986754966887</v>
      </c>
      <c r="B24" s="4" t="n">
        <f aca="false">'1)-hexadecanol-2)-miristico'!C67</f>
        <v>320.805672380952</v>
      </c>
      <c r="C24" s="4" t="n">
        <f aca="false">'1)-hexadecanol-2)-miristico'!D67</f>
        <v>320.428888408173</v>
      </c>
      <c r="D24" s="5" t="n">
        <f aca="false">'1)-hexadecanol-2)-miristico'!E67</f>
        <v>320.428888</v>
      </c>
      <c r="E24" s="6" t="n">
        <f aca="false">'1)-hexadecanol-2)-miristico'!H67</f>
        <v>319.47767</v>
      </c>
      <c r="F24" s="5" t="n">
        <f aca="false">'1)-hexadecanol-2)-miristico'!I67</f>
        <v>318.551412</v>
      </c>
    </row>
    <row r="25" customFormat="false" ht="18.55" hidden="false" customHeight="false" outlineLevel="0" collapsed="false">
      <c r="A25" s="4" t="n">
        <f aca="false">'1)-hexadecanol-2)-miristico'!B68</f>
        <v>0.952317880794702</v>
      </c>
      <c r="B25" s="4" t="n">
        <f aca="false">'1)-hexadecanol-2)-miristico'!C68</f>
        <v>316.400232380952</v>
      </c>
      <c r="C25" s="4" t="n">
        <f aca="false">'1)-hexadecanol-2)-miristico'!D68</f>
        <v>321.279442710029</v>
      </c>
      <c r="D25" s="5" t="n">
        <f aca="false">'1)-hexadecanol-2)-miristico'!E68</f>
        <v>321.279443</v>
      </c>
      <c r="E25" s="6" t="n">
        <f aca="false">'1)-hexadecanol-2)-miristico'!H68</f>
        <v>321.040806</v>
      </c>
      <c r="F25" s="5" t="n">
        <f aca="false">'1)-hexadecanol-2)-miristico'!I68</f>
        <v>320.754746</v>
      </c>
    </row>
    <row r="26" customFormat="false" ht="18.55" hidden="false" customHeight="false" outlineLevel="0" collapsed="false">
      <c r="A26" s="4" t="n">
        <f aca="false">'1)-hexadecanol-2)-miristico'!B69</f>
        <v>0.952317880794702</v>
      </c>
      <c r="B26" s="4" t="n">
        <f aca="false">'1)-hexadecanol-2)-miristico'!C69</f>
        <v>319.512011428571</v>
      </c>
      <c r="C26" s="4" t="n">
        <f aca="false">'1)-hexadecanol-2)-miristico'!D69</f>
        <v>321.279442710029</v>
      </c>
      <c r="D26" s="5" t="n">
        <f aca="false">'1)-hexadecanol-2)-miristico'!E69</f>
        <v>321.279443</v>
      </c>
      <c r="E26" s="6" t="n">
        <f aca="false">'1)-hexadecanol-2)-miristico'!H69</f>
        <v>321.040806</v>
      </c>
      <c r="F26" s="5" t="n">
        <f aca="false">'1)-hexadecanol-2)-miristico'!I69</f>
        <v>320.754746</v>
      </c>
    </row>
    <row r="27" customFormat="false" ht="18.55" hidden="false" customHeight="false" outlineLevel="0" collapsed="false">
      <c r="A27" s="4" t="n">
        <f aca="false">'1)-hexadecanol-2)-miristico'!B70</f>
        <v>0.952317880794702</v>
      </c>
      <c r="B27" s="4" t="n">
        <f aca="false">'1)-hexadecanol-2)-miristico'!C70</f>
        <v>321.400057142857</v>
      </c>
      <c r="C27" s="4" t="n">
        <f aca="false">'1)-hexadecanol-2)-miristico'!D70</f>
        <v>321.279442710029</v>
      </c>
      <c r="D27" s="5" t="n">
        <f aca="false">'1)-hexadecanol-2)-miristico'!E70</f>
        <v>321.279443</v>
      </c>
      <c r="E27" s="6" t="n">
        <f aca="false">'1)-hexadecanol-2)-miristico'!H70</f>
        <v>321.040806</v>
      </c>
      <c r="F27" s="5" t="n">
        <f aca="false">'1)-hexadecanol-2)-miristico'!I70</f>
        <v>320.754746</v>
      </c>
    </row>
    <row r="28" customFormat="false" ht="18.55" hidden="false" customHeight="false" outlineLevel="0" collapsed="false">
      <c r="A28" s="4" t="n">
        <f aca="false">'1)-hexadecanol-2)-miristico'!B71</f>
        <v>0.9999910011</v>
      </c>
      <c r="B28" s="4" t="n">
        <f aca="false">'1)-hexadecanol-2)-miristico'!C71</f>
        <v>321.435020952381</v>
      </c>
      <c r="C28" s="4" t="n">
        <f aca="false">'1)-hexadecanol-2)-miristico'!D71</f>
        <v>322.349768464405</v>
      </c>
      <c r="D28" s="5" t="n">
        <f aca="false">'1)-hexadecanol-2)-miristico'!E71</f>
        <v>322.35</v>
      </c>
      <c r="E28" s="6" t="n">
        <f aca="false">'1)-hexadecanol-2)-miristico'!H71</f>
        <v>322.35</v>
      </c>
      <c r="F28" s="5" t="n">
        <f aca="false">'1)-hexadecanol-2)-miristico'!I71</f>
        <v>322.35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342.98</v>
      </c>
      <c r="C2" s="0" t="n">
        <v>342.75</v>
      </c>
      <c r="D2" s="0" t="n">
        <v>342.75</v>
      </c>
      <c r="E2" s="0" t="n">
        <v>342.75</v>
      </c>
      <c r="F2" s="0" t="n">
        <v>342.75</v>
      </c>
    </row>
    <row r="3" customFormat="false" ht="12.8" hidden="false" customHeight="false" outlineLevel="0" collapsed="false">
      <c r="A3" s="0" t="n">
        <v>0.1004</v>
      </c>
      <c r="B3" s="0" t="n">
        <v>341.61</v>
      </c>
      <c r="C3" s="0" t="n">
        <v>340.8281</v>
      </c>
      <c r="D3" s="0" t="n">
        <v>340.828069</v>
      </c>
      <c r="E3" s="0" t="n">
        <v>341.1894</v>
      </c>
      <c r="F3" s="0" t="n">
        <v>342.4059</v>
      </c>
    </row>
    <row r="4" customFormat="false" ht="12.8" hidden="false" customHeight="false" outlineLevel="0" collapsed="false">
      <c r="A4" s="0" t="n">
        <v>0.2</v>
      </c>
      <c r="B4" s="0" t="n">
        <v>339.79</v>
      </c>
      <c r="C4" s="0" t="n">
        <v>338.5057</v>
      </c>
      <c r="D4" s="0" t="n">
        <v>338.50568</v>
      </c>
      <c r="E4" s="0" t="n">
        <v>339.6951</v>
      </c>
      <c r="F4" s="0" t="n">
        <v>341.4678</v>
      </c>
    </row>
    <row r="5" customFormat="false" ht="12.8" hidden="false" customHeight="false" outlineLevel="0" collapsed="false">
      <c r="A5" s="0" t="n">
        <v>0.2999</v>
      </c>
      <c r="B5" s="0" t="n">
        <v>337.49</v>
      </c>
      <c r="C5" s="0" t="n">
        <v>336.0731</v>
      </c>
      <c r="D5" s="0" t="n">
        <v>336.073142</v>
      </c>
      <c r="E5" s="0" t="n">
        <v>338.2005</v>
      </c>
      <c r="F5" s="0" t="n">
        <v>340.0027</v>
      </c>
    </row>
    <row r="6" customFormat="false" ht="12.8" hidden="false" customHeight="false" outlineLevel="0" collapsed="false">
      <c r="A6" s="0" t="n">
        <v>0.4001</v>
      </c>
      <c r="B6" s="0" t="n">
        <v>333.9</v>
      </c>
      <c r="C6" s="0" t="n">
        <v>333.8151</v>
      </c>
      <c r="D6" s="0" t="n">
        <v>333.815146</v>
      </c>
      <c r="E6" s="0" t="n">
        <v>336.6342</v>
      </c>
      <c r="F6" s="0" t="n">
        <v>338.02</v>
      </c>
    </row>
    <row r="7" customFormat="false" ht="12.8" hidden="false" customHeight="false" outlineLevel="0" collapsed="false">
      <c r="A7" s="0" t="n">
        <v>0.4997</v>
      </c>
      <c r="B7" s="0" t="n">
        <v>330.76</v>
      </c>
      <c r="C7" s="0" t="n">
        <v>332.4133</v>
      </c>
      <c r="D7" s="0" t="n">
        <v>331.98842</v>
      </c>
      <c r="E7" s="0" t="n">
        <v>334.9029</v>
      </c>
      <c r="F7" s="0" t="n">
        <v>335.4944</v>
      </c>
    </row>
    <row r="8" customFormat="false" ht="12.8" hidden="false" customHeight="false" outlineLevel="0" collapsed="false">
      <c r="A8" s="0" t="n">
        <v>0.5998</v>
      </c>
      <c r="B8" s="0" t="n">
        <v>330.38</v>
      </c>
      <c r="C8" s="0" t="n">
        <v>333.5899</v>
      </c>
      <c r="D8" s="0" t="n">
        <v>330.727816</v>
      </c>
      <c r="E8" s="0" t="n">
        <v>332.8109</v>
      </c>
      <c r="F8" s="0" t="n">
        <v>332.2708</v>
      </c>
    </row>
    <row r="9" customFormat="false" ht="12.8" hidden="false" customHeight="false" outlineLevel="0" collapsed="false">
      <c r="A9" s="0" t="n">
        <v>0.7991</v>
      </c>
      <c r="B9" s="0" t="n">
        <v>329.86</v>
      </c>
      <c r="C9" s="0" t="n">
        <v>334.2926</v>
      </c>
      <c r="D9" s="0" t="n">
        <v>329.463737</v>
      </c>
      <c r="E9" s="0" t="n">
        <v>325.9396</v>
      </c>
      <c r="F9" s="0" t="n">
        <v>322.3212</v>
      </c>
    </row>
    <row r="10" customFormat="false" ht="12.8" hidden="false" customHeight="false" outlineLevel="0" collapsed="false">
      <c r="A10" s="0" t="n">
        <v>0.8815</v>
      </c>
      <c r="B10" s="0" t="n">
        <v>333.64</v>
      </c>
      <c r="C10" s="0" t="n">
        <v>334.6613</v>
      </c>
      <c r="D10" s="0" t="n">
        <v>334.661299</v>
      </c>
      <c r="E10" s="0" t="n">
        <v>334.037</v>
      </c>
      <c r="F10" s="0" t="n">
        <v>333.8504</v>
      </c>
    </row>
    <row r="11" customFormat="false" ht="12.8" hidden="false" customHeight="false" outlineLevel="0" collapsed="false">
      <c r="A11" s="0" t="n">
        <v>1</v>
      </c>
      <c r="B11" s="0" t="n">
        <v>335.44</v>
      </c>
      <c r="C11" s="0" t="n">
        <v>336</v>
      </c>
      <c r="D11" s="0" t="n">
        <v>336</v>
      </c>
      <c r="E11" s="0" t="n">
        <v>336</v>
      </c>
      <c r="F11" s="0" t="n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77" activeCellId="0" sqref="D77"/>
    </sheetView>
  </sheetViews>
  <sheetFormatPr defaultColWidth="11.73046875" defaultRowHeight="12.8" zeroHeight="false" outlineLevelRow="0" outlineLevelCol="0"/>
  <cols>
    <col collapsed="false" customWidth="true" hidden="false" outlineLevel="0" max="1" min="1" style="7" width="9.4"/>
    <col collapsed="false" customWidth="true" hidden="false" outlineLevel="0" max="2" min="2" style="8" width="13.36"/>
    <col collapsed="false" customWidth="true" hidden="false" outlineLevel="0" max="3" min="3" style="9" width="13.36"/>
    <col collapsed="false" customWidth="true" hidden="false" outlineLevel="0" max="4" min="4" style="7" width="11.25"/>
    <col collapsed="false" customWidth="true" hidden="false" outlineLevel="0" max="5" min="5" style="7" width="10.69"/>
    <col collapsed="false" customWidth="true" hidden="false" outlineLevel="0" max="6" min="6" style="7" width="11.53"/>
    <col collapsed="false" customWidth="true" hidden="false" outlineLevel="0" max="10" min="7" style="7" width="10.69"/>
    <col collapsed="false" customWidth="false" hidden="false" outlineLevel="0" max="11" min="11" style="7" width="11.72"/>
    <col collapsed="false" customWidth="true" hidden="false" outlineLevel="0" max="12" min="12" style="7" width="10.84"/>
    <col collapsed="false" customWidth="false" hidden="false" outlineLevel="0" max="13" min="13" style="7" width="11.72"/>
    <col collapsed="false" customWidth="true" hidden="false" outlineLevel="0" max="16" min="14" style="7" width="10.69"/>
    <col collapsed="false" customWidth="true" hidden="false" outlineLevel="0" max="64" min="17" style="7" width="9.05"/>
    <col collapsed="false" customWidth="false" hidden="false" outlineLevel="0" max="1024" min="65" style="7" width="11.72"/>
  </cols>
  <sheetData>
    <row r="1" customFormat="false" ht="13.5" hidden="false" customHeight="true" outlineLevel="0" collapsed="false">
      <c r="N1" s="10"/>
    </row>
    <row r="2" customFormat="false" ht="16.5" hidden="false" customHeight="true" outlineLevel="0" collapsed="false">
      <c r="B2" s="11" t="s">
        <v>6</v>
      </c>
      <c r="C2" s="12" t="s">
        <v>7</v>
      </c>
      <c r="D2" s="11" t="s">
        <v>8</v>
      </c>
      <c r="F2" s="11" t="s">
        <v>9</v>
      </c>
      <c r="G2" s="13" t="s">
        <v>10</v>
      </c>
      <c r="H2" s="11" t="s">
        <v>11</v>
      </c>
      <c r="I2" s="14"/>
      <c r="K2" s="13" t="s">
        <v>12</v>
      </c>
      <c r="L2" s="13" t="s">
        <v>13</v>
      </c>
      <c r="M2" s="11" t="s">
        <v>14</v>
      </c>
    </row>
    <row r="3" customFormat="false" ht="16.5" hidden="false" customHeight="true" outlineLevel="0" collapsed="false">
      <c r="B3" s="15" t="n">
        <v>8025.2256</v>
      </c>
      <c r="C3" s="12" t="n">
        <v>322.35</v>
      </c>
      <c r="D3" s="16" t="n">
        <v>-1</v>
      </c>
      <c r="F3" s="17" t="n">
        <v>10771.9546</v>
      </c>
      <c r="G3" s="18" t="n">
        <v>327.55</v>
      </c>
      <c r="H3" s="16" t="n">
        <v>-1</v>
      </c>
      <c r="I3" s="19"/>
      <c r="K3" s="20" t="n">
        <v>-611.699166</v>
      </c>
      <c r="L3" s="17" t="n">
        <v>757.785422</v>
      </c>
      <c r="M3" s="17" t="n">
        <v>0</v>
      </c>
    </row>
    <row r="4" customFormat="false" ht="16.5" hidden="false" customHeight="true" outlineLevel="0" collapsed="false"/>
    <row r="5" customFormat="false" ht="16.5" hidden="false" customHeight="true" outlineLevel="0" collapsed="false">
      <c r="A5" s="21"/>
      <c r="B5" s="13" t="s">
        <v>15</v>
      </c>
      <c r="C5" s="12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13" t="s">
        <v>21</v>
      </c>
      <c r="I5" s="22" t="s">
        <v>22</v>
      </c>
      <c r="K5" s="23"/>
    </row>
    <row r="6" customFormat="false" ht="16.5" hidden="false" customHeight="true" outlineLevel="0" collapsed="false">
      <c r="A6" s="24" t="n">
        <v>0.9999999999</v>
      </c>
      <c r="B6" s="25" t="n">
        <v>1E-010</v>
      </c>
      <c r="C6" s="26" t="n">
        <v>326.904411428572</v>
      </c>
      <c r="D6" s="18" t="n">
        <f aca="false">auxiliar!D6/auxiliar!G6</f>
        <v>327.549999998021</v>
      </c>
      <c r="E6" s="18" t="n">
        <v>0</v>
      </c>
      <c r="F6" s="18" t="n">
        <v>0</v>
      </c>
      <c r="G6" s="27" t="n">
        <f aca="false">MAX(D6:F6)</f>
        <v>327.549999998021</v>
      </c>
      <c r="H6" s="28" t="n">
        <f aca="false">100*ABS(C6-G6)/C6</f>
        <v>0.197485425977441</v>
      </c>
      <c r="I6" s="28" t="n">
        <f aca="false">(C6-G6)*(C6-G6)</f>
        <v>0.416784601002899</v>
      </c>
      <c r="J6" s="29"/>
    </row>
    <row r="7" customFormat="false" ht="16.5" hidden="false" customHeight="true" outlineLevel="0" collapsed="false">
      <c r="A7" s="24" t="n">
        <v>0.950993377483444</v>
      </c>
      <c r="B7" s="25" t="n">
        <v>0.0490066225165563</v>
      </c>
      <c r="C7" s="26" t="n">
        <v>326.329954285714</v>
      </c>
      <c r="D7" s="18" t="n">
        <f aca="false">auxiliar!D7/auxiliar!G7</f>
        <v>326.42399755747</v>
      </c>
      <c r="E7" s="18" t="n">
        <f aca="false">auxiliar!E7/auxiliar!F7</f>
        <v>245.828822840072</v>
      </c>
      <c r="F7" s="18" t="n">
        <f aca="false">($D$3*auxiliar!E7+$H$3*auxiliar!D7+$M$3)/($D$3*auxiliar!F7+$H$3*auxiliar!G7)</f>
        <v>287.449552496622</v>
      </c>
      <c r="G7" s="27" t="n">
        <f aca="false">MAX(D7:F7)</f>
        <v>326.42399755747</v>
      </c>
      <c r="H7" s="28" t="n">
        <f aca="false">100*ABS(C7-G7)/C7</f>
        <v>0.0288184613519809</v>
      </c>
      <c r="I7" s="28" t="n">
        <f aca="false">(C7-G7)*(C7-G7)</f>
        <v>0.00884413696252877</v>
      </c>
      <c r="J7" s="29"/>
    </row>
    <row r="8" customFormat="false" ht="16.5" hidden="false" customHeight="true" outlineLevel="0" collapsed="false">
      <c r="A8" s="24" t="n">
        <v>0.949668874172185</v>
      </c>
      <c r="B8" s="25" t="n">
        <v>0.0503311258278146</v>
      </c>
      <c r="C8" s="30" t="n">
        <v>311.785009523809</v>
      </c>
      <c r="D8" s="18" t="n">
        <f aca="false">auxiliar!D8/auxiliar!G8</f>
        <v>326.389504631145</v>
      </c>
      <c r="E8" s="18" t="n">
        <f aca="false">auxiliar!E8/auxiliar!F8</f>
        <v>246.396390565218</v>
      </c>
      <c r="F8" s="18" t="n">
        <f aca="false">($D$3*auxiliar!E8+$H$3*auxiliar!D8+$M$3)/($D$3*auxiliar!F8+$H$3*auxiliar!G8)</f>
        <v>287.742184707342</v>
      </c>
      <c r="G8" s="27" t="n">
        <f aca="false">MAX(D8:F8)</f>
        <v>326.389504631145</v>
      </c>
      <c r="H8" s="28" t="n">
        <f aca="false">100*ABS(C8-G8)/C8</f>
        <v>4.68415563969602</v>
      </c>
      <c r="I8" s="28" t="n">
        <f aca="false">(C8-G8)*(C8-G8)</f>
        <v>213.291277340209</v>
      </c>
      <c r="J8" s="29"/>
      <c r="K8" s="31" t="s">
        <v>23</v>
      </c>
      <c r="L8" s="31" t="s">
        <v>24</v>
      </c>
      <c r="M8" s="31" t="s">
        <v>25</v>
      </c>
    </row>
    <row r="9" customFormat="false" ht="16.5" hidden="false" customHeight="true" outlineLevel="0" collapsed="false">
      <c r="A9" s="24" t="n">
        <v>0.949668874172185</v>
      </c>
      <c r="B9" s="25" t="n">
        <v>0.0503311258278146</v>
      </c>
      <c r="C9" s="30" t="n">
        <v>313.777946666667</v>
      </c>
      <c r="D9" s="18" t="n">
        <f aca="false">auxiliar!D9/auxiliar!G9</f>
        <v>326.389504631145</v>
      </c>
      <c r="E9" s="18" t="n">
        <f aca="false">auxiliar!E9/auxiliar!F9</f>
        <v>246.396390565218</v>
      </c>
      <c r="F9" s="18" t="n">
        <f aca="false">($D$3*auxiliar!E9+$H$3*auxiliar!D9+$M$3)/($D$3*auxiliar!F9+$H$3*auxiliar!G9)</f>
        <v>287.742184707342</v>
      </c>
      <c r="G9" s="27" t="n">
        <f aca="false">MAX(D9:F9)</f>
        <v>326.389504631145</v>
      </c>
      <c r="H9" s="28" t="n">
        <f aca="false">100*ABS(C9-G9)/C9</f>
        <v>4.01926206046462</v>
      </c>
      <c r="I9" s="28" t="n">
        <f aca="false">(C9-G9)*(C9-G9)</f>
        <v>159.051394291395</v>
      </c>
      <c r="J9" s="29"/>
      <c r="K9" s="32" t="n">
        <v>0.601324503311258</v>
      </c>
      <c r="L9" s="33" t="n">
        <f aca="false">auxiliar!J9</f>
        <v>310.800196283628</v>
      </c>
      <c r="M9" s="34" t="n">
        <f aca="false">auxiliar!K9</f>
        <v>-3.97428872285991</v>
      </c>
    </row>
    <row r="10" customFormat="false" ht="16.5" hidden="false" customHeight="true" outlineLevel="0" collapsed="false">
      <c r="A10" s="24" t="n">
        <v>0.949668874172185</v>
      </c>
      <c r="B10" s="25" t="n">
        <v>0.0503311258278146</v>
      </c>
      <c r="C10" s="26" t="n">
        <v>320.351142857143</v>
      </c>
      <c r="D10" s="18" t="n">
        <f aca="false">auxiliar!D10/auxiliar!G10</f>
        <v>326.389504631145</v>
      </c>
      <c r="E10" s="18" t="n">
        <f aca="false">auxiliar!E10/auxiliar!F10</f>
        <v>246.396390565218</v>
      </c>
      <c r="F10" s="18" t="n">
        <f aca="false">($D$3*auxiliar!E10+$H$3*auxiliar!D10+$M$3)/($D$3*auxiliar!F10+$H$3*auxiliar!G10)</f>
        <v>287.742184707342</v>
      </c>
      <c r="G10" s="27" t="n">
        <f aca="false">MAX(D10:F10)</f>
        <v>326.389504631145</v>
      </c>
      <c r="H10" s="28" t="n">
        <f aca="false">100*ABS(C10-G10)/C10</f>
        <v>1.88491969160698</v>
      </c>
      <c r="I10" s="28" t="n">
        <f aca="false">(C10-G10)*(C10-G10)</f>
        <v>36.461812913732</v>
      </c>
      <c r="J10" s="29"/>
    </row>
    <row r="11" customFormat="false" ht="16.5" hidden="false" customHeight="true" outlineLevel="0" collapsed="false">
      <c r="A11" s="24" t="n">
        <v>0.750993377483444</v>
      </c>
      <c r="B11" s="25" t="n">
        <v>0.249006622516556</v>
      </c>
      <c r="C11" s="30" t="n">
        <v>311.435371428571</v>
      </c>
      <c r="D11" s="18" t="n">
        <f aca="false">auxiliar!D11/auxiliar!G11</f>
        <v>319.570848447524</v>
      </c>
      <c r="E11" s="18" t="n">
        <f aca="false">auxiliar!E11/auxiliar!F11</f>
        <v>291.58530247185</v>
      </c>
      <c r="F11" s="18" t="n">
        <f aca="false">($D$3*auxiliar!E11+$H$3*auxiliar!D11+$M$3)/($D$3*auxiliar!F11+$H$3*auxiliar!G11)</f>
        <v>306.90530196042</v>
      </c>
      <c r="G11" s="27" t="n">
        <f aca="false">MAX(D11:F11)</f>
        <v>319.570848447524</v>
      </c>
      <c r="H11" s="28" t="n">
        <f aca="false">100*ABS(C11-G11)/C11</f>
        <v>2.61225209636132</v>
      </c>
      <c r="I11" s="28" t="n">
        <f aca="false">(C11-G11)*(C11-G11)</f>
        <v>66.1859863259207</v>
      </c>
      <c r="J11" s="29"/>
    </row>
    <row r="12" customFormat="false" ht="16.5" hidden="false" customHeight="true" outlineLevel="0" collapsed="false">
      <c r="A12" s="24" t="n">
        <v>0.749668874172186</v>
      </c>
      <c r="B12" s="25" t="n">
        <v>0.250331125827814</v>
      </c>
      <c r="C12" s="30" t="n">
        <v>314.057657142857</v>
      </c>
      <c r="D12" s="18" t="n">
        <f aca="false">auxiliar!D12/auxiliar!G12</f>
        <v>319.518458826037</v>
      </c>
      <c r="E12" s="18" t="n">
        <f aca="false">auxiliar!E12/auxiliar!F12</f>
        <v>291.765169313849</v>
      </c>
      <c r="F12" s="18" t="n">
        <f aca="false">($D$3*auxiliar!E12+$H$3*auxiliar!D12+$M$3)/($D$3*auxiliar!F12+$H$3*auxiliar!G12)</f>
        <v>306.961367806663</v>
      </c>
      <c r="G12" s="27" t="n">
        <f aca="false">MAX(D12:F12)</f>
        <v>319.518458826037</v>
      </c>
      <c r="H12" s="28" t="n">
        <f aca="false">100*ABS(C12-G12)/C12</f>
        <v>1.73878953720148</v>
      </c>
      <c r="I12" s="28" t="n">
        <f aca="false">(C12-G12)*(C12-G12)</f>
        <v>29.8203550230224</v>
      </c>
      <c r="J12" s="29"/>
      <c r="K12" s="35" t="s">
        <v>26</v>
      </c>
      <c r="L12" s="35" t="s">
        <v>27</v>
      </c>
      <c r="M12" s="35" t="s">
        <v>28</v>
      </c>
    </row>
    <row r="13" customFormat="false" ht="16.5" hidden="false" customHeight="true" outlineLevel="0" collapsed="false">
      <c r="A13" s="24" t="n">
        <v>0.749668874172186</v>
      </c>
      <c r="B13" s="25" t="n">
        <v>0.250331125827814</v>
      </c>
      <c r="C13" s="30" t="n">
        <v>318.917626666667</v>
      </c>
      <c r="D13" s="18" t="n">
        <f aca="false">auxiliar!D13/auxiliar!G13</f>
        <v>319.518458826037</v>
      </c>
      <c r="E13" s="18" t="n">
        <f aca="false">auxiliar!E13/auxiliar!F13</f>
        <v>291.765169313849</v>
      </c>
      <c r="F13" s="18" t="n">
        <f aca="false">($D$3*auxiliar!E13+$H$3*auxiliar!D13+$M$3)/($D$3*auxiliar!F13+$H$3*auxiliar!G13)</f>
        <v>306.961367806663</v>
      </c>
      <c r="G13" s="27" t="n">
        <f aca="false">MAX(D13:F13)</f>
        <v>319.518458826037</v>
      </c>
      <c r="H13" s="28" t="n">
        <f aca="false">100*ABS(C13-G13)/C13</f>
        <v>0.188397287929805</v>
      </c>
      <c r="I13" s="28" t="n">
        <f aca="false">(C13-G13)*(C13-G13)</f>
        <v>0.360999283733337</v>
      </c>
      <c r="J13" s="29"/>
      <c r="K13" s="36" t="n">
        <f aca="false">$D$3/($D$3+$H$3)</f>
        <v>0.5</v>
      </c>
      <c r="L13" s="37" t="n">
        <f aca="false">$H$3/($D$3+$H$3)</f>
        <v>0.5</v>
      </c>
      <c r="M13" s="38" t="n">
        <f aca="false">auxiliar!K13</f>
        <v>311.109110826434</v>
      </c>
    </row>
    <row r="14" customFormat="false" ht="16.5" hidden="false" customHeight="true" outlineLevel="0" collapsed="false">
      <c r="A14" s="24" t="n">
        <v>0.749668874172186</v>
      </c>
      <c r="B14" s="25" t="n">
        <v>0.250331125827814</v>
      </c>
      <c r="C14" s="30" t="n">
        <v>323.113283809524</v>
      </c>
      <c r="D14" s="18" t="n">
        <f aca="false">auxiliar!D14/auxiliar!G14</f>
        <v>319.518458826037</v>
      </c>
      <c r="E14" s="18" t="n">
        <f aca="false">auxiliar!E14/auxiliar!F14</f>
        <v>291.765169313849</v>
      </c>
      <c r="F14" s="18" t="n">
        <f aca="false">($D$3*auxiliar!E14+$H$3*auxiliar!D14+$M$3)/($D$3*auxiliar!F14+$H$3*auxiliar!G14)</f>
        <v>306.961367806663</v>
      </c>
      <c r="G14" s="27" t="n">
        <f aca="false">MAX(D14:F14)</f>
        <v>319.518458826037</v>
      </c>
      <c r="H14" s="28" t="n">
        <f aca="false">100*ABS(C14-G14)/C14</f>
        <v>1.11255871040141</v>
      </c>
      <c r="I14" s="28" t="n">
        <f aca="false">(C14-G14)*(C14-G14)</f>
        <v>12.9227666619015</v>
      </c>
      <c r="J14" s="29"/>
    </row>
    <row r="15" customFormat="false" ht="16.5" hidden="false" customHeight="true" outlineLevel="0" collapsed="false">
      <c r="A15" s="24" t="n">
        <v>0.699337748344371</v>
      </c>
      <c r="B15" s="25" t="n">
        <v>0.300662251655629</v>
      </c>
      <c r="C15" s="30" t="n">
        <v>310.87595047619</v>
      </c>
      <c r="D15" s="18" t="n">
        <f aca="false">auxiliar!D15/auxiliar!G15</f>
        <v>317.506574023762</v>
      </c>
      <c r="E15" s="18" t="n">
        <f aca="false">auxiliar!E15/auxiliar!F15</f>
        <v>297.931698585169</v>
      </c>
      <c r="F15" s="18" t="n">
        <f aca="false">($D$3*auxiliar!E15+$H$3*auxiliar!D15+$M$3)/($D$3*auxiliar!F15+$H$3*auxiliar!G15)</f>
        <v>308.734024353285</v>
      </c>
      <c r="G15" s="27" t="n">
        <f aca="false">MAX(D15:F15)</f>
        <v>317.506574023762</v>
      </c>
      <c r="H15" s="28" t="n">
        <f aca="false">100*ABS(C15-G15)/C15</f>
        <v>2.13288404503968</v>
      </c>
      <c r="I15" s="28" t="n">
        <f aca="false">(C15-G15)*(C15-G15)</f>
        <v>43.9651686296176</v>
      </c>
      <c r="J15" s="29"/>
    </row>
    <row r="16" customFormat="false" ht="16.5" hidden="false" customHeight="true" outlineLevel="0" collapsed="false">
      <c r="A16" s="24" t="n">
        <v>0.699337748344371</v>
      </c>
      <c r="B16" s="25" t="n">
        <v>0.300662251655629</v>
      </c>
      <c r="C16" s="30" t="n">
        <v>313.917801904762</v>
      </c>
      <c r="D16" s="18" t="n">
        <f aca="false">auxiliar!D16/auxiliar!G16</f>
        <v>317.506574023762</v>
      </c>
      <c r="E16" s="18" t="n">
        <f aca="false">auxiliar!E16/auxiliar!F16</f>
        <v>297.931698585169</v>
      </c>
      <c r="F16" s="18" t="n">
        <f aca="false">($D$3*auxiliar!E16+$H$3*auxiliar!D16+$M$3)/($D$3*auxiliar!F16+$H$3*auxiliar!G16)</f>
        <v>308.734024353285</v>
      </c>
      <c r="G16" s="27" t="n">
        <f aca="false">MAX(D16:F16)</f>
        <v>317.506574023762</v>
      </c>
      <c r="H16" s="28" t="n">
        <f aca="false">100*ABS(C16-G16)/C16</f>
        <v>1.14322032622059</v>
      </c>
      <c r="I16" s="28" t="n">
        <f aca="false">(C16-G16)*(C16-G16)</f>
        <v>12.8792853221126</v>
      </c>
      <c r="J16" s="29"/>
      <c r="K16" s="39" t="s">
        <v>29</v>
      </c>
      <c r="L16" s="39" t="s">
        <v>30</v>
      </c>
      <c r="M16" s="39" t="s">
        <v>31</v>
      </c>
    </row>
    <row r="17" customFormat="false" ht="16.5" hidden="false" customHeight="true" outlineLevel="0" collapsed="false">
      <c r="A17" s="24" t="n">
        <v>0.699337748344371</v>
      </c>
      <c r="B17" s="25" t="n">
        <v>0.300662251655629</v>
      </c>
      <c r="C17" s="30" t="n">
        <v>321.295165714286</v>
      </c>
      <c r="D17" s="18" t="n">
        <f aca="false">auxiliar!D17/auxiliar!G17</f>
        <v>317.506574023762</v>
      </c>
      <c r="E17" s="18" t="n">
        <f aca="false">auxiliar!E17/auxiliar!F17</f>
        <v>297.931698585169</v>
      </c>
      <c r="F17" s="18" t="n">
        <f aca="false">($D$3*auxiliar!E17+$H$3*auxiliar!D17+$M$3)/($D$3*auxiliar!F17+$H$3*auxiliar!G17)</f>
        <v>308.734024353285</v>
      </c>
      <c r="G17" s="27" t="n">
        <f aca="false">MAX(D17:F17)</f>
        <v>317.506574023762</v>
      </c>
      <c r="H17" s="28" t="n">
        <f aca="false">100*ABS(C17-G17)/C17</f>
        <v>1.17916236993523</v>
      </c>
      <c r="I17" s="28" t="n">
        <f aca="false">(C17-G17)*(C17-G17)</f>
        <v>14.3534269975068</v>
      </c>
      <c r="J17" s="29"/>
      <c r="K17" s="40" t="n">
        <v>0.601324503311258</v>
      </c>
      <c r="L17" s="41" t="n">
        <f aca="false">auxiliar!J17</f>
        <v>310.800196283628</v>
      </c>
      <c r="M17" s="42" t="n">
        <f aca="false">auxiliar!K17</f>
        <v>5.32537328833411</v>
      </c>
    </row>
    <row r="18" customFormat="false" ht="16.5" hidden="false" customHeight="true" outlineLevel="0" collapsed="false">
      <c r="A18" s="24" t="n">
        <v>0.650331125827815</v>
      </c>
      <c r="B18" s="25" t="n">
        <v>0.349668874172185</v>
      </c>
      <c r="C18" s="30" t="n">
        <v>320.106396190476</v>
      </c>
      <c r="D18" s="18" t="n">
        <f aca="false">auxiliar!D18/auxiliar!G18</f>
        <v>315.540926233198</v>
      </c>
      <c r="E18" s="18" t="n">
        <f aca="false">auxiliar!E18/auxiliar!F18</f>
        <v>302.829346826068</v>
      </c>
      <c r="F18" s="18" t="n">
        <f aca="false">($D$3*auxiliar!E18+$H$3*auxiliar!D18+$M$3)/($D$3*auxiliar!F18+$H$3*auxiliar!G18)</f>
        <v>309.892393565172</v>
      </c>
      <c r="G18" s="27" t="n">
        <f aca="false">MAX(D18:F18)</f>
        <v>315.540926233198</v>
      </c>
      <c r="H18" s="28" t="n">
        <f aca="false">100*ABS(C18-G18)/C18</f>
        <v>1.42623515543917</v>
      </c>
      <c r="I18" s="28" t="n">
        <f aca="false">(C18-G18)*(C18-G18)</f>
        <v>20.8435159308077</v>
      </c>
      <c r="J18" s="29"/>
    </row>
    <row r="19" customFormat="false" ht="16.5" hidden="false" customHeight="true" outlineLevel="0" collapsed="false">
      <c r="A19" s="24" t="n">
        <v>0.649006622516556</v>
      </c>
      <c r="B19" s="25" t="n">
        <v>0.350993377483444</v>
      </c>
      <c r="C19" s="30" t="n">
        <v>310.701131428572</v>
      </c>
      <c r="D19" s="18" t="n">
        <f aca="false">auxiliar!D19/auxiliar!G19</f>
        <v>315.488141765723</v>
      </c>
      <c r="E19" s="18" t="n">
        <f aca="false">auxiliar!E19/auxiliar!F19</f>
        <v>302.948254095853</v>
      </c>
      <c r="F19" s="18" t="n">
        <f aca="false">($D$3*auxiliar!E19+$H$3*auxiliar!D19+$M$3)/($D$3*auxiliar!F19+$H$3*auxiliar!G19)</f>
        <v>309.917136119926</v>
      </c>
      <c r="G19" s="27" t="n">
        <f aca="false">MAX(D19:F19)</f>
        <v>315.488141765723</v>
      </c>
      <c r="H19" s="28" t="n">
        <f aca="false">100*ABS(C19-G19)/C19</f>
        <v>1.54071223208654</v>
      </c>
      <c r="I19" s="28" t="n">
        <f aca="false">(C19-G19)*(C19-G19)</f>
        <v>22.9154679679933</v>
      </c>
      <c r="J19" s="29"/>
    </row>
    <row r="20" customFormat="false" ht="16.5" hidden="false" customHeight="true" outlineLevel="0" collapsed="false">
      <c r="A20" s="24" t="n">
        <v>0.649006622516556</v>
      </c>
      <c r="B20" s="25" t="n">
        <v>0.350993377483444</v>
      </c>
      <c r="C20" s="30" t="n">
        <v>313.81291047619</v>
      </c>
      <c r="D20" s="18" t="n">
        <f aca="false">auxiliar!D20/auxiliar!G20</f>
        <v>315.488141765723</v>
      </c>
      <c r="E20" s="18" t="n">
        <f aca="false">auxiliar!E20/auxiliar!F20</f>
        <v>302.948254095853</v>
      </c>
      <c r="F20" s="18" t="n">
        <f aca="false">($D$3*auxiliar!E20+$H$3*auxiliar!D20+$M$3)/($D$3*auxiliar!F20+$H$3*auxiliar!G20)</f>
        <v>309.917136119926</v>
      </c>
      <c r="G20" s="27" t="n">
        <f aca="false">MAX(D20:F20)</f>
        <v>315.488141765723</v>
      </c>
      <c r="H20" s="28" t="n">
        <f aca="false">100*ABS(C20-G20)/C20</f>
        <v>0.533831220325277</v>
      </c>
      <c r="I20" s="28" t="n">
        <f aca="false">(C20-G20)*(C20-G20)</f>
        <v>2.80639987343145</v>
      </c>
      <c r="J20" s="29"/>
    </row>
    <row r="21" customFormat="false" ht="16.5" hidden="false" customHeight="true" outlineLevel="0" collapsed="false">
      <c r="A21" s="24" t="n">
        <v>0.539072847682119</v>
      </c>
      <c r="B21" s="25" t="n">
        <v>0.460927152317881</v>
      </c>
      <c r="C21" s="30" t="n">
        <v>311.959828571429</v>
      </c>
      <c r="D21" s="18" t="n">
        <f aca="false">auxiliar!D21/auxiliar!G21</f>
        <v>311.284316012423</v>
      </c>
      <c r="E21" s="18" t="n">
        <f aca="false">auxiliar!E21/auxiliar!F21</f>
        <v>310.735829345264</v>
      </c>
      <c r="F21" s="18" t="n">
        <f aca="false">($D$3*auxiliar!E21+$H$3*auxiliar!D21+$M$3)/($D$3*auxiliar!F21+$H$3*auxiliar!G21)</f>
        <v>311.044853777593</v>
      </c>
      <c r="G21" s="27" t="n">
        <f aca="false">MAX(D21:F21)</f>
        <v>311.284316012423</v>
      </c>
      <c r="H21" s="28" t="n">
        <f aca="false">100*ABS(C21-G21)/C21</f>
        <v>0.216538315878526</v>
      </c>
      <c r="I21" s="28" t="n">
        <f aca="false">(C21-G21)*(C21-G21)</f>
        <v>0.456317217374981</v>
      </c>
      <c r="J21" s="29"/>
    </row>
    <row r="22" customFormat="false" ht="16.5" hidden="false" customHeight="true" outlineLevel="0" collapsed="false">
      <c r="A22" s="24" t="n">
        <v>0.539072847682119</v>
      </c>
      <c r="B22" s="25" t="n">
        <v>0.460927152317881</v>
      </c>
      <c r="C22" s="30" t="n">
        <v>313.323417142857</v>
      </c>
      <c r="D22" s="18" t="n">
        <f aca="false">auxiliar!D22/auxiliar!G22</f>
        <v>311.284316012423</v>
      </c>
      <c r="E22" s="18" t="n">
        <f aca="false">auxiliar!E22/auxiliar!F22</f>
        <v>310.735829345264</v>
      </c>
      <c r="F22" s="18" t="n">
        <f aca="false">($D$3*auxiliar!E22+$H$3*auxiliar!D22+$M$3)/($D$3*auxiliar!F22+$H$3*auxiliar!G22)</f>
        <v>311.044853777593</v>
      </c>
      <c r="G22" s="27" t="n">
        <f aca="false">MAX(D22:F22)</f>
        <v>311.284316012423</v>
      </c>
      <c r="H22" s="28" t="n">
        <f aca="false">100*ABS(C22-G22)/C22</f>
        <v>0.650797552582675</v>
      </c>
      <c r="I22" s="28" t="n">
        <f aca="false">(C22-G22)*(C22-G22)</f>
        <v>4.1579334201377</v>
      </c>
      <c r="J22" s="29"/>
    </row>
    <row r="23" customFormat="false" ht="16.5" hidden="false" customHeight="true" outlineLevel="0" collapsed="false">
      <c r="A23" s="24" t="n">
        <v>0.398675496688742</v>
      </c>
      <c r="B23" s="25" t="n">
        <v>0.601324503311258</v>
      </c>
      <c r="C23" s="30" t="n">
        <v>311.365443809524</v>
      </c>
      <c r="D23" s="18" t="n">
        <f aca="false">auxiliar!D23/auxiliar!G23</f>
        <v>306.825907560768</v>
      </c>
      <c r="E23" s="18" t="n">
        <f aca="false">auxiliar!E23/auxiliar!F23</f>
        <v>316.125569571962</v>
      </c>
      <c r="F23" s="18" t="n">
        <f aca="false">($D$3*auxiliar!E23+$H$3*auxiliar!D23+$M$3)/($D$3*auxiliar!F23+$H$3*auxiliar!G23)</f>
        <v>310.800196283628</v>
      </c>
      <c r="G23" s="27" t="n">
        <f aca="false">MAX(D23:F23)</f>
        <v>316.125569571962</v>
      </c>
      <c r="H23" s="28" t="n">
        <f aca="false">100*ABS(C23-G23)/C23</f>
        <v>1.52879064041229</v>
      </c>
      <c r="I23" s="28" t="n">
        <f aca="false">(C23-G23)*(C23-G23)</f>
        <v>22.6587972742276</v>
      </c>
      <c r="J23" s="29"/>
    </row>
    <row r="24" customFormat="false" ht="16.5" hidden="false" customHeight="true" outlineLevel="0" collapsed="false">
      <c r="A24" s="24" t="n">
        <v>0.2</v>
      </c>
      <c r="B24" s="25" t="n">
        <v>0.8</v>
      </c>
      <c r="C24" s="30" t="n">
        <v>318.57</v>
      </c>
      <c r="D24" s="18" t="n">
        <f aca="false">auxiliar!D24/auxiliar!G24</f>
        <v>302.242878255955</v>
      </c>
      <c r="E24" s="18" t="n">
        <f aca="false">auxiliar!E24/auxiliar!F24</f>
        <v>319.202301347238</v>
      </c>
      <c r="F24" s="18" t="n">
        <f aca="false">($D$3*auxiliar!E24+$H$3*auxiliar!D24+$M$3)/($D$3*auxiliar!F24+$H$3*auxiliar!G24)</f>
        <v>309.239183985293</v>
      </c>
      <c r="G24" s="27" t="n">
        <f aca="false">MAX(D24:F24)</f>
        <v>319.202301347238</v>
      </c>
      <c r="H24" s="28" t="n">
        <f aca="false">100*ABS(C24-G24)/C24</f>
        <v>0.198481133577464</v>
      </c>
      <c r="I24" s="28" t="n">
        <f aca="false">(C24-G24)*(C24-G24)</f>
        <v>0.399804993718646</v>
      </c>
      <c r="J24" s="29"/>
    </row>
    <row r="25" customFormat="false" ht="16.5" hidden="false" customHeight="true" outlineLevel="0" collapsed="false">
      <c r="A25" s="24" t="n">
        <v>0.198675496688742</v>
      </c>
      <c r="B25" s="25" t="n">
        <v>0.801324503311258</v>
      </c>
      <c r="C25" s="30" t="n">
        <v>312.274502857143</v>
      </c>
      <c r="D25" s="18" t="n">
        <f aca="false">auxiliar!D25/auxiliar!G25</f>
        <v>302.209192871563</v>
      </c>
      <c r="E25" s="18" t="n">
        <f aca="false">auxiliar!E25/auxiliar!F25</f>
        <v>319.216450538298</v>
      </c>
      <c r="F25" s="18" t="n">
        <f aca="false">($D$3*auxiliar!E25+$H$3*auxiliar!D25+$M$3)/($D$3*auxiliar!F25+$H$3*auxiliar!G25)</f>
        <v>309.223189306697</v>
      </c>
      <c r="G25" s="27" t="n">
        <f aca="false">MAX(D25:F25)</f>
        <v>319.216450538298</v>
      </c>
      <c r="H25" s="28" t="n">
        <f aca="false">100*ABS(C25-G25)/C25</f>
        <v>2.22302737419807</v>
      </c>
      <c r="I25" s="28" t="n">
        <f aca="false">(C25-G25)*(C25-G25)</f>
        <v>48.1906376078964</v>
      </c>
      <c r="J25" s="29"/>
    </row>
    <row r="26" customFormat="false" ht="16.5" hidden="false" customHeight="true" outlineLevel="0" collapsed="false">
      <c r="A26" s="24" t="n">
        <v>0.098013245033113</v>
      </c>
      <c r="B26" s="25" t="n">
        <v>0.901986754966887</v>
      </c>
      <c r="C26" s="30" t="n">
        <v>311.750045714286</v>
      </c>
      <c r="D26" s="18" t="n">
        <f aca="false">auxiliar!D26/auxiliar!G26</f>
        <v>297.852334327473</v>
      </c>
      <c r="E26" s="18" t="n">
        <f aca="false">auxiliar!E26/auxiliar!F26</f>
        <v>320.428888408173</v>
      </c>
      <c r="F26" s="18" t="n">
        <f aca="false">($D$3*auxiliar!E26+$H$3*auxiliar!D26+$M$3)/($D$3*auxiliar!F26+$H$3*auxiliar!G26)</f>
        <v>306.904516872586</v>
      </c>
      <c r="G26" s="27" t="n">
        <f aca="false">MAX(D26:F26)</f>
        <v>320.428888408173</v>
      </c>
      <c r="H26" s="28" t="n">
        <f aca="false">100*ABS(C26-G26)/C26</f>
        <v>2.78391064033444</v>
      </c>
      <c r="I26" s="28" t="n">
        <f aca="false">(C26-G26)*(C26-G26)</f>
        <v>75.322310505244</v>
      </c>
      <c r="J26" s="29"/>
    </row>
    <row r="27" customFormat="false" ht="16.5" hidden="false" customHeight="true" outlineLevel="0" collapsed="false">
      <c r="A27" s="24" t="n">
        <v>0.098013245033113</v>
      </c>
      <c r="B27" s="25" t="n">
        <v>0.901986754966887</v>
      </c>
      <c r="C27" s="30" t="n">
        <v>315.211462857143</v>
      </c>
      <c r="D27" s="18" t="n">
        <f aca="false">auxiliar!D27/auxiliar!G27</f>
        <v>297.852334327473</v>
      </c>
      <c r="E27" s="18" t="n">
        <f aca="false">auxiliar!E27/auxiliar!F27</f>
        <v>320.428888408173</v>
      </c>
      <c r="F27" s="18" t="n">
        <f aca="false">($D$3*auxiliar!E27+$H$3*auxiliar!D27+$M$3)/($D$3*auxiliar!F27+$H$3*auxiliar!G27)</f>
        <v>306.904516872586</v>
      </c>
      <c r="G27" s="27" t="n">
        <f aca="false">MAX(D27:F27)</f>
        <v>320.428888408173</v>
      </c>
      <c r="H27" s="28" t="n">
        <f aca="false">100*ABS(C27-G27)/C27</f>
        <v>1.65521440868255</v>
      </c>
      <c r="I27" s="28" t="n">
        <f aca="false">(C27-G27)*(C27-G27)</f>
        <v>27.2215293805458</v>
      </c>
      <c r="J27" s="29"/>
    </row>
    <row r="28" customFormat="false" ht="16.5" hidden="false" customHeight="true" outlineLevel="0" collapsed="false">
      <c r="A28" s="24" t="n">
        <v>0.098013245033113</v>
      </c>
      <c r="B28" s="25" t="n">
        <v>0.901986754966887</v>
      </c>
      <c r="C28" s="26" t="n">
        <v>320.805672380952</v>
      </c>
      <c r="D28" s="18" t="n">
        <f aca="false">auxiliar!D28/auxiliar!G28</f>
        <v>297.852334327473</v>
      </c>
      <c r="E28" s="18" t="n">
        <f aca="false">auxiliar!E28/auxiliar!F28</f>
        <v>320.428888408173</v>
      </c>
      <c r="F28" s="18" t="n">
        <f aca="false">($D$3*auxiliar!E28+$H$3*auxiliar!D28+$M$3)/($D$3*auxiliar!F28+$H$3*auxiliar!G28)</f>
        <v>306.904516872586</v>
      </c>
      <c r="G28" s="27" t="n">
        <f aca="false">MAX(D28:F28)</f>
        <v>320.428888408173</v>
      </c>
      <c r="H28" s="28" t="n">
        <f aca="false">100*ABS(C28-G28)/C28</f>
        <v>0.117449286348996</v>
      </c>
      <c r="I28" s="28" t="n">
        <f aca="false">(C28-G28)*(C28-G28)</f>
        <v>0.141966162142769</v>
      </c>
      <c r="J28" s="29"/>
    </row>
    <row r="29" customFormat="false" ht="16.5" hidden="false" customHeight="true" outlineLevel="0" collapsed="false">
      <c r="A29" s="24" t="n">
        <v>0.047682119205298</v>
      </c>
      <c r="B29" s="25" t="n">
        <v>0.952317880794702</v>
      </c>
      <c r="C29" s="30" t="n">
        <v>316.400232380952</v>
      </c>
      <c r="D29" s="18" t="n">
        <f aca="false">auxiliar!D29/auxiliar!G29</f>
        <v>291.282364943537</v>
      </c>
      <c r="E29" s="18" t="n">
        <f aca="false">auxiliar!E29/auxiliar!F29</f>
        <v>321.279442710029</v>
      </c>
      <c r="F29" s="18" t="n">
        <f aca="false">($D$3*auxiliar!E29+$H$3*auxiliar!D29+$M$3)/($D$3*auxiliar!F29+$H$3*auxiliar!G29)</f>
        <v>303.01011490911</v>
      </c>
      <c r="G29" s="27" t="n">
        <f aca="false">MAX(D29:F29)</f>
        <v>321.279442710029</v>
      </c>
      <c r="H29" s="28" t="n">
        <f aca="false">100*ABS(C29-G29)/C29</f>
        <v>1.54210074131748</v>
      </c>
      <c r="I29" s="28" t="n">
        <f aca="false">(C29-G29)*(C29-G29)</f>
        <v>23.8066934353707</v>
      </c>
      <c r="J29" s="29"/>
    </row>
    <row r="30" customFormat="false" ht="16.5" hidden="false" customHeight="true" outlineLevel="0" collapsed="false">
      <c r="A30" s="24" t="n">
        <v>0.047682119205298</v>
      </c>
      <c r="B30" s="25" t="n">
        <v>0.952317880794702</v>
      </c>
      <c r="C30" s="26" t="n">
        <v>319.512011428571</v>
      </c>
      <c r="D30" s="18" t="n">
        <f aca="false">auxiliar!D30/auxiliar!G30</f>
        <v>291.282364943537</v>
      </c>
      <c r="E30" s="18" t="n">
        <f aca="false">auxiliar!E30/auxiliar!F30</f>
        <v>321.279442710029</v>
      </c>
      <c r="F30" s="18" t="n">
        <f aca="false">($D$3*auxiliar!E30+$H$3*auxiliar!D30+$M$3)/($D$3*auxiliar!F30+$H$3*auxiliar!G30)</f>
        <v>303.01011490911</v>
      </c>
      <c r="G30" s="27" t="n">
        <f aca="false">MAX(D30:F30)</f>
        <v>321.279442710029</v>
      </c>
      <c r="H30" s="28" t="n">
        <f aca="false">100*ABS(C30-G30)/C30</f>
        <v>0.553165833595906</v>
      </c>
      <c r="I30" s="28" t="n">
        <f aca="false">(C30-G30)*(C30-G30)</f>
        <v>3.12381333467592</v>
      </c>
      <c r="J30" s="29"/>
    </row>
    <row r="31" customFormat="false" ht="16.5" hidden="false" customHeight="true" outlineLevel="0" collapsed="false">
      <c r="A31" s="24" t="n">
        <v>0.047682119205298</v>
      </c>
      <c r="B31" s="25" t="n">
        <v>0.952317880794702</v>
      </c>
      <c r="C31" s="26" t="n">
        <v>321.400057142857</v>
      </c>
      <c r="D31" s="18" t="n">
        <f aca="false">auxiliar!D31/auxiliar!G31</f>
        <v>291.282364943537</v>
      </c>
      <c r="E31" s="18" t="n">
        <f aca="false">auxiliar!E31/auxiliar!F31</f>
        <v>321.279442710029</v>
      </c>
      <c r="F31" s="18" t="n">
        <f aca="false">($D$3*auxiliar!E31+$H$3*auxiliar!D31+$M$3)/($D$3*auxiliar!F31+$H$3*auxiliar!G31)</f>
        <v>303.01011490911</v>
      </c>
      <c r="G31" s="27" t="n">
        <f aca="false">MAX(D31:F31)</f>
        <v>321.279442710029</v>
      </c>
      <c r="H31" s="28" t="n">
        <f aca="false">100*ABS(C31-G31)/C31</f>
        <v>0.0375278193477448</v>
      </c>
      <c r="I31" s="28" t="n">
        <f aca="false">(C31-G31)*(C31-G31)</f>
        <v>0.014547841406449</v>
      </c>
      <c r="J31" s="29"/>
    </row>
    <row r="32" customFormat="false" ht="16.5" hidden="false" customHeight="true" outlineLevel="0" collapsed="false">
      <c r="A32" s="24" t="n">
        <v>8.99889999994574E-006</v>
      </c>
      <c r="B32" s="25" t="n">
        <v>0.9999910011</v>
      </c>
      <c r="C32" s="26" t="n">
        <v>321.435020952381</v>
      </c>
      <c r="D32" s="18" t="n">
        <v>0</v>
      </c>
      <c r="E32" s="18" t="n">
        <f aca="false">auxiliar!E32/auxiliar!F32</f>
        <v>322.349768464405</v>
      </c>
      <c r="F32" s="18" t="n">
        <v>0</v>
      </c>
      <c r="G32" s="27" t="n">
        <f aca="false">MAX(D32:F32)</f>
        <v>322.349768464405</v>
      </c>
      <c r="H32" s="28" t="n">
        <v>0</v>
      </c>
      <c r="I32" s="28" t="n">
        <v>0</v>
      </c>
      <c r="J32" s="29"/>
    </row>
    <row r="33" customFormat="false" ht="16.5" hidden="false" customHeight="true" outlineLevel="0" collapsed="false">
      <c r="A33" s="43"/>
      <c r="B33" s="44"/>
      <c r="D33" s="45"/>
      <c r="E33" s="45"/>
      <c r="F33" s="45"/>
      <c r="G33" s="46"/>
      <c r="H33" s="47"/>
      <c r="I33" s="47"/>
    </row>
    <row r="34" customFormat="false" ht="16.5" hidden="false" customHeight="true" outlineLevel="0" collapsed="false">
      <c r="B34" s="44"/>
    </row>
    <row r="35" customFormat="false" ht="16.5" hidden="false" customHeight="true" outlineLevel="0" collapsed="false">
      <c r="B35" s="22" t="s">
        <v>32</v>
      </c>
      <c r="C35" s="48" t="n">
        <v>27</v>
      </c>
      <c r="D35" s="49"/>
      <c r="G35" s="22" t="s">
        <v>33</v>
      </c>
      <c r="H35" s="28" t="n">
        <f aca="false">SUM(H6:H32)/$C$35</f>
        <v>1.33072918541903</v>
      </c>
      <c r="J35" s="50"/>
      <c r="K35" s="50"/>
    </row>
    <row r="36" customFormat="false" ht="16.5" hidden="false" customHeight="true" outlineLevel="0" collapsed="false">
      <c r="J36" s="29"/>
      <c r="K36" s="50"/>
    </row>
    <row r="37" customFormat="false" ht="16.5" hidden="false" customHeight="true" outlineLevel="0" collapsed="false">
      <c r="G37" s="22" t="s">
        <v>34</v>
      </c>
      <c r="H37" s="28" t="n">
        <f aca="false">MAX(H6:H32)</f>
        <v>4.68415563969602</v>
      </c>
    </row>
    <row r="38" customFormat="false" ht="16.5" hidden="false" customHeight="true" outlineLevel="0" collapsed="false"/>
    <row r="39" customFormat="false" ht="16.5" hidden="false" customHeight="true" outlineLevel="0" collapsed="false">
      <c r="H39" s="51" t="s">
        <v>35</v>
      </c>
      <c r="I39" s="52" t="n">
        <f aca="false">SUM(I6:I32)</f>
        <v>841.77783647209</v>
      </c>
      <c r="J39" s="47"/>
    </row>
    <row r="40" customFormat="false" ht="16.5" hidden="false" customHeight="true" outlineLevel="0" collapsed="false"/>
    <row r="42" customFormat="false" ht="16.5" hidden="false" customHeight="true" outlineLevel="0" collapsed="false">
      <c r="B42" s="8" t="s">
        <v>36</v>
      </c>
      <c r="K42" s="47"/>
    </row>
    <row r="43" customFormat="false" ht="13.5" hidden="false" customHeight="true" outlineLevel="0" collapsed="false"/>
    <row r="44" customFormat="false" ht="16.35" hidden="false" customHeight="true" outlineLevel="0" collapsed="false">
      <c r="B44" s="13" t="s">
        <v>15</v>
      </c>
      <c r="C44" s="12" t="s">
        <v>16</v>
      </c>
      <c r="D44" s="53" t="s">
        <v>37</v>
      </c>
      <c r="E44" s="22" t="s">
        <v>38</v>
      </c>
      <c r="F44" s="22" t="s">
        <v>39</v>
      </c>
      <c r="G44" s="22" t="s">
        <v>40</v>
      </c>
      <c r="H44" s="22" t="s">
        <v>4</v>
      </c>
      <c r="I44" s="22" t="s">
        <v>5</v>
      </c>
    </row>
    <row r="45" customFormat="false" ht="14.65" hidden="false" customHeight="true" outlineLevel="0" collapsed="false">
      <c r="A45" s="7" t="n">
        <v>1</v>
      </c>
      <c r="B45" s="22" t="n">
        <v>1E-010</v>
      </c>
      <c r="C45" s="12" t="n">
        <v>326.904411428572</v>
      </c>
      <c r="D45" s="54" t="n">
        <v>327.549999998021</v>
      </c>
      <c r="E45" s="55" t="n">
        <v>327.55</v>
      </c>
      <c r="F45" s="56" t="n">
        <f aca="false">D45-E45</f>
        <v>-1.97900362763903E-009</v>
      </c>
      <c r="G45" s="57" t="n">
        <f aca="false">C45-E45</f>
        <v>-0.645588571427993</v>
      </c>
      <c r="H45" s="58" t="n">
        <v>327.55</v>
      </c>
      <c r="I45" s="59" t="n">
        <v>327.55</v>
      </c>
    </row>
    <row r="46" customFormat="false" ht="14.65" hidden="false" customHeight="true" outlineLevel="0" collapsed="false">
      <c r="A46" s="7" t="n">
        <v>2</v>
      </c>
      <c r="B46" s="22" t="n">
        <v>0.0490066225165563</v>
      </c>
      <c r="C46" s="12" t="n">
        <v>326.329954285714</v>
      </c>
      <c r="D46" s="54" t="n">
        <v>326.42399755747</v>
      </c>
      <c r="E46" s="55" t="n">
        <v>326.423998</v>
      </c>
      <c r="F46" s="56" t="n">
        <f aca="false">D46-E46</f>
        <v>-4.42529994870711E-007</v>
      </c>
      <c r="G46" s="57" t="n">
        <f aca="false">C46-E46</f>
        <v>-0.0940437142859878</v>
      </c>
      <c r="H46" s="58" t="n">
        <v>326.512847</v>
      </c>
      <c r="I46" s="59" t="n">
        <v>326.542773</v>
      </c>
    </row>
    <row r="47" customFormat="false" ht="14.65" hidden="false" customHeight="true" outlineLevel="0" collapsed="false">
      <c r="A47" s="7" t="n">
        <v>3</v>
      </c>
      <c r="B47" s="22" t="n">
        <v>0.0503311258278146</v>
      </c>
      <c r="C47" s="60" t="n">
        <v>311.785009523809</v>
      </c>
      <c r="D47" s="54" t="n">
        <v>326.389504631145</v>
      </c>
      <c r="E47" s="55" t="n">
        <v>326.389505</v>
      </c>
      <c r="F47" s="56" t="n">
        <f aca="false">D47-E47</f>
        <v>-3.68855012311542E-007</v>
      </c>
      <c r="G47" s="57" t="n">
        <f aca="false">C47-E47</f>
        <v>-14.604495476191</v>
      </c>
      <c r="H47" s="58" t="n">
        <v>326.482936</v>
      </c>
      <c r="I47" s="59" t="n">
        <v>326.514475</v>
      </c>
    </row>
    <row r="48" customFormat="false" ht="14.65" hidden="false" customHeight="true" outlineLevel="0" collapsed="false">
      <c r="A48" s="7" t="n">
        <v>4</v>
      </c>
      <c r="B48" s="22" t="n">
        <v>0.0503311258278146</v>
      </c>
      <c r="C48" s="60" t="n">
        <v>313.777946666667</v>
      </c>
      <c r="D48" s="54" t="n">
        <v>326.389504631145</v>
      </c>
      <c r="E48" s="55" t="n">
        <v>326.389505</v>
      </c>
      <c r="F48" s="56" t="n">
        <f aca="false">D48-E48</f>
        <v>-3.68855012311542E-007</v>
      </c>
      <c r="G48" s="57" t="n">
        <f aca="false">C48-E48</f>
        <v>-12.611558333333</v>
      </c>
      <c r="H48" s="58" t="n">
        <v>326.482936</v>
      </c>
      <c r="I48" s="59" t="n">
        <v>326.514475</v>
      </c>
    </row>
    <row r="49" customFormat="false" ht="14.65" hidden="false" customHeight="true" outlineLevel="0" collapsed="false">
      <c r="A49" s="7" t="n">
        <v>5</v>
      </c>
      <c r="B49" s="22" t="n">
        <v>0.0503311258278146</v>
      </c>
      <c r="C49" s="12" t="n">
        <v>320.351142857143</v>
      </c>
      <c r="D49" s="54" t="n">
        <v>326.389504631145</v>
      </c>
      <c r="E49" s="55" t="n">
        <v>326.389505</v>
      </c>
      <c r="F49" s="56" t="n">
        <f aca="false">D49-E49</f>
        <v>-3.68855012311542E-007</v>
      </c>
      <c r="G49" s="57" t="n">
        <f aca="false">C49-E49</f>
        <v>-6.03836214285701</v>
      </c>
      <c r="H49" s="58" t="n">
        <v>326.482936</v>
      </c>
      <c r="I49" s="59" t="n">
        <v>326.514475</v>
      </c>
    </row>
    <row r="50" customFormat="false" ht="14.65" hidden="false" customHeight="true" outlineLevel="0" collapsed="false">
      <c r="A50" s="7" t="n">
        <v>6</v>
      </c>
      <c r="B50" s="22" t="n">
        <v>0.249006622516556</v>
      </c>
      <c r="C50" s="60" t="n">
        <v>311.435371428571</v>
      </c>
      <c r="D50" s="54" t="n">
        <v>319.570848447524</v>
      </c>
      <c r="E50" s="55" t="n">
        <v>319.570848</v>
      </c>
      <c r="F50" s="56" t="n">
        <f aca="false">D50-E50</f>
        <v>4.47523973434727E-007</v>
      </c>
      <c r="G50" s="57" t="n">
        <f aca="false">C50-E50</f>
        <v>-8.13547657142902</v>
      </c>
      <c r="H50" s="58" t="n">
        <v>320.817303</v>
      </c>
      <c r="I50" s="59" t="n">
        <v>321.479472</v>
      </c>
    </row>
    <row r="51" customFormat="false" ht="14.65" hidden="false" customHeight="true" outlineLevel="0" collapsed="false">
      <c r="A51" s="7" t="n">
        <v>7</v>
      </c>
      <c r="B51" s="22" t="n">
        <v>0.250331125827814</v>
      </c>
      <c r="C51" s="60" t="n">
        <v>314.057657142857</v>
      </c>
      <c r="D51" s="54" t="n">
        <v>319.518458826037</v>
      </c>
      <c r="E51" s="55" t="n">
        <v>319.518459</v>
      </c>
      <c r="F51" s="56" t="n">
        <f aca="false">D51-E51</f>
        <v>-1.73963030647428E-007</v>
      </c>
      <c r="G51" s="57" t="n">
        <f aca="false">C51-E51</f>
        <v>-5.460801857143</v>
      </c>
      <c r="H51" s="58" t="n">
        <v>320.771282</v>
      </c>
      <c r="I51" s="59" t="n">
        <v>321.43964</v>
      </c>
    </row>
    <row r="52" customFormat="false" ht="14.65" hidden="false" customHeight="true" outlineLevel="0" collapsed="false">
      <c r="A52" s="7" t="n">
        <v>8</v>
      </c>
      <c r="B52" s="22" t="n">
        <v>0.250331125827814</v>
      </c>
      <c r="C52" s="60" t="n">
        <v>318.917626666667</v>
      </c>
      <c r="D52" s="54" t="n">
        <v>319.518458826037</v>
      </c>
      <c r="E52" s="55" t="n">
        <v>319.518459</v>
      </c>
      <c r="F52" s="56" t="n">
        <f aca="false">D52-E52</f>
        <v>-1.73963030647428E-007</v>
      </c>
      <c r="G52" s="57" t="n">
        <f aca="false">C52-E52</f>
        <v>-0.600832333333017</v>
      </c>
      <c r="H52" s="58" t="n">
        <v>320.771282</v>
      </c>
      <c r="I52" s="59" t="n">
        <v>321.43964</v>
      </c>
    </row>
    <row r="53" customFormat="false" ht="14.65" hidden="false" customHeight="true" outlineLevel="0" collapsed="false">
      <c r="A53" s="7" t="n">
        <v>9</v>
      </c>
      <c r="B53" s="22" t="n">
        <v>0.250331125827814</v>
      </c>
      <c r="C53" s="60" t="n">
        <v>323.113283809524</v>
      </c>
      <c r="D53" s="54" t="n">
        <v>319.518458826037</v>
      </c>
      <c r="E53" s="55" t="n">
        <v>319.518459</v>
      </c>
      <c r="F53" s="56" t="n">
        <f aca="false">D53-E53</f>
        <v>-1.73963030647428E-007</v>
      </c>
      <c r="G53" s="57" t="n">
        <f aca="false">C53-E53</f>
        <v>3.59482480952397</v>
      </c>
      <c r="H53" s="58" t="n">
        <v>320.771282</v>
      </c>
      <c r="I53" s="59" t="n">
        <v>321.43964</v>
      </c>
    </row>
    <row r="54" customFormat="false" ht="14.65" hidden="false" customHeight="true" outlineLevel="0" collapsed="false">
      <c r="A54" s="7" t="n">
        <v>10</v>
      </c>
      <c r="B54" s="22" t="n">
        <v>0.300662251655629</v>
      </c>
      <c r="C54" s="60" t="n">
        <v>310.87595047619</v>
      </c>
      <c r="D54" s="54" t="n">
        <v>317.506574023762</v>
      </c>
      <c r="E54" s="55" t="n">
        <v>317.506574</v>
      </c>
      <c r="F54" s="56" t="n">
        <f aca="false">D54-E54</f>
        <v>2.37620270127081E-008</v>
      </c>
      <c r="G54" s="57" t="n">
        <f aca="false">C54-E54</f>
        <v>-6.63062352381002</v>
      </c>
      <c r="H54" s="55" t="n">
        <v>318.935475</v>
      </c>
      <c r="I54" s="59" t="n">
        <v>319.849329</v>
      </c>
    </row>
    <row r="55" customFormat="false" ht="14.65" hidden="false" customHeight="true" outlineLevel="0" collapsed="false">
      <c r="A55" s="7" t="n">
        <v>11</v>
      </c>
      <c r="B55" s="22" t="n">
        <v>0.300662251655629</v>
      </c>
      <c r="C55" s="60" t="n">
        <v>313.917801904762</v>
      </c>
      <c r="D55" s="54" t="n">
        <v>317.506574023762</v>
      </c>
      <c r="E55" s="55" t="n">
        <v>317.506574</v>
      </c>
      <c r="F55" s="56" t="n">
        <f aca="false">D55-E55</f>
        <v>2.37620270127081E-008</v>
      </c>
      <c r="G55" s="57" t="n">
        <f aca="false">C55-E55</f>
        <v>-3.58877209523803</v>
      </c>
      <c r="H55" s="58" t="n">
        <v>318.935475</v>
      </c>
      <c r="I55" s="59" t="n">
        <v>319.849329</v>
      </c>
    </row>
    <row r="56" customFormat="false" ht="12.75" hidden="false" customHeight="true" outlineLevel="0" collapsed="false">
      <c r="A56" s="7" t="n">
        <v>12</v>
      </c>
      <c r="B56" s="22" t="n">
        <v>0.300662251655629</v>
      </c>
      <c r="C56" s="60" t="n">
        <v>321.295165714286</v>
      </c>
      <c r="D56" s="54" t="n">
        <v>317.506574023762</v>
      </c>
      <c r="E56" s="55" t="n">
        <v>317.506574</v>
      </c>
      <c r="F56" s="56" t="n">
        <f aca="false">D56-E56</f>
        <v>2.37620270127081E-008</v>
      </c>
      <c r="G56" s="57" t="n">
        <f aca="false">C56-E56</f>
        <v>3.78859171428599</v>
      </c>
      <c r="H56" s="58" t="n">
        <v>318.935475</v>
      </c>
      <c r="I56" s="59" t="n">
        <v>319.849329</v>
      </c>
    </row>
    <row r="57" customFormat="false" ht="12.75" hidden="false" customHeight="true" outlineLevel="0" collapsed="false">
      <c r="A57" s="7" t="n">
        <v>13</v>
      </c>
      <c r="B57" s="22" t="n">
        <v>0.349668874172185</v>
      </c>
      <c r="C57" s="60" t="n">
        <v>320.106396190476</v>
      </c>
      <c r="D57" s="54" t="n">
        <v>315.540926233198</v>
      </c>
      <c r="E57" s="55" t="n">
        <v>315.540926</v>
      </c>
      <c r="F57" s="56" t="n">
        <f aca="false">D57-E57</f>
        <v>2.33197965826548E-007</v>
      </c>
      <c r="G57" s="57" t="n">
        <f aca="false">C57-E57</f>
        <v>4.56547019047599</v>
      </c>
      <c r="H57" s="58" t="n">
        <v>316.978931</v>
      </c>
      <c r="I57" s="59" t="n">
        <v>318.142205</v>
      </c>
    </row>
    <row r="58" customFormat="false" ht="12.75" hidden="false" customHeight="true" outlineLevel="0" collapsed="false">
      <c r="A58" s="7" t="n">
        <v>14</v>
      </c>
      <c r="B58" s="22" t="n">
        <v>0.350993377483444</v>
      </c>
      <c r="C58" s="60" t="n">
        <v>310.701131428572</v>
      </c>
      <c r="D58" s="54" t="n">
        <v>315.488141765723</v>
      </c>
      <c r="E58" s="55" t="n">
        <v>315.488142</v>
      </c>
      <c r="F58" s="56" t="n">
        <f aca="false">D58-E58</f>
        <v>-2.34276967603364E-007</v>
      </c>
      <c r="G58" s="57" t="n">
        <f aca="false">C58-E58</f>
        <v>-4.78701057142797</v>
      </c>
      <c r="H58" s="58" t="n">
        <v>316.923643</v>
      </c>
      <c r="I58" s="59" t="n">
        <v>318.093665</v>
      </c>
    </row>
    <row r="59" customFormat="false" ht="12.75" hidden="false" customHeight="true" outlineLevel="0" collapsed="false">
      <c r="A59" s="7" t="n">
        <v>15</v>
      </c>
      <c r="B59" s="22" t="n">
        <v>0.350993377483444</v>
      </c>
      <c r="C59" s="60" t="n">
        <v>313.81291047619</v>
      </c>
      <c r="D59" s="54" t="n">
        <v>315.488141765723</v>
      </c>
      <c r="E59" s="55" t="n">
        <v>315.488142</v>
      </c>
      <c r="F59" s="56" t="n">
        <f aca="false">D59-E59</f>
        <v>-2.34276967603364E-007</v>
      </c>
      <c r="G59" s="57" t="n">
        <f aca="false">C59-E59</f>
        <v>-1.67523152381</v>
      </c>
      <c r="H59" s="58" t="n">
        <v>316.923643</v>
      </c>
      <c r="I59" s="59" t="n">
        <v>318.093665</v>
      </c>
    </row>
    <row r="60" customFormat="false" ht="12.75" hidden="false" customHeight="true" outlineLevel="0" collapsed="false">
      <c r="A60" s="7" t="n">
        <v>16</v>
      </c>
      <c r="B60" s="22" t="n">
        <v>0.460927152317881</v>
      </c>
      <c r="C60" s="60" t="n">
        <v>311.959828571429</v>
      </c>
      <c r="D60" s="54" t="n">
        <v>311.284316012423</v>
      </c>
      <c r="E60" s="55" t="n">
        <v>311.284316</v>
      </c>
      <c r="F60" s="56" t="n">
        <f aca="false">D60-E60</f>
        <v>1.24230155051919E-008</v>
      </c>
      <c r="G60" s="57" t="n">
        <f aca="false">C60-E60</f>
        <v>0.67551257142901</v>
      </c>
      <c r="H60" s="58" t="n">
        <v>311.857902</v>
      </c>
      <c r="I60" s="59" t="n">
        <v>313.540793</v>
      </c>
    </row>
    <row r="61" customFormat="false" ht="12.75" hidden="false" customHeight="true" outlineLevel="0" collapsed="false">
      <c r="A61" s="7" t="n">
        <v>17</v>
      </c>
      <c r="B61" s="22" t="n">
        <v>0.460927152317881</v>
      </c>
      <c r="C61" s="60" t="n">
        <v>313.323417142857</v>
      </c>
      <c r="D61" s="54" t="n">
        <v>311.284316012423</v>
      </c>
      <c r="E61" s="55" t="n">
        <v>311.284316</v>
      </c>
      <c r="F61" s="56" t="n">
        <f aca="false">D61-E61</f>
        <v>1.24230155051919E-008</v>
      </c>
      <c r="G61" s="57" t="n">
        <f aca="false">C61-E61</f>
        <v>2.03910114285702</v>
      </c>
      <c r="H61" s="58" t="n">
        <v>311.857902</v>
      </c>
      <c r="I61" s="59" t="n">
        <v>313.540793</v>
      </c>
    </row>
    <row r="62" customFormat="false" ht="12.75" hidden="false" customHeight="true" outlineLevel="0" collapsed="false">
      <c r="A62" s="7" t="n">
        <v>18</v>
      </c>
      <c r="B62" s="22" t="n">
        <v>0.601324503311258</v>
      </c>
      <c r="C62" s="60" t="n">
        <v>311.365443809524</v>
      </c>
      <c r="D62" s="54" t="n">
        <v>316.125569571962</v>
      </c>
      <c r="E62" s="55" t="n">
        <v>306.825908</v>
      </c>
      <c r="F62" s="56" t="n">
        <f aca="false">D62-E62</f>
        <v>9.29966157196196</v>
      </c>
      <c r="G62" s="57" t="n">
        <f aca="false">C62-E62</f>
        <v>4.53953580952395</v>
      </c>
      <c r="H62" s="58" t="n">
        <v>303.779741</v>
      </c>
      <c r="I62" s="59" t="n">
        <v>305.677244</v>
      </c>
    </row>
    <row r="63" customFormat="false" ht="12.75" hidden="false" customHeight="true" outlineLevel="0" collapsed="false">
      <c r="A63" s="7" t="n">
        <v>19</v>
      </c>
      <c r="B63" s="22" t="n">
        <v>0.8</v>
      </c>
      <c r="C63" s="60" t="n">
        <v>318.57</v>
      </c>
      <c r="D63" s="54" t="n">
        <v>319.202301347238</v>
      </c>
      <c r="E63" s="55" t="n">
        <v>319.202301</v>
      </c>
      <c r="F63" s="56" t="n">
        <f aca="false">D63-E63</f>
        <v>3.47238028552965E-007</v>
      </c>
      <c r="G63" s="57" t="n">
        <f aca="false">C63-E63</f>
        <v>-0.632300999999984</v>
      </c>
      <c r="H63" s="58" t="n">
        <v>315.719836</v>
      </c>
      <c r="I63" s="59" t="n">
        <v>313.365231</v>
      </c>
    </row>
    <row r="64" customFormat="false" ht="12.75" hidden="false" customHeight="true" outlineLevel="0" collapsed="false">
      <c r="A64" s="7" t="n">
        <v>20</v>
      </c>
      <c r="B64" s="22" t="n">
        <v>0.801324503311258</v>
      </c>
      <c r="C64" s="60" t="n">
        <v>312.274502857143</v>
      </c>
      <c r="D64" s="54" t="n">
        <v>319.216450538298</v>
      </c>
      <c r="E64" s="55" t="n">
        <v>319.216451</v>
      </c>
      <c r="F64" s="56" t="n">
        <f aca="false">D64-E64</f>
        <v>-4.61702029497246E-007</v>
      </c>
      <c r="G64" s="57" t="n">
        <f aca="false">C64-E64</f>
        <v>-6.94194814285703</v>
      </c>
      <c r="H64" s="58" t="n">
        <v>315.77386</v>
      </c>
      <c r="I64" s="59" t="n">
        <v>313.435953</v>
      </c>
    </row>
    <row r="65" customFormat="false" ht="12.75" hidden="false" customHeight="true" outlineLevel="0" collapsed="false">
      <c r="A65" s="7" t="n">
        <v>21</v>
      </c>
      <c r="B65" s="22" t="n">
        <v>0.901986754966887</v>
      </c>
      <c r="C65" s="60" t="n">
        <v>311.750045714286</v>
      </c>
      <c r="D65" s="54" t="n">
        <v>320.428888408173</v>
      </c>
      <c r="E65" s="55" t="n">
        <v>320.428888</v>
      </c>
      <c r="F65" s="56" t="n">
        <f aca="false">D65-E65</f>
        <v>4.08173036703374E-007</v>
      </c>
      <c r="G65" s="57" t="n">
        <f aca="false">C65-E65</f>
        <v>-8.67884228571398</v>
      </c>
      <c r="H65" s="58" t="n">
        <v>319.47767</v>
      </c>
      <c r="I65" s="59" t="n">
        <v>318.551412</v>
      </c>
    </row>
    <row r="66" customFormat="false" ht="12.75" hidden="false" customHeight="true" outlineLevel="0" collapsed="false">
      <c r="A66" s="7" t="n">
        <v>22</v>
      </c>
      <c r="B66" s="22" t="n">
        <v>0.901986754966887</v>
      </c>
      <c r="C66" s="60" t="n">
        <v>315.211462857143</v>
      </c>
      <c r="D66" s="54" t="n">
        <v>320.428888408173</v>
      </c>
      <c r="E66" s="55" t="n">
        <v>320.428888</v>
      </c>
      <c r="F66" s="56" t="n">
        <f aca="false">D66-E66</f>
        <v>4.08173036703374E-007</v>
      </c>
      <c r="G66" s="57" t="n">
        <f aca="false">C66-E66</f>
        <v>-5.217425142857</v>
      </c>
      <c r="H66" s="58" t="n">
        <v>319.47767</v>
      </c>
      <c r="I66" s="59" t="n">
        <v>318.551412</v>
      </c>
    </row>
    <row r="67" customFormat="false" ht="12.75" hidden="false" customHeight="true" outlineLevel="0" collapsed="false">
      <c r="A67" s="7" t="n">
        <v>23</v>
      </c>
      <c r="B67" s="22" t="n">
        <v>0.901986754966887</v>
      </c>
      <c r="C67" s="12" t="n">
        <v>320.805672380952</v>
      </c>
      <c r="D67" s="54" t="n">
        <v>320.428888408173</v>
      </c>
      <c r="E67" s="55" t="n">
        <v>320.428888</v>
      </c>
      <c r="F67" s="56" t="n">
        <f aca="false">D67-E67</f>
        <v>4.08173036703374E-007</v>
      </c>
      <c r="G67" s="57" t="n">
        <f aca="false">C67-E67</f>
        <v>0.376784380952017</v>
      </c>
      <c r="H67" s="58" t="n">
        <v>319.47767</v>
      </c>
      <c r="I67" s="59" t="n">
        <v>318.551412</v>
      </c>
    </row>
    <row r="68" customFormat="false" ht="12.75" hidden="false" customHeight="true" outlineLevel="0" collapsed="false">
      <c r="A68" s="7" t="n">
        <v>24</v>
      </c>
      <c r="B68" s="22" t="n">
        <v>0.952317880794702</v>
      </c>
      <c r="C68" s="60" t="n">
        <v>316.400232380952</v>
      </c>
      <c r="D68" s="54" t="n">
        <v>321.279442710029</v>
      </c>
      <c r="E68" s="55" t="n">
        <v>321.279443</v>
      </c>
      <c r="F68" s="56" t="n">
        <f aca="false">D68-E68</f>
        <v>-2.89971012534807E-007</v>
      </c>
      <c r="G68" s="57" t="n">
        <f aca="false">C68-E68</f>
        <v>-4.87921061904802</v>
      </c>
      <c r="H68" s="58" t="n">
        <v>321.040806</v>
      </c>
      <c r="I68" s="59" t="n">
        <v>320.754746</v>
      </c>
    </row>
    <row r="69" customFormat="false" ht="12.75" hidden="false" customHeight="true" outlineLevel="0" collapsed="false">
      <c r="A69" s="7" t="n">
        <v>25</v>
      </c>
      <c r="B69" s="22" t="n">
        <v>0.952317880794702</v>
      </c>
      <c r="C69" s="12" t="n">
        <v>319.512011428571</v>
      </c>
      <c r="D69" s="54" t="n">
        <v>321.279442710029</v>
      </c>
      <c r="E69" s="55" t="n">
        <v>321.279443</v>
      </c>
      <c r="F69" s="56" t="n">
        <f aca="false">D69-E69</f>
        <v>-2.89971012534807E-007</v>
      </c>
      <c r="G69" s="57" t="n">
        <f aca="false">C69-E69</f>
        <v>-1.76743157142903</v>
      </c>
      <c r="H69" s="58" t="n">
        <v>321.040806</v>
      </c>
      <c r="I69" s="59" t="n">
        <v>320.754746</v>
      </c>
    </row>
    <row r="70" customFormat="false" ht="12.75" hidden="false" customHeight="true" outlineLevel="0" collapsed="false">
      <c r="A70" s="7" t="n">
        <v>26</v>
      </c>
      <c r="B70" s="22" t="n">
        <v>0.952317880794702</v>
      </c>
      <c r="C70" s="12" t="n">
        <v>321.400057142857</v>
      </c>
      <c r="D70" s="54" t="n">
        <v>321.279442710029</v>
      </c>
      <c r="E70" s="55" t="n">
        <v>321.279443</v>
      </c>
      <c r="F70" s="56" t="n">
        <f aca="false">D70-E70</f>
        <v>-2.89971012534807E-007</v>
      </c>
      <c r="G70" s="57" t="n">
        <f aca="false">C70-E70</f>
        <v>0.120614142856994</v>
      </c>
      <c r="H70" s="58" t="n">
        <v>321.040806</v>
      </c>
      <c r="I70" s="59" t="n">
        <v>320.754746</v>
      </c>
    </row>
    <row r="71" customFormat="false" ht="12.75" hidden="false" customHeight="true" outlineLevel="0" collapsed="false">
      <c r="A71" s="7" t="n">
        <v>27</v>
      </c>
      <c r="B71" s="22" t="n">
        <v>0.9999910011</v>
      </c>
      <c r="C71" s="12" t="n">
        <v>321.435020952381</v>
      </c>
      <c r="D71" s="54" t="n">
        <v>322.349768464405</v>
      </c>
      <c r="E71" s="55" t="n">
        <v>322.35</v>
      </c>
      <c r="F71" s="56" t="n">
        <f aca="false">D71-E71</f>
        <v>-0.000231535595048626</v>
      </c>
      <c r="G71" s="57" t="n">
        <f aca="false">C71-E71</f>
        <v>-0.914979047618999</v>
      </c>
      <c r="H71" s="58" t="n">
        <v>322.35</v>
      </c>
      <c r="I71" s="59" t="n">
        <v>322.35</v>
      </c>
    </row>
    <row r="73" customFormat="false" ht="12.75" hidden="false" customHeight="true" outlineLevel="0" collapsed="false">
      <c r="B73" s="8" t="s">
        <v>41</v>
      </c>
      <c r="C73" s="9" t="n">
        <f aca="false">MIN(C45:C72)</f>
        <v>310.701131428572</v>
      </c>
      <c r="D73" s="9" t="n">
        <f aca="false">MIN(D45:D72)</f>
        <v>311.284316012423</v>
      </c>
      <c r="E73" s="9" t="n">
        <f aca="false">MIN(E45:E72)</f>
        <v>306.825908</v>
      </c>
      <c r="F73" s="9"/>
      <c r="G73" s="9"/>
      <c r="H73" s="9" t="n">
        <f aca="false">MIN(H45:H72)</f>
        <v>303.779741</v>
      </c>
      <c r="I73" s="9" t="n">
        <f aca="false">MIN(I45:I72)</f>
        <v>305.677244</v>
      </c>
      <c r="J73" s="7" t="n">
        <f aca="false">MIN(C73:I73)</f>
        <v>303.779741</v>
      </c>
    </row>
    <row r="74" customFormat="false" ht="12.75" hidden="false" customHeight="true" outlineLevel="0" collapsed="false">
      <c r="B74" s="8" t="s">
        <v>42</v>
      </c>
      <c r="C74" s="9" t="n">
        <f aca="false">MAX(C45:C57)</f>
        <v>326.904411428572</v>
      </c>
      <c r="D74" s="9" t="n">
        <f aca="false">MAX(D45:D57)</f>
        <v>327.549999998021</v>
      </c>
      <c r="E74" s="9" t="n">
        <f aca="false">MAX(E45:E57)</f>
        <v>327.55</v>
      </c>
      <c r="F74" s="9"/>
      <c r="G74" s="9"/>
      <c r="H74" s="9" t="n">
        <f aca="false">MAX(H45:H57)</f>
        <v>327.55</v>
      </c>
      <c r="I74" s="9" t="n">
        <f aca="false">MAX(I45:I57)</f>
        <v>327.55</v>
      </c>
      <c r="J74" s="7" t="n">
        <f aca="false">MAX(C74:I74)</f>
        <v>327.55</v>
      </c>
    </row>
    <row r="75" customFormat="false" ht="12.75" hidden="false" customHeight="true" outlineLevel="0" collapsed="false">
      <c r="B75" s="61"/>
    </row>
    <row r="76" customFormat="false" ht="12.75" hidden="false" customHeight="true" outlineLevel="0" collapsed="false">
      <c r="A76" s="62"/>
      <c r="B76" s="63" t="s">
        <v>3</v>
      </c>
      <c r="C76" s="64" t="s">
        <v>4</v>
      </c>
      <c r="D76" s="63" t="s">
        <v>5</v>
      </c>
      <c r="L76" s="0"/>
      <c r="N76" s="0"/>
    </row>
    <row r="77" customFormat="false" ht="12.75" hidden="false" customHeight="true" outlineLevel="0" collapsed="false">
      <c r="A77" s="62" t="n">
        <v>1</v>
      </c>
      <c r="B77" s="7" t="n">
        <v>327.55</v>
      </c>
      <c r="C77" s="7" t="n">
        <v>327.55</v>
      </c>
      <c r="D77" s="7" t="n">
        <v>327.55</v>
      </c>
      <c r="L77" s="0"/>
      <c r="M77" s="0"/>
      <c r="N77" s="0"/>
    </row>
    <row r="78" customFormat="false" ht="12.75" hidden="false" customHeight="true" outlineLevel="0" collapsed="false">
      <c r="A78" s="62" t="n">
        <v>2</v>
      </c>
      <c r="B78" s="7" t="n">
        <v>326.423998</v>
      </c>
      <c r="C78" s="7" t="n">
        <v>326.512847</v>
      </c>
      <c r="D78" s="0" t="n">
        <v>326.542773</v>
      </c>
      <c r="L78" s="0"/>
      <c r="M78" s="0"/>
      <c r="N78" s="0"/>
    </row>
    <row r="79" customFormat="false" ht="12.75" hidden="false" customHeight="true" outlineLevel="0" collapsed="false">
      <c r="A79" s="62" t="n">
        <v>3</v>
      </c>
      <c r="B79" s="7" t="n">
        <v>326.389505</v>
      </c>
      <c r="C79" s="7" t="n">
        <v>326.482936</v>
      </c>
      <c r="D79" s="0" t="n">
        <v>326.514475</v>
      </c>
      <c r="L79" s="0"/>
      <c r="M79" s="0"/>
      <c r="N79" s="0"/>
    </row>
    <row r="80" customFormat="false" ht="12.8" hidden="false" customHeight="false" outlineLevel="0" collapsed="false">
      <c r="A80" s="62" t="n">
        <v>4</v>
      </c>
      <c r="B80" s="7" t="n">
        <v>326.389505</v>
      </c>
      <c r="C80" s="7" t="n">
        <v>326.482936</v>
      </c>
      <c r="D80" s="0" t="n">
        <v>326.514475</v>
      </c>
      <c r="L80" s="0"/>
      <c r="M80" s="0"/>
      <c r="N80" s="0"/>
    </row>
    <row r="81" customFormat="false" ht="12.8" hidden="false" customHeight="false" outlineLevel="0" collapsed="false">
      <c r="A81" s="62" t="n">
        <v>5</v>
      </c>
      <c r="B81" s="7" t="n">
        <v>326.389505</v>
      </c>
      <c r="C81" s="7" t="n">
        <v>326.482936</v>
      </c>
      <c r="D81" s="7" t="n">
        <v>326.514475</v>
      </c>
      <c r="L81" s="0"/>
      <c r="M81" s="0"/>
      <c r="N81" s="0"/>
    </row>
    <row r="82" customFormat="false" ht="12.8" hidden="false" customHeight="false" outlineLevel="0" collapsed="false">
      <c r="A82" s="62" t="n">
        <v>6</v>
      </c>
      <c r="B82" s="7" t="n">
        <v>319.570848</v>
      </c>
      <c r="C82" s="7" t="n">
        <v>320.817303</v>
      </c>
      <c r="D82" s="0" t="n">
        <v>321.479472</v>
      </c>
      <c r="K82" s="0"/>
      <c r="L82" s="0"/>
      <c r="M82" s="0"/>
    </row>
    <row r="83" customFormat="false" ht="12.8" hidden="false" customHeight="false" outlineLevel="0" collapsed="false">
      <c r="A83" s="62" t="n">
        <v>7</v>
      </c>
      <c r="B83" s="7" t="n">
        <v>319.518459</v>
      </c>
      <c r="C83" s="7" t="n">
        <v>320.771282</v>
      </c>
      <c r="D83" s="0" t="n">
        <v>321.43964</v>
      </c>
      <c r="K83" s="0"/>
    </row>
    <row r="84" customFormat="false" ht="12.8" hidden="false" customHeight="false" outlineLevel="0" collapsed="false">
      <c r="A84" s="62" t="n">
        <v>8</v>
      </c>
      <c r="B84" s="7" t="n">
        <v>319.518459</v>
      </c>
      <c r="C84" s="7" t="n">
        <v>320.771282</v>
      </c>
      <c r="D84" s="0" t="n">
        <v>321.43964</v>
      </c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62" t="n">
        <v>9</v>
      </c>
      <c r="B85" s="7" t="n">
        <v>319.518459</v>
      </c>
      <c r="C85" s="7" t="n">
        <v>320.771282</v>
      </c>
      <c r="D85" s="7" t="n">
        <v>321.43964</v>
      </c>
      <c r="G85" s="0"/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62" t="n">
        <v>10</v>
      </c>
      <c r="B86" s="7" t="n">
        <v>317.506574</v>
      </c>
      <c r="C86" s="7" t="n">
        <v>318.935475</v>
      </c>
      <c r="D86" s="0" t="n">
        <v>319.849329</v>
      </c>
      <c r="G86" s="0"/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62" t="n">
        <v>11</v>
      </c>
      <c r="B87" s="7" t="n">
        <v>317.506574</v>
      </c>
      <c r="C87" s="7" t="n">
        <v>318.935475</v>
      </c>
      <c r="D87" s="0" t="n">
        <v>319.849329</v>
      </c>
      <c r="G87" s="0"/>
      <c r="H87" s="0"/>
      <c r="I87" s="0"/>
      <c r="J87" s="0"/>
      <c r="K87" s="0"/>
      <c r="L87" s="0"/>
      <c r="M87" s="0"/>
    </row>
    <row r="88" customFormat="false" ht="12.8" hidden="false" customHeight="false" outlineLevel="0" collapsed="false">
      <c r="A88" s="62" t="n">
        <v>12</v>
      </c>
      <c r="B88" s="7" t="n">
        <v>317.506574</v>
      </c>
      <c r="C88" s="7" t="n">
        <v>318.935475</v>
      </c>
      <c r="D88" s="0" t="n">
        <v>319.849329</v>
      </c>
      <c r="G88" s="0"/>
      <c r="H88" s="0"/>
      <c r="I88" s="0"/>
      <c r="J88" s="0"/>
      <c r="K88" s="0"/>
      <c r="L88" s="0"/>
    </row>
    <row r="89" customFormat="false" ht="12.8" hidden="false" customHeight="false" outlineLevel="0" collapsed="false">
      <c r="A89" s="62" t="n">
        <v>13</v>
      </c>
      <c r="B89" s="7" t="n">
        <v>315.540926</v>
      </c>
      <c r="C89" s="7" t="n">
        <v>316.978931</v>
      </c>
      <c r="D89" s="7" t="n">
        <v>318.142205</v>
      </c>
      <c r="G89" s="0"/>
      <c r="H89" s="0"/>
    </row>
    <row r="90" customFormat="false" ht="12.8" hidden="false" customHeight="false" outlineLevel="0" collapsed="false">
      <c r="A90" s="62" t="n">
        <v>14</v>
      </c>
      <c r="B90" s="7" t="n">
        <v>315.488142</v>
      </c>
      <c r="C90" s="7" t="n">
        <v>316.923643</v>
      </c>
      <c r="D90" s="0" t="n">
        <v>318.093665</v>
      </c>
      <c r="G90" s="0"/>
      <c r="H90" s="0"/>
    </row>
    <row r="91" customFormat="false" ht="12.8" hidden="false" customHeight="false" outlineLevel="0" collapsed="false">
      <c r="A91" s="62" t="n">
        <v>15</v>
      </c>
      <c r="B91" s="7" t="n">
        <v>315.488142</v>
      </c>
      <c r="C91" s="7" t="n">
        <v>316.923643</v>
      </c>
      <c r="D91" s="0" t="n">
        <v>318.093665</v>
      </c>
      <c r="G91" s="0"/>
      <c r="H91" s="0"/>
    </row>
    <row r="92" customFormat="false" ht="12.8" hidden="false" customHeight="false" outlineLevel="0" collapsed="false">
      <c r="A92" s="62" t="n">
        <v>16</v>
      </c>
      <c r="B92" s="7" t="n">
        <v>311.284316</v>
      </c>
      <c r="C92" s="7" t="n">
        <v>311.857902</v>
      </c>
      <c r="D92" s="0" t="n">
        <v>313.540793</v>
      </c>
      <c r="G92" s="0"/>
      <c r="H92" s="0"/>
    </row>
    <row r="93" customFormat="false" ht="12.8" hidden="false" customHeight="false" outlineLevel="0" collapsed="false">
      <c r="A93" s="62" t="n">
        <v>17</v>
      </c>
      <c r="B93" s="7" t="n">
        <v>311.284316</v>
      </c>
      <c r="C93" s="7" t="n">
        <v>311.857902</v>
      </c>
      <c r="D93" s="7" t="n">
        <v>313.540793</v>
      </c>
      <c r="G93" s="0"/>
      <c r="H93" s="0"/>
    </row>
    <row r="94" customFormat="false" ht="12.8" hidden="false" customHeight="false" outlineLevel="0" collapsed="false">
      <c r="A94" s="62" t="n">
        <v>18</v>
      </c>
      <c r="B94" s="7" t="n">
        <v>306.825908</v>
      </c>
      <c r="C94" s="7" t="n">
        <v>303.779741</v>
      </c>
      <c r="D94" s="0" t="n">
        <v>305.677244</v>
      </c>
      <c r="G94" s="0"/>
      <c r="H94" s="0"/>
    </row>
    <row r="95" customFormat="false" ht="12.8" hidden="false" customHeight="false" outlineLevel="0" collapsed="false">
      <c r="A95" s="62" t="n">
        <v>19</v>
      </c>
      <c r="B95" s="7" t="n">
        <v>319.202301</v>
      </c>
      <c r="C95" s="7" t="n">
        <v>315.719836</v>
      </c>
      <c r="D95" s="0" t="n">
        <v>313.365231</v>
      </c>
      <c r="G95" s="0"/>
      <c r="H95" s="0"/>
    </row>
    <row r="96" customFormat="false" ht="12.8" hidden="false" customHeight="false" outlineLevel="0" collapsed="false">
      <c r="A96" s="62" t="n">
        <v>20</v>
      </c>
      <c r="B96" s="7" t="n">
        <v>319.216451</v>
      </c>
      <c r="C96" s="7" t="n">
        <v>315.77386</v>
      </c>
      <c r="D96" s="0" t="n">
        <v>313.435953</v>
      </c>
      <c r="G96" s="0"/>
      <c r="H96" s="0"/>
    </row>
    <row r="97" customFormat="false" ht="12.8" hidden="false" customHeight="false" outlineLevel="0" collapsed="false">
      <c r="A97" s="62" t="n">
        <v>21</v>
      </c>
      <c r="B97" s="7" t="n">
        <v>320.428888</v>
      </c>
      <c r="C97" s="7" t="n">
        <v>319.47767</v>
      </c>
      <c r="D97" s="7" t="n">
        <v>318.551412</v>
      </c>
      <c r="G97" s="0"/>
      <c r="H97" s="0"/>
    </row>
    <row r="98" customFormat="false" ht="12.8" hidden="false" customHeight="false" outlineLevel="0" collapsed="false">
      <c r="A98" s="62" t="n">
        <v>22</v>
      </c>
      <c r="B98" s="7" t="n">
        <v>320.428888</v>
      </c>
      <c r="C98" s="7" t="n">
        <v>319.47767</v>
      </c>
      <c r="D98" s="0" t="n">
        <v>318.551412</v>
      </c>
      <c r="G98" s="0"/>
      <c r="H98" s="0"/>
    </row>
    <row r="99" customFormat="false" ht="12.8" hidden="false" customHeight="false" outlineLevel="0" collapsed="false">
      <c r="A99" s="62" t="n">
        <v>23</v>
      </c>
      <c r="B99" s="7" t="n">
        <v>320.428888</v>
      </c>
      <c r="C99" s="7" t="n">
        <v>319.47767</v>
      </c>
      <c r="D99" s="0" t="n">
        <v>318.551412</v>
      </c>
      <c r="G99" s="0"/>
      <c r="H99" s="0"/>
    </row>
    <row r="100" customFormat="false" ht="12.8" hidden="false" customHeight="false" outlineLevel="0" collapsed="false">
      <c r="A100" s="62" t="n">
        <v>24</v>
      </c>
      <c r="B100" s="7" t="n">
        <v>321.279443</v>
      </c>
      <c r="C100" s="7" t="n">
        <v>321.040806</v>
      </c>
      <c r="D100" s="0" t="n">
        <v>320.754746</v>
      </c>
      <c r="G100" s="0"/>
      <c r="H100" s="0"/>
    </row>
    <row r="101" customFormat="false" ht="12.8" hidden="false" customHeight="false" outlineLevel="0" collapsed="false">
      <c r="A101" s="62" t="n">
        <v>25</v>
      </c>
      <c r="B101" s="7" t="n">
        <v>321.279443</v>
      </c>
      <c r="C101" s="7" t="n">
        <v>321.040806</v>
      </c>
      <c r="D101" s="7" t="n">
        <v>320.754746</v>
      </c>
      <c r="G101" s="0"/>
      <c r="H101" s="0"/>
    </row>
    <row r="102" customFormat="false" ht="12.8" hidden="false" customHeight="false" outlineLevel="0" collapsed="false">
      <c r="A102" s="62" t="n">
        <v>26</v>
      </c>
      <c r="B102" s="7" t="n">
        <v>321.279443</v>
      </c>
      <c r="C102" s="7" t="n">
        <v>321.040806</v>
      </c>
      <c r="D102" s="7" t="n">
        <v>320.754746</v>
      </c>
      <c r="G102" s="0"/>
      <c r="H102" s="0"/>
    </row>
    <row r="103" customFormat="false" ht="12.8" hidden="false" customHeight="false" outlineLevel="0" collapsed="false">
      <c r="A103" s="62" t="n">
        <v>27</v>
      </c>
      <c r="B103" s="7" t="n">
        <v>322.35</v>
      </c>
      <c r="C103" s="7" t="n">
        <v>322.35</v>
      </c>
      <c r="D103" s="7" t="n">
        <v>322.35</v>
      </c>
      <c r="G103" s="0"/>
      <c r="H103" s="0"/>
    </row>
    <row r="104" customFormat="false" ht="12.8" hidden="false" customHeight="false" outlineLevel="0" collapsed="false">
      <c r="G104" s="0"/>
      <c r="H104" s="0"/>
    </row>
    <row r="105" customFormat="false" ht="12.8" hidden="false" customHeight="false" outlineLevel="0" collapsed="false">
      <c r="G105" s="0"/>
      <c r="H105" s="0"/>
    </row>
    <row r="106" customFormat="false" ht="12.8" hidden="false" customHeight="false" outlineLevel="0" collapsed="false">
      <c r="G106" s="0"/>
      <c r="H106" s="0"/>
    </row>
    <row r="107" customFormat="false" ht="12.8" hidden="false" customHeight="false" outlineLevel="0" collapsed="false">
      <c r="G107" s="0"/>
      <c r="H107" s="0"/>
    </row>
    <row r="108" customFormat="false" ht="12.8" hidden="false" customHeight="false" outlineLevel="0" collapsed="false">
      <c r="G108" s="0"/>
      <c r="H108" s="0"/>
    </row>
    <row r="109" customFormat="false" ht="12.8" hidden="false" customHeight="false" outlineLevel="0" collapsed="false">
      <c r="G109" s="0"/>
      <c r="H109" s="0"/>
    </row>
    <row r="110" customFormat="false" ht="12.8" hidden="false" customHeight="false" outlineLevel="0" collapsed="false">
      <c r="G110" s="0"/>
      <c r="H110" s="0"/>
    </row>
    <row r="111" customFormat="false" ht="12.8" hidden="false" customHeight="false" outlineLevel="0" collapsed="false">
      <c r="G11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1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" activeCellId="0" sqref="G6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5.7"/>
    <col collapsed="false" customWidth="true" hidden="false" outlineLevel="0" max="7" min="2" style="0" width="15.68"/>
    <col collapsed="false" customWidth="true" hidden="false" outlineLevel="0" max="8" min="8" style="0" width="5.7"/>
    <col collapsed="false" customWidth="true" hidden="false" outlineLevel="0" max="11" min="9" style="0" width="15.68"/>
    <col collapsed="false" customWidth="true" hidden="false" outlineLevel="0" max="18" min="12" style="0" width="10.69"/>
    <col collapsed="false" customWidth="true" hidden="false" outlineLevel="0" max="64" min="19" style="0" width="9.05"/>
  </cols>
  <sheetData>
    <row r="1" customFormat="false" ht="13.5" hidden="false" customHeight="true" outlineLevel="0" collapsed="false">
      <c r="P1" s="65"/>
    </row>
    <row r="2" customFormat="false" ht="16.5" hidden="false" customHeight="true" outlineLevel="0" collapsed="false">
      <c r="B2" s="11" t="s">
        <v>43</v>
      </c>
      <c r="C2" s="11" t="s">
        <v>44</v>
      </c>
      <c r="F2" s="13" t="s">
        <v>12</v>
      </c>
      <c r="G2" s="13" t="s">
        <v>13</v>
      </c>
    </row>
    <row r="3" customFormat="false" ht="16.5" hidden="false" customHeight="true" outlineLevel="0" collapsed="false">
      <c r="B3" s="66" t="n">
        <f aca="false">'1)-hexadecanol-2)-miristico'!B3/'1)-hexadecanol-2)-miristico'!C3</f>
        <v>24.896</v>
      </c>
      <c r="C3" s="66" t="n">
        <f aca="false">'1)-hexadecanol-2)-miristico'!F3/'1)-hexadecanol-2)-miristico'!G3</f>
        <v>32.8864435963975</v>
      </c>
      <c r="F3" s="66" t="n">
        <f aca="false">'1)-hexadecanol-2)-miristico'!K3</f>
        <v>-611.699166</v>
      </c>
      <c r="G3" s="66" t="n">
        <f aca="false">'1)-hexadecanol-2)-miristico'!L3</f>
        <v>757.785422</v>
      </c>
    </row>
    <row r="4" customFormat="false" ht="16.5" hidden="false" customHeight="true" outlineLevel="0" collapsed="false"/>
    <row r="5" customFormat="false" ht="16.5" hidden="false" customHeight="true" outlineLevel="0" collapsed="false">
      <c r="B5" s="13" t="s">
        <v>15</v>
      </c>
      <c r="C5" s="13" t="s">
        <v>45</v>
      </c>
      <c r="D5" s="67" t="s">
        <v>46</v>
      </c>
      <c r="E5" s="67" t="s">
        <v>47</v>
      </c>
      <c r="F5" s="11" t="s">
        <v>48</v>
      </c>
      <c r="G5" s="11" t="s">
        <v>49</v>
      </c>
    </row>
    <row r="6" customFormat="false" ht="16.5" hidden="false" customHeight="true" outlineLevel="0" collapsed="false">
      <c r="A6" s="0" t="n">
        <v>1</v>
      </c>
      <c r="B6" s="68" t="n">
        <v>1E-010</v>
      </c>
      <c r="C6" s="69" t="n">
        <v>326.904411428572</v>
      </c>
      <c r="D6" s="70" t="n">
        <f aca="false">'1)-hexadecanol-2)-miristico'!$F$3+($G$3+2*($F$3-$G$3)*(1-B6))*B6*B6</f>
        <v>10771.9546</v>
      </c>
      <c r="E6" s="70" t="n">
        <f aca="false">'1)-hexadecanol-2)-miristico'!$B$3+($F$3+2*($G$3-$F$3)*B6)*(1-B6)*(1-B6)</f>
        <v>7413.52643439624</v>
      </c>
      <c r="F6" s="66"/>
      <c r="G6" s="66" t="n">
        <f aca="false">$C$3-1.9872*LN(1-B6)</f>
        <v>32.8864435965962</v>
      </c>
    </row>
    <row r="7" customFormat="false" ht="16.5" hidden="false" customHeight="true" outlineLevel="0" collapsed="false">
      <c r="A7" s="0" t="n">
        <v>2</v>
      </c>
      <c r="B7" s="68" t="n">
        <v>0.0490066225165563</v>
      </c>
      <c r="C7" s="69" t="n">
        <v>326.329954285714</v>
      </c>
      <c r="D7" s="70" t="n">
        <f aca="false">'1)-hexadecanol-2)-miristico'!$F$3+($G$3+2*($F$3-$G$3)*(1-B7))*B7*B7</f>
        <v>10767.5188595749</v>
      </c>
      <c r="E7" s="70" t="n">
        <f aca="false">'1)-hexadecanol-2)-miristico'!$B$3+($F$3+2*($G$3-$F$3)*B7)*(1-B7)*(1-B7)</f>
        <v>7593.40587823007</v>
      </c>
      <c r="F7" s="66" t="n">
        <f aca="false">$B$3-1.9872*LN(B7)</f>
        <v>30.8889974353011</v>
      </c>
      <c r="G7" s="66" t="n">
        <f aca="false">$C$3-1.9872*LN(1-B7)</f>
        <v>32.9862967800925</v>
      </c>
    </row>
    <row r="8" customFormat="false" ht="16.5" hidden="false" customHeight="true" outlineLevel="0" collapsed="false">
      <c r="A8" s="0" t="n">
        <v>3</v>
      </c>
      <c r="B8" s="68" t="n">
        <v>0.0503311258278146</v>
      </c>
      <c r="C8" s="71" t="n">
        <v>311.785009523809</v>
      </c>
      <c r="D8" s="70" t="n">
        <f aca="false">'1)-hexadecanol-2)-miristico'!$F$3+($G$3+2*($F$3-$G$3)*(1-B8))*B8*B8</f>
        <v>10767.2850396475</v>
      </c>
      <c r="E8" s="70" t="n">
        <f aca="false">'1)-hexadecanol-2)-miristico'!$B$3+($F$3+2*($G$3-$F$3)*B8)*(1-B8)*(1-B8)</f>
        <v>7597.87966487471</v>
      </c>
      <c r="F8" s="66" t="n">
        <f aca="false">$B$3-1.9872*LN(B8)</f>
        <v>30.8360022946994</v>
      </c>
      <c r="G8" s="66" t="n">
        <f aca="false">$C$3-1.9872*LN(1-B8)</f>
        <v>32.9890663972656</v>
      </c>
      <c r="I8" s="13" t="s">
        <v>50</v>
      </c>
      <c r="J8" s="13" t="s">
        <v>19</v>
      </c>
      <c r="K8" s="13" t="s">
        <v>51</v>
      </c>
    </row>
    <row r="9" customFormat="false" ht="16.5" hidden="false" customHeight="true" outlineLevel="0" collapsed="false">
      <c r="A9" s="0" t="n">
        <v>4</v>
      </c>
      <c r="B9" s="68" t="n">
        <v>0.0503311258278146</v>
      </c>
      <c r="C9" s="71" t="n">
        <v>313.777946666667</v>
      </c>
      <c r="D9" s="70" t="n">
        <f aca="false">'1)-hexadecanol-2)-miristico'!$F$3+($G$3+2*($F$3-$G$3)*(1-B9))*B9*B9</f>
        <v>10767.2850396475</v>
      </c>
      <c r="E9" s="70" t="n">
        <f aca="false">'1)-hexadecanol-2)-miristico'!$B$3+($F$3+2*($G$3-$F$3)*B9)*(1-B9)*(1-B9)</f>
        <v>7597.87966487471</v>
      </c>
      <c r="F9" s="66" t="n">
        <f aca="false">$B$3-1.9872*LN(B9)</f>
        <v>30.8360022946994</v>
      </c>
      <c r="G9" s="66" t="n">
        <f aca="false">$C$3-1.9872*LN(1-B9)</f>
        <v>32.9890663972656</v>
      </c>
      <c r="I9" s="72" t="n">
        <f aca="false">'1)-hexadecanol-2)-miristico'!K9</f>
        <v>0.601324503311258</v>
      </c>
      <c r="J9" s="66" t="n">
        <f aca="false">('1)-hexadecanol-2)-miristico'!$D$3*auxiliar!E36+'1)-hexadecanol-2)-miristico'!$H$3*auxiliar!D36+'1)-hexadecanol-2)-miristico'!$M$3)/('1)-hexadecanol-2)-miristico'!$D$3*auxiliar!F36+'1)-hexadecanol-2)-miristico'!$H$3*auxiliar!G36)</f>
        <v>310.800196283628</v>
      </c>
      <c r="K9" s="73" t="n">
        <f aca="false">(D36/G36)-J9</f>
        <v>-3.97428872285991</v>
      </c>
    </row>
    <row r="10" customFormat="false" ht="16.5" hidden="false" customHeight="true" outlineLevel="0" collapsed="false">
      <c r="A10" s="0" t="n">
        <v>5</v>
      </c>
      <c r="B10" s="68" t="n">
        <v>0.0503311258278146</v>
      </c>
      <c r="C10" s="69" t="n">
        <v>320.351142857143</v>
      </c>
      <c r="D10" s="70" t="n">
        <f aca="false">'1)-hexadecanol-2)-miristico'!$F$3+($G$3+2*($F$3-$G$3)*(1-B10))*B10*B10</f>
        <v>10767.2850396475</v>
      </c>
      <c r="E10" s="70" t="n">
        <f aca="false">'1)-hexadecanol-2)-miristico'!$B$3+($F$3+2*($G$3-$F$3)*B10)*(1-B10)*(1-B10)</f>
        <v>7597.87966487471</v>
      </c>
      <c r="F10" s="66" t="n">
        <f aca="false">$B$3-1.9872*LN(B10)</f>
        <v>30.8360022946994</v>
      </c>
      <c r="G10" s="66" t="n">
        <f aca="false">$C$3-1.9872*LN(1-B10)</f>
        <v>32.9890663972656</v>
      </c>
    </row>
    <row r="11" customFormat="false" ht="16.5" hidden="false" customHeight="true" outlineLevel="0" collapsed="false">
      <c r="A11" s="0" t="n">
        <v>6</v>
      </c>
      <c r="B11" s="68" t="n">
        <v>0.249006622516556</v>
      </c>
      <c r="C11" s="71" t="n">
        <v>311.435371428571</v>
      </c>
      <c r="D11" s="70" t="n">
        <f aca="false">'1)-hexadecanol-2)-miristico'!$F$3+($G$3+2*($F$3-$G$3)*(1-B11))*B11*B11</f>
        <v>10691.4009541272</v>
      </c>
      <c r="E11" s="70" t="n">
        <f aca="false">'1)-hexadecanol-2)-miristico'!$B$3+($F$3+2*($G$3-$F$3)*B11)*(1-B11)*(1-B11)</f>
        <v>8064.88674672678</v>
      </c>
      <c r="F11" s="66" t="n">
        <f aca="false">$B$3-1.9872*LN(B11)</f>
        <v>27.658756042772</v>
      </c>
      <c r="G11" s="66" t="n">
        <f aca="false">$C$3-1.9872*LN(1-B11)</f>
        <v>33.4554950993374</v>
      </c>
    </row>
    <row r="12" customFormat="false" ht="16.5" hidden="false" customHeight="true" outlineLevel="0" collapsed="false">
      <c r="A12" s="0" t="n">
        <v>7</v>
      </c>
      <c r="B12" s="68" t="n">
        <v>0.250331125827814</v>
      </c>
      <c r="C12" s="71" t="n">
        <v>314.057657142857</v>
      </c>
      <c r="D12" s="70" t="n">
        <f aca="false">'1)-hexadecanol-2)-miristico'!$F$3+($G$3+2*($F$3-$G$3)*(1-B12))*B12*B12</f>
        <v>10690.7690581971</v>
      </c>
      <c r="E12" s="70" t="n">
        <f aca="false">'1)-hexadecanol-2)-miristico'!$B$3+($F$3+2*($G$3-$F$3)*B12)*(1-B12)*(1-B12)</f>
        <v>8066.78579312289</v>
      </c>
      <c r="F12" s="66" t="n">
        <f aca="false">$B$3-1.9872*LN(B12)</f>
        <v>27.6482138429811</v>
      </c>
      <c r="G12" s="66" t="n">
        <f aca="false">$C$3-1.9872*LN(1-B12)</f>
        <v>33.4590029554998</v>
      </c>
      <c r="I12" s="13" t="s">
        <v>52</v>
      </c>
      <c r="J12" s="13" t="s">
        <v>53</v>
      </c>
      <c r="K12" s="13" t="s">
        <v>19</v>
      </c>
    </row>
    <row r="13" customFormat="false" ht="16.5" hidden="false" customHeight="true" outlineLevel="0" collapsed="false">
      <c r="A13" s="0" t="n">
        <v>8</v>
      </c>
      <c r="B13" s="68" t="n">
        <v>0.250331125827814</v>
      </c>
      <c r="C13" s="71" t="n">
        <v>318.917626666667</v>
      </c>
      <c r="D13" s="70" t="n">
        <f aca="false">'1)-hexadecanol-2)-miristico'!$F$3+($G$3+2*($F$3-$G$3)*(1-B13))*B13*B13</f>
        <v>10690.7690581971</v>
      </c>
      <c r="E13" s="70" t="n">
        <f aca="false">'1)-hexadecanol-2)-miristico'!$B$3+($F$3+2*($G$3-$F$3)*B13)*(1-B13)*(1-B13)</f>
        <v>8066.78579312289</v>
      </c>
      <c r="F13" s="66" t="n">
        <f aca="false">$B$3-1.9872*LN(B13)</f>
        <v>27.6482138429811</v>
      </c>
      <c r="G13" s="66" t="n">
        <f aca="false">$C$3-1.9872*LN(1-B13)</f>
        <v>33.4590029554998</v>
      </c>
      <c r="I13" s="72" t="n">
        <f aca="false">'1)-hexadecanol-2)-miristico'!K13</f>
        <v>0.5</v>
      </c>
      <c r="J13" s="72" t="n">
        <f aca="false">'1)-hexadecanol-2)-miristico'!L13</f>
        <v>0.5</v>
      </c>
      <c r="K13" s="66" t="n">
        <f aca="false">('1)-hexadecanol-2)-miristico'!$D$3*auxiliar!E38+'1)-hexadecanol-2)-miristico'!$H$3*auxiliar!D38+'1)-hexadecanol-2)-miristico'!$M$3)/('1)-hexadecanol-2)-miristico'!$D$3*auxiliar!F38+'1)-hexadecanol-2)-miristico'!$H$3*auxiliar!G38)</f>
        <v>311.109110826434</v>
      </c>
    </row>
    <row r="14" customFormat="false" ht="16.5" hidden="false" customHeight="true" outlineLevel="0" collapsed="false">
      <c r="A14" s="0" t="n">
        <v>9</v>
      </c>
      <c r="B14" s="68" t="n">
        <v>0.250331125827814</v>
      </c>
      <c r="C14" s="71" t="n">
        <v>323.113283809524</v>
      </c>
      <c r="D14" s="70" t="n">
        <f aca="false">'1)-hexadecanol-2)-miristico'!$F$3+($G$3+2*($F$3-$G$3)*(1-B14))*B14*B14</f>
        <v>10690.7690581971</v>
      </c>
      <c r="E14" s="70" t="n">
        <f aca="false">'1)-hexadecanol-2)-miristico'!$B$3+($F$3+2*($G$3-$F$3)*B14)*(1-B14)*(1-B14)</f>
        <v>8066.78579312289</v>
      </c>
      <c r="F14" s="66" t="n">
        <f aca="false">$B$3-1.9872*LN(B14)</f>
        <v>27.6482138429811</v>
      </c>
      <c r="G14" s="66" t="n">
        <f aca="false">$C$3-1.9872*LN(1-B14)</f>
        <v>33.4590029554998</v>
      </c>
    </row>
    <row r="15" customFormat="false" ht="16.5" hidden="false" customHeight="true" outlineLevel="0" collapsed="false">
      <c r="A15" s="0" t="n">
        <v>10</v>
      </c>
      <c r="B15" s="68" t="n">
        <v>0.300662251655629</v>
      </c>
      <c r="C15" s="71" t="n">
        <v>310.87595047619</v>
      </c>
      <c r="D15" s="70" t="n">
        <f aca="false">'1)-hexadecanol-2)-miristico'!$F$3+($G$3+2*($F$3-$G$3)*(1-B15))*B15*B15</f>
        <v>10667.3029670326</v>
      </c>
      <c r="E15" s="70" t="n">
        <f aca="false">'1)-hexadecanol-2)-miristico'!$B$3+($F$3+2*($G$3-$F$3)*B15)*(1-B15)*(1-B15)</f>
        <v>8128.81399905626</v>
      </c>
      <c r="F15" s="66" t="n">
        <f aca="false">$B$3-1.9872*LN(B15)</f>
        <v>27.2841528365686</v>
      </c>
      <c r="G15" s="66" t="n">
        <f aca="false">$C$3-1.9872*LN(1-B15)</f>
        <v>33.5971089727241</v>
      </c>
    </row>
    <row r="16" customFormat="false" ht="16.5" hidden="false" customHeight="true" outlineLevel="0" collapsed="false">
      <c r="A16" s="0" t="n">
        <v>11</v>
      </c>
      <c r="B16" s="68" t="n">
        <v>0.300662251655629</v>
      </c>
      <c r="C16" s="71" t="n">
        <v>313.917801904762</v>
      </c>
      <c r="D16" s="70" t="n">
        <f aca="false">'1)-hexadecanol-2)-miristico'!$F$3+($G$3+2*($F$3-$G$3)*(1-B16))*B16*B16</f>
        <v>10667.3029670326</v>
      </c>
      <c r="E16" s="70" t="n">
        <f aca="false">'1)-hexadecanol-2)-miristico'!$B$3+($F$3+2*($G$3-$F$3)*B16)*(1-B16)*(1-B16)</f>
        <v>8128.81399905626</v>
      </c>
      <c r="F16" s="66" t="n">
        <f aca="false">$B$3-1.9872*LN(B16)</f>
        <v>27.2841528365686</v>
      </c>
      <c r="G16" s="66" t="n">
        <f aca="false">$C$3-1.9872*LN(1-B16)</f>
        <v>33.5971089727241</v>
      </c>
      <c r="I16" s="13" t="s">
        <v>54</v>
      </c>
      <c r="J16" s="13" t="s">
        <v>19</v>
      </c>
      <c r="K16" s="13" t="s">
        <v>55</v>
      </c>
    </row>
    <row r="17" customFormat="false" ht="16.5" hidden="false" customHeight="true" outlineLevel="0" collapsed="false">
      <c r="A17" s="0" t="n">
        <v>12</v>
      </c>
      <c r="B17" s="68" t="n">
        <v>0.300662251655629</v>
      </c>
      <c r="C17" s="71" t="n">
        <v>321.295165714286</v>
      </c>
      <c r="D17" s="70" t="n">
        <f aca="false">'1)-hexadecanol-2)-miristico'!$F$3+($G$3+2*($F$3-$G$3)*(1-B17))*B17*B17</f>
        <v>10667.3029670326</v>
      </c>
      <c r="E17" s="70" t="n">
        <f aca="false">'1)-hexadecanol-2)-miristico'!$B$3+($F$3+2*($G$3-$F$3)*B17)*(1-B17)*(1-B17)</f>
        <v>8128.81399905626</v>
      </c>
      <c r="F17" s="66" t="n">
        <f aca="false">$B$3-1.9872*LN(B17)</f>
        <v>27.2841528365686</v>
      </c>
      <c r="G17" s="66" t="n">
        <f aca="false">$C$3-1.9872*LN(1-B17)</f>
        <v>33.5971089727241</v>
      </c>
      <c r="I17" s="72" t="n">
        <f aca="false">'1)-hexadecanol-2)-miristico'!K17</f>
        <v>0.601324503311258</v>
      </c>
      <c r="J17" s="66" t="n">
        <f aca="false">('1)-hexadecanol-2)-miristico'!$D$3*auxiliar!E40+'1)-hexadecanol-2)-miristico'!$H$3*auxiliar!D40+'1)-hexadecanol-2)-miristico'!$M$3)/('1)-hexadecanol-2)-miristico'!$D$3*auxiliar!F40+'1)-hexadecanol-2)-miristico'!$H$3*auxiliar!G40)</f>
        <v>310.800196283628</v>
      </c>
      <c r="K17" s="73" t="n">
        <f aca="false">(E40/F40)-J17</f>
        <v>5.32537328833411</v>
      </c>
    </row>
    <row r="18" customFormat="false" ht="16.5" hidden="false" customHeight="true" outlineLevel="0" collapsed="false">
      <c r="A18" s="0" t="n">
        <v>13</v>
      </c>
      <c r="B18" s="68" t="n">
        <v>0.349668874172185</v>
      </c>
      <c r="C18" s="71" t="n">
        <v>320.106396190476</v>
      </c>
      <c r="D18" s="70" t="n">
        <f aca="false">'1)-hexadecanol-2)-miristico'!$F$3+($G$3+2*($F$3-$G$3)*(1-B18))*B18*B18</f>
        <v>10646.8189046238</v>
      </c>
      <c r="E18" s="70" t="n">
        <f aca="false">'1)-hexadecanol-2)-miristico'!$B$3+($F$3+2*($G$3-$F$3)*B18)*(1-B18)*(1-B18)</f>
        <v>8171.57357825158</v>
      </c>
      <c r="F18" s="66" t="n">
        <f aca="false">$B$3-1.9872*LN(B18)</f>
        <v>26.9840874535353</v>
      </c>
      <c r="G18" s="66" t="n">
        <f aca="false">$C$3-1.9872*LN(1-B18)</f>
        <v>33.7414833369519</v>
      </c>
    </row>
    <row r="19" customFormat="false" ht="16.5" hidden="false" customHeight="true" outlineLevel="0" collapsed="false">
      <c r="A19" s="0" t="n">
        <v>14</v>
      </c>
      <c r="B19" s="68" t="n">
        <v>0.350993377483444</v>
      </c>
      <c r="C19" s="71" t="n">
        <v>310.701131428572</v>
      </c>
      <c r="D19" s="70" t="n">
        <f aca="false">'1)-hexadecanol-2)-miristico'!$F$3+($G$3+2*($F$3-$G$3)*(1-B19))*B19*B19</f>
        <v>10646.3160399689</v>
      </c>
      <c r="E19" s="70" t="n">
        <f aca="false">'1)-hexadecanol-2)-miristico'!$B$3+($F$3+2*($G$3-$F$3)*B19)*(1-B19)*(1-B19)</f>
        <v>8172.50611630251</v>
      </c>
      <c r="F19" s="66" t="n">
        <f aca="false">$B$3-1.9872*LN(B19)</f>
        <v>26.9765744011078</v>
      </c>
      <c r="G19" s="66" t="n">
        <f aca="false">$C$3-1.9872*LN(1-B19)</f>
        <v>33.7455347145019</v>
      </c>
    </row>
    <row r="20" customFormat="false" ht="16.5" hidden="false" customHeight="true" outlineLevel="0" collapsed="false">
      <c r="A20" s="0" t="n">
        <v>15</v>
      </c>
      <c r="B20" s="68" t="n">
        <v>0.350993377483444</v>
      </c>
      <c r="C20" s="71" t="n">
        <v>313.81291047619</v>
      </c>
      <c r="D20" s="70" t="n">
        <f aca="false">'1)-hexadecanol-2)-miristico'!$F$3+($G$3+2*($F$3-$G$3)*(1-B20))*B20*B20</f>
        <v>10646.3160399689</v>
      </c>
      <c r="E20" s="70" t="n">
        <f aca="false">'1)-hexadecanol-2)-miristico'!$B$3+($F$3+2*($G$3-$F$3)*B20)*(1-B20)*(1-B20)</f>
        <v>8172.50611630251</v>
      </c>
      <c r="F20" s="66" t="n">
        <f aca="false">$B$3-1.9872*LN(B20)</f>
        <v>26.9765744011078</v>
      </c>
      <c r="G20" s="66" t="n">
        <f aca="false">$C$3-1.9872*LN(1-B20)</f>
        <v>33.7455347145019</v>
      </c>
    </row>
    <row r="21" customFormat="false" ht="16.5" hidden="false" customHeight="true" outlineLevel="0" collapsed="false">
      <c r="A21" s="0" t="n">
        <v>16</v>
      </c>
      <c r="B21" s="68" t="n">
        <v>0.460927152317881</v>
      </c>
      <c r="C21" s="71" t="n">
        <v>311.959828571429</v>
      </c>
      <c r="D21" s="70" t="n">
        <f aca="false">'1)-hexadecanol-2)-miristico'!$F$3+($G$3+2*($F$3-$G$3)*(1-B21))*B21*B21</f>
        <v>10619.2600968029</v>
      </c>
      <c r="E21" s="70" t="n">
        <f aca="false">'1)-hexadecanol-2)-miristico'!$B$3+($F$3+2*($G$3-$F$3)*B21)*(1-B21)*(1-B21)</f>
        <v>8214.33792513031</v>
      </c>
      <c r="F21" s="66" t="n">
        <f aca="false">$B$3-1.9872*LN(B21)</f>
        <v>26.4351167434998</v>
      </c>
      <c r="G21" s="66" t="n">
        <f aca="false">$C$3-1.9872*LN(1-B21)</f>
        <v>34.1143435455936</v>
      </c>
    </row>
    <row r="22" customFormat="false" ht="16.5" hidden="false" customHeight="true" outlineLevel="0" collapsed="false">
      <c r="A22" s="0" t="n">
        <v>17</v>
      </c>
      <c r="B22" s="68" t="n">
        <v>0.460927152317881</v>
      </c>
      <c r="C22" s="71" t="n">
        <v>313.323417142857</v>
      </c>
      <c r="D22" s="70" t="n">
        <f aca="false">'1)-hexadecanol-2)-miristico'!$F$3+($G$3+2*($F$3-$G$3)*(1-B22))*B22*B22</f>
        <v>10619.2600968029</v>
      </c>
      <c r="E22" s="70" t="n">
        <f aca="false">'1)-hexadecanol-2)-miristico'!$B$3+($F$3+2*($G$3-$F$3)*B22)*(1-B22)*(1-B22)</f>
        <v>8214.33792513031</v>
      </c>
      <c r="F22" s="66" t="n">
        <f aca="false">$B$3-1.9872*LN(B22)</f>
        <v>26.4351167434998</v>
      </c>
      <c r="G22" s="66" t="n">
        <f aca="false">$C$3-1.9872*LN(1-B22)</f>
        <v>34.1143435455936</v>
      </c>
    </row>
    <row r="23" customFormat="false" ht="16.5" hidden="false" customHeight="true" outlineLevel="0" collapsed="false">
      <c r="A23" s="0" t="n">
        <v>18</v>
      </c>
      <c r="B23" s="68" t="n">
        <v>0.601324503311258</v>
      </c>
      <c r="C23" s="71" t="n">
        <v>311.365443809524</v>
      </c>
      <c r="D23" s="70" t="n">
        <f aca="false">'1)-hexadecanol-2)-miristico'!$F$3+($G$3+2*($F$3-$G$3)*(1-B23))*B23*B23</f>
        <v>10651.1200646403</v>
      </c>
      <c r="E23" s="70" t="n">
        <f aca="false">'1)-hexadecanol-2)-miristico'!$B$3+($F$3+2*($G$3-$F$3)*B23)*(1-B23)*(1-B23)</f>
        <v>8189.78001705012</v>
      </c>
      <c r="F23" s="66" t="n">
        <f aca="false">$B$3-1.9872*LN(B23)</f>
        <v>25.9067307593599</v>
      </c>
      <c r="G23" s="66" t="n">
        <f aca="false">$C$3-1.9872*LN(1-B23)</f>
        <v>34.7138875895962</v>
      </c>
    </row>
    <row r="24" customFormat="false" ht="16.5" hidden="false" customHeight="true" outlineLevel="0" collapsed="false">
      <c r="A24" s="0" t="n">
        <v>19</v>
      </c>
      <c r="B24" s="68" t="n">
        <v>0.8</v>
      </c>
      <c r="C24" s="71" t="n">
        <v>318.57</v>
      </c>
      <c r="D24" s="70" t="n">
        <f aca="false">'1)-hexadecanol-2)-miristico'!$F$3+($G$3+2*($F$3-$G$3)*(1-B24))*B24*B24</f>
        <v>10906.349215552</v>
      </c>
      <c r="E24" s="70" t="n">
        <f aca="false">'1)-hexadecanol-2)-miristico'!$B$3+($F$3+2*($G$3-$F$3)*B24)*(1-B24)*(1-B24)</f>
        <v>8088.404646992</v>
      </c>
      <c r="F24" s="66" t="n">
        <f aca="false">$B$3-1.9872*LN(B24)</f>
        <v>25.3394308651716</v>
      </c>
      <c r="G24" s="66" t="n">
        <f aca="false">$C$3-1.9872*LN(1-B24)</f>
        <v>36.0847186159865</v>
      </c>
    </row>
    <row r="25" customFormat="false" ht="16.5" hidden="false" customHeight="true" outlineLevel="0" collapsed="false">
      <c r="A25" s="0" t="n">
        <v>20</v>
      </c>
      <c r="B25" s="68" t="n">
        <v>0.801324503311258</v>
      </c>
      <c r="C25" s="71" t="n">
        <v>312.274502857143</v>
      </c>
      <c r="D25" s="70" t="n">
        <f aca="false">'1)-hexadecanol-2)-miristico'!$F$3+($G$3+2*($F$3-$G$3)*(1-B25))*B25*B25</f>
        <v>10909.1240687825</v>
      </c>
      <c r="E25" s="70" t="n">
        <f aca="false">'1)-hexadecanol-2)-miristico'!$B$3+($F$3+2*($G$3-$F$3)*B25)*(1-B25)*(1-B25)</f>
        <v>8087.7138046265</v>
      </c>
      <c r="F25" s="66" t="n">
        <f aca="false">$B$3-1.9872*LN(B25)</f>
        <v>25.3361435195088</v>
      </c>
      <c r="G25" s="66" t="n">
        <f aca="false">$C$3-1.9872*LN(1-B25)</f>
        <v>36.0979226512771</v>
      </c>
    </row>
    <row r="26" customFormat="false" ht="16.5" hidden="false" customHeight="true" outlineLevel="0" collapsed="false">
      <c r="A26" s="0" t="n">
        <v>21</v>
      </c>
      <c r="B26" s="68" t="n">
        <v>0.901986754966887</v>
      </c>
      <c r="C26" s="71" t="n">
        <v>311.750045714286</v>
      </c>
      <c r="D26" s="70" t="n">
        <f aca="false">'1)-hexadecanol-2)-miristico'!$F$3+($G$3+2*($F$3-$G$3)*(1-B26))*B26*B26</f>
        <v>11170.0638875879</v>
      </c>
      <c r="E26" s="70" t="n">
        <f aca="false">'1)-hexadecanol-2)-miristico'!$B$3+($F$3+2*($G$3-$F$3)*B26)*(1-B26)*(1-B26)</f>
        <v>8043.08248274638</v>
      </c>
      <c r="F26" s="66" t="n">
        <f aca="false">$B$3-1.9872*LN(B26)</f>
        <v>25.1009904965273</v>
      </c>
      <c r="G26" s="66" t="n">
        <f aca="false">$C$3-1.9872*LN(1-B26)</f>
        <v>37.5020189544898</v>
      </c>
    </row>
    <row r="27" customFormat="false" ht="16.5" hidden="false" customHeight="true" outlineLevel="0" collapsed="false">
      <c r="A27" s="0" t="n">
        <v>22</v>
      </c>
      <c r="B27" s="68" t="n">
        <v>0.901986754966887</v>
      </c>
      <c r="C27" s="71" t="n">
        <v>315.211462857143</v>
      </c>
      <c r="D27" s="70" t="n">
        <f aca="false">'1)-hexadecanol-2)-miristico'!$F$3+($G$3+2*($F$3-$G$3)*(1-B27))*B27*B27</f>
        <v>11170.0638875879</v>
      </c>
      <c r="E27" s="70" t="n">
        <f aca="false">'1)-hexadecanol-2)-miristico'!$B$3+($F$3+2*($G$3-$F$3)*B27)*(1-B27)*(1-B27)</f>
        <v>8043.08248274638</v>
      </c>
      <c r="F27" s="66" t="n">
        <f aca="false">$B$3-1.9872*LN(B27)</f>
        <v>25.1009904965273</v>
      </c>
      <c r="G27" s="66" t="n">
        <f aca="false">$C$3-1.9872*LN(1-B27)</f>
        <v>37.5020189544898</v>
      </c>
    </row>
    <row r="28" customFormat="false" ht="16.5" hidden="false" customHeight="true" outlineLevel="0" collapsed="false">
      <c r="A28" s="0" t="n">
        <v>23</v>
      </c>
      <c r="B28" s="68" t="n">
        <v>0.901986754966887</v>
      </c>
      <c r="C28" s="69" t="n">
        <v>320.805672380952</v>
      </c>
      <c r="D28" s="70" t="n">
        <f aca="false">'1)-hexadecanol-2)-miristico'!$F$3+($G$3+2*($F$3-$G$3)*(1-B28))*B28*B28</f>
        <v>11170.0638875879</v>
      </c>
      <c r="E28" s="70" t="n">
        <f aca="false">'1)-hexadecanol-2)-miristico'!$B$3+($F$3+2*($G$3-$F$3)*B28)*(1-B28)*(1-B28)</f>
        <v>8043.08248274638</v>
      </c>
      <c r="F28" s="66" t="n">
        <f aca="false">$B$3-1.9872*LN(B28)</f>
        <v>25.1009904965273</v>
      </c>
      <c r="G28" s="66" t="n">
        <f aca="false">$C$3-1.9872*LN(1-B28)</f>
        <v>37.5020189544898</v>
      </c>
    </row>
    <row r="29" customFormat="false" ht="16.5" hidden="false" customHeight="true" outlineLevel="0" collapsed="false">
      <c r="A29" s="0" t="n">
        <v>24</v>
      </c>
      <c r="B29" s="68" t="n">
        <v>0.952317880794702</v>
      </c>
      <c r="C29" s="71" t="n">
        <v>316.400232380952</v>
      </c>
      <c r="D29" s="70" t="n">
        <f aca="false">'1)-hexadecanol-2)-miristico'!$F$3+($G$3+2*($F$3-$G$3)*(1-B29))*B29*B29</f>
        <v>11340.7550526666</v>
      </c>
      <c r="E29" s="70" t="n">
        <f aca="false">'1)-hexadecanol-2)-miristico'!$B$3+($F$3+2*($G$3-$F$3)*B29)*(1-B29)*(1-B29)</f>
        <v>8029.76519830043</v>
      </c>
      <c r="F29" s="66" t="n">
        <f aca="false">$B$3-1.9872*LN(B29)</f>
        <v>24.9930874212444</v>
      </c>
      <c r="G29" s="66" t="n">
        <f aca="false">$C$3-1.9872*LN(1-B29)</f>
        <v>38.9338882732052</v>
      </c>
    </row>
    <row r="30" customFormat="false" ht="16.5" hidden="false" customHeight="true" outlineLevel="0" collapsed="false">
      <c r="A30" s="0" t="n">
        <v>25</v>
      </c>
      <c r="B30" s="68" t="n">
        <v>0.952317880794702</v>
      </c>
      <c r="C30" s="69" t="n">
        <v>319.512011428571</v>
      </c>
      <c r="D30" s="70" t="n">
        <f aca="false">'1)-hexadecanol-2)-miristico'!$F$3+($G$3+2*($F$3-$G$3)*(1-B30))*B30*B30</f>
        <v>11340.7550526666</v>
      </c>
      <c r="E30" s="70" t="n">
        <f aca="false">'1)-hexadecanol-2)-miristico'!$B$3+($F$3+2*($G$3-$F$3)*B30)*(1-B30)*(1-B30)</f>
        <v>8029.76519830043</v>
      </c>
      <c r="F30" s="66" t="n">
        <f aca="false">$B$3-1.9872*LN(B30)</f>
        <v>24.9930874212444</v>
      </c>
      <c r="G30" s="66" t="n">
        <f aca="false">$C$3-1.9872*LN(1-B30)</f>
        <v>38.9338882732052</v>
      </c>
    </row>
    <row r="31" customFormat="false" ht="16.5" hidden="false" customHeight="true" outlineLevel="0" collapsed="false">
      <c r="A31" s="0" t="n">
        <v>26</v>
      </c>
      <c r="B31" s="68" t="n">
        <v>0.952317880794702</v>
      </c>
      <c r="C31" s="69" t="n">
        <v>321.400057142857</v>
      </c>
      <c r="D31" s="70" t="n">
        <f aca="false">'1)-hexadecanol-2)-miristico'!$F$3+($G$3+2*($F$3-$G$3)*(1-B31))*B31*B31</f>
        <v>11340.7550526666</v>
      </c>
      <c r="E31" s="70" t="n">
        <f aca="false">'1)-hexadecanol-2)-miristico'!$B$3+($F$3+2*($G$3-$F$3)*B31)*(1-B31)*(1-B31)</f>
        <v>8029.76519830043</v>
      </c>
      <c r="F31" s="66" t="n">
        <f aca="false">$B$3-1.9872*LN(B31)</f>
        <v>24.9930874212444</v>
      </c>
      <c r="G31" s="66" t="n">
        <f aca="false">$C$3-1.9872*LN(1-B31)</f>
        <v>38.9338882732052</v>
      </c>
    </row>
    <row r="32" customFormat="false" ht="16.5" hidden="false" customHeight="true" outlineLevel="0" collapsed="false">
      <c r="A32" s="0" t="n">
        <v>27</v>
      </c>
      <c r="B32" s="68" t="n">
        <v>0.9999910011</v>
      </c>
      <c r="C32" s="69" t="n">
        <v>321.435020952381</v>
      </c>
      <c r="D32" s="70" t="n">
        <f aca="false">'1)-hexadecanol-2)-miristico'!$F$3+($G$3+2*($F$3-$G$3)*(1-B32))*B32*B32</f>
        <v>11529.7017363248</v>
      </c>
      <c r="E32" s="70" t="n">
        <f aca="false">'1)-hexadecanol-2)-miristico'!$B$3+($F$3+2*($G$3-$F$3)*B32)*(1-B32)*(1-B32)</f>
        <v>8025.22560017226</v>
      </c>
      <c r="F32" s="66" t="n">
        <f aca="false">$B$3-1.9872*LN(B32)</f>
        <v>24.8960178826945</v>
      </c>
      <c r="G32" s="66"/>
    </row>
    <row r="33" customFormat="false" ht="16.5" hidden="false" customHeight="true" outlineLevel="0" collapsed="false">
      <c r="B33" s="74"/>
      <c r="C33" s="74"/>
      <c r="D33" s="75"/>
      <c r="E33" s="75"/>
      <c r="F33" s="76"/>
      <c r="G33" s="76"/>
    </row>
    <row r="34" customFormat="false" ht="16.5" hidden="false" customHeight="true" outlineLevel="0" collapsed="false">
      <c r="B34" s="77"/>
      <c r="C34" s="78"/>
      <c r="D34" s="75"/>
      <c r="E34" s="75"/>
      <c r="F34" s="76"/>
      <c r="G34" s="76"/>
    </row>
    <row r="35" customFormat="false" ht="16.5" hidden="false" customHeight="true" outlineLevel="0" collapsed="false"/>
    <row r="36" customFormat="false" ht="16.5" hidden="false" customHeight="true" outlineLevel="0" collapsed="false">
      <c r="B36" s="79" t="n">
        <f aca="false">I9</f>
        <v>0.601324503311258</v>
      </c>
      <c r="C36" s="80" t="s">
        <v>56</v>
      </c>
      <c r="D36" s="79" t="n">
        <f aca="false">'1)-hexadecanol-2)-miristico'!$F$3+($G$3+2*($F$3-$G$3)*(1-B36))*B36*B36</f>
        <v>10651.1200646403</v>
      </c>
      <c r="E36" s="79" t="n">
        <f aca="false">'1)-hexadecanol-2)-miristico'!$B$3+($F$3+2*($G$3-$F$3)*B36)*(1-B36)*(1-B36)</f>
        <v>8189.78001705012</v>
      </c>
      <c r="F36" s="81" t="n">
        <f aca="false">$B$3-1.9872*LN(B36)</f>
        <v>25.9067307593599</v>
      </c>
      <c r="G36" s="81" t="n">
        <f aca="false">$C$3-1.9872*LN(1-B36)</f>
        <v>34.7138875895962</v>
      </c>
    </row>
    <row r="37" customFormat="false" ht="16.5" hidden="false" customHeight="true" outlineLevel="0" collapsed="false"/>
    <row r="38" customFormat="false" ht="16.5" hidden="false" customHeight="true" outlineLevel="0" collapsed="false">
      <c r="B38" s="82" t="n">
        <f aca="false">I13</f>
        <v>0.5</v>
      </c>
      <c r="C38" s="83" t="s">
        <v>57</v>
      </c>
      <c r="D38" s="82" t="n">
        <f aca="false">'1)-hexadecanol-2)-miristico'!$F$3+($G$3+2*($F$3-$G$3)*(1-B38))*B38*B38</f>
        <v>10619.0298085</v>
      </c>
      <c r="E38" s="82" t="n">
        <f aca="false">'1)-hexadecanol-2)-miristico'!$B$3+($F$3+2*($G$3-$F$3)*B38)*(1-B38)*(1-B38)</f>
        <v>8214.6719555</v>
      </c>
      <c r="F38" s="84" t="n">
        <f aca="false">$B$3-1.9872*LN(B38)</f>
        <v>26.2734220772087</v>
      </c>
      <c r="G38" s="84" t="n">
        <f aca="false">$C$3-1.9872*LN(1-B38)</f>
        <v>34.2638656736062</v>
      </c>
    </row>
    <row r="39" customFormat="false" ht="16.5" hidden="false" customHeight="true" outlineLevel="0" collapsed="false"/>
    <row r="40" customFormat="false" ht="16.5" hidden="false" customHeight="true" outlineLevel="0" collapsed="false">
      <c r="B40" s="85" t="n">
        <f aca="false">I17</f>
        <v>0.601324503311258</v>
      </c>
      <c r="C40" s="86" t="s">
        <v>58</v>
      </c>
      <c r="D40" s="85" t="n">
        <f aca="false">'1)-hexadecanol-2)-miristico'!$F$3+($G$3+2*($F$3-$G$3)*(1-B40))*B40*B40</f>
        <v>10651.1200646403</v>
      </c>
      <c r="E40" s="85" t="n">
        <f aca="false">'1)-hexadecanol-2)-miristico'!$B$3+($F$3+2*($G$3-$F$3)*B40)*(1-B40)*(1-B40)</f>
        <v>8189.78001705012</v>
      </c>
      <c r="F40" s="87" t="n">
        <f aca="false">$B$3-1.9872*LN(B40)</f>
        <v>25.9067307593599</v>
      </c>
      <c r="G40" s="87" t="n">
        <f aca="false">$C$3-1.9872*LN(1-B40)</f>
        <v>34.7138875895962</v>
      </c>
    </row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2.8" hidden="false" customHeight="false" outlineLevel="0" collapsed="false"/>
    <row r="44" customFormat="false" ht="16.5" hidden="false" customHeight="true" outlineLevel="0" collapsed="false"/>
    <row r="45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2021-07-26T12:17:39Z</dcterms:modified>
  <cp:revision>22</cp:revision>
  <dc:subject/>
  <dc:title/>
</cp:coreProperties>
</file>