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al\AdvancedConcreteDesign\Notes\Calculations\"/>
    </mc:Choice>
  </mc:AlternateContent>
  <xr:revisionPtr revIDLastSave="0" documentId="10_ncr:8100000_{9555A440-DE9E-47A3-AB88-391EEE404D5B}" xr6:coauthVersionLast="34" xr6:coauthVersionMax="34" xr10:uidLastSave="{00000000-0000-0000-0000-000000000000}"/>
  <bookViews>
    <workbookView xWindow="0" yWindow="0" windowWidth="24000" windowHeight="9525" xr2:uid="{6E5463DA-869A-4A44-A573-A637185052FC}"/>
  </bookViews>
  <sheets>
    <sheet name="Sheet1" sheetId="1" r:id="rId1"/>
  </sheets>
  <definedNames>
    <definedName name="b">Sheet1!$B$2</definedName>
    <definedName name="d">Sheet1!$B$4</definedName>
    <definedName name="fr">Sheet1!$B$13</definedName>
    <definedName name="h">Sheet1!$B$3</definedName>
    <definedName name="kd">Sheet1!$D$23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 s="1"/>
  <c r="D36" i="1"/>
  <c r="K28" i="1"/>
  <c r="K27" i="1"/>
  <c r="H27" i="1"/>
  <c r="H26" i="1"/>
  <c r="D34" i="1"/>
  <c r="D33" i="1"/>
  <c r="D31" i="1"/>
  <c r="D32" i="1"/>
  <c r="D22" i="1"/>
  <c r="D23" i="1" s="1"/>
  <c r="D21" i="1"/>
  <c r="D20" i="1"/>
  <c r="D18" i="1"/>
  <c r="D17" i="1"/>
  <c r="D16" i="1"/>
  <c r="B13" i="1"/>
  <c r="B12" i="1"/>
  <c r="B11" i="1"/>
  <c r="D27" i="1" l="1"/>
  <c r="D28" i="1"/>
</calcChain>
</file>

<file path=xl/sharedStrings.xml><?xml version="1.0" encoding="utf-8"?>
<sst xmlns="http://schemas.openxmlformats.org/spreadsheetml/2006/main" count="53" uniqueCount="39">
  <si>
    <t>Beam Parameters:</t>
  </si>
  <si>
    <t>b</t>
  </si>
  <si>
    <t>h</t>
  </si>
  <si>
    <t>d</t>
  </si>
  <si>
    <t>As</t>
  </si>
  <si>
    <t>f'c</t>
  </si>
  <si>
    <t>fy</t>
  </si>
  <si>
    <t>Es</t>
  </si>
  <si>
    <t>Calculated parameters:</t>
  </si>
  <si>
    <t>n</t>
  </si>
  <si>
    <t>Ec</t>
  </si>
  <si>
    <t>mm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</si>
  <si>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</si>
  <si>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Mpa</t>
  </si>
  <si>
    <t>MPa</t>
  </si>
  <si>
    <t>fr</t>
  </si>
  <si>
    <t>Calculations</t>
  </si>
  <si>
    <t>Steel area (transformed)</t>
  </si>
  <si>
    <t>Concrete area</t>
  </si>
  <si>
    <t>Ac (total area)</t>
  </si>
  <si>
    <t>Ma (moments of areas)</t>
  </si>
  <si>
    <t>concrete</t>
  </si>
  <si>
    <t>steel</t>
  </si>
  <si>
    <t>Total</t>
  </si>
  <si>
    <t>kd (neutral axis location)</t>
  </si>
  <si>
    <t>Concrete section:</t>
  </si>
  <si>
    <t>height above n.a.</t>
  </si>
  <si>
    <t>height below n.a.</t>
  </si>
  <si>
    <t>I (moment of inertia):</t>
  </si>
  <si>
    <t>concrete (above n.a.)</t>
  </si>
  <si>
    <t>concrete (below n.a.)</t>
  </si>
  <si>
    <t>Mcr (cracking moment)</t>
  </si>
  <si>
    <t>N-mm</t>
  </si>
  <si>
    <t>Using Imperical Formula</t>
  </si>
  <si>
    <t>fs</t>
  </si>
  <si>
    <t>Ts (tension in steel)</t>
  </si>
  <si>
    <t>Tc (tension in concrete)</t>
  </si>
  <si>
    <t>Moment arm</t>
  </si>
  <si>
    <t>Using Equilibrium and Triangular Stress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</si>
</sst>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/>
    <xf numFmtId="2" fontId="0" fillId="0" borderId="0" xfId="0" applyNumberFormat="1"/>
    <xf numFmtId="4" fontId="0" fillId="2" borderId="1" xfId="0" applyNumberFormat="1" applyFill="1" applyBorder="1"/>
    <xf numFmtId="4" fontId="1" fillId="0" borderId="0" xfId="0" applyNumberFormat="1" applyFont="1"/>
    <xf numFmtId="0" fontId="3" fillId="0" borderId="0" xfId="0" applyFont="1"/>
    <xf numFmtId="4" fontId="4" fillId="0" borderId="0" xfId="0" applyNumberFormat="1" applyFont="1"/>
    <xf numFmtId="2" fontId="1" fillId="0" borderId="1" xfId="0" applyNumberFormat="1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97C7-CBAC-4FCE-96F6-81644165EEB9}">
  <dimension ref="A1:L36"/>
  <sheetViews>
    <sheetView tabSelected="1" topLeftCell="A10" workbookViewId="0">
      <selection activeCell="H35" sqref="H35"/>
    </sheetView>
  </sheetViews>
  <sheetFormatPr defaultRowHeight="15" x14ac:dyDescent="0.25"/>
  <cols>
    <col min="2" max="2" width="10.140625" bestFit="1" customWidth="1"/>
    <col min="3" max="3" width="10.42578125" customWidth="1"/>
    <col min="4" max="4" width="16.5703125" customWidth="1"/>
    <col min="5" max="5" width="13.140625" customWidth="1"/>
    <col min="7" max="7" width="22" customWidth="1"/>
    <col min="8" max="8" width="13.28515625" customWidth="1"/>
    <col min="10" max="10" width="14.140625" customWidth="1"/>
  </cols>
  <sheetData>
    <row r="1" spans="1:4" x14ac:dyDescent="0.25">
      <c r="A1" s="2" t="s">
        <v>0</v>
      </c>
    </row>
    <row r="2" spans="1:4" x14ac:dyDescent="0.25">
      <c r="A2" t="s">
        <v>1</v>
      </c>
      <c r="B2" s="4">
        <v>300</v>
      </c>
      <c r="C2" t="s">
        <v>11</v>
      </c>
    </row>
    <row r="3" spans="1:4" x14ac:dyDescent="0.25">
      <c r="A3" t="s">
        <v>2</v>
      </c>
      <c r="B3" s="4">
        <v>500</v>
      </c>
      <c r="C3" t="s">
        <v>11</v>
      </c>
    </row>
    <row r="4" spans="1:4" x14ac:dyDescent="0.25">
      <c r="A4" t="s">
        <v>3</v>
      </c>
      <c r="B4" s="4">
        <v>440</v>
      </c>
      <c r="C4" t="s">
        <v>11</v>
      </c>
    </row>
    <row r="5" spans="1:4" ht="17.25" x14ac:dyDescent="0.25">
      <c r="A5" t="s">
        <v>4</v>
      </c>
      <c r="B5" s="4">
        <v>1200</v>
      </c>
      <c r="C5" t="s">
        <v>12</v>
      </c>
    </row>
    <row r="6" spans="1:4" x14ac:dyDescent="0.25">
      <c r="A6" t="s">
        <v>5</v>
      </c>
      <c r="B6" s="4">
        <v>21</v>
      </c>
      <c r="C6" t="s">
        <v>13</v>
      </c>
    </row>
    <row r="7" spans="1:4" x14ac:dyDescent="0.25">
      <c r="A7" t="s">
        <v>6</v>
      </c>
      <c r="B7" s="4">
        <v>275</v>
      </c>
      <c r="C7" t="s">
        <v>14</v>
      </c>
    </row>
    <row r="8" spans="1:4" x14ac:dyDescent="0.25">
      <c r="A8" t="s">
        <v>7</v>
      </c>
      <c r="B8" s="4">
        <v>200000</v>
      </c>
      <c r="C8" t="s">
        <v>14</v>
      </c>
    </row>
    <row r="10" spans="1:4" x14ac:dyDescent="0.25">
      <c r="A10" s="2" t="s">
        <v>8</v>
      </c>
    </row>
    <row r="11" spans="1:4" x14ac:dyDescent="0.25">
      <c r="A11" t="s">
        <v>10</v>
      </c>
      <c r="B11" s="1">
        <f>4700*SQRT(B6)</f>
        <v>21538.105766292447</v>
      </c>
      <c r="C11" t="s">
        <v>13</v>
      </c>
    </row>
    <row r="12" spans="1:4" x14ac:dyDescent="0.25">
      <c r="A12" t="s">
        <v>9</v>
      </c>
      <c r="B12" s="1">
        <f>B8/B11</f>
        <v>9.2858676696166977</v>
      </c>
    </row>
    <row r="13" spans="1:4" x14ac:dyDescent="0.25">
      <c r="A13" t="s">
        <v>15</v>
      </c>
      <c r="B13" s="1">
        <f>0.6*SQRT(B6)</f>
        <v>2.7495454169735036</v>
      </c>
      <c r="C13" t="s">
        <v>14</v>
      </c>
    </row>
    <row r="15" spans="1:4" x14ac:dyDescent="0.25">
      <c r="A15" s="2" t="s">
        <v>16</v>
      </c>
    </row>
    <row r="16" spans="1:4" x14ac:dyDescent="0.25">
      <c r="A16" t="s">
        <v>18</v>
      </c>
      <c r="D16" s="1">
        <f>B2*B3</f>
        <v>150000</v>
      </c>
    </row>
    <row r="17" spans="1:12" x14ac:dyDescent="0.25">
      <c r="A17" t="s">
        <v>17</v>
      </c>
      <c r="D17" s="1">
        <f>(B12-1) * B5</f>
        <v>9943.0412035400368</v>
      </c>
    </row>
    <row r="18" spans="1:12" ht="17.25" x14ac:dyDescent="0.25">
      <c r="A18" t="s">
        <v>19</v>
      </c>
      <c r="D18" s="7">
        <f>D16+D17</f>
        <v>159943.04120354005</v>
      </c>
      <c r="E18" t="s">
        <v>12</v>
      </c>
    </row>
    <row r="19" spans="1:12" x14ac:dyDescent="0.25">
      <c r="A19" t="s">
        <v>20</v>
      </c>
    </row>
    <row r="20" spans="1:12" x14ac:dyDescent="0.25">
      <c r="B20" t="s">
        <v>21</v>
      </c>
      <c r="D20" s="1">
        <f>D16*B3/2</f>
        <v>37500000</v>
      </c>
    </row>
    <row r="21" spans="1:12" x14ac:dyDescent="0.25">
      <c r="B21" t="s">
        <v>22</v>
      </c>
      <c r="D21" s="1">
        <f>D17*B4</f>
        <v>4374938.1295576161</v>
      </c>
    </row>
    <row r="22" spans="1:12" x14ac:dyDescent="0.25">
      <c r="C22" s="6" t="s">
        <v>23</v>
      </c>
      <c r="D22" s="7">
        <f>SUM(D20:D21)</f>
        <v>41874938.129557617</v>
      </c>
    </row>
    <row r="23" spans="1:12" x14ac:dyDescent="0.25">
      <c r="A23" t="s">
        <v>24</v>
      </c>
      <c r="D23" s="8">
        <f>D22/D18</f>
        <v>261.81156625794353</v>
      </c>
      <c r="E23" t="s">
        <v>11</v>
      </c>
    </row>
    <row r="25" spans="1:12" ht="26.25" x14ac:dyDescent="0.4">
      <c r="A25" s="9" t="s">
        <v>33</v>
      </c>
      <c r="B25" s="9"/>
      <c r="C25" s="9"/>
      <c r="D25" s="9"/>
      <c r="E25" s="9"/>
      <c r="G25" s="9" t="s">
        <v>38</v>
      </c>
      <c r="H25" s="9"/>
      <c r="I25" s="9"/>
      <c r="J25" s="9"/>
      <c r="K25" s="9"/>
      <c r="L25" s="9"/>
    </row>
    <row r="26" spans="1:12" x14ac:dyDescent="0.25">
      <c r="A26" t="s">
        <v>25</v>
      </c>
      <c r="G26" t="s">
        <v>34</v>
      </c>
      <c r="H26" s="3">
        <f>B13 * (B4-D23) * B12 / (B3-D23)</f>
        <v>19.100389779026479</v>
      </c>
      <c r="I26" t="s">
        <v>13</v>
      </c>
    </row>
    <row r="27" spans="1:12" x14ac:dyDescent="0.25">
      <c r="B27" t="s">
        <v>26</v>
      </c>
      <c r="D27" s="3">
        <f>D23</f>
        <v>261.81156625794353</v>
      </c>
      <c r="G27" t="s">
        <v>35</v>
      </c>
      <c r="H27" s="1">
        <f>B5*H26</f>
        <v>22920.467734831775</v>
      </c>
      <c r="J27" t="s">
        <v>37</v>
      </c>
      <c r="K27" s="1">
        <f>d - kd/3</f>
        <v>352.72947791401884</v>
      </c>
      <c r="L27" t="s">
        <v>11</v>
      </c>
    </row>
    <row r="28" spans="1:12" x14ac:dyDescent="0.25">
      <c r="B28" t="s">
        <v>27</v>
      </c>
      <c r="D28" s="1">
        <f>B3-D23</f>
        <v>238.18843374205647</v>
      </c>
      <c r="G28" t="s">
        <v>36</v>
      </c>
      <c r="H28" s="1">
        <f>1/2 * fr * (h - kd) * b</f>
        <v>98236.48745573526</v>
      </c>
      <c r="J28" t="s">
        <v>37</v>
      </c>
      <c r="K28" s="1">
        <f>h - kd/3 - (h-kd)/3</f>
        <v>333.33333333333337</v>
      </c>
      <c r="L28" t="s">
        <v>11</v>
      </c>
    </row>
    <row r="29" spans="1:12" x14ac:dyDescent="0.25">
      <c r="G29" t="s">
        <v>31</v>
      </c>
      <c r="H29" s="5">
        <f>H27*K27 + H28*K28</f>
        <v>40830220.436230749</v>
      </c>
    </row>
    <row r="30" spans="1:12" x14ac:dyDescent="0.25">
      <c r="A30" t="s">
        <v>28</v>
      </c>
    </row>
    <row r="31" spans="1:12" x14ac:dyDescent="0.25">
      <c r="B31" t="s">
        <v>29</v>
      </c>
      <c r="D31" s="1">
        <f>B2 * D27^3 / 12 + B2*D27*(D27/2)^2</f>
        <v>1794595136.465832</v>
      </c>
    </row>
    <row r="32" spans="1:12" x14ac:dyDescent="0.25">
      <c r="B32" t="s">
        <v>30</v>
      </c>
      <c r="D32" s="1">
        <f>B2*D28^3/12+B2*D28*(D28/2)^2</f>
        <v>1351331828.1540363</v>
      </c>
    </row>
    <row r="33" spans="1:5" x14ac:dyDescent="0.25">
      <c r="B33" t="s">
        <v>22</v>
      </c>
      <c r="D33" s="1">
        <f>D17*(B4-D23)^2</f>
        <v>315702673.73152244</v>
      </c>
    </row>
    <row r="34" spans="1:5" x14ac:dyDescent="0.25">
      <c r="C34" s="6" t="s">
        <v>23</v>
      </c>
      <c r="D34" s="5">
        <f>SUM(D31:D33)</f>
        <v>3461629638.3513908</v>
      </c>
    </row>
    <row r="36" spans="1:5" x14ac:dyDescent="0.25">
      <c r="A36" t="s">
        <v>31</v>
      </c>
      <c r="D36" s="5">
        <f>B13*D34/(h-kd)</f>
        <v>39959572.166699022</v>
      </c>
      <c r="E36" t="s">
        <v>32</v>
      </c>
    </row>
  </sheetData>
  <mergeCells count="2">
    <mergeCell ref="A25:E25"/>
    <mergeCell ref="G25:L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b</vt:lpstr>
      <vt:lpstr>d</vt:lpstr>
      <vt:lpstr>fr</vt:lpstr>
      <vt:lpstr>h</vt:lpstr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2018-09-07T00:52:11Z</dcterms:created>
  <dcterms:modified xsi:type="dcterms:W3CDTF">2018-09-07T01:38:42Z</dcterms:modified>
</cp:coreProperties>
</file>