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lekor\Desktop\KTH-dESA\Projects\SweGrids\WebConference 20160518\Assumptions\"/>
    </mc:Choice>
  </mc:AlternateContent>
  <bookViews>
    <workbookView xWindow="0" yWindow="0" windowWidth="25605" windowHeight="15480" tabRatio="500" activeTab="1"/>
  </bookViews>
  <sheets>
    <sheet name="General assumptions" sheetId="2" r:id="rId1"/>
    <sheet name="Capital costs" sheetId="1" r:id="rId2"/>
    <sheet name="Fuel costs" sheetId="3" r:id="rId3"/>
    <sheet name="O&amp;M costs" sheetId="4" r:id="rId4"/>
    <sheet name="T&amp;D costs &amp; assumptions" sheetId="5" r:id="rId5"/>
    <sheet name="References" sheetId="8" r:id="rId6"/>
    <sheet name="Sens. analyses" sheetId="6" r:id="rId7"/>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F28" i="3" l="1"/>
  <c r="J13" i="3"/>
  <c r="F26" i="3" s="1"/>
  <c r="D11" i="1"/>
  <c r="G21" i="1" s="1"/>
  <c r="G22" i="1"/>
  <c r="G23" i="1"/>
  <c r="G24" i="1"/>
  <c r="G19" i="1"/>
  <c r="G20" i="1"/>
  <c r="D13" i="3"/>
  <c r="F21" i="3"/>
  <c r="F9" i="2"/>
  <c r="D15" i="1"/>
  <c r="G25" i="1" s="1"/>
  <c r="F13" i="2"/>
  <c r="G9" i="2"/>
  <c r="E9" i="2"/>
  <c r="C4" i="2"/>
  <c r="I26" i="3" l="1"/>
  <c r="H21" i="1"/>
  <c r="F21" i="1"/>
  <c r="G12" i="4"/>
  <c r="F25" i="1"/>
  <c r="E25" i="1" s="1"/>
  <c r="D25" i="1" s="1"/>
  <c r="H25" i="1"/>
  <c r="I25" i="1" s="1"/>
  <c r="J25" i="1" s="1"/>
  <c r="K25" i="1" s="1"/>
  <c r="L25" i="1" s="1"/>
  <c r="M25" i="1" s="1"/>
  <c r="N25" i="1" s="1"/>
  <c r="O25" i="1" s="1"/>
  <c r="P25" i="1" s="1"/>
  <c r="Q25" i="1" s="1"/>
  <c r="R25" i="1" s="1"/>
  <c r="S25" i="1" s="1"/>
  <c r="T25" i="1" s="1"/>
  <c r="U25" i="1" s="1"/>
  <c r="V25" i="1" s="1"/>
  <c r="W25" i="1" s="1"/>
  <c r="X25" i="1" s="1"/>
  <c r="F19" i="3"/>
  <c r="D14" i="3"/>
  <c r="F27" i="3"/>
  <c r="G27" i="3" s="1"/>
  <c r="H27" i="3" s="1"/>
  <c r="G26" i="3"/>
  <c r="H26" i="3" s="1"/>
  <c r="H20" i="1"/>
  <c r="F20" i="1"/>
  <c r="G11" i="4"/>
  <c r="H19" i="1"/>
  <c r="F19" i="1"/>
  <c r="G10" i="4"/>
  <c r="H24" i="1"/>
  <c r="F24" i="1"/>
  <c r="G15" i="4"/>
  <c r="H23" i="1"/>
  <c r="F23" i="1"/>
  <c r="G14" i="4"/>
  <c r="H22" i="1"/>
  <c r="F22" i="1"/>
  <c r="G13" i="4"/>
  <c r="J14" i="3"/>
  <c r="I27" i="3" l="1"/>
  <c r="J26" i="3"/>
  <c r="K26" i="3" s="1"/>
  <c r="L26" i="3" s="1"/>
  <c r="M26" i="3" s="1"/>
  <c r="N26" i="3" s="1"/>
  <c r="O26" i="3" s="1"/>
  <c r="P26" i="3" s="1"/>
  <c r="Q26" i="3" s="1"/>
  <c r="R26" i="3" s="1"/>
  <c r="S26" i="3" s="1"/>
  <c r="T26" i="3" s="1"/>
  <c r="U26" i="3" s="1"/>
  <c r="V26" i="3" s="1"/>
  <c r="W26" i="3" s="1"/>
  <c r="X26" i="3" s="1"/>
  <c r="Y26" i="3" s="1"/>
  <c r="Z26" i="3" s="1"/>
  <c r="E22" i="1"/>
  <c r="F13" i="4"/>
  <c r="H14" i="4"/>
  <c r="I23" i="1"/>
  <c r="E20" i="1"/>
  <c r="F11" i="4"/>
  <c r="H13" i="4"/>
  <c r="I22" i="1"/>
  <c r="E19" i="1"/>
  <c r="F10" i="4"/>
  <c r="H11" i="4"/>
  <c r="I20" i="1"/>
  <c r="F20" i="3"/>
  <c r="G20" i="3" s="1"/>
  <c r="H20" i="3" s="1"/>
  <c r="I20" i="3" s="1"/>
  <c r="G19" i="3"/>
  <c r="H19" i="3" s="1"/>
  <c r="I19" i="3" s="1"/>
  <c r="J19" i="3" s="1"/>
  <c r="K19" i="3" s="1"/>
  <c r="L19" i="3" s="1"/>
  <c r="M19" i="3" s="1"/>
  <c r="N19" i="3" s="1"/>
  <c r="O19" i="3" s="1"/>
  <c r="P19" i="3" s="1"/>
  <c r="Q19" i="3" s="1"/>
  <c r="R19" i="3" s="1"/>
  <c r="S19" i="3" s="1"/>
  <c r="T19" i="3" s="1"/>
  <c r="U19" i="3" s="1"/>
  <c r="V19" i="3" s="1"/>
  <c r="W19" i="3" s="1"/>
  <c r="X19" i="3" s="1"/>
  <c r="Y19" i="3" s="1"/>
  <c r="Z19" i="3" s="1"/>
  <c r="E21" i="1"/>
  <c r="D21" i="1" s="1"/>
  <c r="F12" i="4"/>
  <c r="E23" i="1"/>
  <c r="F14" i="4"/>
  <c r="H15" i="4"/>
  <c r="I24" i="1"/>
  <c r="E24" i="1"/>
  <c r="F15" i="4"/>
  <c r="H10" i="4"/>
  <c r="I19" i="1"/>
  <c r="H12" i="4"/>
  <c r="I21" i="1"/>
  <c r="J20" i="3" l="1"/>
  <c r="I22" i="3"/>
  <c r="J27" i="3"/>
  <c r="I29" i="3"/>
  <c r="D12" i="4"/>
  <c r="E12" i="4"/>
  <c r="J19" i="1"/>
  <c r="I10" i="4"/>
  <c r="J24" i="1"/>
  <c r="I15" i="4"/>
  <c r="J20" i="1"/>
  <c r="I11" i="4"/>
  <c r="J22" i="1"/>
  <c r="I13" i="4"/>
  <c r="J23" i="1"/>
  <c r="I14" i="4"/>
  <c r="J21" i="1"/>
  <c r="I12" i="4"/>
  <c r="E15" i="4"/>
  <c r="D24" i="1"/>
  <c r="D15" i="4" s="1"/>
  <c r="D23" i="1"/>
  <c r="D14" i="4" s="1"/>
  <c r="E14" i="4"/>
  <c r="D19" i="1"/>
  <c r="D10" i="4" s="1"/>
  <c r="E10" i="4"/>
  <c r="D20" i="1"/>
  <c r="D11" i="4" s="1"/>
  <c r="E11" i="4"/>
  <c r="D22" i="1"/>
  <c r="D13" i="4" s="1"/>
  <c r="E13" i="4"/>
  <c r="K27" i="3" l="1"/>
  <c r="J29" i="3"/>
  <c r="K20" i="3"/>
  <c r="J22" i="3"/>
  <c r="K23" i="1"/>
  <c r="J14" i="4"/>
  <c r="J10" i="4"/>
  <c r="K19" i="1"/>
  <c r="J11" i="4"/>
  <c r="K20" i="1"/>
  <c r="J12" i="4"/>
  <c r="K21" i="1"/>
  <c r="J13" i="4"/>
  <c r="K22" i="1"/>
  <c r="J15" i="4"/>
  <c r="K24" i="1"/>
  <c r="L20" i="3" l="1"/>
  <c r="K22" i="3"/>
  <c r="L27" i="3"/>
  <c r="K29" i="3"/>
  <c r="L24" i="1"/>
  <c r="K15" i="4"/>
  <c r="L21" i="1"/>
  <c r="K12" i="4"/>
  <c r="L19" i="1"/>
  <c r="K10" i="4"/>
  <c r="L22" i="1"/>
  <c r="K13" i="4"/>
  <c r="L20" i="1"/>
  <c r="K11" i="4"/>
  <c r="L23" i="1"/>
  <c r="K14" i="4"/>
  <c r="M27" i="3" l="1"/>
  <c r="L29" i="3"/>
  <c r="M20" i="3"/>
  <c r="L22" i="3"/>
  <c r="L13" i="4"/>
  <c r="M22" i="1"/>
  <c r="L14" i="4"/>
  <c r="M23" i="1"/>
  <c r="L12" i="4"/>
  <c r="M21" i="1"/>
  <c r="L11" i="4"/>
  <c r="M20" i="1"/>
  <c r="L10" i="4"/>
  <c r="M19" i="1"/>
  <c r="L15" i="4"/>
  <c r="M24" i="1"/>
  <c r="N20" i="3" l="1"/>
  <c r="M22" i="3"/>
  <c r="N27" i="3"/>
  <c r="M29" i="3"/>
  <c r="N24" i="1"/>
  <c r="M15" i="4"/>
  <c r="N20" i="1"/>
  <c r="M11" i="4"/>
  <c r="N23" i="1"/>
  <c r="M14" i="4"/>
  <c r="N19" i="1"/>
  <c r="M10" i="4"/>
  <c r="N21" i="1"/>
  <c r="M12" i="4"/>
  <c r="N22" i="1"/>
  <c r="M13" i="4"/>
  <c r="O27" i="3" l="1"/>
  <c r="N29" i="3"/>
  <c r="O20" i="3"/>
  <c r="N22" i="3"/>
  <c r="N10" i="4"/>
  <c r="O19" i="1"/>
  <c r="N11" i="4"/>
  <c r="O20" i="1"/>
  <c r="N13" i="4"/>
  <c r="O22" i="1"/>
  <c r="O21" i="1"/>
  <c r="N12" i="4"/>
  <c r="N14" i="4"/>
  <c r="O23" i="1"/>
  <c r="O24" i="1"/>
  <c r="N15" i="4"/>
  <c r="P20" i="3" l="1"/>
  <c r="O22" i="3"/>
  <c r="P27" i="3"/>
  <c r="O29" i="3"/>
  <c r="P21" i="1"/>
  <c r="O12" i="4"/>
  <c r="P20" i="1"/>
  <c r="O11" i="4"/>
  <c r="P24" i="1"/>
  <c r="O15" i="4"/>
  <c r="P23" i="1"/>
  <c r="O14" i="4"/>
  <c r="P22" i="1"/>
  <c r="O13" i="4"/>
  <c r="P19" i="1"/>
  <c r="O10" i="4"/>
  <c r="Q27" i="3" l="1"/>
  <c r="P29" i="3"/>
  <c r="Q20" i="3"/>
  <c r="P22" i="3"/>
  <c r="P10" i="4"/>
  <c r="Q19" i="1"/>
  <c r="P14" i="4"/>
  <c r="Q23" i="1"/>
  <c r="P11" i="4"/>
  <c r="Q20" i="1"/>
  <c r="P13" i="4"/>
  <c r="Q22" i="1"/>
  <c r="P15" i="4"/>
  <c r="Q24" i="1"/>
  <c r="P12" i="4"/>
  <c r="Q21" i="1"/>
  <c r="R20" i="3" l="1"/>
  <c r="Q22" i="3"/>
  <c r="R27" i="3"/>
  <c r="Q29" i="3"/>
  <c r="R21" i="1"/>
  <c r="Q12" i="4"/>
  <c r="R22" i="1"/>
  <c r="Q13" i="4"/>
  <c r="R23" i="1"/>
  <c r="Q14" i="4"/>
  <c r="R24" i="1"/>
  <c r="Q15" i="4"/>
  <c r="R20" i="1"/>
  <c r="Q11" i="4"/>
  <c r="R19" i="1"/>
  <c r="Q10" i="4"/>
  <c r="S27" i="3" l="1"/>
  <c r="R29" i="3"/>
  <c r="S20" i="3"/>
  <c r="R22" i="3"/>
  <c r="R11" i="4"/>
  <c r="S20" i="1"/>
  <c r="S23" i="1"/>
  <c r="R14" i="4"/>
  <c r="R12" i="4"/>
  <c r="S21" i="1"/>
  <c r="R10" i="4"/>
  <c r="S19" i="1"/>
  <c r="R15" i="4"/>
  <c r="S24" i="1"/>
  <c r="R13" i="4"/>
  <c r="S22" i="1"/>
  <c r="T20" i="3" l="1"/>
  <c r="S22" i="3"/>
  <c r="T27" i="3"/>
  <c r="S29" i="3"/>
  <c r="T22" i="1"/>
  <c r="S13" i="4"/>
  <c r="T19" i="1"/>
  <c r="S10" i="4"/>
  <c r="T23" i="1"/>
  <c r="S14" i="4"/>
  <c r="T24" i="1"/>
  <c r="S15" i="4"/>
  <c r="T21" i="1"/>
  <c r="S12" i="4"/>
  <c r="T20" i="1"/>
  <c r="S11" i="4"/>
  <c r="U27" i="3" l="1"/>
  <c r="T29" i="3"/>
  <c r="U20" i="3"/>
  <c r="T22" i="3"/>
  <c r="T12" i="4"/>
  <c r="U21" i="1"/>
  <c r="T14" i="4"/>
  <c r="U23" i="1"/>
  <c r="T13" i="4"/>
  <c r="U22" i="1"/>
  <c r="T11" i="4"/>
  <c r="U20" i="1"/>
  <c r="T15" i="4"/>
  <c r="U24" i="1"/>
  <c r="T10" i="4"/>
  <c r="U19" i="1"/>
  <c r="V20" i="3" l="1"/>
  <c r="U22" i="3"/>
  <c r="V27" i="3"/>
  <c r="U29" i="3"/>
  <c r="V19" i="1"/>
  <c r="U10" i="4"/>
  <c r="V20" i="1"/>
  <c r="U11" i="4"/>
  <c r="V23" i="1"/>
  <c r="U14" i="4"/>
  <c r="V24" i="1"/>
  <c r="U15" i="4"/>
  <c r="V22" i="1"/>
  <c r="U13" i="4"/>
  <c r="V21" i="1"/>
  <c r="U12" i="4"/>
  <c r="W27" i="3" l="1"/>
  <c r="V29" i="3"/>
  <c r="W20" i="3"/>
  <c r="V22" i="3"/>
  <c r="W24" i="1"/>
  <c r="V15" i="4"/>
  <c r="V12" i="4"/>
  <c r="W21" i="1"/>
  <c r="V11" i="4"/>
  <c r="W20" i="1"/>
  <c r="V13" i="4"/>
  <c r="W22" i="1"/>
  <c r="V14" i="4"/>
  <c r="W23" i="1"/>
  <c r="V10" i="4"/>
  <c r="W19" i="1"/>
  <c r="X20" i="3" l="1"/>
  <c r="W22" i="3"/>
  <c r="X27" i="3"/>
  <c r="W29" i="3"/>
  <c r="X22" i="1"/>
  <c r="X13" i="4" s="1"/>
  <c r="W13" i="4"/>
  <c r="X23" i="1"/>
  <c r="X14" i="4" s="1"/>
  <c r="W14" i="4"/>
  <c r="X20" i="1"/>
  <c r="X11" i="4" s="1"/>
  <c r="W11" i="4"/>
  <c r="X19" i="1"/>
  <c r="X10" i="4" s="1"/>
  <c r="W10" i="4"/>
  <c r="X21" i="1"/>
  <c r="X12" i="4" s="1"/>
  <c r="W12" i="4"/>
  <c r="X24" i="1"/>
  <c r="X15" i="4" s="1"/>
  <c r="W15" i="4"/>
  <c r="Y27" i="3" l="1"/>
  <c r="X29" i="3"/>
  <c r="Y20" i="3"/>
  <c r="X22" i="3"/>
  <c r="Z20" i="3" l="1"/>
  <c r="Z22" i="3" s="1"/>
  <c r="Y22" i="3"/>
  <c r="Z27" i="3"/>
  <c r="Z29" i="3" s="1"/>
  <c r="Y29" i="3"/>
</calcChain>
</file>

<file path=xl/sharedStrings.xml><?xml version="1.0" encoding="utf-8"?>
<sst xmlns="http://schemas.openxmlformats.org/spreadsheetml/2006/main" count="223" uniqueCount="121">
  <si>
    <t>Parameter</t>
  </si>
  <si>
    <t>Discount Rate</t>
  </si>
  <si>
    <t>Source</t>
  </si>
  <si>
    <t xml:space="preserve">Diesel gen (micro) </t>
  </si>
  <si>
    <t xml:space="preserve">Diesel generator (mini) </t>
  </si>
  <si>
    <t>Solar PV (mini)</t>
  </si>
  <si>
    <t>Solar PV (middle)</t>
  </si>
  <si>
    <t>Wind onshore (mini)</t>
  </si>
  <si>
    <t>PV-wind hybrid (mini)</t>
  </si>
  <si>
    <t>Micro hydro</t>
  </si>
  <si>
    <t>IRENA</t>
  </si>
  <si>
    <t>USD/km</t>
  </si>
  <si>
    <t>LV line cost (0.2 kV)</t>
  </si>
  <si>
    <t>USD/50 kVA</t>
  </si>
  <si>
    <t>USD/HH</t>
  </si>
  <si>
    <t>Transmission &amp; Distribution costs</t>
  </si>
  <si>
    <t>ESMAP</t>
  </si>
  <si>
    <t>Technical and Economic Assessment of Off-grid, Mini-grid and Grid Electrification Technologies ; ESMAP Technical Paper 121/07</t>
  </si>
  <si>
    <t>WB - indicators</t>
  </si>
  <si>
    <t>http://data.worldbank.org/country/nigeria</t>
  </si>
  <si>
    <t>WB-ESMAP META</t>
  </si>
  <si>
    <t>Model for Electricity Technology Assessments (META); 2012</t>
  </si>
  <si>
    <t>InfoResources</t>
  </si>
  <si>
    <t>FOCUS No 2/06 , Sustainable Energy; Rural Energy Poverty Alleviation</t>
  </si>
  <si>
    <t xml:space="preserve">Renewable Power Generation Costs in 2012: An Overview </t>
  </si>
  <si>
    <t>Plant capacity (MW)</t>
  </si>
  <si>
    <t>Generation source</t>
  </si>
  <si>
    <t>Reference-Assumptions</t>
  </si>
  <si>
    <t>Year 1 capital investement cost (US$/kW)</t>
  </si>
  <si>
    <t xml:space="preserve"> Capital investment costs for year 1 of the model</t>
  </si>
  <si>
    <t>$/l</t>
  </si>
  <si>
    <t>Value</t>
  </si>
  <si>
    <t>unit</t>
  </si>
  <si>
    <t>Diesel pump price in NIGERIA (2012)</t>
  </si>
  <si>
    <t>Year 1 fuel price for Stand Alone DG</t>
  </si>
  <si>
    <t>Year 1 fuel price for Micro-Grid connected DG</t>
  </si>
  <si>
    <t>As pump price</t>
  </si>
  <si>
    <t>Pump price reduced by 30%</t>
  </si>
  <si>
    <t>$/kWh</t>
  </si>
  <si>
    <t>-</t>
  </si>
  <si>
    <t>Projected Grid Elecrtcity price</t>
  </si>
  <si>
    <t>Grid Electricity cost Nigeria (2012)</t>
  </si>
  <si>
    <t>Distribution losses</t>
  </si>
  <si>
    <t>O&amp;M costs of distribution</t>
  </si>
  <si>
    <t>Of Capital Cost/year</t>
  </si>
  <si>
    <t>Unit</t>
  </si>
  <si>
    <t xml:space="preserve">Value </t>
  </si>
  <si>
    <t>General parametres</t>
  </si>
  <si>
    <t>Full reference</t>
  </si>
  <si>
    <t>Capacity factor (average)</t>
  </si>
  <si>
    <t>Efficiency</t>
  </si>
  <si>
    <t>source</t>
  </si>
  <si>
    <t>Operational life (Years)</t>
  </si>
  <si>
    <t>MV line cost (33 kV)</t>
  </si>
  <si>
    <t>&lt;0.025</t>
  </si>
  <si>
    <t>Micro Grid connected/ Stand Alone</t>
  </si>
  <si>
    <t>Stand Alone</t>
  </si>
  <si>
    <t>References</t>
  </si>
  <si>
    <t>Other (technology specific) parameters</t>
  </si>
  <si>
    <t>Ref. Number</t>
  </si>
  <si>
    <t>Acronym</t>
  </si>
  <si>
    <t>Micro Grid connected</t>
  </si>
  <si>
    <t>IEA-WEO 2011</t>
  </si>
  <si>
    <t>IEA - World Energy Outlook 2011</t>
  </si>
  <si>
    <t>Columbia</t>
  </si>
  <si>
    <t>Liberia Power Sector
Capacity Building and Energy Master Planning; Modi Research Group, Energy Planning Team; August 2013</t>
  </si>
  <si>
    <t>IEA NPS recommendation</t>
  </si>
  <si>
    <t>Model for Electricity Technology Assessments (META);  annexes, 2006</t>
  </si>
  <si>
    <t>ESMAP-A</t>
  </si>
  <si>
    <t>IEA - Given</t>
  </si>
  <si>
    <t>Cost reduction rate (%/yr) - Ref: IEA given</t>
  </si>
  <si>
    <t>Projected fuel price for Stand Alone DG*</t>
  </si>
  <si>
    <t>projected fuel price for Micro-Grid connected DG*</t>
  </si>
  <si>
    <t>HV line cost (69 KV)</t>
  </si>
  <si>
    <t>HV line cost (230 KV)</t>
  </si>
  <si>
    <t>Value min</t>
  </si>
  <si>
    <t>Value Max</t>
  </si>
  <si>
    <t>HV line cost (138 KV)</t>
  </si>
  <si>
    <t>Transformers</t>
  </si>
  <si>
    <t>‘Model-based scenarios for rural electrification in developing countries Bas J. van Ruijven, Jules Schers, Detlef P. van Vuuren (Energy, 2012)’</t>
  </si>
  <si>
    <t>Energy, 2012</t>
  </si>
  <si>
    <t>Renewable and Sustainable Energy Reviews, 2013</t>
  </si>
  <si>
    <t>S. Szabó et. al., Sustainable energy planning: Leapfrogging the energy poverty gap in Africa, Renewable and Sustainable Energy Reviews, 2013</t>
  </si>
  <si>
    <t>WB Data</t>
  </si>
  <si>
    <t>http://data.worldbank.org/indicator</t>
  </si>
  <si>
    <t>[9]</t>
  </si>
  <si>
    <t>[1], [3], IEA inputs</t>
  </si>
  <si>
    <t>[2]</t>
  </si>
  <si>
    <t>[3]</t>
  </si>
  <si>
    <t>[3],[8]</t>
  </si>
  <si>
    <t xml:space="preserve"> Capital investment costs projections for generation technologies suggested by IEA (US$/kW)</t>
  </si>
  <si>
    <t>O&amp;M costst costs for generation technologies (US$/year/kW)</t>
  </si>
  <si>
    <t>Additional Connection cost per household connected to grid</t>
  </si>
  <si>
    <t>Additional Connection cost per household connected with microgrid</t>
  </si>
  <si>
    <t xml:space="preserve">http://www.infrastructureafrica.org/library/doc/773/nigeria-electricity-transmission-lines-data ;  http://www.infrastructureafrica.org/library/doc/774/nigeria-power-plants-data </t>
  </si>
  <si>
    <t xml:space="preserve">African Development Bank Group; 2011 Africa Infrastructure Knowledge Program </t>
  </si>
  <si>
    <t>AFdB</t>
  </si>
  <si>
    <t>InfrastructureAfrica</t>
  </si>
  <si>
    <t>Starting from the price for mini DG (2010) indicated in  [1] , with IEA projections</t>
  </si>
  <si>
    <t>Maps</t>
  </si>
  <si>
    <t>a</t>
  </si>
  <si>
    <t>b</t>
  </si>
  <si>
    <t>c</t>
  </si>
  <si>
    <t>d</t>
  </si>
  <si>
    <t>e</t>
  </si>
  <si>
    <t>f</t>
  </si>
  <si>
    <t>g</t>
  </si>
  <si>
    <t>h</t>
  </si>
  <si>
    <t>i</t>
  </si>
  <si>
    <t>l</t>
  </si>
  <si>
    <t>m</t>
  </si>
  <si>
    <t>n</t>
  </si>
  <si>
    <t>o</t>
  </si>
  <si>
    <t>Projected fuel costs projections  (US$/kWh) - NIGERIA</t>
  </si>
  <si>
    <t>Projected fuel costs projections  (US$/kWh) - Ethiopia</t>
  </si>
  <si>
    <t>Small Hydro potentials</t>
  </si>
  <si>
    <t>UNIDo, World Small Hydropower Development Report, 2013</t>
  </si>
  <si>
    <t xml:space="preserve"> Fuel costs for year 1 of the model - Nigeria</t>
  </si>
  <si>
    <t xml:space="preserve"> Fuel costs for year 1 of the model - Ethiopia</t>
  </si>
  <si>
    <t>Wind onshore- between 100kw and 300kw</t>
  </si>
  <si>
    <t>Obtained for each grid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</si>
</sst>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000"/>
    <numFmt numFmtId="165" formatCode="0.00000"/>
    <numFmt numFmtId="166" formatCode="0.000"/>
    <numFmt numFmtId="167" formatCode="0.0"/>
    <numFmt numFmtId="168" formatCode="0.0%"/>
  </numFmts>
  <fonts count="12" x14ac:knownFonts="1">
    <font>
      <sz val="12"/>
      <color theme="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b/>
      <sz val="12"/>
      <color indexed="8"/>
      <name val="Calibri"/>
      <family val="2"/>
    </font>
    <font>
      <sz val="10"/>
      <color rgb="FF000000"/>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name val="Calibri"/>
      <family val="2"/>
      <scheme val="minor"/>
    </font>
    <font>
      <sz val="11"/>
      <name val="Calibri"/>
      <family val="2"/>
      <scheme val="minor"/>
    </font>
    <font>
      <sz val="12"/>
      <color theme="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8" tint="0.79998168889431442"/>
        <bgColor rgb="FF000000"/>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FFF00"/>
        <bgColor indexed="64"/>
      </patternFill>
    </fill>
  </fills>
  <borders count="30">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medium">
        <color auto="1"/>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5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9" fontId="1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92">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Fill="1" applyBorder="1" applyAlignment="1">
      <alignment wrapText="1"/>
    </xf>
    <xf numFmtId="0" fontId="4" fillId="0" borderId="0" xfId="0" applyFont="1" applyFill="1" applyBorder="1" applyAlignment="1">
      <alignment horizontal="center" vertical="center" wrapText="1"/>
    </xf>
    <xf numFmtId="0" fontId="0" fillId="0" borderId="0" xfId="0" applyFill="1" applyBorder="1" applyAlignment="1">
      <alignment horizontal="left" vertical="center" wrapText="1"/>
    </xf>
    <xf numFmtId="0" fontId="4" fillId="0" borderId="0" xfId="0" applyFont="1" applyFill="1" applyBorder="1" applyAlignment="1">
      <alignment horizontal="left" vertical="center" wrapText="1"/>
    </xf>
    <xf numFmtId="2" fontId="3" fillId="0" borderId="0" xfId="0" applyNumberFormat="1" applyFont="1" applyFill="1" applyBorder="1" applyAlignment="1">
      <alignment horizontal="left" vertical="center" wrapText="1"/>
    </xf>
    <xf numFmtId="164" fontId="5" fillId="0" borderId="0" xfId="0" applyNumberFormat="1" applyFont="1" applyFill="1" applyBorder="1" applyAlignment="1">
      <alignment horizontal="left" vertical="center" wrapText="1"/>
    </xf>
    <xf numFmtId="164" fontId="2" fillId="0" borderId="0" xfId="0" applyNumberFormat="1" applyFont="1" applyFill="1" applyBorder="1" applyAlignment="1">
      <alignment horizontal="left" vertical="center" wrapText="1"/>
    </xf>
    <xf numFmtId="164" fontId="0" fillId="0" borderId="0" xfId="0" applyNumberFormat="1" applyFill="1" applyBorder="1" applyAlignment="1">
      <alignment horizontal="left" vertical="center" wrapText="1"/>
    </xf>
    <xf numFmtId="165" fontId="4" fillId="0" borderId="0" xfId="0" applyNumberFormat="1" applyFont="1" applyFill="1" applyBorder="1" applyAlignment="1">
      <alignment horizontal="left" vertical="center" wrapText="1"/>
    </xf>
    <xf numFmtId="0" fontId="0" fillId="0" borderId="0" xfId="0" applyFill="1" applyBorder="1" applyAlignment="1">
      <alignment horizontal="center" vertical="center" wrapText="1"/>
    </xf>
    <xf numFmtId="2" fontId="3" fillId="0" borderId="0" xfId="0" applyNumberFormat="1" applyFont="1" applyFill="1" applyBorder="1" applyAlignment="1">
      <alignment horizontal="center" vertical="center" wrapText="1"/>
    </xf>
    <xf numFmtId="164" fontId="2" fillId="0" borderId="0" xfId="0" applyNumberFormat="1" applyFont="1" applyFill="1" applyBorder="1" applyAlignment="1">
      <alignment horizontal="center" vertical="center" wrapText="1"/>
    </xf>
    <xf numFmtId="2" fontId="0" fillId="0" borderId="0" xfId="0" applyNumberFormat="1" applyFill="1" applyBorder="1" applyAlignment="1">
      <alignment horizontal="center" vertical="center" wrapText="1"/>
    </xf>
    <xf numFmtId="164" fontId="0" fillId="0" borderId="0" xfId="0" applyNumberFormat="1" applyFill="1" applyBorder="1" applyAlignment="1">
      <alignment horizontal="center" vertical="center" wrapText="1"/>
    </xf>
    <xf numFmtId="2" fontId="3" fillId="0" borderId="4" xfId="0" applyNumberFormat="1" applyFont="1" applyFill="1" applyBorder="1" applyAlignment="1">
      <alignment horizontal="left" vertical="center" wrapText="1"/>
    </xf>
    <xf numFmtId="2" fontId="3" fillId="0" borderId="6" xfId="0" applyNumberFormat="1" applyFont="1" applyFill="1" applyBorder="1" applyAlignment="1">
      <alignment horizontal="left" vertical="center" wrapText="1"/>
    </xf>
    <xf numFmtId="164" fontId="2" fillId="0" borderId="7" xfId="0" applyNumberFormat="1" applyFont="1" applyFill="1" applyBorder="1" applyAlignment="1">
      <alignment horizontal="left" vertical="center" wrapText="1"/>
    </xf>
    <xf numFmtId="0" fontId="0" fillId="0" borderId="0" xfId="0" applyFont="1" applyFill="1" applyBorder="1" applyAlignment="1">
      <alignment horizontal="left" vertical="center" wrapText="1"/>
    </xf>
    <xf numFmtId="2" fontId="4" fillId="0" borderId="4" xfId="0" applyNumberFormat="1" applyFont="1" applyFill="1" applyBorder="1" applyAlignment="1">
      <alignment horizontal="left" vertical="center" wrapText="1"/>
    </xf>
    <xf numFmtId="2" fontId="4" fillId="0" borderId="6" xfId="0" applyNumberFormat="1" applyFont="1" applyFill="1" applyBorder="1" applyAlignment="1">
      <alignment horizontal="left" vertical="center" wrapText="1"/>
    </xf>
    <xf numFmtId="164" fontId="0" fillId="0" borderId="7" xfId="0" applyNumberFormat="1" applyFill="1" applyBorder="1" applyAlignment="1">
      <alignment horizontal="left" vertical="center" wrapText="1"/>
    </xf>
    <xf numFmtId="2" fontId="9" fillId="2" borderId="12" xfId="0" applyNumberFormat="1" applyFont="1" applyFill="1" applyBorder="1" applyAlignment="1">
      <alignment horizontal="left" vertical="center" wrapText="1"/>
    </xf>
    <xf numFmtId="164" fontId="8" fillId="2" borderId="13" xfId="0" applyNumberFormat="1" applyFont="1" applyFill="1" applyBorder="1" applyAlignment="1">
      <alignment horizontal="left" vertical="center" wrapText="1"/>
    </xf>
    <xf numFmtId="1" fontId="0" fillId="2" borderId="13" xfId="0" applyNumberFormat="1" applyFill="1" applyBorder="1" applyAlignment="1">
      <alignment horizontal="left" vertical="center" wrapText="1"/>
    </xf>
    <xf numFmtId="1" fontId="0" fillId="2" borderId="14" xfId="0" applyNumberFormat="1" applyFill="1" applyBorder="1" applyAlignment="1">
      <alignment horizontal="left" vertical="center" wrapText="1"/>
    </xf>
    <xf numFmtId="1" fontId="8" fillId="2" borderId="13" xfId="0" applyNumberFormat="1" applyFont="1" applyFill="1" applyBorder="1" applyAlignment="1">
      <alignment horizontal="left" vertical="center" wrapText="1"/>
    </xf>
    <xf numFmtId="2" fontId="9" fillId="2" borderId="12" xfId="0" applyNumberFormat="1" applyFont="1" applyFill="1" applyBorder="1" applyAlignment="1">
      <alignment horizontal="center" vertical="center" wrapText="1"/>
    </xf>
    <xf numFmtId="164" fontId="8" fillId="2" borderId="13" xfId="0" applyNumberFormat="1" applyFont="1" applyFill="1" applyBorder="1" applyAlignment="1">
      <alignment horizontal="center" vertical="center" wrapText="1"/>
    </xf>
    <xf numFmtId="1" fontId="8" fillId="2" borderId="13" xfId="0" applyNumberFormat="1" applyFont="1" applyFill="1" applyBorder="1" applyAlignment="1">
      <alignment horizontal="center" vertical="center" wrapText="1"/>
    </xf>
    <xf numFmtId="2" fontId="3" fillId="0" borderId="4" xfId="0" applyNumberFormat="1" applyFont="1" applyFill="1" applyBorder="1" applyAlignment="1">
      <alignment horizontal="center" vertical="center" wrapText="1"/>
    </xf>
    <xf numFmtId="166" fontId="0" fillId="0" borderId="0" xfId="0" applyNumberFormat="1" applyFill="1" applyBorder="1" applyAlignment="1">
      <alignment horizontal="center" vertical="center" wrapText="1"/>
    </xf>
    <xf numFmtId="2" fontId="3" fillId="0" borderId="6" xfId="0" applyNumberFormat="1" applyFont="1" applyFill="1" applyBorder="1" applyAlignment="1">
      <alignment horizontal="center" vertical="center" wrapText="1"/>
    </xf>
    <xf numFmtId="164" fontId="2" fillId="0" borderId="7" xfId="0" applyNumberFormat="1" applyFont="1" applyFill="1" applyBorder="1" applyAlignment="1">
      <alignment horizontal="center" vertical="center" wrapText="1"/>
    </xf>
    <xf numFmtId="166" fontId="0" fillId="0" borderId="7" xfId="0" applyNumberFormat="1" applyFill="1" applyBorder="1" applyAlignment="1">
      <alignment horizontal="center" vertical="center" wrapText="1"/>
    </xf>
    <xf numFmtId="0" fontId="10" fillId="0" borderId="0" xfId="0" applyFont="1" applyBorder="1" applyAlignment="1">
      <alignment horizontal="center" vertical="center" wrapText="1"/>
    </xf>
    <xf numFmtId="0" fontId="0" fillId="0" borderId="0" xfId="0" applyBorder="1" applyAlignment="1">
      <alignment horizontal="center" vertical="center" wrapText="1"/>
    </xf>
    <xf numFmtId="0" fontId="9" fillId="0" borderId="4" xfId="0" applyFont="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0" borderId="7" xfId="0" applyFill="1" applyBorder="1" applyAlignment="1">
      <alignment horizontal="center" vertical="center" wrapText="1"/>
    </xf>
    <xf numFmtId="167" fontId="0" fillId="0" borderId="0" xfId="0" applyNumberFormat="1" applyFill="1" applyBorder="1" applyAlignment="1">
      <alignment horizontal="left" vertical="center" wrapText="1"/>
    </xf>
    <xf numFmtId="167" fontId="0" fillId="0" borderId="5" xfId="0" applyNumberFormat="1" applyFill="1" applyBorder="1" applyAlignment="1">
      <alignment horizontal="left" vertical="center" wrapText="1"/>
    </xf>
    <xf numFmtId="167" fontId="0" fillId="0" borderId="7" xfId="0" applyNumberFormat="1" applyFill="1" applyBorder="1" applyAlignment="1">
      <alignment horizontal="left" vertical="center" wrapText="1"/>
    </xf>
    <xf numFmtId="167" fontId="0" fillId="0" borderId="8" xfId="0" applyNumberFormat="1" applyFill="1" applyBorder="1" applyAlignment="1">
      <alignment horizontal="left" vertical="center" wrapText="1"/>
    </xf>
    <xf numFmtId="0" fontId="0" fillId="0" borderId="0" xfId="0" applyBorder="1" applyAlignment="1">
      <alignment wrapText="1"/>
    </xf>
    <xf numFmtId="0" fontId="0" fillId="0" borderId="4" xfId="0" applyFill="1" applyBorder="1" applyAlignment="1">
      <alignment wrapText="1"/>
    </xf>
    <xf numFmtId="0" fontId="0" fillId="0" borderId="5" xfId="0" applyBorder="1" applyAlignment="1">
      <alignment wrapText="1"/>
    </xf>
    <xf numFmtId="0" fontId="0" fillId="0" borderId="4" xfId="0" applyBorder="1" applyAlignment="1">
      <alignment wrapText="1"/>
    </xf>
    <xf numFmtId="0" fontId="0" fillId="0" borderId="6" xfId="0" applyBorder="1" applyAlignment="1">
      <alignment wrapText="1"/>
    </xf>
    <xf numFmtId="9" fontId="0" fillId="0" borderId="7" xfId="0" applyNumberFormat="1" applyBorder="1" applyAlignment="1">
      <alignment wrapText="1"/>
    </xf>
    <xf numFmtId="0" fontId="0" fillId="0" borderId="7" xfId="0" applyBorder="1" applyAlignment="1">
      <alignment wrapText="1"/>
    </xf>
    <xf numFmtId="0" fontId="0" fillId="0" borderId="8" xfId="0" applyBorder="1" applyAlignment="1">
      <alignment wrapText="1"/>
    </xf>
    <xf numFmtId="0" fontId="0" fillId="2" borderId="12" xfId="0" applyFill="1" applyBorder="1" applyAlignment="1">
      <alignment horizontal="center" wrapText="1"/>
    </xf>
    <xf numFmtId="0" fontId="0" fillId="2" borderId="13" xfId="0" applyFill="1" applyBorder="1" applyAlignment="1">
      <alignment horizontal="center" wrapText="1"/>
    </xf>
    <xf numFmtId="0" fontId="0" fillId="2" borderId="14" xfId="0" applyFill="1" applyBorder="1" applyAlignment="1">
      <alignment horizontal="center" wrapText="1"/>
    </xf>
    <xf numFmtId="0" fontId="0" fillId="0" borderId="15" xfId="0" applyBorder="1" applyAlignment="1">
      <alignment wrapText="1"/>
    </xf>
    <xf numFmtId="0" fontId="0" fillId="0" borderId="3" xfId="0" applyFill="1" applyBorder="1" applyAlignment="1">
      <alignment wrapText="1"/>
    </xf>
    <xf numFmtId="0" fontId="0" fillId="0" borderId="18" xfId="0" applyBorder="1" applyAlignment="1">
      <alignment wrapText="1"/>
    </xf>
    <xf numFmtId="0" fontId="0" fillId="0" borderId="19" xfId="0" applyFill="1" applyBorder="1" applyAlignment="1">
      <alignment wrapText="1"/>
    </xf>
    <xf numFmtId="0" fontId="0" fillId="0" borderId="1" xfId="0" applyFill="1" applyBorder="1" applyAlignment="1">
      <alignment wrapText="1"/>
    </xf>
    <xf numFmtId="0" fontId="0" fillId="0" borderId="20" xfId="0" applyBorder="1" applyAlignment="1">
      <alignment wrapText="1"/>
    </xf>
    <xf numFmtId="0" fontId="0" fillId="0" borderId="16" xfId="0" applyBorder="1" applyAlignment="1">
      <alignment wrapText="1"/>
    </xf>
    <xf numFmtId="9" fontId="0" fillId="0" borderId="2" xfId="0" applyNumberFormat="1" applyBorder="1" applyAlignment="1">
      <alignment wrapText="1"/>
    </xf>
    <xf numFmtId="0" fontId="0" fillId="0" borderId="2" xfId="0" applyBorder="1" applyAlignment="1">
      <alignment wrapText="1"/>
    </xf>
    <xf numFmtId="168" fontId="0" fillId="0" borderId="0" xfId="0" applyNumberFormat="1" applyFill="1" applyBorder="1" applyAlignment="1">
      <alignment horizontal="center" vertical="center" wrapText="1"/>
    </xf>
    <xf numFmtId="1" fontId="2" fillId="0" borderId="0" xfId="0" applyNumberFormat="1" applyFont="1" applyFill="1" applyBorder="1" applyAlignment="1">
      <alignment horizontal="center" vertical="center" wrapText="1"/>
    </xf>
    <xf numFmtId="1" fontId="2" fillId="0" borderId="7" xfId="0" applyNumberFormat="1" applyFont="1" applyFill="1" applyBorder="1" applyAlignment="1">
      <alignment horizontal="center" vertical="center" wrapText="1"/>
    </xf>
    <xf numFmtId="1" fontId="0" fillId="0" borderId="0" xfId="0" applyNumberFormat="1" applyFont="1" applyBorder="1" applyAlignment="1">
      <alignment horizontal="center" vertical="center" wrapText="1"/>
    </xf>
    <xf numFmtId="168" fontId="0" fillId="0" borderId="0" xfId="0" applyNumberFormat="1" applyFont="1" applyBorder="1" applyAlignment="1">
      <alignment horizontal="center" vertical="center" wrapText="1"/>
    </xf>
    <xf numFmtId="0" fontId="0" fillId="0" borderId="0" xfId="0" applyFont="1" applyBorder="1" applyAlignment="1">
      <alignment horizontal="center" vertical="center" wrapText="1"/>
    </xf>
    <xf numFmtId="0" fontId="0" fillId="2" borderId="21" xfId="0" applyFill="1"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xf numFmtId="2" fontId="9" fillId="2" borderId="9" xfId="0" applyNumberFormat="1" applyFont="1" applyFill="1" applyBorder="1" applyAlignment="1">
      <alignment horizontal="center" vertical="center" wrapText="1"/>
    </xf>
    <xf numFmtId="0" fontId="2" fillId="3" borderId="10" xfId="0" applyFont="1" applyFill="1" applyBorder="1" applyAlignment="1">
      <alignment horizontal="center" vertical="center" wrapText="1"/>
    </xf>
    <xf numFmtId="9" fontId="2" fillId="3" borderId="10" xfId="0" applyNumberFormat="1" applyFont="1" applyFill="1" applyBorder="1" applyAlignment="1">
      <alignment horizontal="center" vertical="center" wrapText="1"/>
    </xf>
    <xf numFmtId="0" fontId="2" fillId="3" borderId="11" xfId="0" applyFont="1" applyFill="1" applyBorder="1" applyAlignment="1">
      <alignment horizontal="center" vertical="center" wrapText="1"/>
    </xf>
    <xf numFmtId="0" fontId="0" fillId="0" borderId="5" xfId="0" applyFont="1" applyBorder="1" applyAlignment="1">
      <alignment horizontal="center" vertical="center" wrapText="1"/>
    </xf>
    <xf numFmtId="0" fontId="0" fillId="0" borderId="8" xfId="0" applyFont="1" applyBorder="1" applyAlignment="1">
      <alignment horizontal="center" vertical="center" wrapText="1"/>
    </xf>
    <xf numFmtId="2" fontId="3" fillId="0" borderId="7" xfId="0" applyNumberFormat="1" applyFont="1" applyFill="1" applyBorder="1" applyAlignment="1">
      <alignment horizontal="center" vertical="center" wrapText="1"/>
    </xf>
    <xf numFmtId="164" fontId="0" fillId="0" borderId="7" xfId="0" applyNumberFormat="1" applyFill="1" applyBorder="1" applyAlignment="1">
      <alignment horizontal="center" vertical="center" wrapText="1"/>
    </xf>
    <xf numFmtId="164" fontId="8" fillId="2" borderId="7" xfId="0" applyNumberFormat="1" applyFont="1" applyFill="1" applyBorder="1" applyAlignment="1">
      <alignment horizontal="center" vertical="center" wrapText="1"/>
    </xf>
    <xf numFmtId="2" fontId="9" fillId="2" borderId="7" xfId="0" applyNumberFormat="1" applyFont="1" applyFill="1" applyBorder="1" applyAlignment="1">
      <alignment horizontal="center" vertical="center" wrapText="1"/>
    </xf>
    <xf numFmtId="0" fontId="0" fillId="0" borderId="0" xfId="0" applyFill="1" applyBorder="1" applyAlignment="1">
      <alignment horizontal="left" vertical="center" wrapText="1"/>
    </xf>
    <xf numFmtId="9" fontId="0" fillId="0" borderId="0" xfId="76" applyFont="1" applyFill="1" applyBorder="1" applyAlignment="1">
      <alignment horizontal="left" vertical="center" wrapText="1"/>
    </xf>
    <xf numFmtId="168" fontId="0" fillId="0" borderId="0" xfId="76" applyNumberFormat="1" applyFont="1" applyFill="1" applyBorder="1" applyAlignment="1">
      <alignment horizontal="left" vertical="center" wrapText="1"/>
    </xf>
    <xf numFmtId="10" fontId="0" fillId="0" borderId="0" xfId="0" applyNumberFormat="1" applyFill="1" applyBorder="1" applyAlignment="1">
      <alignment horizontal="left" vertical="center" wrapText="1"/>
    </xf>
    <xf numFmtId="0" fontId="0" fillId="0" borderId="0" xfId="0" applyFill="1" applyBorder="1" applyAlignment="1">
      <alignment horizontal="left" vertical="center" wrapText="1"/>
    </xf>
    <xf numFmtId="9" fontId="0" fillId="0" borderId="24" xfId="0" applyNumberFormat="1" applyFill="1" applyBorder="1" applyAlignment="1">
      <alignment horizontal="center" vertical="center" wrapText="1"/>
    </xf>
    <xf numFmtId="0" fontId="0" fillId="0" borderId="0" xfId="0" applyFill="1" applyAlignment="1">
      <alignment horizontal="center" vertical="center" wrapText="1"/>
    </xf>
    <xf numFmtId="1" fontId="0" fillId="0" borderId="0" xfId="0" applyNumberFormat="1" applyFont="1" applyFill="1" applyBorder="1" applyAlignment="1">
      <alignment horizontal="center" vertical="center" wrapText="1"/>
    </xf>
    <xf numFmtId="168" fontId="0" fillId="0" borderId="0" xfId="0" applyNumberFormat="1" applyFont="1" applyFill="1" applyBorder="1" applyAlignment="1">
      <alignment horizontal="center" vertical="center" wrapText="1"/>
    </xf>
    <xf numFmtId="2" fontId="0" fillId="0" borderId="0" xfId="75" applyNumberFormat="1" applyFont="1" applyFill="1" applyBorder="1" applyAlignment="1">
      <alignment horizontal="center" vertical="center" wrapText="1"/>
    </xf>
    <xf numFmtId="168" fontId="0" fillId="0" borderId="7" xfId="0" applyNumberFormat="1" applyFill="1" applyBorder="1" applyAlignment="1">
      <alignment horizontal="center" vertical="center" wrapText="1"/>
    </xf>
    <xf numFmtId="0" fontId="0" fillId="4" borderId="27" xfId="0" applyFill="1" applyBorder="1" applyAlignment="1">
      <alignment horizontal="left" vertical="center" wrapText="1"/>
    </xf>
    <xf numFmtId="9" fontId="0" fillId="4" borderId="28" xfId="0" applyNumberFormat="1" applyFill="1" applyBorder="1" applyAlignment="1">
      <alignment horizontal="left" vertical="center" wrapText="1"/>
    </xf>
    <xf numFmtId="10" fontId="0" fillId="4" borderId="28" xfId="0" applyNumberFormat="1" applyFill="1" applyBorder="1" applyAlignment="1">
      <alignment horizontal="left" vertical="center" wrapText="1"/>
    </xf>
    <xf numFmtId="10" fontId="0" fillId="4" borderId="29" xfId="0" applyNumberFormat="1" applyFill="1" applyBorder="1" applyAlignment="1">
      <alignment horizontal="left" vertical="center" wrapText="1"/>
    </xf>
    <xf numFmtId="0" fontId="0" fillId="0" borderId="5" xfId="0" applyFill="1" applyBorder="1" applyAlignment="1">
      <alignment horizontal="center" vertical="center" wrapText="1"/>
    </xf>
    <xf numFmtId="166" fontId="0" fillId="0" borderId="5" xfId="0" applyNumberFormat="1" applyFill="1" applyBorder="1" applyAlignment="1">
      <alignment horizontal="center" vertical="center" wrapText="1"/>
    </xf>
    <xf numFmtId="166" fontId="0" fillId="0" borderId="8" xfId="0" applyNumberFormat="1" applyFill="1" applyBorder="1" applyAlignment="1">
      <alignment horizontal="center" vertical="center" wrapText="1"/>
    </xf>
    <xf numFmtId="3" fontId="8" fillId="0" borderId="0" xfId="0" applyNumberFormat="1" applyFont="1" applyFill="1" applyBorder="1" applyAlignment="1">
      <alignment horizontal="center" wrapText="1"/>
    </xf>
    <xf numFmtId="3" fontId="8" fillId="0" borderId="3" xfId="0" applyNumberFormat="1" applyFont="1" applyFill="1" applyBorder="1" applyAlignment="1">
      <alignment horizontal="center" wrapText="1"/>
    </xf>
    <xf numFmtId="0" fontId="8" fillId="0" borderId="4" xfId="0" applyFont="1" applyFill="1" applyBorder="1" applyAlignment="1">
      <alignment horizontal="center" vertical="center" wrapText="1"/>
    </xf>
    <xf numFmtId="0" fontId="8" fillId="0" borderId="17" xfId="0" applyFont="1" applyFill="1" applyBorder="1" applyAlignment="1">
      <alignment horizontal="center" vertical="center" wrapText="1"/>
    </xf>
    <xf numFmtId="0" fontId="0" fillId="2" borderId="9"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0" fillId="2" borderId="11" xfId="0" applyFont="1" applyFill="1" applyBorder="1" applyAlignment="1">
      <alignment horizontal="center" vertical="center" wrapText="1"/>
    </xf>
    <xf numFmtId="0" fontId="0" fillId="0" borderId="4" xfId="0" applyFont="1" applyBorder="1" applyAlignment="1">
      <alignment horizontal="center" vertical="center" wrapText="1"/>
    </xf>
    <xf numFmtId="0" fontId="0" fillId="0" borderId="5" xfId="0" applyFont="1" applyBorder="1" applyAlignment="1">
      <alignment horizontal="left"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2" fillId="0" borderId="5" xfId="0" applyFont="1" applyBorder="1" applyAlignment="1">
      <alignment wrapText="1"/>
    </xf>
    <xf numFmtId="0" fontId="2" fillId="0" borderId="8" xfId="0" applyFont="1" applyBorder="1" applyAlignment="1">
      <alignment wrapText="1"/>
    </xf>
    <xf numFmtId="0" fontId="8" fillId="0" borderId="0" xfId="0" applyFont="1" applyBorder="1" applyAlignment="1">
      <alignment horizontal="center" vertical="center" wrapText="1"/>
    </xf>
    <xf numFmtId="0" fontId="9" fillId="2" borderId="14" xfId="0" applyFont="1" applyFill="1" applyBorder="1" applyAlignment="1">
      <alignment horizontal="center" vertical="center" wrapText="1"/>
    </xf>
    <xf numFmtId="0" fontId="2" fillId="0" borderId="5" xfId="0" applyFont="1" applyBorder="1" applyAlignment="1">
      <alignment horizontal="center" vertical="center" wrapText="1"/>
    </xf>
    <xf numFmtId="0" fontId="9" fillId="0" borderId="6" xfId="0" applyFont="1" applyBorder="1" applyAlignment="1">
      <alignment horizontal="center" vertical="center" wrapText="1"/>
    </xf>
    <xf numFmtId="0" fontId="8" fillId="0" borderId="7" xfId="0" applyFont="1" applyBorder="1" applyAlignment="1">
      <alignment horizontal="center" vertical="center" wrapText="1"/>
    </xf>
    <xf numFmtId="0" fontId="10" fillId="0" borderId="7" xfId="0" applyFont="1" applyBorder="1" applyAlignment="1">
      <alignment horizontal="center" vertical="center" wrapText="1"/>
    </xf>
    <xf numFmtId="0" fontId="0" fillId="0" borderId="8" xfId="0" applyFill="1" applyBorder="1" applyAlignment="1">
      <alignment horizontal="center" vertical="center" wrapText="1"/>
    </xf>
    <xf numFmtId="2" fontId="3" fillId="0" borderId="7" xfId="0" applyNumberFormat="1" applyFont="1" applyFill="1" applyBorder="1" applyAlignment="1">
      <alignment horizontal="left" vertical="center" wrapText="1"/>
    </xf>
    <xf numFmtId="1" fontId="1" fillId="2" borderId="27" xfId="0" applyNumberFormat="1" applyFont="1" applyFill="1" applyBorder="1" applyAlignment="1">
      <alignment horizontal="left" vertical="center" wrapText="1"/>
    </xf>
    <xf numFmtId="167" fontId="1" fillId="2" borderId="25" xfId="0" applyNumberFormat="1" applyFont="1" applyFill="1" applyBorder="1" applyAlignment="1">
      <alignment horizontal="left" vertical="center" wrapText="1"/>
    </xf>
    <xf numFmtId="167" fontId="1" fillId="2" borderId="26" xfId="0" applyNumberFormat="1" applyFont="1" applyFill="1" applyBorder="1" applyAlignment="1">
      <alignment horizontal="left" vertical="center" wrapText="1"/>
    </xf>
    <xf numFmtId="166" fontId="1" fillId="2" borderId="25" xfId="0" applyNumberFormat="1" applyFont="1" applyFill="1" applyBorder="1" applyAlignment="1">
      <alignment horizontal="center" vertical="center" wrapText="1"/>
    </xf>
    <xf numFmtId="166" fontId="1" fillId="2" borderId="26" xfId="0" applyNumberFormat="1" applyFont="1" applyFill="1" applyBorder="1" applyAlignment="1">
      <alignment horizontal="center" vertical="center" wrapText="1"/>
    </xf>
    <xf numFmtId="2" fontId="3" fillId="2" borderId="12" xfId="0" applyNumberFormat="1" applyFont="1" applyFill="1" applyBorder="1" applyAlignment="1">
      <alignment horizontal="center" vertical="center" wrapText="1"/>
    </xf>
    <xf numFmtId="164" fontId="2" fillId="2" borderId="13" xfId="0" applyNumberFormat="1" applyFont="1" applyFill="1" applyBorder="1" applyAlignment="1">
      <alignment horizontal="center" vertical="center" wrapText="1"/>
    </xf>
    <xf numFmtId="0" fontId="1" fillId="2" borderId="27" xfId="0" applyFont="1" applyFill="1" applyBorder="1" applyAlignment="1">
      <alignment horizontal="center" vertical="center" wrapText="1"/>
    </xf>
    <xf numFmtId="1" fontId="0" fillId="5" borderId="12" xfId="0" applyNumberFormat="1" applyFill="1" applyBorder="1" applyAlignment="1">
      <alignment horizontal="left" vertical="center" wrapText="1"/>
    </xf>
    <xf numFmtId="1" fontId="0" fillId="5" borderId="13" xfId="0" applyNumberFormat="1" applyFill="1" applyBorder="1" applyAlignment="1">
      <alignment horizontal="left" vertical="center" wrapText="1"/>
    </xf>
    <xf numFmtId="1" fontId="0" fillId="5" borderId="14" xfId="0" applyNumberFormat="1" applyFill="1" applyBorder="1" applyAlignment="1">
      <alignment horizontal="left" vertical="center" wrapText="1"/>
    </xf>
    <xf numFmtId="167" fontId="0" fillId="5" borderId="4" xfId="0" applyNumberFormat="1" applyFill="1" applyBorder="1" applyAlignment="1">
      <alignment horizontal="left" vertical="center" wrapText="1"/>
    </xf>
    <xf numFmtId="167" fontId="0" fillId="5" borderId="0" xfId="0" applyNumberFormat="1" applyFill="1" applyBorder="1" applyAlignment="1">
      <alignment horizontal="left" vertical="center" wrapText="1"/>
    </xf>
    <xf numFmtId="167" fontId="0" fillId="5" borderId="5" xfId="0" applyNumberFormat="1" applyFill="1" applyBorder="1" applyAlignment="1">
      <alignment horizontal="left" vertical="center" wrapText="1"/>
    </xf>
    <xf numFmtId="167" fontId="0" fillId="5" borderId="6" xfId="0" applyNumberFormat="1" applyFill="1" applyBorder="1" applyAlignment="1">
      <alignment horizontal="left" vertical="center" wrapText="1"/>
    </xf>
    <xf numFmtId="167" fontId="0" fillId="5" borderId="7" xfId="0" applyNumberFormat="1" applyFill="1" applyBorder="1" applyAlignment="1">
      <alignment horizontal="left" vertical="center" wrapText="1"/>
    </xf>
    <xf numFmtId="167" fontId="0" fillId="5" borderId="8" xfId="0" applyNumberForma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4" xfId="0" applyFill="1" applyBorder="1" applyAlignment="1">
      <alignment horizontal="center" vertical="center" wrapText="1"/>
    </xf>
    <xf numFmtId="166" fontId="0" fillId="5" borderId="4" xfId="0" applyNumberFormat="1" applyFill="1" applyBorder="1" applyAlignment="1">
      <alignment horizontal="center" vertical="center" wrapText="1"/>
    </xf>
    <xf numFmtId="166" fontId="0" fillId="5" borderId="0" xfId="0" applyNumberFormat="1" applyFill="1" applyBorder="1" applyAlignment="1">
      <alignment horizontal="center" vertical="center" wrapText="1"/>
    </xf>
    <xf numFmtId="166" fontId="0" fillId="5" borderId="5" xfId="0" applyNumberFormat="1" applyFill="1" applyBorder="1" applyAlignment="1">
      <alignment horizontal="center" vertical="center" wrapText="1"/>
    </xf>
    <xf numFmtId="166" fontId="0" fillId="5" borderId="6" xfId="0" applyNumberFormat="1" applyFill="1" applyBorder="1" applyAlignment="1">
      <alignment horizontal="center" vertical="center" wrapText="1"/>
    </xf>
    <xf numFmtId="166" fontId="0" fillId="5" borderId="7" xfId="0" applyNumberFormat="1" applyFill="1" applyBorder="1" applyAlignment="1">
      <alignment horizontal="center" vertical="center" wrapText="1"/>
    </xf>
    <xf numFmtId="166" fontId="0" fillId="5" borderId="8" xfId="0" applyNumberFormat="1" applyFill="1" applyBorder="1" applyAlignment="1">
      <alignment horizontal="center" vertical="center" wrapText="1"/>
    </xf>
    <xf numFmtId="3" fontId="0" fillId="5" borderId="4" xfId="0" applyNumberFormat="1" applyFill="1" applyBorder="1" applyAlignment="1">
      <alignment horizontal="left" vertical="center" wrapText="1"/>
    </xf>
    <xf numFmtId="3" fontId="0" fillId="5" borderId="0" xfId="0" applyNumberFormat="1" applyFill="1" applyBorder="1" applyAlignment="1">
      <alignment horizontal="left" vertical="center" wrapText="1"/>
    </xf>
    <xf numFmtId="3" fontId="0" fillId="5" borderId="5" xfId="0" applyNumberFormat="1" applyFill="1" applyBorder="1" applyAlignment="1">
      <alignment horizontal="left" vertical="center" wrapText="1"/>
    </xf>
    <xf numFmtId="3" fontId="1" fillId="2" borderId="25" xfId="0" applyNumberFormat="1" applyFont="1" applyFill="1" applyBorder="1" applyAlignment="1">
      <alignment horizontal="left" vertical="center" wrapText="1"/>
    </xf>
    <xf numFmtId="3" fontId="0" fillId="0" borderId="0" xfId="0" applyNumberFormat="1" applyFill="1" applyBorder="1" applyAlignment="1">
      <alignment horizontal="left" vertical="center" wrapText="1"/>
    </xf>
    <xf numFmtId="3" fontId="0" fillId="0" borderId="5" xfId="0" applyNumberFormat="1" applyFill="1" applyBorder="1" applyAlignment="1">
      <alignment horizontal="left" vertical="center" wrapText="1"/>
    </xf>
    <xf numFmtId="3" fontId="0" fillId="5" borderId="6" xfId="0" applyNumberFormat="1" applyFill="1" applyBorder="1" applyAlignment="1">
      <alignment horizontal="left" vertical="center" wrapText="1"/>
    </xf>
    <xf numFmtId="3" fontId="0" fillId="5" borderId="7" xfId="0" applyNumberFormat="1" applyFill="1" applyBorder="1" applyAlignment="1">
      <alignment horizontal="left" vertical="center" wrapText="1"/>
    </xf>
    <xf numFmtId="3" fontId="0" fillId="5" borderId="8" xfId="0" applyNumberFormat="1" applyFill="1" applyBorder="1" applyAlignment="1">
      <alignment horizontal="left" vertical="center" wrapText="1"/>
    </xf>
    <xf numFmtId="3" fontId="1" fillId="2" borderId="26" xfId="0" applyNumberFormat="1" applyFont="1" applyFill="1" applyBorder="1" applyAlignment="1">
      <alignment horizontal="left" vertical="center" wrapText="1"/>
    </xf>
    <xf numFmtId="3" fontId="0" fillId="0" borderId="7" xfId="0" applyNumberFormat="1" applyFill="1" applyBorder="1" applyAlignment="1">
      <alignment horizontal="left" vertical="center" wrapText="1"/>
    </xf>
    <xf numFmtId="3" fontId="0" fillId="0" borderId="8" xfId="0" applyNumberFormat="1" applyFill="1" applyBorder="1" applyAlignment="1">
      <alignment horizontal="left" vertical="center" wrapText="1"/>
    </xf>
    <xf numFmtId="166" fontId="1" fillId="2" borderId="0" xfId="0" applyNumberFormat="1" applyFont="1" applyFill="1" applyBorder="1" applyAlignment="1">
      <alignment horizontal="center" vertical="center" wrapText="1"/>
    </xf>
    <xf numFmtId="0" fontId="1" fillId="2" borderId="9" xfId="0" applyFont="1" applyFill="1" applyBorder="1" applyAlignment="1">
      <alignment horizontal="left" vertical="center" wrapText="1"/>
    </xf>
    <xf numFmtId="0" fontId="1" fillId="2" borderId="11" xfId="0" applyFont="1" applyFill="1" applyBorder="1" applyAlignment="1">
      <alignment horizontal="left" vertical="center" wrapText="1"/>
    </xf>
    <xf numFmtId="0" fontId="1" fillId="2" borderId="10" xfId="0" applyFont="1" applyFill="1" applyBorder="1" applyAlignment="1">
      <alignment horizontal="left" vertical="center" wrapText="1"/>
    </xf>
    <xf numFmtId="0" fontId="9" fillId="2" borderId="9" xfId="0" applyFont="1" applyFill="1" applyBorder="1" applyAlignment="1">
      <alignment horizontal="left" vertical="center" wrapText="1"/>
    </xf>
    <xf numFmtId="0" fontId="9" fillId="2" borderId="10" xfId="0" applyFont="1" applyFill="1" applyBorder="1" applyAlignment="1">
      <alignment horizontal="left" vertical="center" wrapText="1"/>
    </xf>
    <xf numFmtId="0" fontId="9" fillId="2" borderId="11"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9" fillId="2" borderId="14" xfId="0"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5" xfId="0" applyFill="1" applyBorder="1" applyAlignment="1">
      <alignment horizontal="left" vertical="center" wrapText="1"/>
    </xf>
    <xf numFmtId="2" fontId="3" fillId="2" borderId="9" xfId="0" applyNumberFormat="1" applyFont="1" applyFill="1" applyBorder="1" applyAlignment="1">
      <alignment horizontal="left" vertical="center" wrapText="1"/>
    </xf>
    <xf numFmtId="2" fontId="3" fillId="2" borderId="10" xfId="0" applyNumberFormat="1" applyFont="1" applyFill="1" applyBorder="1" applyAlignment="1">
      <alignment horizontal="left" vertical="center" wrapText="1"/>
    </xf>
    <xf numFmtId="2" fontId="3" fillId="2" borderId="11" xfId="0" applyNumberFormat="1"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8" xfId="0" applyFill="1" applyBorder="1" applyAlignment="1">
      <alignment horizontal="left" vertical="center" wrapText="1"/>
    </xf>
    <xf numFmtId="2" fontId="3" fillId="2" borderId="6" xfId="0" applyNumberFormat="1" applyFont="1" applyFill="1" applyBorder="1" applyAlignment="1">
      <alignment horizontal="center" vertical="center" wrapText="1"/>
    </xf>
    <xf numFmtId="2" fontId="3" fillId="2" borderId="10" xfId="0" applyNumberFormat="1" applyFont="1" applyFill="1" applyBorder="1" applyAlignment="1">
      <alignment horizontal="center" vertical="center" wrapText="1"/>
    </xf>
    <xf numFmtId="2" fontId="3" fillId="2" borderId="11" xfId="0" applyNumberFormat="1" applyFont="1" applyFill="1" applyBorder="1" applyAlignment="1">
      <alignment horizontal="center" vertical="center" wrapText="1"/>
    </xf>
    <xf numFmtId="2" fontId="3" fillId="2" borderId="9" xfId="0" applyNumberFormat="1" applyFont="1" applyFill="1" applyBorder="1" applyAlignment="1">
      <alignment horizontal="center" vertical="center" wrapText="1"/>
    </xf>
    <xf numFmtId="0" fontId="0" fillId="2" borderId="9" xfId="0" applyFill="1" applyBorder="1" applyAlignment="1">
      <alignment horizontal="center" wrapText="1"/>
    </xf>
    <xf numFmtId="0" fontId="0" fillId="2" borderId="10" xfId="0" applyFill="1" applyBorder="1" applyAlignment="1">
      <alignment horizontal="center" wrapText="1"/>
    </xf>
    <xf numFmtId="0" fontId="0" fillId="2" borderId="11" xfId="0" applyFill="1" applyBorder="1" applyAlignment="1">
      <alignment horizontal="center" wrapText="1"/>
    </xf>
    <xf numFmtId="0" fontId="0" fillId="2" borderId="9"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1" xfId="0" applyFont="1" applyFill="1" applyBorder="1" applyAlignment="1">
      <alignment horizontal="left" vertical="center" wrapText="1"/>
    </xf>
    <xf numFmtId="1" fontId="0" fillId="6" borderId="13" xfId="0" applyNumberFormat="1" applyFill="1" applyBorder="1" applyAlignment="1">
      <alignment horizontal="left" vertical="center" wrapText="1"/>
    </xf>
    <xf numFmtId="3" fontId="0" fillId="6" borderId="0" xfId="0" applyNumberFormat="1" applyFill="1" applyBorder="1" applyAlignment="1">
      <alignment horizontal="left" vertical="center" wrapText="1"/>
    </xf>
    <xf numFmtId="3" fontId="0" fillId="6" borderId="7" xfId="0" applyNumberFormat="1" applyFill="1" applyBorder="1" applyAlignment="1">
      <alignment horizontal="left" vertical="center" wrapText="1"/>
    </xf>
  </cellXfs>
  <cellStyles count="159">
    <cellStyle name="Comma" xfId="7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Normal" xfId="0" builtinId="0"/>
    <cellStyle name="Percent" xfId="76"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482600</xdr:colOff>
      <xdr:row>5</xdr:row>
      <xdr:rowOff>0</xdr:rowOff>
    </xdr:to>
    <xdr:sp macro="" textlink="">
      <xdr:nvSpPr>
        <xdr:cNvPr id="2" name="CasellaDiTesto 1"/>
        <xdr:cNvSpPr txBox="1"/>
      </xdr:nvSpPr>
      <xdr:spPr>
        <a:xfrm>
          <a:off x="1092200" y="190500"/>
          <a:ext cx="13589000" cy="774700"/>
        </a:xfrm>
        <a:prstGeom prst="rect">
          <a:avLst/>
        </a:prstGeom>
        <a:solidFill>
          <a:schemeClr val="accent5">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Main assumptions (additional</a:t>
          </a:r>
          <a:r>
            <a:rPr lang="it-IT" sz="1400" b="1" baseline="0"/>
            <a:t> to the costs listed below)</a:t>
          </a:r>
          <a:r>
            <a:rPr lang="it-IT" sz="1400" b="1"/>
            <a:t>: </a:t>
          </a:r>
        </a:p>
        <a:p>
          <a:r>
            <a:rPr lang="it-IT" sz="1400"/>
            <a:t>The capital cost for the first year of the projection was calculated with the most reliable source for small scale technologies, and cheched with other sources as indicated bleow. Cost projections are</a:t>
          </a:r>
          <a:r>
            <a:rPr lang="it-IT" sz="1400" baseline="0"/>
            <a:t> </a:t>
          </a:r>
          <a:r>
            <a:rPr lang="it-IT" sz="1400"/>
            <a:t>selected according to the IEA NPS reccomendations.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774700</xdr:colOff>
      <xdr:row>0</xdr:row>
      <xdr:rowOff>139700</xdr:rowOff>
    </xdr:from>
    <xdr:to>
      <xdr:col>26</xdr:col>
      <xdr:colOff>25400</xdr:colOff>
      <xdr:row>7</xdr:row>
      <xdr:rowOff>63500</xdr:rowOff>
    </xdr:to>
    <xdr:sp macro="" textlink="">
      <xdr:nvSpPr>
        <xdr:cNvPr id="3" name="CasellaDiTesto 2"/>
        <xdr:cNvSpPr txBox="1"/>
      </xdr:nvSpPr>
      <xdr:spPr>
        <a:xfrm>
          <a:off x="774700" y="139700"/>
          <a:ext cx="15227300" cy="1257300"/>
        </a:xfrm>
        <a:prstGeom prst="rect">
          <a:avLst/>
        </a:prstGeom>
        <a:solidFill>
          <a:schemeClr val="accent5">
            <a:lumMod val="20000"/>
            <a:lumOff val="80000"/>
          </a:schemeClr>
        </a:solidFill>
        <a:ln w="9525" cmpd="sng">
          <a:solidFill>
            <a:srgbClr val="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Main assumptions (additional</a:t>
          </a:r>
          <a:r>
            <a:rPr lang="it-IT" sz="1400" b="1" baseline="0"/>
            <a:t> to the costs listed below)</a:t>
          </a:r>
          <a:r>
            <a:rPr lang="it-IT" sz="1400" b="1"/>
            <a:t>: </a:t>
          </a:r>
        </a:p>
        <a:p>
          <a:r>
            <a:rPr lang="it-IT" sz="1400"/>
            <a:t> *Note for Diesel fuel costs: Starting from the costs listed below, for each grid cell in the map the cost is recalculated inclluding as well the costs associated to de need of fuel transportation from the closest diesel refournishment, according to the methodology described in [11]</a:t>
          </a:r>
        </a:p>
        <a:p>
          <a:r>
            <a:rPr lang="it-IT" sz="1400"/>
            <a:t>*For stand alone DG fuel</a:t>
          </a:r>
          <a:r>
            <a:rPr lang="it-IT" sz="1400" baseline="0"/>
            <a:t> </a:t>
          </a:r>
          <a:r>
            <a:rPr lang="it-IT" sz="1400"/>
            <a:t>price for Y1 model assumed as the average Diesel price at the pump station in Nigeria, found on the WB indicators databas. For Micro-grid connected DG this price is reduced by 30%. Cost projections are selected according to the IEA NPS reccomendations</a:t>
          </a:r>
        </a:p>
        <a:p>
          <a:endParaRPr lang="it-IT"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24</xdr:col>
      <xdr:colOff>38100</xdr:colOff>
      <xdr:row>5</xdr:row>
      <xdr:rowOff>50800</xdr:rowOff>
    </xdr:to>
    <xdr:sp macro="" textlink="">
      <xdr:nvSpPr>
        <xdr:cNvPr id="2" name="CasellaDiTesto 1"/>
        <xdr:cNvSpPr txBox="1"/>
      </xdr:nvSpPr>
      <xdr:spPr>
        <a:xfrm>
          <a:off x="838200" y="190500"/>
          <a:ext cx="11341100" cy="812800"/>
        </a:xfrm>
        <a:prstGeom prst="rect">
          <a:avLst/>
        </a:prstGeom>
        <a:solidFill>
          <a:schemeClr val="accent5">
            <a:lumMod val="20000"/>
            <a:lumOff val="80000"/>
          </a:schemeClr>
        </a:solidFill>
        <a:ln w="9525" cmpd="sng">
          <a:solidFill>
            <a:srgbClr val="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Main assumptions (additional</a:t>
          </a:r>
          <a:r>
            <a:rPr lang="it-IT" sz="1400" b="1" baseline="0"/>
            <a:t> to the costs listed below)</a:t>
          </a:r>
          <a:r>
            <a:rPr lang="it-IT" sz="1400" b="1"/>
            <a:t>: </a:t>
          </a:r>
        </a:p>
        <a:p>
          <a:r>
            <a:rPr lang="it-IT" sz="1400"/>
            <a:t>O&amp;M cost are taken, as default value, and comparing a number of studies from i.e. (ESMAP,Columbia…etc), at 2% of the capitali investment/year for renewable energy technology, and 10% of the capital investment/year for Diesel generators. </a:t>
          </a:r>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25400</xdr:colOff>
      <xdr:row>0</xdr:row>
      <xdr:rowOff>101600</xdr:rowOff>
    </xdr:from>
    <xdr:to>
      <xdr:col>16</xdr:col>
      <xdr:colOff>673100</xdr:colOff>
      <xdr:row>24</xdr:row>
      <xdr:rowOff>139700</xdr:rowOff>
    </xdr:to>
    <xdr:sp macro="" textlink="">
      <xdr:nvSpPr>
        <xdr:cNvPr id="2" name="CasellaDiTesto 1"/>
        <xdr:cNvSpPr txBox="1"/>
      </xdr:nvSpPr>
      <xdr:spPr>
        <a:xfrm>
          <a:off x="762000" y="101600"/>
          <a:ext cx="14503400" cy="4610100"/>
        </a:xfrm>
        <a:prstGeom prst="rect">
          <a:avLst/>
        </a:prstGeom>
        <a:solidFill>
          <a:srgbClr val="DBEEF4"/>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Main assumptions (additional to the costs listed below): </a:t>
          </a:r>
        </a:p>
        <a:p>
          <a:endParaRPr lang="it-IT" sz="1400"/>
        </a:p>
        <a:p>
          <a:r>
            <a:rPr lang="it-IT" sz="1400"/>
            <a:t>HV grid expansion is consistent with the African Development Bank’s plan [12], and with the</a:t>
          </a:r>
          <a:r>
            <a:rPr lang="it-IT" sz="1400" baseline="0"/>
            <a:t> </a:t>
          </a:r>
          <a:r>
            <a:rPr lang="it-IT" sz="1400"/>
            <a:t>extensions to planned power plants and those under construction</a:t>
          </a:r>
          <a:r>
            <a:rPr lang="it-IT" sz="1400" baseline="0"/>
            <a:t> [13]. F</a:t>
          </a:r>
          <a:r>
            <a:rPr lang="it-IT" sz="1400"/>
            <a:t>inally HV lines to mining locations far from the power grid are assumed to be</a:t>
          </a:r>
          <a:r>
            <a:rPr lang="it-IT" sz="1400" baseline="0"/>
            <a:t> built</a:t>
          </a:r>
          <a:r>
            <a:rPr lang="it-IT" sz="1400"/>
            <a:t> in the study</a:t>
          </a:r>
          <a:r>
            <a:rPr lang="it-IT" sz="1400" baseline="0"/>
            <a:t> </a:t>
          </a:r>
          <a:r>
            <a:rPr lang="it-IT" sz="1400"/>
            <a:t>(in cases where it would have been economically infeasible to connect them through an extension of MV lines).</a:t>
          </a:r>
        </a:p>
        <a:p>
          <a:endParaRPr lang="it-IT" sz="1400"/>
        </a:p>
        <a:p>
          <a:r>
            <a:rPr lang="it-IT" sz="1400"/>
            <a:t>A so-called buffer zone is set around the network in order to reach the current access to electricity rate (ca. 45%) (equivalent to around 19.6 % of the total area of Nigeria). It is assumed that settlements within this zone are connected to the power grid. For the settlements outside this zone, an analysis based on the distance from the closest connected point, population and resource availability indicates the optimal grid/micro grid/stand-alone solution.</a:t>
          </a:r>
        </a:p>
        <a:p>
          <a:endParaRPr lang="it-IT" sz="1400"/>
        </a:p>
        <a:p>
          <a:r>
            <a:rPr lang="it-IT" sz="1400"/>
            <a:t>Outside of these areas, three electrification options are investigated based on their LCOE: (1) an extension of the MV grid, (2) micro grid solutions, and (3) stand-alone systems. This analysis is performed for each 2.5 x 2.5 km2 cell drawing on GIS tools.</a:t>
          </a:r>
        </a:p>
        <a:p>
          <a:endParaRPr lang="it-IT" sz="1400"/>
        </a:p>
        <a:p>
          <a:r>
            <a:rPr lang="it-IT" sz="1400"/>
            <a:t>For consecutive MV grid extensions, a strengthening cost component is added to the previous extension. This additional cost is set at 10% of the capital cost expenditure required to reach the point at which the new line is being added. The maximum extension of MV lines is limited to 50 km.</a:t>
          </a:r>
        </a:p>
        <a:p>
          <a:endParaRPr lang="it-IT" sz="1400"/>
        </a:p>
        <a:p>
          <a:r>
            <a:rPr lang="it-IT" sz="1400"/>
            <a:t>The length of MV and LV lines for electricity distribution within an area are calculated according to the methodology described in the following paper: ‘Model-based scenarios for rural electrification in developing countries Bas J. van Ruijven, Jules Schers, Detlef P. van Vuuren (Energy, 2012)’</a:t>
          </a:r>
        </a:p>
        <a:p>
          <a:endParaRPr lang="it-IT" sz="1400"/>
        </a:p>
        <a:p>
          <a:r>
            <a:rPr lang="it-IT" sz="1400"/>
            <a:t>For micro-grids it is assumed that:</a:t>
          </a:r>
        </a:p>
        <a:p>
          <a:r>
            <a:rPr lang="it-IT" sz="1400"/>
            <a:t>–  No MV lines are necessary</a:t>
          </a:r>
        </a:p>
        <a:p>
          <a:r>
            <a:rPr lang="it-IT" sz="1400"/>
            <a:t>–  The length of LV lines is 3/4 the one that would be required for a grid extension in the same area.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317500</xdr:colOff>
      <xdr:row>1</xdr:row>
      <xdr:rowOff>12700</xdr:rowOff>
    </xdr:from>
    <xdr:to>
      <xdr:col>19</xdr:col>
      <xdr:colOff>546100</xdr:colOff>
      <xdr:row>41</xdr:row>
      <xdr:rowOff>152400</xdr:rowOff>
    </xdr:to>
    <xdr:sp macro="" textlink="">
      <xdr:nvSpPr>
        <xdr:cNvPr id="2" name="CasellaDiTesto 1"/>
        <xdr:cNvSpPr txBox="1"/>
      </xdr:nvSpPr>
      <xdr:spPr>
        <a:xfrm>
          <a:off x="317500" y="203200"/>
          <a:ext cx="15913100" cy="77597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200" b="1"/>
            <a:t>Sensitivity analyses undertaken:</a:t>
          </a:r>
        </a:p>
        <a:p>
          <a:endParaRPr lang="it-IT" sz="1200" b="1"/>
        </a:p>
        <a:p>
          <a:r>
            <a:rPr lang="it-IT" sz="1200" u="sng"/>
            <a:t>1) Varying access targets for Nigeria</a:t>
          </a:r>
        </a:p>
        <a:p>
          <a:endParaRPr lang="it-IT" sz="1200" u="sng"/>
        </a:p>
        <a:p>
          <a:r>
            <a:rPr lang="it-IT" sz="1200"/>
            <a:t>- Used for the WEO R: 170; U: 350</a:t>
          </a:r>
        </a:p>
        <a:p>
          <a:endParaRPr lang="it-IT" sz="1200"/>
        </a:p>
        <a:p>
          <a:r>
            <a:rPr lang="it-IT" sz="1200"/>
            <a:t>For sensitivity, varied:</a:t>
          </a:r>
        </a:p>
        <a:p>
          <a:r>
            <a:rPr lang="it-IT" sz="1200"/>
            <a:t>-</a:t>
          </a:r>
          <a:r>
            <a:rPr lang="it-IT" sz="1200" baseline="0"/>
            <a:t> R: 130; 150; 190</a:t>
          </a:r>
        </a:p>
        <a:p>
          <a:endParaRPr lang="it-IT" sz="1200" baseline="0"/>
        </a:p>
        <a:p>
          <a:r>
            <a:rPr lang="it-IT" sz="1200" u="sng" baseline="0"/>
            <a:t>2) Varying (grid?) Costs:</a:t>
          </a:r>
        </a:p>
        <a:p>
          <a:endParaRPr lang="it-IT" sz="1200" u="sng"/>
        </a:p>
        <a:p>
          <a:endParaRPr lang="it-IT" sz="1200"/>
        </a:p>
        <a:p>
          <a:endParaRPr lang="it-IT" sz="1100"/>
        </a:p>
      </xdr:txBody>
    </xdr: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
  <dimension ref="A1:H13"/>
  <sheetViews>
    <sheetView zoomScale="70" zoomScaleNormal="70" workbookViewId="0">
      <selection activeCell="F15" sqref="F15"/>
    </sheetView>
  </sheetViews>
  <sheetFormatPr defaultColWidth="10.875" defaultRowHeight="15.75" x14ac:dyDescent="0.25"/>
  <cols>
    <col min="1" max="1" width="10.875" style="2"/>
    <col min="2" max="2" width="17.125" style="2" customWidth="1"/>
    <col min="3" max="3" width="20.375" style="2" customWidth="1"/>
    <col min="4" max="4" width="19.875" style="2" customWidth="1"/>
    <col min="5" max="5" width="10.875" style="2"/>
    <col min="6" max="6" width="29.375" style="2" customWidth="1"/>
    <col min="7" max="7" width="8.625" style="2" customWidth="1"/>
    <col min="8" max="8" width="25.5" style="2" customWidth="1"/>
    <col min="9" max="16384" width="10.875" style="2"/>
  </cols>
  <sheetData>
    <row r="1" spans="1:8" ht="16.5" thickBot="1" x14ac:dyDescent="0.3"/>
    <row r="2" spans="1:8" ht="16.5" thickBot="1" x14ac:dyDescent="0.3">
      <c r="B2" s="164" t="s">
        <v>47</v>
      </c>
      <c r="C2" s="165"/>
    </row>
    <row r="3" spans="1:8" x14ac:dyDescent="0.25">
      <c r="B3" s="73" t="s">
        <v>0</v>
      </c>
      <c r="C3" s="74" t="s">
        <v>46</v>
      </c>
    </row>
    <row r="4" spans="1:8" ht="16.5" thickBot="1" x14ac:dyDescent="0.3">
      <c r="B4" s="75" t="s">
        <v>1</v>
      </c>
      <c r="C4" s="91">
        <f>5%+3%</f>
        <v>0.08</v>
      </c>
    </row>
    <row r="5" spans="1:8" ht="16.5" thickBot="1" x14ac:dyDescent="0.3">
      <c r="C5" s="38"/>
      <c r="D5" s="38"/>
    </row>
    <row r="6" spans="1:8" ht="16.5" thickBot="1" x14ac:dyDescent="0.3">
      <c r="B6" s="164" t="s">
        <v>58</v>
      </c>
      <c r="C6" s="166"/>
      <c r="D6" s="166"/>
      <c r="E6" s="166"/>
      <c r="F6" s="166"/>
      <c r="G6" s="166"/>
      <c r="H6" s="165"/>
    </row>
    <row r="7" spans="1:8" ht="48" thickBot="1" x14ac:dyDescent="0.3">
      <c r="B7" s="76" t="s">
        <v>26</v>
      </c>
      <c r="C7" s="85" t="s">
        <v>55</v>
      </c>
      <c r="D7" s="84" t="s">
        <v>25</v>
      </c>
      <c r="E7" s="77" t="s">
        <v>52</v>
      </c>
      <c r="F7" s="78" t="s">
        <v>49</v>
      </c>
      <c r="G7" s="77" t="s">
        <v>50</v>
      </c>
      <c r="H7" s="79" t="s">
        <v>51</v>
      </c>
    </row>
    <row r="8" spans="1:8" x14ac:dyDescent="0.25">
      <c r="B8" s="32" t="s">
        <v>3</v>
      </c>
      <c r="C8" s="13" t="s">
        <v>56</v>
      </c>
      <c r="D8" s="16" t="s">
        <v>54</v>
      </c>
      <c r="E8" s="70">
        <v>10</v>
      </c>
      <c r="F8" s="71">
        <v>0.5</v>
      </c>
      <c r="G8" s="72">
        <v>0.28000000000000003</v>
      </c>
      <c r="H8" s="80" t="s">
        <v>86</v>
      </c>
    </row>
    <row r="9" spans="1:8" ht="31.5" x14ac:dyDescent="0.25">
      <c r="A9" s="92"/>
      <c r="B9" s="32" t="s">
        <v>4</v>
      </c>
      <c r="C9" s="13" t="s">
        <v>61</v>
      </c>
      <c r="D9" s="16">
        <v>0.1</v>
      </c>
      <c r="E9" s="93">
        <f>20-5</f>
        <v>15</v>
      </c>
      <c r="F9" s="94">
        <f>80%-10%</f>
        <v>0.70000000000000007</v>
      </c>
      <c r="G9" s="95">
        <f>0.38-0.05</f>
        <v>0.33</v>
      </c>
      <c r="H9" s="80" t="s">
        <v>86</v>
      </c>
    </row>
    <row r="10" spans="1:8" x14ac:dyDescent="0.25">
      <c r="B10" s="32" t="s">
        <v>5</v>
      </c>
      <c r="C10" s="13" t="s">
        <v>56</v>
      </c>
      <c r="D10" s="16">
        <v>2.9999999999999997E-4</v>
      </c>
      <c r="E10" s="68">
        <v>10</v>
      </c>
      <c r="F10" s="67" t="s">
        <v>120</v>
      </c>
      <c r="G10" s="12" t="s">
        <v>39</v>
      </c>
      <c r="H10" s="80" t="s">
        <v>86</v>
      </c>
    </row>
    <row r="11" spans="1:8" x14ac:dyDescent="0.25">
      <c r="B11" s="32" t="s">
        <v>6</v>
      </c>
      <c r="C11" s="13" t="s">
        <v>61</v>
      </c>
      <c r="D11" s="16">
        <v>2.5000000000000001E-2</v>
      </c>
      <c r="E11" s="68">
        <v>20</v>
      </c>
      <c r="F11" s="67" t="s">
        <v>120</v>
      </c>
      <c r="G11" s="12" t="s">
        <v>39</v>
      </c>
      <c r="H11" s="80" t="s">
        <v>86</v>
      </c>
    </row>
    <row r="12" spans="1:8" ht="31.5" x14ac:dyDescent="0.25">
      <c r="B12" s="32" t="s">
        <v>7</v>
      </c>
      <c r="C12" s="13" t="s">
        <v>61</v>
      </c>
      <c r="D12" s="16">
        <v>0.1</v>
      </c>
      <c r="E12" s="68">
        <v>20</v>
      </c>
      <c r="F12" s="67" t="s">
        <v>120</v>
      </c>
      <c r="G12" s="12" t="s">
        <v>39</v>
      </c>
      <c r="H12" s="80" t="s">
        <v>86</v>
      </c>
    </row>
    <row r="13" spans="1:8" ht="16.5" thickBot="1" x14ac:dyDescent="0.3">
      <c r="B13" s="34" t="s">
        <v>9</v>
      </c>
      <c r="C13" s="82" t="s">
        <v>61</v>
      </c>
      <c r="D13" s="83">
        <v>0.1</v>
      </c>
      <c r="E13" s="69">
        <v>30</v>
      </c>
      <c r="F13" s="96">
        <f>45%-10%</f>
        <v>0.35</v>
      </c>
      <c r="G13" s="42" t="s">
        <v>39</v>
      </c>
      <c r="H13" s="81" t="s">
        <v>86</v>
      </c>
    </row>
  </sheetData>
  <mergeCells count="2">
    <mergeCell ref="B2:C2"/>
    <mergeCell ref="B6:H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2"/>
  <dimension ref="A1:Y27"/>
  <sheetViews>
    <sheetView tabSelected="1" topLeftCell="A4" zoomScale="70" zoomScaleNormal="70" workbookViewId="0">
      <selection activeCell="G19" sqref="G19"/>
    </sheetView>
  </sheetViews>
  <sheetFormatPr defaultColWidth="10.875" defaultRowHeight="15.75" x14ac:dyDescent="0.25"/>
  <cols>
    <col min="1" max="1" width="14.375" style="5" customWidth="1"/>
    <col min="2" max="2" width="21.375" style="6" bestFit="1" customWidth="1"/>
    <col min="3" max="3" width="7.875" style="5" bestFit="1" customWidth="1"/>
    <col min="4" max="4" width="13" style="5" bestFit="1" customWidth="1"/>
    <col min="5" max="12" width="6.875" style="5" bestFit="1" customWidth="1"/>
    <col min="13" max="13" width="6.875" style="5" customWidth="1"/>
    <col min="14" max="24" width="6.875" style="5" bestFit="1" customWidth="1"/>
    <col min="25" max="25" width="13" style="5" bestFit="1" customWidth="1"/>
    <col min="26" max="26" width="12" style="5" bestFit="1" customWidth="1"/>
    <col min="27" max="27" width="10.875" style="5" customWidth="1"/>
    <col min="28" max="28" width="11.875" style="5" bestFit="1" customWidth="1"/>
    <col min="29" max="16384" width="10.875" style="5"/>
  </cols>
  <sheetData>
    <row r="1" spans="2:13" s="90" customFormat="1" x14ac:dyDescent="0.25">
      <c r="B1" s="6"/>
    </row>
    <row r="2" spans="2:13" s="90" customFormat="1" x14ac:dyDescent="0.25">
      <c r="B2" s="6"/>
    </row>
    <row r="3" spans="2:13" s="90" customFormat="1" x14ac:dyDescent="0.25">
      <c r="B3" s="6"/>
    </row>
    <row r="4" spans="2:13" s="90" customFormat="1" x14ac:dyDescent="0.25">
      <c r="B4" s="6"/>
    </row>
    <row r="5" spans="2:13" s="90" customFormat="1" x14ac:dyDescent="0.25">
      <c r="B5" s="6"/>
    </row>
    <row r="6" spans="2:13" ht="16.5" thickBot="1" x14ac:dyDescent="0.3">
      <c r="B6" s="7"/>
      <c r="C6" s="8"/>
    </row>
    <row r="7" spans="2:13" ht="16.5" thickBot="1" x14ac:dyDescent="0.3">
      <c r="B7" s="174" t="s">
        <v>29</v>
      </c>
      <c r="C7" s="175"/>
      <c r="D7" s="175"/>
      <c r="E7" s="175"/>
      <c r="F7" s="175"/>
      <c r="G7" s="175"/>
      <c r="H7" s="175"/>
      <c r="I7" s="175"/>
      <c r="J7" s="175"/>
      <c r="K7" s="175"/>
      <c r="L7" s="175"/>
      <c r="M7" s="176"/>
    </row>
    <row r="8" spans="2:13" s="20" customFormat="1" ht="47.25" x14ac:dyDescent="0.25">
      <c r="B8" s="24" t="s">
        <v>26</v>
      </c>
      <c r="C8" s="25" t="s">
        <v>25</v>
      </c>
      <c r="D8" s="28" t="s">
        <v>28</v>
      </c>
      <c r="E8" s="170" t="s">
        <v>27</v>
      </c>
      <c r="F8" s="170"/>
      <c r="G8" s="170"/>
      <c r="H8" s="170"/>
      <c r="I8" s="170"/>
      <c r="J8" s="170"/>
      <c r="K8" s="170"/>
      <c r="L8" s="170"/>
      <c r="M8" s="171"/>
    </row>
    <row r="9" spans="2:13" ht="29.1" customHeight="1" x14ac:dyDescent="0.25">
      <c r="B9" s="17" t="s">
        <v>3</v>
      </c>
      <c r="C9" s="9">
        <v>2.5000000000000001E-2</v>
      </c>
      <c r="D9" s="155">
        <v>937.84567363260305</v>
      </c>
      <c r="E9" s="172" t="s">
        <v>98</v>
      </c>
      <c r="F9" s="172"/>
      <c r="G9" s="172"/>
      <c r="H9" s="172"/>
      <c r="I9" s="172"/>
      <c r="J9" s="172"/>
      <c r="K9" s="172"/>
      <c r="L9" s="172"/>
      <c r="M9" s="173"/>
    </row>
    <row r="10" spans="2:13" ht="30" customHeight="1" x14ac:dyDescent="0.25">
      <c r="B10" s="17" t="s">
        <v>4</v>
      </c>
      <c r="C10" s="9">
        <v>0.1</v>
      </c>
      <c r="D10" s="155">
        <v>721.41974894815587</v>
      </c>
      <c r="E10" s="172" t="s">
        <v>98</v>
      </c>
      <c r="F10" s="172"/>
      <c r="G10" s="172"/>
      <c r="H10" s="172"/>
      <c r="I10" s="172"/>
      <c r="J10" s="172"/>
      <c r="K10" s="172"/>
      <c r="L10" s="172"/>
      <c r="M10" s="173"/>
    </row>
    <row r="11" spans="2:13" x14ac:dyDescent="0.25">
      <c r="B11" s="17" t="s">
        <v>5</v>
      </c>
      <c r="C11" s="9">
        <v>2.9999999999999997E-4</v>
      </c>
      <c r="D11" s="155">
        <f>7480*0+6000</f>
        <v>6000</v>
      </c>
      <c r="E11" s="172" t="s">
        <v>69</v>
      </c>
      <c r="F11" s="172"/>
      <c r="G11" s="172"/>
      <c r="H11" s="172"/>
      <c r="I11" s="172"/>
      <c r="J11" s="172"/>
      <c r="K11" s="172"/>
      <c r="L11" s="172"/>
      <c r="M11" s="173"/>
    </row>
    <row r="12" spans="2:13" ht="15" customHeight="1" x14ac:dyDescent="0.25">
      <c r="B12" s="17" t="s">
        <v>6</v>
      </c>
      <c r="C12" s="9">
        <v>2.5000000000000001E-2</v>
      </c>
      <c r="D12" s="155">
        <v>5000</v>
      </c>
      <c r="E12" s="172" t="s">
        <v>69</v>
      </c>
      <c r="F12" s="172"/>
      <c r="G12" s="172"/>
      <c r="H12" s="172"/>
      <c r="I12" s="172"/>
      <c r="J12" s="172"/>
      <c r="K12" s="172"/>
      <c r="L12" s="172"/>
      <c r="M12" s="173"/>
    </row>
    <row r="13" spans="2:13" ht="18.95" customHeight="1" x14ac:dyDescent="0.25">
      <c r="B13" s="17" t="s">
        <v>7</v>
      </c>
      <c r="C13" s="9">
        <v>0.1</v>
      </c>
      <c r="D13" s="155">
        <v>3675</v>
      </c>
      <c r="E13" s="172" t="s">
        <v>69</v>
      </c>
      <c r="F13" s="172"/>
      <c r="G13" s="172"/>
      <c r="H13" s="172"/>
      <c r="I13" s="172"/>
      <c r="J13" s="172"/>
      <c r="K13" s="172"/>
      <c r="L13" s="172"/>
      <c r="M13" s="173"/>
    </row>
    <row r="14" spans="2:13" ht="15" customHeight="1" x14ac:dyDescent="0.25">
      <c r="B14" s="17" t="s">
        <v>8</v>
      </c>
      <c r="C14" s="9">
        <v>0.1</v>
      </c>
      <c r="D14" s="155">
        <v>7893.2631055709917</v>
      </c>
      <c r="E14" s="172" t="s">
        <v>69</v>
      </c>
      <c r="F14" s="172"/>
      <c r="G14" s="172"/>
      <c r="H14" s="172"/>
      <c r="I14" s="172"/>
      <c r="J14" s="172"/>
      <c r="K14" s="172"/>
      <c r="L14" s="172"/>
      <c r="M14" s="173"/>
    </row>
    <row r="15" spans="2:13" ht="15.95" customHeight="1" thickBot="1" x14ac:dyDescent="0.3">
      <c r="B15" s="18" t="s">
        <v>9</v>
      </c>
      <c r="C15" s="19">
        <v>0.1</v>
      </c>
      <c r="D15" s="161">
        <f>2530.10910936851*0+5000</f>
        <v>5000</v>
      </c>
      <c r="E15" s="177" t="s">
        <v>69</v>
      </c>
      <c r="F15" s="177"/>
      <c r="G15" s="177"/>
      <c r="H15" s="177"/>
      <c r="I15" s="177"/>
      <c r="J15" s="177"/>
      <c r="K15" s="177"/>
      <c r="L15" s="177"/>
      <c r="M15" s="178"/>
    </row>
    <row r="16" spans="2:13" ht="16.5" thickBot="1" x14ac:dyDescent="0.3">
      <c r="H16" s="89"/>
    </row>
    <row r="17" spans="1:25" s="86" customFormat="1" ht="16.5" thickBot="1" x14ac:dyDescent="0.3">
      <c r="B17" s="167" t="s">
        <v>90</v>
      </c>
      <c r="C17" s="168"/>
      <c r="D17" s="168"/>
      <c r="E17" s="168"/>
      <c r="F17" s="168"/>
      <c r="G17" s="168"/>
      <c r="H17" s="168"/>
      <c r="I17" s="168"/>
      <c r="J17" s="168"/>
      <c r="K17" s="168"/>
      <c r="L17" s="168"/>
      <c r="M17" s="168"/>
      <c r="N17" s="168"/>
      <c r="O17" s="168"/>
      <c r="P17" s="168"/>
      <c r="Q17" s="168"/>
      <c r="R17" s="168"/>
      <c r="S17" s="168"/>
      <c r="T17" s="168"/>
      <c r="U17" s="168"/>
      <c r="V17" s="168"/>
      <c r="W17" s="168"/>
      <c r="X17" s="169"/>
    </row>
    <row r="18" spans="1:25" s="86" customFormat="1" ht="47.25" x14ac:dyDescent="0.25">
      <c r="A18" s="97" t="s">
        <v>70</v>
      </c>
      <c r="B18" s="24" t="s">
        <v>26</v>
      </c>
      <c r="C18" s="25" t="s">
        <v>25</v>
      </c>
      <c r="D18" s="133">
        <v>2010</v>
      </c>
      <c r="E18" s="134">
        <v>2011</v>
      </c>
      <c r="F18" s="135">
        <v>2012</v>
      </c>
      <c r="G18" s="125">
        <v>2013</v>
      </c>
      <c r="H18" s="26">
        <v>2014</v>
      </c>
      <c r="I18" s="26">
        <v>2015</v>
      </c>
      <c r="J18" s="189">
        <v>2016</v>
      </c>
      <c r="K18" s="26">
        <v>2017</v>
      </c>
      <c r="L18" s="26">
        <v>2018</v>
      </c>
      <c r="M18" s="26">
        <v>2019</v>
      </c>
      <c r="N18" s="26">
        <v>2020</v>
      </c>
      <c r="O18" s="26">
        <v>2021</v>
      </c>
      <c r="P18" s="26">
        <v>2022</v>
      </c>
      <c r="Q18" s="26">
        <v>2023</v>
      </c>
      <c r="R18" s="26">
        <v>2024</v>
      </c>
      <c r="S18" s="26">
        <v>2025</v>
      </c>
      <c r="T18" s="26">
        <v>2026</v>
      </c>
      <c r="U18" s="26">
        <v>2027</v>
      </c>
      <c r="V18" s="26">
        <v>2028</v>
      </c>
      <c r="W18" s="26">
        <v>2029</v>
      </c>
      <c r="X18" s="27">
        <v>2030</v>
      </c>
    </row>
    <row r="19" spans="1:25" s="86" customFormat="1" x14ac:dyDescent="0.25">
      <c r="A19" s="98">
        <v>0</v>
      </c>
      <c r="B19" s="21" t="s">
        <v>3</v>
      </c>
      <c r="C19" s="10">
        <v>2.5000000000000001E-2</v>
      </c>
      <c r="D19" s="151">
        <f>E19*(1-$A19)</f>
        <v>937.84567363260305</v>
      </c>
      <c r="E19" s="152">
        <f t="shared" ref="E19" si="0">F19*(1-$A19)</f>
        <v>937.84567363260305</v>
      </c>
      <c r="F19" s="153">
        <f>G19*(1-$A19)</f>
        <v>937.84567363260305</v>
      </c>
      <c r="G19" s="154">
        <f>D9</f>
        <v>937.84567363260305</v>
      </c>
      <c r="H19" s="155">
        <f>G19*(1+$A19)</f>
        <v>937.84567363260305</v>
      </c>
      <c r="I19" s="155">
        <f t="shared" ref="I19:X19" si="1">H19*(1+$A19)</f>
        <v>937.84567363260305</v>
      </c>
      <c r="J19" s="190">
        <f t="shared" si="1"/>
        <v>937.84567363260305</v>
      </c>
      <c r="K19" s="155">
        <f t="shared" si="1"/>
        <v>937.84567363260305</v>
      </c>
      <c r="L19" s="155">
        <f t="shared" si="1"/>
        <v>937.84567363260305</v>
      </c>
      <c r="M19" s="155">
        <f t="shared" si="1"/>
        <v>937.84567363260305</v>
      </c>
      <c r="N19" s="155">
        <f t="shared" si="1"/>
        <v>937.84567363260305</v>
      </c>
      <c r="O19" s="155">
        <f t="shared" si="1"/>
        <v>937.84567363260305</v>
      </c>
      <c r="P19" s="155">
        <f t="shared" si="1"/>
        <v>937.84567363260305</v>
      </c>
      <c r="Q19" s="155">
        <f t="shared" si="1"/>
        <v>937.84567363260305</v>
      </c>
      <c r="R19" s="155">
        <f t="shared" si="1"/>
        <v>937.84567363260305</v>
      </c>
      <c r="S19" s="155">
        <f t="shared" si="1"/>
        <v>937.84567363260305</v>
      </c>
      <c r="T19" s="155">
        <f t="shared" si="1"/>
        <v>937.84567363260305</v>
      </c>
      <c r="U19" s="155">
        <f t="shared" si="1"/>
        <v>937.84567363260305</v>
      </c>
      <c r="V19" s="155">
        <f t="shared" si="1"/>
        <v>937.84567363260305</v>
      </c>
      <c r="W19" s="155">
        <f t="shared" si="1"/>
        <v>937.84567363260305</v>
      </c>
      <c r="X19" s="156">
        <f t="shared" si="1"/>
        <v>937.84567363260305</v>
      </c>
    </row>
    <row r="20" spans="1:25" s="86" customFormat="1" x14ac:dyDescent="0.25">
      <c r="A20" s="98">
        <v>0</v>
      </c>
      <c r="B20" s="21" t="s">
        <v>4</v>
      </c>
      <c r="C20" s="10">
        <v>0.1</v>
      </c>
      <c r="D20" s="151">
        <f t="shared" ref="D20:F25" si="2">E20*(1-$A20)</f>
        <v>721.41974894815587</v>
      </c>
      <c r="E20" s="152">
        <f t="shared" si="2"/>
        <v>721.41974894815587</v>
      </c>
      <c r="F20" s="153">
        <f t="shared" si="2"/>
        <v>721.41974894815587</v>
      </c>
      <c r="G20" s="154">
        <f>D10</f>
        <v>721.41974894815587</v>
      </c>
      <c r="H20" s="155">
        <f t="shared" ref="H20:X20" si="3">G20*(1+$A20)</f>
        <v>721.41974894815587</v>
      </c>
      <c r="I20" s="155">
        <f t="shared" si="3"/>
        <v>721.41974894815587</v>
      </c>
      <c r="J20" s="190">
        <f t="shared" si="3"/>
        <v>721.41974894815587</v>
      </c>
      <c r="K20" s="155">
        <f t="shared" si="3"/>
        <v>721.41974894815587</v>
      </c>
      <c r="L20" s="155">
        <f t="shared" si="3"/>
        <v>721.41974894815587</v>
      </c>
      <c r="M20" s="155">
        <f t="shared" si="3"/>
        <v>721.41974894815587</v>
      </c>
      <c r="N20" s="155">
        <f t="shared" si="3"/>
        <v>721.41974894815587</v>
      </c>
      <c r="O20" s="155">
        <f t="shared" si="3"/>
        <v>721.41974894815587</v>
      </c>
      <c r="P20" s="155">
        <f t="shared" si="3"/>
        <v>721.41974894815587</v>
      </c>
      <c r="Q20" s="155">
        <f t="shared" si="3"/>
        <v>721.41974894815587</v>
      </c>
      <c r="R20" s="155">
        <f t="shared" si="3"/>
        <v>721.41974894815587</v>
      </c>
      <c r="S20" s="155">
        <f t="shared" si="3"/>
        <v>721.41974894815587</v>
      </c>
      <c r="T20" s="155">
        <f t="shared" si="3"/>
        <v>721.41974894815587</v>
      </c>
      <c r="U20" s="155">
        <f t="shared" si="3"/>
        <v>721.41974894815587</v>
      </c>
      <c r="V20" s="155">
        <f t="shared" si="3"/>
        <v>721.41974894815587</v>
      </c>
      <c r="W20" s="155">
        <f t="shared" si="3"/>
        <v>721.41974894815587</v>
      </c>
      <c r="X20" s="156">
        <f t="shared" si="3"/>
        <v>721.41974894815587</v>
      </c>
    </row>
    <row r="21" spans="1:25" s="86" customFormat="1" x14ac:dyDescent="0.25">
      <c r="A21" s="98">
        <v>-0.02</v>
      </c>
      <c r="B21" s="21" t="s">
        <v>5</v>
      </c>
      <c r="C21" s="10">
        <v>2.9999999999999997E-4</v>
      </c>
      <c r="D21" s="151">
        <f>E21*(1-$A21)</f>
        <v>6367.2480000000005</v>
      </c>
      <c r="E21" s="152">
        <f t="shared" si="2"/>
        <v>6242.4000000000005</v>
      </c>
      <c r="F21" s="153">
        <f t="shared" si="2"/>
        <v>6120</v>
      </c>
      <c r="G21" s="154">
        <f>D11</f>
        <v>6000</v>
      </c>
      <c r="H21" s="155">
        <f t="shared" ref="H21:X21" si="4">G21*(1+$A21)</f>
        <v>5880</v>
      </c>
      <c r="I21" s="155">
        <f t="shared" si="4"/>
        <v>5762.4</v>
      </c>
      <c r="J21" s="190">
        <f t="shared" si="4"/>
        <v>5647.1519999999991</v>
      </c>
      <c r="K21" s="155">
        <f t="shared" si="4"/>
        <v>5534.208959999999</v>
      </c>
      <c r="L21" s="155">
        <f t="shared" si="4"/>
        <v>5423.5247807999986</v>
      </c>
      <c r="M21" s="155">
        <f t="shared" si="4"/>
        <v>5315.0542851839982</v>
      </c>
      <c r="N21" s="155">
        <f t="shared" si="4"/>
        <v>5208.7531994803185</v>
      </c>
      <c r="O21" s="155">
        <f t="shared" si="4"/>
        <v>5104.5781354907122</v>
      </c>
      <c r="P21" s="155">
        <f t="shared" si="4"/>
        <v>5002.4865727808974</v>
      </c>
      <c r="Q21" s="155">
        <f t="shared" si="4"/>
        <v>4902.4368413252796</v>
      </c>
      <c r="R21" s="155">
        <f t="shared" si="4"/>
        <v>4804.3881044987738</v>
      </c>
      <c r="S21" s="155">
        <f t="shared" si="4"/>
        <v>4708.3003424087983</v>
      </c>
      <c r="T21" s="155">
        <f t="shared" si="4"/>
        <v>4614.1343355606223</v>
      </c>
      <c r="U21" s="155">
        <f t="shared" si="4"/>
        <v>4521.8516488494097</v>
      </c>
      <c r="V21" s="155">
        <f t="shared" si="4"/>
        <v>4431.4146158724216</v>
      </c>
      <c r="W21" s="155">
        <f t="shared" si="4"/>
        <v>4342.786323554973</v>
      </c>
      <c r="X21" s="156">
        <f t="shared" si="4"/>
        <v>4255.9305970838732</v>
      </c>
      <c r="Y21" s="87"/>
    </row>
    <row r="22" spans="1:25" s="86" customFormat="1" x14ac:dyDescent="0.25">
      <c r="A22" s="98">
        <v>-0.02</v>
      </c>
      <c r="B22" s="21" t="s">
        <v>6</v>
      </c>
      <c r="C22" s="10">
        <v>2.5000000000000001E-2</v>
      </c>
      <c r="D22" s="151">
        <f t="shared" si="2"/>
        <v>5306.04</v>
      </c>
      <c r="E22" s="152">
        <f t="shared" si="2"/>
        <v>5202</v>
      </c>
      <c r="F22" s="153">
        <f t="shared" si="2"/>
        <v>5100</v>
      </c>
      <c r="G22" s="154">
        <f t="shared" ref="G22:G25" si="5">D12</f>
        <v>5000</v>
      </c>
      <c r="H22" s="155">
        <f t="shared" ref="H22:X22" si="6">G22*(1+$A22)</f>
        <v>4900</v>
      </c>
      <c r="I22" s="155">
        <f t="shared" si="6"/>
        <v>4802</v>
      </c>
      <c r="J22" s="190">
        <f t="shared" si="6"/>
        <v>4705.96</v>
      </c>
      <c r="K22" s="155">
        <f t="shared" si="6"/>
        <v>4611.8407999999999</v>
      </c>
      <c r="L22" s="155">
        <f t="shared" si="6"/>
        <v>4519.6039840000003</v>
      </c>
      <c r="M22" s="155">
        <f t="shared" si="6"/>
        <v>4429.21190432</v>
      </c>
      <c r="N22" s="155">
        <f t="shared" si="6"/>
        <v>4340.6276662336004</v>
      </c>
      <c r="O22" s="155">
        <f t="shared" si="6"/>
        <v>4253.8151129089283</v>
      </c>
      <c r="P22" s="155">
        <f t="shared" si="6"/>
        <v>4168.7388106507497</v>
      </c>
      <c r="Q22" s="155">
        <f t="shared" si="6"/>
        <v>4085.3640344377345</v>
      </c>
      <c r="R22" s="155">
        <f t="shared" si="6"/>
        <v>4003.6567537489796</v>
      </c>
      <c r="S22" s="155">
        <f t="shared" si="6"/>
        <v>3923.5836186739998</v>
      </c>
      <c r="T22" s="155">
        <f t="shared" si="6"/>
        <v>3845.1119463005198</v>
      </c>
      <c r="U22" s="155">
        <f t="shared" si="6"/>
        <v>3768.2097073745094</v>
      </c>
      <c r="V22" s="155">
        <f t="shared" si="6"/>
        <v>3692.8455132270192</v>
      </c>
      <c r="W22" s="155">
        <f t="shared" si="6"/>
        <v>3618.9886029624786</v>
      </c>
      <c r="X22" s="156">
        <f t="shared" si="6"/>
        <v>3546.6088309032289</v>
      </c>
      <c r="Y22" s="87"/>
    </row>
    <row r="23" spans="1:25" s="86" customFormat="1" ht="47.25" x14ac:dyDescent="0.25">
      <c r="A23" s="99">
        <v>-6.0000000000000001E-3</v>
      </c>
      <c r="B23" s="21" t="s">
        <v>119</v>
      </c>
      <c r="C23" s="10">
        <v>0.1</v>
      </c>
      <c r="D23" s="151">
        <f t="shared" si="2"/>
        <v>3741.5476938000002</v>
      </c>
      <c r="E23" s="152">
        <f t="shared" si="2"/>
        <v>3719.2323000000001</v>
      </c>
      <c r="F23" s="153">
        <f t="shared" si="2"/>
        <v>3697.05</v>
      </c>
      <c r="G23" s="154">
        <f t="shared" si="5"/>
        <v>3675</v>
      </c>
      <c r="H23" s="155">
        <f t="shared" ref="H23:X23" si="7">G23*(1+$A23)</f>
        <v>3652.95</v>
      </c>
      <c r="I23" s="155">
        <f t="shared" si="7"/>
        <v>3631.0322999999999</v>
      </c>
      <c r="J23" s="190">
        <f t="shared" si="7"/>
        <v>3609.2461061999998</v>
      </c>
      <c r="K23" s="155">
        <f t="shared" si="7"/>
        <v>3587.5906295627997</v>
      </c>
      <c r="L23" s="155">
        <f t="shared" si="7"/>
        <v>3566.065085785423</v>
      </c>
      <c r="M23" s="155">
        <f t="shared" si="7"/>
        <v>3544.6686952707105</v>
      </c>
      <c r="N23" s="155">
        <f t="shared" si="7"/>
        <v>3523.4006830990861</v>
      </c>
      <c r="O23" s="155">
        <f t="shared" si="7"/>
        <v>3502.2602790004917</v>
      </c>
      <c r="P23" s="155">
        <f t="shared" si="7"/>
        <v>3481.2467173264886</v>
      </c>
      <c r="Q23" s="155">
        <f t="shared" si="7"/>
        <v>3460.3592370225297</v>
      </c>
      <c r="R23" s="155">
        <f t="shared" si="7"/>
        <v>3439.5970816003946</v>
      </c>
      <c r="S23" s="155">
        <f t="shared" si="7"/>
        <v>3418.9594991107924</v>
      </c>
      <c r="T23" s="155">
        <f t="shared" si="7"/>
        <v>3398.4457421161278</v>
      </c>
      <c r="U23" s="155">
        <f t="shared" si="7"/>
        <v>3378.0550676634311</v>
      </c>
      <c r="V23" s="155">
        <f t="shared" si="7"/>
        <v>3357.7867372574506</v>
      </c>
      <c r="W23" s="155">
        <f t="shared" si="7"/>
        <v>3337.640016833906</v>
      </c>
      <c r="X23" s="156">
        <f t="shared" si="7"/>
        <v>3317.6141767329027</v>
      </c>
      <c r="Y23" s="87"/>
    </row>
    <row r="24" spans="1:25" s="86" customFormat="1" x14ac:dyDescent="0.25">
      <c r="A24" s="99">
        <v>-1.4E-2</v>
      </c>
      <c r="B24" s="21" t="s">
        <v>8</v>
      </c>
      <c r="C24" s="10">
        <v>0.1</v>
      </c>
      <c r="D24" s="151">
        <f t="shared" si="2"/>
        <v>8229.4430538250108</v>
      </c>
      <c r="E24" s="152">
        <f t="shared" si="2"/>
        <v>8115.8215520956719</v>
      </c>
      <c r="F24" s="153">
        <f t="shared" si="2"/>
        <v>8003.768789048986</v>
      </c>
      <c r="G24" s="154">
        <f t="shared" si="5"/>
        <v>7893.2631055709917</v>
      </c>
      <c r="H24" s="155">
        <f t="shared" ref="H24:X24" si="8">G24*(1+$A24)</f>
        <v>7782.7574220929973</v>
      </c>
      <c r="I24" s="155">
        <f t="shared" si="8"/>
        <v>7673.7988181836954</v>
      </c>
      <c r="J24" s="190">
        <f t="shared" si="8"/>
        <v>7566.3656347291235</v>
      </c>
      <c r="K24" s="155">
        <f t="shared" si="8"/>
        <v>7460.4365158429155</v>
      </c>
      <c r="L24" s="155">
        <f t="shared" si="8"/>
        <v>7355.990404621115</v>
      </c>
      <c r="M24" s="155">
        <f t="shared" si="8"/>
        <v>7253.0065389564197</v>
      </c>
      <c r="N24" s="155">
        <f t="shared" si="8"/>
        <v>7151.4644474110301</v>
      </c>
      <c r="O24" s="155">
        <f t="shared" si="8"/>
        <v>7051.3439451472759</v>
      </c>
      <c r="P24" s="155">
        <f t="shared" si="8"/>
        <v>6952.6251299152136</v>
      </c>
      <c r="Q24" s="155">
        <f t="shared" si="8"/>
        <v>6855.2883780964003</v>
      </c>
      <c r="R24" s="155">
        <f t="shared" si="8"/>
        <v>6759.314340803051</v>
      </c>
      <c r="S24" s="155">
        <f t="shared" si="8"/>
        <v>6664.6839400318086</v>
      </c>
      <c r="T24" s="155">
        <f t="shared" si="8"/>
        <v>6571.3783648713634</v>
      </c>
      <c r="U24" s="155">
        <f t="shared" si="8"/>
        <v>6479.3790677631641</v>
      </c>
      <c r="V24" s="155">
        <f t="shared" si="8"/>
        <v>6388.6677608144801</v>
      </c>
      <c r="W24" s="155">
        <f t="shared" si="8"/>
        <v>6299.2264121630769</v>
      </c>
      <c r="X24" s="156">
        <f t="shared" si="8"/>
        <v>6211.0372423927938</v>
      </c>
      <c r="Y24" s="87"/>
    </row>
    <row r="25" spans="1:25" s="86" customFormat="1" ht="16.5" thickBot="1" x14ac:dyDescent="0.3">
      <c r="A25" s="100">
        <v>-3.0000000000000001E-3</v>
      </c>
      <c r="B25" s="22" t="s">
        <v>9</v>
      </c>
      <c r="C25" s="23">
        <v>0.1</v>
      </c>
      <c r="D25" s="157">
        <f t="shared" si="2"/>
        <v>5045.1351349999977</v>
      </c>
      <c r="E25" s="158">
        <f t="shared" si="2"/>
        <v>5030.0449999999983</v>
      </c>
      <c r="F25" s="159">
        <f t="shared" si="2"/>
        <v>5014.9999999999991</v>
      </c>
      <c r="G25" s="160">
        <f t="shared" si="5"/>
        <v>5000</v>
      </c>
      <c r="H25" s="161">
        <f t="shared" ref="H25:X25" si="9">G25*(1+$A25)</f>
        <v>4985</v>
      </c>
      <c r="I25" s="161">
        <f t="shared" si="9"/>
        <v>4970.0450000000001</v>
      </c>
      <c r="J25" s="191">
        <f t="shared" si="9"/>
        <v>4955.134865</v>
      </c>
      <c r="K25" s="161">
        <f t="shared" si="9"/>
        <v>4940.2694604050002</v>
      </c>
      <c r="L25" s="161">
        <f t="shared" si="9"/>
        <v>4925.4486520237851</v>
      </c>
      <c r="M25" s="161">
        <f t="shared" si="9"/>
        <v>4910.6723060677141</v>
      </c>
      <c r="N25" s="161">
        <f t="shared" si="9"/>
        <v>4895.940289149511</v>
      </c>
      <c r="O25" s="161">
        <f t="shared" si="9"/>
        <v>4881.2524682820622</v>
      </c>
      <c r="P25" s="161">
        <f t="shared" si="9"/>
        <v>4866.6087108772163</v>
      </c>
      <c r="Q25" s="161">
        <f t="shared" si="9"/>
        <v>4852.008884744585</v>
      </c>
      <c r="R25" s="161">
        <f t="shared" si="9"/>
        <v>4837.4528580903516</v>
      </c>
      <c r="S25" s="161">
        <f t="shared" si="9"/>
        <v>4822.9404995160803</v>
      </c>
      <c r="T25" s="161">
        <f t="shared" si="9"/>
        <v>4808.4716780175322</v>
      </c>
      <c r="U25" s="161">
        <f t="shared" si="9"/>
        <v>4794.0462629834792</v>
      </c>
      <c r="V25" s="161">
        <f t="shared" si="9"/>
        <v>4779.664124194529</v>
      </c>
      <c r="W25" s="161">
        <f t="shared" si="9"/>
        <v>4765.3251318219454</v>
      </c>
      <c r="X25" s="162">
        <f t="shared" si="9"/>
        <v>4751.0291564264799</v>
      </c>
      <c r="Y25" s="87"/>
    </row>
    <row r="26" spans="1:25" s="86" customFormat="1" x14ac:dyDescent="0.25">
      <c r="B26" s="6"/>
      <c r="H26" s="88"/>
      <c r="I26" s="88"/>
      <c r="J26" s="88"/>
      <c r="K26" s="88"/>
      <c r="L26" s="88"/>
      <c r="M26" s="88"/>
      <c r="N26" s="88"/>
      <c r="O26" s="88"/>
      <c r="P26" s="88"/>
      <c r="Q26" s="88"/>
      <c r="R26" s="88"/>
      <c r="S26" s="88"/>
      <c r="T26" s="88"/>
      <c r="U26" s="88"/>
      <c r="V26" s="88"/>
      <c r="W26" s="88"/>
      <c r="X26" s="88"/>
    </row>
    <row r="27" spans="1:25" x14ac:dyDescent="0.25">
      <c r="E27" s="11"/>
    </row>
  </sheetData>
  <mergeCells count="10">
    <mergeCell ref="B17:X17"/>
    <mergeCell ref="E8:M8"/>
    <mergeCell ref="E9:M9"/>
    <mergeCell ref="B7:M7"/>
    <mergeCell ref="E14:M14"/>
    <mergeCell ref="E15:M15"/>
    <mergeCell ref="E10:M10"/>
    <mergeCell ref="E11:M11"/>
    <mergeCell ref="E12:M12"/>
    <mergeCell ref="E13:M13"/>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3"/>
  <dimension ref="B8:Z29"/>
  <sheetViews>
    <sheetView zoomScale="55" zoomScaleNormal="55" workbookViewId="0">
      <selection activeCell="I18" sqref="I18"/>
    </sheetView>
  </sheetViews>
  <sheetFormatPr defaultColWidth="10.875" defaultRowHeight="15.75" x14ac:dyDescent="0.25"/>
  <cols>
    <col min="1" max="1" width="10.875" style="2"/>
    <col min="2" max="2" width="20.375" style="2" customWidth="1"/>
    <col min="3" max="3" width="15.375" style="2" bestFit="1" customWidth="1"/>
    <col min="4" max="4" width="5.875" style="2" bestFit="1" customWidth="1"/>
    <col min="5" max="5" width="6.875" style="2" bestFit="1" customWidth="1"/>
    <col min="6" max="7" width="7.125" style="2" bestFit="1" customWidth="1"/>
    <col min="8" max="8" width="14.875" style="2" customWidth="1"/>
    <col min="9" max="9" width="14.5" style="2" customWidth="1"/>
    <col min="10" max="10" width="9.5" style="2" customWidth="1"/>
    <col min="11" max="26" width="7.125" style="2" bestFit="1" customWidth="1"/>
    <col min="27" max="16384" width="10.875" style="2"/>
  </cols>
  <sheetData>
    <row r="8" spans="2:26" s="92" customFormat="1" ht="18" customHeight="1" thickBot="1" x14ac:dyDescent="0.3">
      <c r="B8" s="124"/>
      <c r="C8" s="124"/>
      <c r="D8" s="124"/>
      <c r="E8" s="124"/>
      <c r="F8" s="7"/>
      <c r="G8" s="7"/>
      <c r="H8" s="7"/>
      <c r="I8" s="7"/>
      <c r="J8" s="7"/>
      <c r="K8" s="7"/>
      <c r="L8" s="7"/>
      <c r="M8" s="7"/>
      <c r="N8" s="7"/>
      <c r="O8" s="7"/>
      <c r="P8" s="4"/>
      <c r="Q8" s="4"/>
      <c r="R8" s="4"/>
      <c r="S8" s="4"/>
      <c r="T8" s="4"/>
      <c r="U8" s="4"/>
      <c r="V8" s="12"/>
      <c r="W8" s="12"/>
      <c r="X8" s="12"/>
      <c r="Y8" s="12"/>
      <c r="Z8" s="12"/>
    </row>
    <row r="9" spans="2:26" s="90" customFormat="1" ht="15.95" customHeight="1" thickBot="1" x14ac:dyDescent="0.3">
      <c r="B9" s="179" t="s">
        <v>117</v>
      </c>
      <c r="C9" s="180"/>
      <c r="D9" s="180"/>
      <c r="E9" s="181"/>
      <c r="H9" s="182" t="s">
        <v>118</v>
      </c>
      <c r="I9" s="180"/>
      <c r="J9" s="180"/>
      <c r="K9" s="181"/>
    </row>
    <row r="10" spans="2:26" x14ac:dyDescent="0.25">
      <c r="B10" s="29"/>
      <c r="C10" s="30" t="s">
        <v>2</v>
      </c>
      <c r="D10" s="31" t="s">
        <v>31</v>
      </c>
      <c r="E10" s="118" t="s">
        <v>32</v>
      </c>
      <c r="H10" s="29"/>
      <c r="I10" s="30" t="s">
        <v>2</v>
      </c>
      <c r="J10" s="31" t="s">
        <v>31</v>
      </c>
      <c r="K10" s="118" t="s">
        <v>32</v>
      </c>
    </row>
    <row r="11" spans="2:26" ht="47.25" x14ac:dyDescent="0.25">
      <c r="B11" s="39" t="s">
        <v>33</v>
      </c>
      <c r="C11" s="117" t="s">
        <v>85</v>
      </c>
      <c r="D11" s="37">
        <v>1.0900000000000001</v>
      </c>
      <c r="E11" s="119" t="s">
        <v>30</v>
      </c>
      <c r="H11" s="39" t="s">
        <v>33</v>
      </c>
      <c r="I11" s="117" t="s">
        <v>85</v>
      </c>
      <c r="J11" s="37">
        <v>0.94</v>
      </c>
      <c r="K11" s="119" t="s">
        <v>30</v>
      </c>
    </row>
    <row r="12" spans="2:26" x14ac:dyDescent="0.25">
      <c r="B12" s="32"/>
      <c r="C12" s="14"/>
      <c r="D12" s="15"/>
      <c r="E12" s="101"/>
      <c r="H12" s="32"/>
      <c r="I12" s="14"/>
      <c r="J12" s="15"/>
      <c r="K12" s="101"/>
    </row>
    <row r="13" spans="2:26" ht="47.25" x14ac:dyDescent="0.25">
      <c r="B13" s="32" t="s">
        <v>34</v>
      </c>
      <c r="C13" s="14" t="s">
        <v>36</v>
      </c>
      <c r="D13" s="15">
        <f>D11/10</f>
        <v>0.10900000000000001</v>
      </c>
      <c r="E13" s="101" t="s">
        <v>38</v>
      </c>
      <c r="H13" s="32" t="s">
        <v>34</v>
      </c>
      <c r="I13" s="14" t="s">
        <v>36</v>
      </c>
      <c r="J13" s="15">
        <f>J11/10</f>
        <v>9.4E-2</v>
      </c>
      <c r="K13" s="101" t="s">
        <v>38</v>
      </c>
    </row>
    <row r="14" spans="2:26" ht="47.25" x14ac:dyDescent="0.25">
      <c r="B14" s="32" t="s">
        <v>35</v>
      </c>
      <c r="C14" s="14" t="s">
        <v>37</v>
      </c>
      <c r="D14" s="33">
        <f>D13*0.7</f>
        <v>7.6300000000000007E-2</v>
      </c>
      <c r="E14" s="101" t="s">
        <v>38</v>
      </c>
      <c r="H14" s="32" t="s">
        <v>35</v>
      </c>
      <c r="I14" s="14" t="s">
        <v>37</v>
      </c>
      <c r="J14" s="33">
        <f>J13*0.7</f>
        <v>6.5799999999999997E-2</v>
      </c>
      <c r="K14" s="101" t="s">
        <v>38</v>
      </c>
    </row>
    <row r="15" spans="2:26" ht="48" thickBot="1" x14ac:dyDescent="0.3">
      <c r="B15" s="120" t="s">
        <v>41</v>
      </c>
      <c r="C15" s="121" t="s">
        <v>85</v>
      </c>
      <c r="D15" s="122">
        <v>0.15</v>
      </c>
      <c r="E15" s="123" t="s">
        <v>38</v>
      </c>
      <c r="H15" s="120" t="s">
        <v>41</v>
      </c>
      <c r="I15" s="121" t="s">
        <v>85</v>
      </c>
      <c r="J15" s="122">
        <v>0.15</v>
      </c>
      <c r="K15" s="123" t="s">
        <v>38</v>
      </c>
    </row>
    <row r="16" spans="2:26" ht="16.5" thickBot="1" x14ac:dyDescent="0.3"/>
    <row r="17" spans="2:26" s="90" customFormat="1" ht="15.95" customHeight="1" thickBot="1" x14ac:dyDescent="0.3">
      <c r="B17" s="167" t="s">
        <v>113</v>
      </c>
      <c r="C17" s="168"/>
      <c r="D17" s="168"/>
      <c r="E17" s="168"/>
      <c r="F17" s="168"/>
      <c r="G17" s="168"/>
      <c r="H17" s="168"/>
      <c r="I17" s="168"/>
      <c r="J17" s="168"/>
      <c r="K17" s="168"/>
      <c r="L17" s="168"/>
      <c r="M17" s="168"/>
      <c r="N17" s="168"/>
      <c r="O17" s="168"/>
      <c r="P17" s="168"/>
      <c r="Q17" s="168"/>
      <c r="R17" s="168"/>
      <c r="S17" s="168"/>
      <c r="T17" s="168"/>
      <c r="U17" s="168"/>
      <c r="V17" s="168"/>
      <c r="W17" s="168"/>
      <c r="X17" s="168"/>
      <c r="Y17" s="168"/>
      <c r="Z17" s="169"/>
    </row>
    <row r="18" spans="2:26" x14ac:dyDescent="0.25">
      <c r="B18" s="130"/>
      <c r="C18" s="131" t="s">
        <v>2</v>
      </c>
      <c r="D18" s="131"/>
      <c r="E18" s="131" t="s">
        <v>45</v>
      </c>
      <c r="F18" s="142">
        <v>2010</v>
      </c>
      <c r="G18" s="143">
        <v>2011</v>
      </c>
      <c r="H18" s="144">
        <v>2012</v>
      </c>
      <c r="I18" s="132">
        <v>2013</v>
      </c>
      <c r="J18" s="40">
        <v>2014</v>
      </c>
      <c r="K18" s="40">
        <v>2015</v>
      </c>
      <c r="L18" s="40">
        <v>2016</v>
      </c>
      <c r="M18" s="40">
        <v>2017</v>
      </c>
      <c r="N18" s="40">
        <v>2018</v>
      </c>
      <c r="O18" s="40">
        <v>2019</v>
      </c>
      <c r="P18" s="40">
        <v>2020</v>
      </c>
      <c r="Q18" s="40">
        <v>2021</v>
      </c>
      <c r="R18" s="40">
        <v>2022</v>
      </c>
      <c r="S18" s="40">
        <v>2023</v>
      </c>
      <c r="T18" s="40">
        <v>2024</v>
      </c>
      <c r="U18" s="40">
        <v>2025</v>
      </c>
      <c r="V18" s="40">
        <v>2026</v>
      </c>
      <c r="W18" s="40">
        <v>2027</v>
      </c>
      <c r="X18" s="40">
        <v>2028</v>
      </c>
      <c r="Y18" s="40">
        <v>2029</v>
      </c>
      <c r="Z18" s="41">
        <v>2030</v>
      </c>
    </row>
    <row r="19" spans="2:26" s="92" customFormat="1" ht="31.5" x14ac:dyDescent="0.25">
      <c r="B19" s="32" t="s">
        <v>71</v>
      </c>
      <c r="C19" s="14" t="s">
        <v>66</v>
      </c>
      <c r="D19" s="14" t="s">
        <v>39</v>
      </c>
      <c r="E19" s="12" t="s">
        <v>38</v>
      </c>
      <c r="F19" s="145">
        <f>D13</f>
        <v>0.10900000000000001</v>
      </c>
      <c r="G19" s="146">
        <f>F19</f>
        <v>0.10900000000000001</v>
      </c>
      <c r="H19" s="147">
        <f t="shared" ref="H19:H20" si="0">G19</f>
        <v>0.10900000000000001</v>
      </c>
      <c r="I19" s="128">
        <f>H19</f>
        <v>0.10900000000000001</v>
      </c>
      <c r="J19" s="33">
        <f>I19*1.005</f>
        <v>0.109545</v>
      </c>
      <c r="K19" s="33">
        <f t="shared" ref="K19:Z20" si="1">J19*1.005</f>
        <v>0.11009272499999999</v>
      </c>
      <c r="L19" s="33">
        <f t="shared" si="1"/>
        <v>0.11064318862499997</v>
      </c>
      <c r="M19" s="33">
        <f>L19*1.005</f>
        <v>0.11119640456812496</v>
      </c>
      <c r="N19" s="33">
        <f t="shared" si="1"/>
        <v>0.11175238659096558</v>
      </c>
      <c r="O19" s="33">
        <f t="shared" si="1"/>
        <v>0.11231114852392039</v>
      </c>
      <c r="P19" s="33">
        <f t="shared" si="1"/>
        <v>0.11287270426653999</v>
      </c>
      <c r="Q19" s="33">
        <f t="shared" si="1"/>
        <v>0.11343706778787267</v>
      </c>
      <c r="R19" s="33">
        <f t="shared" si="1"/>
        <v>0.11400425312681202</v>
      </c>
      <c r="S19" s="33">
        <f t="shared" si="1"/>
        <v>0.11457427439244607</v>
      </c>
      <c r="T19" s="33">
        <f t="shared" si="1"/>
        <v>0.11514714576440828</v>
      </c>
      <c r="U19" s="33">
        <f t="shared" si="1"/>
        <v>0.1157228814932303</v>
      </c>
      <c r="V19" s="33">
        <f t="shared" si="1"/>
        <v>0.11630149590069644</v>
      </c>
      <c r="W19" s="33">
        <f t="shared" si="1"/>
        <v>0.11688300338019991</v>
      </c>
      <c r="X19" s="33">
        <f t="shared" si="1"/>
        <v>0.1174674183971009</v>
      </c>
      <c r="Y19" s="33">
        <f t="shared" si="1"/>
        <v>0.11805475548908639</v>
      </c>
      <c r="Z19" s="102">
        <f t="shared" si="1"/>
        <v>0.11864502926653181</v>
      </c>
    </row>
    <row r="20" spans="2:26" s="92" customFormat="1" ht="48" thickBot="1" x14ac:dyDescent="0.3">
      <c r="B20" s="34" t="s">
        <v>72</v>
      </c>
      <c r="C20" s="35" t="s">
        <v>66</v>
      </c>
      <c r="D20" s="35" t="s">
        <v>39</v>
      </c>
      <c r="E20" s="42" t="s">
        <v>38</v>
      </c>
      <c r="F20" s="148">
        <f>F19*0.7</f>
        <v>7.6300000000000007E-2</v>
      </c>
      <c r="G20" s="149">
        <f>F20</f>
        <v>7.6300000000000007E-2</v>
      </c>
      <c r="H20" s="150">
        <f t="shared" si="0"/>
        <v>7.6300000000000007E-2</v>
      </c>
      <c r="I20" s="129">
        <f>H20</f>
        <v>7.6300000000000007E-2</v>
      </c>
      <c r="J20" s="36">
        <f>I20*1.005</f>
        <v>7.66815E-2</v>
      </c>
      <c r="K20" s="36">
        <f t="shared" si="1"/>
        <v>7.7064907499999988E-2</v>
      </c>
      <c r="L20" s="36">
        <f t="shared" si="1"/>
        <v>7.7450232037499983E-2</v>
      </c>
      <c r="M20" s="36">
        <f>L20*1.005</f>
        <v>7.7837483197687476E-2</v>
      </c>
      <c r="N20" s="36">
        <f t="shared" si="1"/>
        <v>7.82266706136759E-2</v>
      </c>
      <c r="O20" s="36">
        <f t="shared" si="1"/>
        <v>7.8617803966744268E-2</v>
      </c>
      <c r="P20" s="36">
        <f t="shared" si="1"/>
        <v>7.9010892986577985E-2</v>
      </c>
      <c r="Q20" s="36">
        <f t="shared" si="1"/>
        <v>7.9405947451510861E-2</v>
      </c>
      <c r="R20" s="36">
        <f t="shared" si="1"/>
        <v>7.9802977188768401E-2</v>
      </c>
      <c r="S20" s="36">
        <f t="shared" si="1"/>
        <v>8.0201992074712236E-2</v>
      </c>
      <c r="T20" s="36">
        <f t="shared" si="1"/>
        <v>8.0603002035085788E-2</v>
      </c>
      <c r="U20" s="36">
        <f t="shared" si="1"/>
        <v>8.1006017045261211E-2</v>
      </c>
      <c r="V20" s="36">
        <f t="shared" si="1"/>
        <v>8.141104713048751E-2</v>
      </c>
      <c r="W20" s="36">
        <f t="shared" si="1"/>
        <v>8.1818102366139941E-2</v>
      </c>
      <c r="X20" s="36">
        <f t="shared" si="1"/>
        <v>8.2227192877970631E-2</v>
      </c>
      <c r="Y20" s="36">
        <f t="shared" si="1"/>
        <v>8.263832884236047E-2</v>
      </c>
      <c r="Z20" s="103">
        <f t="shared" si="1"/>
        <v>8.3051520486572258E-2</v>
      </c>
    </row>
    <row r="21" spans="2:26" s="92" customFormat="1" ht="32.25" thickBot="1" x14ac:dyDescent="0.3">
      <c r="B21" s="34" t="s">
        <v>40</v>
      </c>
      <c r="C21" s="35" t="s">
        <v>66</v>
      </c>
      <c r="D21" s="35" t="s">
        <v>39</v>
      </c>
      <c r="E21" s="42" t="s">
        <v>38</v>
      </c>
      <c r="F21" s="148">
        <f>D15</f>
        <v>0.15</v>
      </c>
      <c r="G21" s="149">
        <v>0.15</v>
      </c>
      <c r="H21" s="150">
        <v>0.15</v>
      </c>
      <c r="I21" s="129">
        <v>0.15</v>
      </c>
      <c r="J21" s="36">
        <v>0.15</v>
      </c>
      <c r="K21" s="36">
        <v>0.14924999999999999</v>
      </c>
      <c r="L21" s="36">
        <v>0.14850374999999999</v>
      </c>
      <c r="M21" s="36">
        <v>0.14776123124999999</v>
      </c>
      <c r="N21" s="36">
        <v>0.14702242509374999</v>
      </c>
      <c r="O21" s="36">
        <v>0.14628731296828124</v>
      </c>
      <c r="P21" s="36">
        <v>0.14555587640343984</v>
      </c>
      <c r="Q21" s="36">
        <v>0.14482809702142263</v>
      </c>
      <c r="R21" s="36">
        <v>0.14410395653631553</v>
      </c>
      <c r="S21" s="36">
        <v>0.14338343675363394</v>
      </c>
      <c r="T21" s="36">
        <v>0.14266651956986576</v>
      </c>
      <c r="U21" s="36">
        <v>0.14195318697201642</v>
      </c>
      <c r="V21" s="36">
        <v>0.14124342103715634</v>
      </c>
      <c r="W21" s="36">
        <v>0.14053720393197056</v>
      </c>
      <c r="X21" s="36">
        <v>0.13983451791231069</v>
      </c>
      <c r="Y21" s="36">
        <v>0.13913534532274913</v>
      </c>
      <c r="Z21" s="103">
        <v>0.13843966859613538</v>
      </c>
    </row>
    <row r="22" spans="2:26" s="92" customFormat="1" x14ac:dyDescent="0.25">
      <c r="B22" s="13"/>
      <c r="C22" s="14"/>
      <c r="D22" s="14"/>
      <c r="E22" s="12"/>
      <c r="F22" s="146"/>
      <c r="G22" s="146"/>
      <c r="H22" s="146"/>
      <c r="I22" s="163">
        <f>I20*1000</f>
        <v>76.300000000000011</v>
      </c>
      <c r="J22" s="163">
        <f t="shared" ref="J22:Z22" si="2">J20*1000</f>
        <v>76.6815</v>
      </c>
      <c r="K22" s="163">
        <f t="shared" si="2"/>
        <v>77.06490749999999</v>
      </c>
      <c r="L22" s="163">
        <f t="shared" si="2"/>
        <v>77.450232037499987</v>
      </c>
      <c r="M22" s="163">
        <f t="shared" si="2"/>
        <v>77.837483197687476</v>
      </c>
      <c r="N22" s="163">
        <f t="shared" si="2"/>
        <v>78.226670613675907</v>
      </c>
      <c r="O22" s="163">
        <f t="shared" si="2"/>
        <v>78.617803966744262</v>
      </c>
      <c r="P22" s="163">
        <f t="shared" si="2"/>
        <v>79.010892986577986</v>
      </c>
      <c r="Q22" s="163">
        <f t="shared" si="2"/>
        <v>79.405947451510855</v>
      </c>
      <c r="R22" s="163">
        <f t="shared" si="2"/>
        <v>79.802977188768395</v>
      </c>
      <c r="S22" s="163">
        <f t="shared" si="2"/>
        <v>80.201992074712237</v>
      </c>
      <c r="T22" s="163">
        <f t="shared" si="2"/>
        <v>80.603002035085794</v>
      </c>
      <c r="U22" s="163">
        <f t="shared" si="2"/>
        <v>81.006017045261217</v>
      </c>
      <c r="V22" s="163">
        <f t="shared" si="2"/>
        <v>81.411047130487503</v>
      </c>
      <c r="W22" s="163">
        <f t="shared" si="2"/>
        <v>81.818102366139939</v>
      </c>
      <c r="X22" s="163">
        <f t="shared" si="2"/>
        <v>82.227192877970637</v>
      </c>
      <c r="Y22" s="163">
        <f t="shared" si="2"/>
        <v>82.638328842360465</v>
      </c>
      <c r="Z22" s="163">
        <f t="shared" si="2"/>
        <v>83.051520486572258</v>
      </c>
    </row>
    <row r="23" spans="2:26" ht="16.5" thickBot="1" x14ac:dyDescent="0.3"/>
    <row r="24" spans="2:26" ht="16.5" thickBot="1" x14ac:dyDescent="0.3">
      <c r="B24" s="167" t="s">
        <v>114</v>
      </c>
      <c r="C24" s="168"/>
      <c r="D24" s="168"/>
      <c r="E24" s="168"/>
      <c r="F24" s="168"/>
      <c r="G24" s="168"/>
      <c r="H24" s="168"/>
      <c r="I24" s="168"/>
      <c r="J24" s="168"/>
      <c r="K24" s="168"/>
      <c r="L24" s="168"/>
      <c r="M24" s="168"/>
      <c r="N24" s="168"/>
      <c r="O24" s="168"/>
      <c r="P24" s="168"/>
      <c r="Q24" s="168"/>
      <c r="R24" s="168"/>
      <c r="S24" s="168"/>
      <c r="T24" s="168"/>
      <c r="U24" s="168"/>
      <c r="V24" s="168"/>
      <c r="W24" s="168"/>
      <c r="X24" s="168"/>
      <c r="Y24" s="168"/>
      <c r="Z24" s="169"/>
    </row>
    <row r="25" spans="2:26" x14ac:dyDescent="0.25">
      <c r="B25" s="130"/>
      <c r="C25" s="131" t="s">
        <v>2</v>
      </c>
      <c r="D25" s="131"/>
      <c r="E25" s="131" t="s">
        <v>45</v>
      </c>
      <c r="F25" s="142">
        <v>2010</v>
      </c>
      <c r="G25" s="143">
        <v>2011</v>
      </c>
      <c r="H25" s="144">
        <v>2012</v>
      </c>
      <c r="I25" s="132">
        <v>2013</v>
      </c>
      <c r="J25" s="40">
        <v>2014</v>
      </c>
      <c r="K25" s="40">
        <v>2015</v>
      </c>
      <c r="L25" s="40">
        <v>2016</v>
      </c>
      <c r="M25" s="40">
        <v>2017</v>
      </c>
      <c r="N25" s="40">
        <v>2018</v>
      </c>
      <c r="O25" s="40">
        <v>2019</v>
      </c>
      <c r="P25" s="40">
        <v>2020</v>
      </c>
      <c r="Q25" s="40">
        <v>2021</v>
      </c>
      <c r="R25" s="40">
        <v>2022</v>
      </c>
      <c r="S25" s="40">
        <v>2023</v>
      </c>
      <c r="T25" s="40">
        <v>2024</v>
      </c>
      <c r="U25" s="40">
        <v>2025</v>
      </c>
      <c r="V25" s="40">
        <v>2026</v>
      </c>
      <c r="W25" s="40">
        <v>2027</v>
      </c>
      <c r="X25" s="40">
        <v>2028</v>
      </c>
      <c r="Y25" s="40">
        <v>2029</v>
      </c>
      <c r="Z25" s="41">
        <v>2030</v>
      </c>
    </row>
    <row r="26" spans="2:26" ht="31.5" x14ac:dyDescent="0.25">
      <c r="B26" s="32" t="s">
        <v>71</v>
      </c>
      <c r="C26" s="14" t="s">
        <v>66</v>
      </c>
      <c r="D26" s="14" t="s">
        <v>39</v>
      </c>
      <c r="E26" s="12" t="s">
        <v>38</v>
      </c>
      <c r="F26" s="145">
        <f>$J$13</f>
        <v>9.4E-2</v>
      </c>
      <c r="G26" s="146">
        <f>F26</f>
        <v>9.4E-2</v>
      </c>
      <c r="H26" s="147">
        <f t="shared" ref="H26:H27" si="3">G26</f>
        <v>9.4E-2</v>
      </c>
      <c r="I26" s="128">
        <f>J13</f>
        <v>9.4E-2</v>
      </c>
      <c r="J26" s="33">
        <f>I26*1.005</f>
        <v>9.4469999999999985E-2</v>
      </c>
      <c r="K26" s="33">
        <f t="shared" ref="K26:K27" si="4">J26*1.005</f>
        <v>9.4942349999999981E-2</v>
      </c>
      <c r="L26" s="33">
        <f t="shared" ref="L26:L27" si="5">K26*1.005</f>
        <v>9.5417061749999976E-2</v>
      </c>
      <c r="M26" s="33">
        <f>L26*1.005</f>
        <v>9.5894147058749962E-2</v>
      </c>
      <c r="N26" s="33">
        <f t="shared" ref="N26:N27" si="6">M26*1.005</f>
        <v>9.6373617794043701E-2</v>
      </c>
      <c r="O26" s="33">
        <f t="shared" ref="O26:O27" si="7">N26*1.005</f>
        <v>9.6855485883013903E-2</v>
      </c>
      <c r="P26" s="33">
        <f t="shared" ref="P26:P27" si="8">O26*1.005</f>
        <v>9.7339763312428967E-2</v>
      </c>
      <c r="Q26" s="33">
        <f t="shared" ref="Q26:Q27" si="9">P26*1.005</f>
        <v>9.7826462128991098E-2</v>
      </c>
      <c r="R26" s="33">
        <f t="shared" ref="R26:R27" si="10">Q26*1.005</f>
        <v>9.8315594439636042E-2</v>
      </c>
      <c r="S26" s="33">
        <f t="shared" ref="S26:S27" si="11">R26*1.005</f>
        <v>9.8807172411834218E-2</v>
      </c>
      <c r="T26" s="33">
        <f t="shared" ref="T26:T27" si="12">S26*1.005</f>
        <v>9.9301208273893382E-2</v>
      </c>
      <c r="U26" s="33">
        <f t="shared" ref="U26:U27" si="13">T26*1.005</f>
        <v>9.9797714315262839E-2</v>
      </c>
      <c r="V26" s="33">
        <f t="shared" ref="V26:V27" si="14">U26*1.005</f>
        <v>0.10029670288683915</v>
      </c>
      <c r="W26" s="33">
        <f t="shared" ref="W26:W27" si="15">V26*1.005</f>
        <v>0.10079818640127333</v>
      </c>
      <c r="X26" s="33">
        <f t="shared" ref="X26:X27" si="16">W26*1.005</f>
        <v>0.10130217733327969</v>
      </c>
      <c r="Y26" s="33">
        <f t="shared" ref="Y26:Y27" si="17">X26*1.005</f>
        <v>0.10180868821994607</v>
      </c>
      <c r="Z26" s="102">
        <f t="shared" ref="Z26:Z27" si="18">Y26*1.005</f>
        <v>0.10231773166104578</v>
      </c>
    </row>
    <row r="27" spans="2:26" ht="48" thickBot="1" x14ac:dyDescent="0.3">
      <c r="B27" s="34" t="s">
        <v>72</v>
      </c>
      <c r="C27" s="35" t="s">
        <v>66</v>
      </c>
      <c r="D27" s="35" t="s">
        <v>39</v>
      </c>
      <c r="E27" s="42" t="s">
        <v>38</v>
      </c>
      <c r="F27" s="148">
        <f>F26*0.7</f>
        <v>6.5799999999999997E-2</v>
      </c>
      <c r="G27" s="149">
        <f>F27</f>
        <v>6.5799999999999997E-2</v>
      </c>
      <c r="H27" s="150">
        <f t="shared" si="3"/>
        <v>6.5799999999999997E-2</v>
      </c>
      <c r="I27" s="129">
        <f>I26*0.7</f>
        <v>6.5799999999999997E-2</v>
      </c>
      <c r="J27" s="36">
        <f>I27*1.005</f>
        <v>6.6128999999999993E-2</v>
      </c>
      <c r="K27" s="36">
        <f t="shared" si="4"/>
        <v>6.6459644999999984E-2</v>
      </c>
      <c r="L27" s="36">
        <f t="shared" si="5"/>
        <v>6.6791943224999983E-2</v>
      </c>
      <c r="M27" s="36">
        <f>L27*1.005</f>
        <v>6.7125902941124971E-2</v>
      </c>
      <c r="N27" s="36">
        <f t="shared" si="6"/>
        <v>6.7461532455830586E-2</v>
      </c>
      <c r="O27" s="36">
        <f t="shared" si="7"/>
        <v>6.7798840118109729E-2</v>
      </c>
      <c r="P27" s="36">
        <f t="shared" si="8"/>
        <v>6.8137834318700269E-2</v>
      </c>
      <c r="Q27" s="36">
        <f t="shared" si="9"/>
        <v>6.8478523490293763E-2</v>
      </c>
      <c r="R27" s="36">
        <f t="shared" si="10"/>
        <v>6.8820916107745225E-2</v>
      </c>
      <c r="S27" s="36">
        <f t="shared" si="11"/>
        <v>6.9165020688283937E-2</v>
      </c>
      <c r="T27" s="36">
        <f t="shared" si="12"/>
        <v>6.9510845791725354E-2</v>
      </c>
      <c r="U27" s="36">
        <f t="shared" si="13"/>
        <v>6.9858400020683969E-2</v>
      </c>
      <c r="V27" s="36">
        <f t="shared" si="14"/>
        <v>7.0207692020787388E-2</v>
      </c>
      <c r="W27" s="36">
        <f t="shared" si="15"/>
        <v>7.0558730480891313E-2</v>
      </c>
      <c r="X27" s="36">
        <f t="shared" si="16"/>
        <v>7.0911524133295767E-2</v>
      </c>
      <c r="Y27" s="36">
        <f t="shared" si="17"/>
        <v>7.1266081753962235E-2</v>
      </c>
      <c r="Z27" s="103">
        <f t="shared" si="18"/>
        <v>7.1622412162732033E-2</v>
      </c>
    </row>
    <row r="28" spans="2:26" ht="32.25" thickBot="1" x14ac:dyDescent="0.3">
      <c r="B28" s="34" t="s">
        <v>40</v>
      </c>
      <c r="C28" s="35" t="s">
        <v>66</v>
      </c>
      <c r="D28" s="35" t="s">
        <v>39</v>
      </c>
      <c r="E28" s="42" t="s">
        <v>38</v>
      </c>
      <c r="F28" s="148" t="str">
        <f>D21</f>
        <v>-</v>
      </c>
      <c r="G28" s="149">
        <v>0.12</v>
      </c>
      <c r="H28" s="150">
        <v>0.12</v>
      </c>
      <c r="I28" s="129">
        <v>0.12</v>
      </c>
      <c r="J28" s="36">
        <v>0.12</v>
      </c>
      <c r="K28" s="36">
        <v>0.12</v>
      </c>
      <c r="L28" s="36">
        <v>0.12</v>
      </c>
      <c r="M28" s="36">
        <v>0.12</v>
      </c>
      <c r="N28" s="36">
        <v>0.12</v>
      </c>
      <c r="O28" s="36">
        <v>0.12</v>
      </c>
      <c r="P28" s="36">
        <v>0.12</v>
      </c>
      <c r="Q28" s="36">
        <v>0.12</v>
      </c>
      <c r="R28" s="36">
        <v>0.12</v>
      </c>
      <c r="S28" s="36">
        <v>0.12</v>
      </c>
      <c r="T28" s="36">
        <v>0.12</v>
      </c>
      <c r="U28" s="36">
        <v>0.12</v>
      </c>
      <c r="V28" s="36">
        <v>0.12</v>
      </c>
      <c r="W28" s="36">
        <v>0.12</v>
      </c>
      <c r="X28" s="36">
        <v>0.12</v>
      </c>
      <c r="Y28" s="36">
        <v>0.12</v>
      </c>
      <c r="Z28" s="103">
        <v>0.12</v>
      </c>
    </row>
    <row r="29" spans="2:26" x14ac:dyDescent="0.25">
      <c r="I29" s="2">
        <f>I27*1000</f>
        <v>65.8</v>
      </c>
      <c r="J29" s="2">
        <f t="shared" ref="J29:Y29" si="19">J27*1000</f>
        <v>66.128999999999991</v>
      </c>
      <c r="K29" s="2">
        <f t="shared" si="19"/>
        <v>66.459644999999981</v>
      </c>
      <c r="L29" s="2">
        <f t="shared" si="19"/>
        <v>66.791943224999983</v>
      </c>
      <c r="M29" s="2">
        <f t="shared" si="19"/>
        <v>67.125902941124977</v>
      </c>
      <c r="N29" s="2">
        <f t="shared" si="19"/>
        <v>67.461532455830593</v>
      </c>
      <c r="O29" s="2">
        <f t="shared" si="19"/>
        <v>67.798840118109723</v>
      </c>
      <c r="P29" s="2">
        <f t="shared" si="19"/>
        <v>68.137834318700271</v>
      </c>
      <c r="Q29" s="2">
        <f t="shared" si="19"/>
        <v>68.478523490293767</v>
      </c>
      <c r="R29" s="2">
        <f t="shared" si="19"/>
        <v>68.820916107745219</v>
      </c>
      <c r="S29" s="2">
        <f t="shared" si="19"/>
        <v>69.165020688283931</v>
      </c>
      <c r="T29" s="2">
        <f t="shared" si="19"/>
        <v>69.510845791725359</v>
      </c>
      <c r="U29" s="2">
        <f t="shared" si="19"/>
        <v>69.858400020683973</v>
      </c>
      <c r="V29" s="2">
        <f t="shared" si="19"/>
        <v>70.207692020787391</v>
      </c>
      <c r="W29" s="2">
        <f t="shared" si="19"/>
        <v>70.558730480891313</v>
      </c>
      <c r="X29" s="2">
        <f t="shared" si="19"/>
        <v>70.911524133295771</v>
      </c>
      <c r="Y29" s="2">
        <f t="shared" si="19"/>
        <v>71.26608175396224</v>
      </c>
      <c r="Z29" s="2">
        <f>Z27*1000</f>
        <v>71.622412162732033</v>
      </c>
    </row>
  </sheetData>
  <mergeCells count="4">
    <mergeCell ref="B9:E9"/>
    <mergeCell ref="B17:Z17"/>
    <mergeCell ref="H9:K9"/>
    <mergeCell ref="B24:Z24"/>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4"/>
  <dimension ref="B7:X16"/>
  <sheetViews>
    <sheetView zoomScale="85" zoomScaleNormal="85" workbookViewId="0">
      <selection activeCell="I13" sqref="I13"/>
    </sheetView>
  </sheetViews>
  <sheetFormatPr defaultColWidth="11" defaultRowHeight="15.75" x14ac:dyDescent="0.25"/>
  <cols>
    <col min="2" max="2" width="18" bestFit="1" customWidth="1"/>
    <col min="3" max="3" width="7.875" bestFit="1" customWidth="1"/>
    <col min="4" max="24" width="5.875" bestFit="1" customWidth="1"/>
  </cols>
  <sheetData>
    <row r="7" spans="2:24" ht="16.5" thickBot="1" x14ac:dyDescent="0.3"/>
    <row r="8" spans="2:24" ht="16.5" thickBot="1" x14ac:dyDescent="0.3">
      <c r="B8" s="164" t="s">
        <v>91</v>
      </c>
      <c r="C8" s="166"/>
      <c r="D8" s="166"/>
      <c r="E8" s="166"/>
      <c r="F8" s="166"/>
      <c r="G8" s="166"/>
      <c r="H8" s="166"/>
      <c r="I8" s="166"/>
      <c r="J8" s="166"/>
      <c r="K8" s="166"/>
      <c r="L8" s="166"/>
      <c r="M8" s="166"/>
      <c r="N8" s="166"/>
      <c r="O8" s="166"/>
      <c r="P8" s="166"/>
      <c r="Q8" s="166"/>
      <c r="R8" s="166"/>
      <c r="S8" s="166"/>
      <c r="T8" s="166"/>
      <c r="U8" s="166"/>
      <c r="V8" s="166"/>
      <c r="W8" s="166"/>
      <c r="X8" s="165"/>
    </row>
    <row r="9" spans="2:24" ht="47.25" x14ac:dyDescent="0.25">
      <c r="B9" s="24" t="s">
        <v>26</v>
      </c>
      <c r="C9" s="25" t="s">
        <v>25</v>
      </c>
      <c r="D9" s="133">
        <v>2010</v>
      </c>
      <c r="E9" s="134">
        <v>2011</v>
      </c>
      <c r="F9" s="135">
        <v>2012</v>
      </c>
      <c r="G9" s="125">
        <v>2013</v>
      </c>
      <c r="H9" s="26">
        <v>2014</v>
      </c>
      <c r="I9" s="26">
        <v>2015</v>
      </c>
      <c r="J9" s="26">
        <v>2016</v>
      </c>
      <c r="K9" s="26">
        <v>2017</v>
      </c>
      <c r="L9" s="26">
        <v>2018</v>
      </c>
      <c r="M9" s="26">
        <v>2019</v>
      </c>
      <c r="N9" s="26">
        <v>2020</v>
      </c>
      <c r="O9" s="26">
        <v>2021</v>
      </c>
      <c r="P9" s="26">
        <v>2022</v>
      </c>
      <c r="Q9" s="26">
        <v>2023</v>
      </c>
      <c r="R9" s="26">
        <v>2024</v>
      </c>
      <c r="S9" s="26">
        <v>2025</v>
      </c>
      <c r="T9" s="26">
        <v>2026</v>
      </c>
      <c r="U9" s="26">
        <v>2027</v>
      </c>
      <c r="V9" s="26">
        <v>2028</v>
      </c>
      <c r="W9" s="26">
        <v>2029</v>
      </c>
      <c r="X9" s="27">
        <v>2030</v>
      </c>
    </row>
    <row r="10" spans="2:24" x14ac:dyDescent="0.25">
      <c r="B10" s="21" t="s">
        <v>3</v>
      </c>
      <c r="C10" s="10">
        <v>2.5000000000000001E-2</v>
      </c>
      <c r="D10" s="136">
        <f>0.1*'Capital costs'!D19</f>
        <v>93.784567363260308</v>
      </c>
      <c r="E10" s="137">
        <f>0.1*'Capital costs'!E19</f>
        <v>93.784567363260308</v>
      </c>
      <c r="F10" s="138">
        <f>0.1*'Capital costs'!F19</f>
        <v>93.784567363260308</v>
      </c>
      <c r="G10" s="126">
        <f>0.1*'Capital costs'!G19</f>
        <v>93.784567363260308</v>
      </c>
      <c r="H10" s="43">
        <f>0.1*'Capital costs'!H19</f>
        <v>93.784567363260308</v>
      </c>
      <c r="I10" s="43">
        <f>0.1*'Capital costs'!I19</f>
        <v>93.784567363260308</v>
      </c>
      <c r="J10" s="43">
        <f>0.1*'Capital costs'!J19</f>
        <v>93.784567363260308</v>
      </c>
      <c r="K10" s="43">
        <f>0.1*'Capital costs'!K19</f>
        <v>93.784567363260308</v>
      </c>
      <c r="L10" s="43">
        <f>0.1*'Capital costs'!L19</f>
        <v>93.784567363260308</v>
      </c>
      <c r="M10" s="43">
        <f>0.1*'Capital costs'!M19</f>
        <v>93.784567363260308</v>
      </c>
      <c r="N10" s="43">
        <f>0.1*'Capital costs'!N19</f>
        <v>93.784567363260308</v>
      </c>
      <c r="O10" s="43">
        <f>0.1*'Capital costs'!O19</f>
        <v>93.784567363260308</v>
      </c>
      <c r="P10" s="43">
        <f>0.1*'Capital costs'!P19</f>
        <v>93.784567363260308</v>
      </c>
      <c r="Q10" s="43">
        <f>0.1*'Capital costs'!Q19</f>
        <v>93.784567363260308</v>
      </c>
      <c r="R10" s="43">
        <f>0.1*'Capital costs'!R19</f>
        <v>93.784567363260308</v>
      </c>
      <c r="S10" s="43">
        <f>0.1*'Capital costs'!S19</f>
        <v>93.784567363260308</v>
      </c>
      <c r="T10" s="43">
        <f>0.1*'Capital costs'!T19</f>
        <v>93.784567363260308</v>
      </c>
      <c r="U10" s="43">
        <f>0.1*'Capital costs'!U19</f>
        <v>93.784567363260308</v>
      </c>
      <c r="V10" s="43">
        <f>0.1*'Capital costs'!V19</f>
        <v>93.784567363260308</v>
      </c>
      <c r="W10" s="43">
        <f>0.1*'Capital costs'!W19</f>
        <v>93.784567363260308</v>
      </c>
      <c r="X10" s="44">
        <f>0.1*'Capital costs'!X19</f>
        <v>93.784567363260308</v>
      </c>
    </row>
    <row r="11" spans="2:24" ht="31.5" x14ac:dyDescent="0.25">
      <c r="B11" s="21" t="s">
        <v>4</v>
      </c>
      <c r="C11" s="10">
        <v>0.1</v>
      </c>
      <c r="D11" s="136">
        <f>0.1*'Capital costs'!D20</f>
        <v>72.14197489481559</v>
      </c>
      <c r="E11" s="137">
        <f>0.1*'Capital costs'!E20</f>
        <v>72.14197489481559</v>
      </c>
      <c r="F11" s="138">
        <f>0.1*'Capital costs'!F20</f>
        <v>72.14197489481559</v>
      </c>
      <c r="G11" s="126">
        <f>0.1*'Capital costs'!G20</f>
        <v>72.14197489481559</v>
      </c>
      <c r="H11" s="43">
        <f>0.1*'Capital costs'!H20</f>
        <v>72.14197489481559</v>
      </c>
      <c r="I11" s="43">
        <f>0.1*'Capital costs'!I20</f>
        <v>72.14197489481559</v>
      </c>
      <c r="J11" s="43">
        <f>0.1*'Capital costs'!J20</f>
        <v>72.14197489481559</v>
      </c>
      <c r="K11" s="43">
        <f>0.1*'Capital costs'!K20</f>
        <v>72.14197489481559</v>
      </c>
      <c r="L11" s="43">
        <f>0.1*'Capital costs'!L20</f>
        <v>72.14197489481559</v>
      </c>
      <c r="M11" s="43">
        <f>0.1*'Capital costs'!M20</f>
        <v>72.14197489481559</v>
      </c>
      <c r="N11" s="43">
        <f>0.1*'Capital costs'!N20</f>
        <v>72.14197489481559</v>
      </c>
      <c r="O11" s="43">
        <f>0.1*'Capital costs'!O20</f>
        <v>72.14197489481559</v>
      </c>
      <c r="P11" s="43">
        <f>0.1*'Capital costs'!P20</f>
        <v>72.14197489481559</v>
      </c>
      <c r="Q11" s="43">
        <f>0.1*'Capital costs'!Q20</f>
        <v>72.14197489481559</v>
      </c>
      <c r="R11" s="43">
        <f>0.1*'Capital costs'!R20</f>
        <v>72.14197489481559</v>
      </c>
      <c r="S11" s="43">
        <f>0.1*'Capital costs'!S20</f>
        <v>72.14197489481559</v>
      </c>
      <c r="T11" s="43">
        <f>0.1*'Capital costs'!T20</f>
        <v>72.14197489481559</v>
      </c>
      <c r="U11" s="43">
        <f>0.1*'Capital costs'!U20</f>
        <v>72.14197489481559</v>
      </c>
      <c r="V11" s="43">
        <f>0.1*'Capital costs'!V20</f>
        <v>72.14197489481559</v>
      </c>
      <c r="W11" s="43">
        <f>0.1*'Capital costs'!W20</f>
        <v>72.14197489481559</v>
      </c>
      <c r="X11" s="44">
        <f>0.1*'Capital costs'!X20</f>
        <v>72.14197489481559</v>
      </c>
    </row>
    <row r="12" spans="2:24" x14ac:dyDescent="0.25">
      <c r="B12" s="21" t="s">
        <v>5</v>
      </c>
      <c r="C12" s="10">
        <v>2.9999999999999997E-4</v>
      </c>
      <c r="D12" s="136">
        <f>0.02*'Capital costs'!D21</f>
        <v>127.34496000000001</v>
      </c>
      <c r="E12" s="137">
        <f>0.02*'Capital costs'!E21</f>
        <v>124.84800000000001</v>
      </c>
      <c r="F12" s="138">
        <f>0.02*'Capital costs'!F21</f>
        <v>122.4</v>
      </c>
      <c r="G12" s="126">
        <f>0.02*'Capital costs'!G21</f>
        <v>120</v>
      </c>
      <c r="H12" s="43">
        <f>0.02*'Capital costs'!H21</f>
        <v>117.60000000000001</v>
      </c>
      <c r="I12" s="43">
        <f>0.02*'Capital costs'!I21</f>
        <v>115.24799999999999</v>
      </c>
      <c r="J12" s="43">
        <f>0.02*'Capital costs'!J21</f>
        <v>112.94303999999998</v>
      </c>
      <c r="K12" s="43">
        <f>0.02*'Capital costs'!K21</f>
        <v>110.68417919999999</v>
      </c>
      <c r="L12" s="43">
        <f>0.02*'Capital costs'!L21</f>
        <v>108.47049561599998</v>
      </c>
      <c r="M12" s="43">
        <f>0.02*'Capital costs'!M21</f>
        <v>106.30108570367997</v>
      </c>
      <c r="N12" s="43">
        <f>0.02*'Capital costs'!N21</f>
        <v>104.17506398960637</v>
      </c>
      <c r="O12" s="43">
        <f>0.02*'Capital costs'!O21</f>
        <v>102.09156270981424</v>
      </c>
      <c r="P12" s="43">
        <f>0.02*'Capital costs'!P21</f>
        <v>100.04973145561794</v>
      </c>
      <c r="Q12" s="43">
        <f>0.02*'Capital costs'!Q21</f>
        <v>98.048736826505589</v>
      </c>
      <c r="R12" s="43">
        <f>0.02*'Capital costs'!R21</f>
        <v>96.087762089975485</v>
      </c>
      <c r="S12" s="43">
        <f>0.02*'Capital costs'!S21</f>
        <v>94.166006848175968</v>
      </c>
      <c r="T12" s="43">
        <f>0.02*'Capital costs'!T21</f>
        <v>92.282686711212449</v>
      </c>
      <c r="U12" s="43">
        <f>0.02*'Capital costs'!U21</f>
        <v>90.437032976988192</v>
      </c>
      <c r="V12" s="43">
        <f>0.02*'Capital costs'!V21</f>
        <v>88.628292317448427</v>
      </c>
      <c r="W12" s="43">
        <f>0.02*'Capital costs'!W21</f>
        <v>86.855726471099459</v>
      </c>
      <c r="X12" s="44">
        <f>0.02*'Capital costs'!X21</f>
        <v>85.118611941677472</v>
      </c>
    </row>
    <row r="13" spans="2:24" x14ac:dyDescent="0.25">
      <c r="B13" s="21" t="s">
        <v>6</v>
      </c>
      <c r="C13" s="10">
        <v>2.5000000000000001E-2</v>
      </c>
      <c r="D13" s="136">
        <f>0.02*'Capital costs'!D22</f>
        <v>106.1208</v>
      </c>
      <c r="E13" s="137">
        <f>0.02*'Capital costs'!E22</f>
        <v>104.04</v>
      </c>
      <c r="F13" s="138">
        <f>0.02*'Capital costs'!F22</f>
        <v>102</v>
      </c>
      <c r="G13" s="126">
        <f>0.02*'Capital costs'!G22</f>
        <v>100</v>
      </c>
      <c r="H13" s="43">
        <f>0.02*'Capital costs'!H22</f>
        <v>98</v>
      </c>
      <c r="I13" s="43">
        <f>0.02*'Capital costs'!I22</f>
        <v>96.04</v>
      </c>
      <c r="J13" s="43">
        <f>0.02*'Capital costs'!J22</f>
        <v>94.119200000000006</v>
      </c>
      <c r="K13" s="43">
        <f>0.02*'Capital costs'!K22</f>
        <v>92.236816000000005</v>
      </c>
      <c r="L13" s="43">
        <f>0.02*'Capital costs'!L22</f>
        <v>90.392079680000009</v>
      </c>
      <c r="M13" s="43">
        <f>0.02*'Capital costs'!M22</f>
        <v>88.584238086400006</v>
      </c>
      <c r="N13" s="43">
        <f>0.02*'Capital costs'!N22</f>
        <v>86.81255332467201</v>
      </c>
      <c r="O13" s="43">
        <f>0.02*'Capital costs'!O22</f>
        <v>85.076302258178572</v>
      </c>
      <c r="P13" s="43">
        <f>0.02*'Capital costs'!P22</f>
        <v>83.374776213014997</v>
      </c>
      <c r="Q13" s="43">
        <f>0.02*'Capital costs'!Q22</f>
        <v>81.707280688754693</v>
      </c>
      <c r="R13" s="43">
        <f>0.02*'Capital costs'!R22</f>
        <v>80.073135074979589</v>
      </c>
      <c r="S13" s="43">
        <f>0.02*'Capital costs'!S22</f>
        <v>78.471672373480004</v>
      </c>
      <c r="T13" s="43">
        <f>0.02*'Capital costs'!T22</f>
        <v>76.902238926010398</v>
      </c>
      <c r="U13" s="43">
        <f>0.02*'Capital costs'!U22</f>
        <v>75.364194147490196</v>
      </c>
      <c r="V13" s="43">
        <f>0.02*'Capital costs'!V22</f>
        <v>73.856910264540389</v>
      </c>
      <c r="W13" s="43">
        <f>0.02*'Capital costs'!W22</f>
        <v>72.379772059249575</v>
      </c>
      <c r="X13" s="44">
        <f>0.02*'Capital costs'!X22</f>
        <v>70.932176618064574</v>
      </c>
    </row>
    <row r="14" spans="2:24" ht="47.25" x14ac:dyDescent="0.25">
      <c r="B14" s="21" t="s">
        <v>119</v>
      </c>
      <c r="C14" s="10">
        <v>0.1</v>
      </c>
      <c r="D14" s="136">
        <f>0.02*'Capital costs'!D23</f>
        <v>74.830953876000009</v>
      </c>
      <c r="E14" s="137">
        <f>0.02*'Capital costs'!E23</f>
        <v>74.384646000000004</v>
      </c>
      <c r="F14" s="138">
        <f>0.02*'Capital costs'!F23</f>
        <v>73.941000000000003</v>
      </c>
      <c r="G14" s="126">
        <f>0.02*'Capital costs'!G23</f>
        <v>73.5</v>
      </c>
      <c r="H14" s="43">
        <f>0.02*'Capital costs'!H23</f>
        <v>73.058999999999997</v>
      </c>
      <c r="I14" s="43">
        <f>0.02*'Capital costs'!I23</f>
        <v>72.620645999999994</v>
      </c>
      <c r="J14" s="43">
        <f>0.02*'Capital costs'!J23</f>
        <v>72.184922123999996</v>
      </c>
      <c r="K14" s="43">
        <f>0.02*'Capital costs'!K23</f>
        <v>71.751812591255998</v>
      </c>
      <c r="L14" s="43">
        <f>0.02*'Capital costs'!L23</f>
        <v>71.321301715708458</v>
      </c>
      <c r="M14" s="43">
        <f>0.02*'Capital costs'!M23</f>
        <v>70.893373905414208</v>
      </c>
      <c r="N14" s="43">
        <f>0.02*'Capital costs'!N23</f>
        <v>70.468013661981729</v>
      </c>
      <c r="O14" s="43">
        <f>0.02*'Capital costs'!O23</f>
        <v>70.045205580009835</v>
      </c>
      <c r="P14" s="43">
        <f>0.02*'Capital costs'!P23</f>
        <v>69.62493434652977</v>
      </c>
      <c r="Q14" s="43">
        <f>0.02*'Capital costs'!Q23</f>
        <v>69.2071847404506</v>
      </c>
      <c r="R14" s="43">
        <f>0.02*'Capital costs'!R23</f>
        <v>68.791941632007891</v>
      </c>
      <c r="S14" s="43">
        <f>0.02*'Capital costs'!S23</f>
        <v>68.379189982215848</v>
      </c>
      <c r="T14" s="43">
        <f>0.02*'Capital costs'!T23</f>
        <v>67.968914842322562</v>
      </c>
      <c r="U14" s="43">
        <f>0.02*'Capital costs'!U23</f>
        <v>67.561101353268626</v>
      </c>
      <c r="V14" s="43">
        <f>0.02*'Capital costs'!V23</f>
        <v>67.155734745149019</v>
      </c>
      <c r="W14" s="43">
        <f>0.02*'Capital costs'!W23</f>
        <v>66.752800336678121</v>
      </c>
      <c r="X14" s="44">
        <f>0.02*'Capital costs'!X23</f>
        <v>66.352283534658056</v>
      </c>
    </row>
    <row r="15" spans="2:24" ht="16.5" thickBot="1" x14ac:dyDescent="0.3">
      <c r="B15" s="22" t="s">
        <v>9</v>
      </c>
      <c r="C15" s="23">
        <v>0.1</v>
      </c>
      <c r="D15" s="139">
        <f>0.02*'Capital costs'!D24</f>
        <v>164.58886107650022</v>
      </c>
      <c r="E15" s="140">
        <f>0.02*'Capital costs'!E24</f>
        <v>162.31643104191343</v>
      </c>
      <c r="F15" s="141">
        <f>0.02*'Capital costs'!F24</f>
        <v>160.07537578097973</v>
      </c>
      <c r="G15" s="127">
        <f>0.02*'Capital costs'!G24</f>
        <v>157.86526211141984</v>
      </c>
      <c r="H15" s="45">
        <f>0.02*'Capital costs'!H24</f>
        <v>155.65514844185995</v>
      </c>
      <c r="I15" s="45">
        <f>0.02*'Capital costs'!I24</f>
        <v>153.47597636367391</v>
      </c>
      <c r="J15" s="45">
        <f>0.02*'Capital costs'!J24</f>
        <v>151.32731269458247</v>
      </c>
      <c r="K15" s="45">
        <f>0.02*'Capital costs'!K24</f>
        <v>149.20873031685832</v>
      </c>
      <c r="L15" s="45">
        <f>0.02*'Capital costs'!L24</f>
        <v>147.11980809242229</v>
      </c>
      <c r="M15" s="45">
        <f>0.02*'Capital costs'!M24</f>
        <v>145.0601307791284</v>
      </c>
      <c r="N15" s="45">
        <f>0.02*'Capital costs'!N24</f>
        <v>143.0292889482206</v>
      </c>
      <c r="O15" s="45">
        <f>0.02*'Capital costs'!O24</f>
        <v>141.02687890294553</v>
      </c>
      <c r="P15" s="45">
        <f>0.02*'Capital costs'!P24</f>
        <v>139.05250259830427</v>
      </c>
      <c r="Q15" s="45">
        <f>0.02*'Capital costs'!Q24</f>
        <v>137.10576756192802</v>
      </c>
      <c r="R15" s="45">
        <f>0.02*'Capital costs'!R24</f>
        <v>135.18628681606103</v>
      </c>
      <c r="S15" s="45">
        <f>0.02*'Capital costs'!S24</f>
        <v>133.29367880063617</v>
      </c>
      <c r="T15" s="45">
        <f>0.02*'Capital costs'!T24</f>
        <v>131.42756729742726</v>
      </c>
      <c r="U15" s="45">
        <f>0.02*'Capital costs'!U24</f>
        <v>129.5875813552633</v>
      </c>
      <c r="V15" s="45">
        <f>0.02*'Capital costs'!V24</f>
        <v>127.7733552162896</v>
      </c>
      <c r="W15" s="45">
        <f>0.02*'Capital costs'!W24</f>
        <v>125.98452824326154</v>
      </c>
      <c r="X15" s="46">
        <f>0.02*'Capital costs'!X24</f>
        <v>124.22074484785588</v>
      </c>
    </row>
    <row r="16" spans="2:24" x14ac:dyDescent="0.25">
      <c r="B16" s="6"/>
      <c r="C16" s="5"/>
      <c r="D16" s="5"/>
      <c r="E16" s="5"/>
      <c r="F16" s="5"/>
      <c r="G16" s="5"/>
      <c r="H16" s="5"/>
      <c r="I16" s="5"/>
      <c r="J16" s="5"/>
      <c r="K16" s="5"/>
      <c r="L16" s="5"/>
      <c r="M16" s="5"/>
      <c r="N16" s="5"/>
      <c r="O16" s="5"/>
      <c r="P16" s="5"/>
      <c r="Q16" s="5"/>
      <c r="R16" s="5"/>
      <c r="S16" s="5"/>
      <c r="T16" s="5"/>
      <c r="U16" s="5"/>
      <c r="V16" s="5"/>
      <c r="W16" s="5"/>
      <c r="X16" s="5"/>
    </row>
  </sheetData>
  <mergeCells count="1">
    <mergeCell ref="B8:X8"/>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5"/>
  <dimension ref="B27:F41"/>
  <sheetViews>
    <sheetView topLeftCell="A7" zoomScale="55" zoomScaleNormal="55" workbookViewId="0">
      <selection activeCell="D30" sqref="D30"/>
    </sheetView>
  </sheetViews>
  <sheetFormatPr defaultColWidth="10.875" defaultRowHeight="15.75" x14ac:dyDescent="0.25"/>
  <cols>
    <col min="1" max="1" width="9.625" style="1" customWidth="1"/>
    <col min="2" max="2" width="20.875" style="1" customWidth="1"/>
    <col min="3" max="3" width="13.125" style="1" customWidth="1"/>
    <col min="4" max="4" width="12.875" style="1" customWidth="1"/>
    <col min="5" max="5" width="15.875" style="1" customWidth="1"/>
    <col min="6" max="16384" width="10.875" style="1"/>
  </cols>
  <sheetData>
    <row r="27" spans="2:6" ht="16.5" thickBot="1" x14ac:dyDescent="0.3"/>
    <row r="28" spans="2:6" ht="15.95" customHeight="1" thickBot="1" x14ac:dyDescent="0.3">
      <c r="B28" s="183" t="s">
        <v>15</v>
      </c>
      <c r="C28" s="184"/>
      <c r="D28" s="184"/>
      <c r="E28" s="184"/>
      <c r="F28" s="185"/>
    </row>
    <row r="29" spans="2:6" x14ac:dyDescent="0.25">
      <c r="B29" s="55" t="s">
        <v>0</v>
      </c>
      <c r="C29" s="56" t="s">
        <v>75</v>
      </c>
      <c r="D29" s="56" t="s">
        <v>76</v>
      </c>
      <c r="E29" s="56" t="s">
        <v>45</v>
      </c>
      <c r="F29" s="57" t="s">
        <v>2</v>
      </c>
    </row>
    <row r="30" spans="2:6" x14ac:dyDescent="0.25">
      <c r="B30" s="106" t="s">
        <v>74</v>
      </c>
      <c r="C30" s="104">
        <v>108000</v>
      </c>
      <c r="D30" s="104">
        <v>152000</v>
      </c>
      <c r="E30" s="3" t="s">
        <v>11</v>
      </c>
      <c r="F30" s="49" t="s">
        <v>87</v>
      </c>
    </row>
    <row r="31" spans="2:6" x14ac:dyDescent="0.25">
      <c r="B31" s="106" t="s">
        <v>77</v>
      </c>
      <c r="C31" s="104">
        <v>44000</v>
      </c>
      <c r="D31" s="104">
        <v>78000</v>
      </c>
      <c r="E31" s="3" t="s">
        <v>11</v>
      </c>
      <c r="F31" s="49" t="s">
        <v>87</v>
      </c>
    </row>
    <row r="32" spans="2:6" x14ac:dyDescent="0.25">
      <c r="B32" s="106" t="s">
        <v>73</v>
      </c>
      <c r="C32" s="104">
        <v>28000</v>
      </c>
      <c r="D32" s="104">
        <v>28000</v>
      </c>
      <c r="E32" s="3" t="s">
        <v>11</v>
      </c>
      <c r="F32" s="49" t="s">
        <v>87</v>
      </c>
    </row>
    <row r="33" spans="2:6" x14ac:dyDescent="0.25">
      <c r="B33" s="106" t="s">
        <v>53</v>
      </c>
      <c r="C33" s="104">
        <v>5000</v>
      </c>
      <c r="D33" s="104">
        <v>9000</v>
      </c>
      <c r="E33" s="3" t="s">
        <v>11</v>
      </c>
      <c r="F33" s="49" t="s">
        <v>88</v>
      </c>
    </row>
    <row r="34" spans="2:6" x14ac:dyDescent="0.25">
      <c r="B34" s="106" t="s">
        <v>12</v>
      </c>
      <c r="C34" s="104">
        <v>3500</v>
      </c>
      <c r="D34" s="104">
        <v>5000</v>
      </c>
      <c r="E34" s="3" t="s">
        <v>11</v>
      </c>
      <c r="F34" s="49" t="s">
        <v>88</v>
      </c>
    </row>
    <row r="35" spans="2:6" x14ac:dyDescent="0.25">
      <c r="B35" s="107" t="s">
        <v>78</v>
      </c>
      <c r="C35" s="105">
        <v>5000</v>
      </c>
      <c r="D35" s="105">
        <v>5000</v>
      </c>
      <c r="E35" s="59" t="s">
        <v>13</v>
      </c>
      <c r="F35" s="60" t="s">
        <v>88</v>
      </c>
    </row>
    <row r="36" spans="2:6" x14ac:dyDescent="0.25">
      <c r="B36" s="48"/>
      <c r="C36" s="3"/>
      <c r="D36" s="3"/>
      <c r="E36" s="3"/>
      <c r="F36" s="49"/>
    </row>
    <row r="37" spans="2:6" ht="47.25" x14ac:dyDescent="0.25">
      <c r="B37" s="61" t="s">
        <v>92</v>
      </c>
      <c r="C37" s="62">
        <v>125</v>
      </c>
      <c r="D37" s="62">
        <v>125</v>
      </c>
      <c r="E37" s="62" t="s">
        <v>14</v>
      </c>
      <c r="F37" s="63" t="s">
        <v>89</v>
      </c>
    </row>
    <row r="38" spans="2:6" ht="63" x14ac:dyDescent="0.25">
      <c r="B38" s="61" t="s">
        <v>93</v>
      </c>
      <c r="C38" s="62">
        <v>100</v>
      </c>
      <c r="D38" s="62">
        <v>100</v>
      </c>
      <c r="E38" s="62" t="s">
        <v>14</v>
      </c>
      <c r="F38" s="63" t="s">
        <v>89</v>
      </c>
    </row>
    <row r="39" spans="2:6" x14ac:dyDescent="0.25">
      <c r="B39" s="50"/>
      <c r="C39" s="47"/>
      <c r="D39" s="47"/>
      <c r="E39" s="47"/>
      <c r="F39" s="49"/>
    </row>
    <row r="40" spans="2:6" x14ac:dyDescent="0.25">
      <c r="B40" s="64" t="s">
        <v>42</v>
      </c>
      <c r="C40" s="65">
        <v>0.12</v>
      </c>
      <c r="D40" s="65">
        <v>0.12</v>
      </c>
      <c r="E40" s="66"/>
      <c r="F40" s="58" t="s">
        <v>88</v>
      </c>
    </row>
    <row r="41" spans="2:6" ht="32.25" thickBot="1" x14ac:dyDescent="0.3">
      <c r="B41" s="51" t="s">
        <v>43</v>
      </c>
      <c r="C41" s="52">
        <v>0.02</v>
      </c>
      <c r="D41" s="52">
        <v>0.02</v>
      </c>
      <c r="E41" s="53" t="s">
        <v>44</v>
      </c>
      <c r="F41" s="54" t="s">
        <v>88</v>
      </c>
    </row>
  </sheetData>
  <mergeCells count="1">
    <mergeCell ref="B28:F28"/>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6"/>
  <dimension ref="B1:D33"/>
  <sheetViews>
    <sheetView zoomScale="85" zoomScaleNormal="85" workbookViewId="0">
      <selection activeCell="D6" sqref="D6"/>
    </sheetView>
  </sheetViews>
  <sheetFormatPr defaultColWidth="10.875" defaultRowHeight="15.75" x14ac:dyDescent="0.25"/>
  <cols>
    <col min="1" max="1" width="6.5" style="1" customWidth="1"/>
    <col min="2" max="2" width="41.625" style="1" customWidth="1"/>
    <col min="3" max="3" width="34.5" style="1" customWidth="1"/>
    <col min="4" max="4" width="50.5" style="1" customWidth="1"/>
    <col min="5" max="16384" width="10.875" style="1"/>
  </cols>
  <sheetData>
    <row r="1" spans="2:4" ht="16.5" thickBot="1" x14ac:dyDescent="0.3"/>
    <row r="2" spans="2:4" s="2" customFormat="1" ht="16.5" thickBot="1" x14ac:dyDescent="0.3">
      <c r="B2" s="186" t="s">
        <v>57</v>
      </c>
      <c r="C2" s="187"/>
      <c r="D2" s="188"/>
    </row>
    <row r="3" spans="2:4" s="2" customFormat="1" ht="16.5" thickBot="1" x14ac:dyDescent="0.3">
      <c r="B3" s="108" t="s">
        <v>59</v>
      </c>
      <c r="C3" s="109" t="s">
        <v>60</v>
      </c>
      <c r="D3" s="110" t="s">
        <v>48</v>
      </c>
    </row>
    <row r="4" spans="2:4" s="2" customFormat="1" ht="31.5" x14ac:dyDescent="0.25">
      <c r="B4" s="111">
        <v>1</v>
      </c>
      <c r="C4" s="72" t="s">
        <v>20</v>
      </c>
      <c r="D4" s="112" t="s">
        <v>21</v>
      </c>
    </row>
    <row r="5" spans="2:4" s="2" customFormat="1" ht="31.5" x14ac:dyDescent="0.25">
      <c r="B5" s="111">
        <v>2</v>
      </c>
      <c r="C5" s="72" t="s">
        <v>68</v>
      </c>
      <c r="D5" s="112" t="s">
        <v>67</v>
      </c>
    </row>
    <row r="6" spans="2:4" s="2" customFormat="1" ht="47.25" x14ac:dyDescent="0.25">
      <c r="B6" s="111">
        <v>3</v>
      </c>
      <c r="C6" s="72" t="s">
        <v>16</v>
      </c>
      <c r="D6" s="112" t="s">
        <v>17</v>
      </c>
    </row>
    <row r="7" spans="2:4" s="2" customFormat="1" x14ac:dyDescent="0.25">
      <c r="B7" s="111">
        <v>4</v>
      </c>
      <c r="C7" s="72" t="s">
        <v>18</v>
      </c>
      <c r="D7" s="112" t="s">
        <v>19</v>
      </c>
    </row>
    <row r="8" spans="2:4" s="2" customFormat="1" x14ac:dyDescent="0.25">
      <c r="B8" s="111">
        <v>5</v>
      </c>
      <c r="C8" s="72" t="s">
        <v>10</v>
      </c>
      <c r="D8" s="112" t="s">
        <v>24</v>
      </c>
    </row>
    <row r="9" spans="2:4" s="2" customFormat="1" ht="31.5" x14ac:dyDescent="0.25">
      <c r="B9" s="111">
        <v>6</v>
      </c>
      <c r="C9" s="72" t="s">
        <v>22</v>
      </c>
      <c r="D9" s="112" t="s">
        <v>23</v>
      </c>
    </row>
    <row r="10" spans="2:4" s="2" customFormat="1" x14ac:dyDescent="0.25">
      <c r="B10" s="111">
        <v>7</v>
      </c>
      <c r="C10" s="72" t="s">
        <v>62</v>
      </c>
      <c r="D10" s="112" t="s">
        <v>63</v>
      </c>
    </row>
    <row r="11" spans="2:4" s="2" customFormat="1" ht="47.25" x14ac:dyDescent="0.25">
      <c r="B11" s="111">
        <v>8</v>
      </c>
      <c r="C11" s="72" t="s">
        <v>64</v>
      </c>
      <c r="D11" s="112" t="s">
        <v>65</v>
      </c>
    </row>
    <row r="12" spans="2:4" s="2" customFormat="1" x14ac:dyDescent="0.25">
      <c r="B12" s="111">
        <v>9</v>
      </c>
      <c r="C12" s="72" t="s">
        <v>83</v>
      </c>
      <c r="D12" s="112" t="s">
        <v>84</v>
      </c>
    </row>
    <row r="13" spans="2:4" s="2" customFormat="1" ht="47.25" x14ac:dyDescent="0.25">
      <c r="B13" s="111">
        <v>10</v>
      </c>
      <c r="C13" s="72" t="s">
        <v>80</v>
      </c>
      <c r="D13" s="115" t="s">
        <v>79</v>
      </c>
    </row>
    <row r="14" spans="2:4" s="2" customFormat="1" ht="47.25" x14ac:dyDescent="0.25">
      <c r="B14" s="111">
        <v>11</v>
      </c>
      <c r="C14" s="72" t="s">
        <v>81</v>
      </c>
      <c r="D14" s="115" t="s">
        <v>82</v>
      </c>
    </row>
    <row r="15" spans="2:4" ht="31.5" x14ac:dyDescent="0.25">
      <c r="B15" s="111">
        <v>12</v>
      </c>
      <c r="C15" s="72" t="s">
        <v>96</v>
      </c>
      <c r="D15" s="115" t="s">
        <v>95</v>
      </c>
    </row>
    <row r="16" spans="2:4" ht="63" x14ac:dyDescent="0.25">
      <c r="B16" s="111">
        <v>13</v>
      </c>
      <c r="C16" s="72" t="s">
        <v>97</v>
      </c>
      <c r="D16" s="115" t="s">
        <v>94</v>
      </c>
    </row>
    <row r="17" spans="2:4" ht="16.5" thickBot="1" x14ac:dyDescent="0.3">
      <c r="B17" s="113">
        <v>14</v>
      </c>
      <c r="C17" s="114" t="s">
        <v>115</v>
      </c>
      <c r="D17" s="54" t="s">
        <v>116</v>
      </c>
    </row>
    <row r="18" spans="2:4" ht="16.5" thickBot="1" x14ac:dyDescent="0.3"/>
    <row r="19" spans="2:4" ht="16.5" thickBot="1" x14ac:dyDescent="0.3">
      <c r="B19" s="186" t="s">
        <v>99</v>
      </c>
      <c r="C19" s="187"/>
      <c r="D19" s="188"/>
    </row>
    <row r="20" spans="2:4" ht="16.5" thickBot="1" x14ac:dyDescent="0.3">
      <c r="B20" s="108" t="s">
        <v>59</v>
      </c>
      <c r="C20" s="109" t="s">
        <v>60</v>
      </c>
      <c r="D20" s="110" t="s">
        <v>48</v>
      </c>
    </row>
    <row r="21" spans="2:4" x14ac:dyDescent="0.25">
      <c r="B21" s="111" t="s">
        <v>100</v>
      </c>
      <c r="C21" s="72"/>
      <c r="D21" s="112"/>
    </row>
    <row r="22" spans="2:4" x14ac:dyDescent="0.25">
      <c r="B22" s="111" t="s">
        <v>101</v>
      </c>
      <c r="C22" s="72"/>
      <c r="D22" s="112"/>
    </row>
    <row r="23" spans="2:4" x14ac:dyDescent="0.25">
      <c r="B23" s="111" t="s">
        <v>102</v>
      </c>
      <c r="C23" s="72"/>
      <c r="D23" s="112"/>
    </row>
    <row r="24" spans="2:4" x14ac:dyDescent="0.25">
      <c r="B24" s="111" t="s">
        <v>103</v>
      </c>
      <c r="C24" s="72"/>
      <c r="D24" s="112"/>
    </row>
    <row r="25" spans="2:4" x14ac:dyDescent="0.25">
      <c r="B25" s="111" t="s">
        <v>104</v>
      </c>
      <c r="C25" s="72"/>
      <c r="D25" s="112"/>
    </row>
    <row r="26" spans="2:4" x14ac:dyDescent="0.25">
      <c r="B26" s="111" t="s">
        <v>105</v>
      </c>
      <c r="C26" s="72"/>
      <c r="D26" s="112"/>
    </row>
    <row r="27" spans="2:4" x14ac:dyDescent="0.25">
      <c r="B27" s="111" t="s">
        <v>106</v>
      </c>
      <c r="C27" s="72"/>
      <c r="D27" s="112"/>
    </row>
    <row r="28" spans="2:4" x14ac:dyDescent="0.25">
      <c r="B28" s="111" t="s">
        <v>107</v>
      </c>
      <c r="C28" s="72"/>
      <c r="D28" s="112"/>
    </row>
    <row r="29" spans="2:4" x14ac:dyDescent="0.25">
      <c r="B29" s="111" t="s">
        <v>108</v>
      </c>
      <c r="C29" s="72"/>
      <c r="D29" s="112"/>
    </row>
    <row r="30" spans="2:4" x14ac:dyDescent="0.25">
      <c r="B30" s="111" t="s">
        <v>109</v>
      </c>
      <c r="C30" s="72"/>
      <c r="D30" s="115"/>
    </row>
    <row r="31" spans="2:4" x14ac:dyDescent="0.25">
      <c r="B31" s="111" t="s">
        <v>110</v>
      </c>
      <c r="C31" s="72"/>
      <c r="D31" s="115"/>
    </row>
    <row r="32" spans="2:4" x14ac:dyDescent="0.25">
      <c r="B32" s="111" t="s">
        <v>111</v>
      </c>
      <c r="C32" s="72"/>
      <c r="D32" s="115"/>
    </row>
    <row r="33" spans="2:4" ht="16.5" thickBot="1" x14ac:dyDescent="0.3">
      <c r="B33" s="113" t="s">
        <v>112</v>
      </c>
      <c r="C33" s="114"/>
      <c r="D33" s="116"/>
    </row>
  </sheetData>
  <mergeCells count="2">
    <mergeCell ref="B2:D2"/>
    <mergeCell ref="B19:D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7"/>
  <dimension ref="A1"/>
  <sheetViews>
    <sheetView zoomScale="125" zoomScaleNormal="125" zoomScalePageLayoutView="125" workbookViewId="0"/>
  </sheetViews>
  <sheetFormatPr defaultColWidth="11" defaultRowHeight="15.75" x14ac:dyDescent="0.25"/>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General assumptions</vt:lpstr>
      <vt:lpstr>Capital costs</vt:lpstr>
      <vt:lpstr>Fuel costs</vt:lpstr>
      <vt:lpstr>O&amp;M costs</vt:lpstr>
      <vt:lpstr>T&amp;D costs &amp; assumptions</vt:lpstr>
      <vt:lpstr>References</vt:lpstr>
      <vt:lpstr>Sens. analyses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Francesco</dc:creator>
  <cp:lastModifiedBy>Alexandros Korkovelos</cp:lastModifiedBy>
  <dcterms:created xsi:type="dcterms:W3CDTF">2014-07-02T15:58:05Z</dcterms:created>
  <dcterms:modified xsi:type="dcterms:W3CDTF">2016-12-23T18:10:07Z</dcterms:modified>
</cp:coreProperties>
</file>