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minimized="1" xWindow="4640" yWindow="1100" windowWidth="23960" windowHeight="12080"/>
  </bookViews>
  <sheets>
    <sheet name="Sheet1" sheetId="1" r:id="rId1"/>
    <sheet name="Sheet2" sheetId="2" r:id="rId2"/>
    <sheet name="Sheet3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2"/>
  <c r="J55"/>
  <c r="J54"/>
  <c r="J53"/>
  <c r="J52"/>
  <c r="J51"/>
  <c r="J50"/>
  <c r="J49"/>
  <c r="J27"/>
  <c r="J28"/>
  <c r="J29"/>
  <c r="J30"/>
  <c r="J31"/>
  <c r="J32"/>
  <c r="J26"/>
  <c r="J18"/>
  <c r="J19"/>
  <c r="J20"/>
  <c r="J21"/>
  <c r="J22"/>
  <c r="J23"/>
  <c r="J24"/>
  <c r="J25"/>
  <c r="J17"/>
  <c r="J12"/>
  <c r="J13"/>
  <c r="J14"/>
  <c r="J15"/>
  <c r="J16"/>
  <c r="J11"/>
  <c r="L2"/>
  <c r="P2"/>
  <c r="Q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2"/>
  <c r="L3"/>
  <c r="P3"/>
  <c r="Q3"/>
  <c r="L4"/>
  <c r="P4"/>
  <c r="Q4"/>
  <c r="L5"/>
  <c r="P5"/>
  <c r="Q5"/>
  <c r="L6"/>
  <c r="P6"/>
  <c r="Q6"/>
  <c r="L7"/>
  <c r="P7"/>
  <c r="Q7"/>
  <c r="L8"/>
  <c r="P8"/>
  <c r="Q8"/>
  <c r="L9"/>
  <c r="P9"/>
  <c r="Q9"/>
  <c r="L10"/>
  <c r="P10"/>
  <c r="Q10"/>
  <c r="L11"/>
  <c r="P11"/>
  <c r="Q11"/>
  <c r="L12"/>
  <c r="P12"/>
  <c r="Q12"/>
  <c r="L13"/>
  <c r="P13"/>
  <c r="Q13"/>
  <c r="L14"/>
  <c r="P14"/>
  <c r="Q14"/>
  <c r="L15"/>
  <c r="P15"/>
  <c r="Q15"/>
  <c r="L16"/>
  <c r="P16"/>
  <c r="Q16"/>
  <c r="L17"/>
  <c r="P17"/>
  <c r="Q17"/>
  <c r="L18"/>
  <c r="P18"/>
  <c r="Q18"/>
  <c r="L19"/>
  <c r="P19"/>
  <c r="Q19"/>
  <c r="L20"/>
  <c r="P20"/>
  <c r="Q20"/>
  <c r="L21"/>
  <c r="P21"/>
  <c r="Q21"/>
  <c r="L22"/>
  <c r="P22"/>
  <c r="Q22"/>
  <c r="L23"/>
  <c r="P23"/>
  <c r="Q23"/>
  <c r="L24"/>
  <c r="P24"/>
  <c r="Q24"/>
  <c r="L25"/>
  <c r="P25"/>
  <c r="Q25"/>
  <c r="L26"/>
  <c r="P26"/>
  <c r="Q26"/>
  <c r="L27"/>
  <c r="P27"/>
  <c r="Q27"/>
  <c r="L28"/>
  <c r="P28"/>
  <c r="Q28"/>
  <c r="L29"/>
  <c r="P29"/>
  <c r="Q29"/>
  <c r="L30"/>
  <c r="P30"/>
  <c r="Q30"/>
  <c r="L31"/>
  <c r="P31"/>
  <c r="Q31"/>
  <c r="L32"/>
  <c r="P32"/>
  <c r="Q32"/>
  <c r="L33"/>
  <c r="P33"/>
  <c r="Q33"/>
  <c r="L34"/>
  <c r="P34"/>
  <c r="Q34"/>
  <c r="L35"/>
  <c r="P35"/>
  <c r="Q35"/>
  <c r="L36"/>
  <c r="P36"/>
  <c r="Q36"/>
  <c r="L37"/>
  <c r="P37"/>
  <c r="Q37"/>
  <c r="L38"/>
  <c r="P38"/>
  <c r="Q38"/>
  <c r="L39"/>
  <c r="P39"/>
  <c r="Q39"/>
  <c r="L40"/>
  <c r="P40"/>
  <c r="Q40"/>
  <c r="L41"/>
  <c r="P41"/>
  <c r="Q41"/>
  <c r="L42"/>
  <c r="P42"/>
  <c r="Q42"/>
  <c r="L43"/>
  <c r="P43"/>
  <c r="Q43"/>
  <c r="L44"/>
  <c r="P44"/>
  <c r="Q44"/>
  <c r="L45"/>
  <c r="P45"/>
  <c r="Q45"/>
  <c r="L46"/>
  <c r="P46"/>
  <c r="Q46"/>
  <c r="L47"/>
  <c r="P47"/>
  <c r="Q47"/>
  <c r="L48"/>
  <c r="P48"/>
  <c r="Q48"/>
  <c r="L49"/>
  <c r="P49"/>
  <c r="Q49"/>
  <c r="L50"/>
  <c r="P50"/>
  <c r="Q50"/>
  <c r="L51"/>
  <c r="P51"/>
  <c r="Q51"/>
  <c r="L52"/>
  <c r="P52"/>
  <c r="Q52"/>
  <c r="L53"/>
  <c r="P53"/>
  <c r="Q53"/>
  <c r="L54"/>
  <c r="P54"/>
  <c r="Q54"/>
  <c r="L55"/>
  <c r="P55"/>
  <c r="Q55"/>
  <c r="L56"/>
  <c r="P56"/>
  <c r="Q56"/>
  <c r="L57"/>
  <c r="P57"/>
  <c r="Q57"/>
  <c r="L58"/>
  <c r="P58"/>
  <c r="Q58"/>
  <c r="L59"/>
  <c r="P59"/>
  <c r="Q59"/>
  <c r="L60"/>
  <c r="P60"/>
  <c r="Q60"/>
  <c r="L61"/>
  <c r="P61"/>
  <c r="Q61"/>
  <c r="L62"/>
  <c r="P62"/>
  <c r="Q62"/>
  <c r="L63"/>
  <c r="P63"/>
  <c r="Q63"/>
  <c r="L64"/>
  <c r="P64"/>
  <c r="Q64"/>
  <c r="L65"/>
  <c r="P65"/>
  <c r="Q65"/>
  <c r="L66"/>
  <c r="P66"/>
  <c r="Q66"/>
  <c r="L67"/>
  <c r="P67"/>
  <c r="Q67"/>
  <c r="L68"/>
  <c r="P68"/>
  <c r="Q68"/>
  <c r="L69"/>
  <c r="P69"/>
  <c r="Q69"/>
  <c r="J44"/>
  <c r="J43"/>
  <c r="J42"/>
  <c r="J41"/>
  <c r="J40"/>
  <c r="J39"/>
  <c r="G5"/>
  <c r="G6"/>
  <c r="G7"/>
  <c r="G8"/>
  <c r="G9"/>
  <c r="G10"/>
  <c r="G36"/>
  <c r="G37"/>
  <c r="G38"/>
  <c r="G39"/>
  <c r="G40"/>
  <c r="G41"/>
  <c r="G42"/>
  <c r="G43"/>
  <c r="G44"/>
  <c r="J5"/>
  <c r="J6"/>
  <c r="J7"/>
  <c r="J8"/>
  <c r="J9"/>
  <c r="J10"/>
  <c r="H2"/>
  <c r="H3"/>
  <c r="H4"/>
  <c r="H5"/>
  <c r="H6"/>
  <c r="H7"/>
  <c r="H8"/>
  <c r="H9"/>
  <c r="H10"/>
  <c r="H36"/>
  <c r="H37"/>
  <c r="H38"/>
  <c r="H39"/>
  <c r="H40"/>
  <c r="H41"/>
  <c r="H42"/>
  <c r="H43"/>
  <c r="H44"/>
  <c r="G32"/>
  <c r="G31"/>
  <c r="G30"/>
  <c r="G69"/>
  <c r="G68"/>
  <c r="G67"/>
  <c r="G66"/>
  <c r="G65"/>
  <c r="G64"/>
  <c r="G63"/>
  <c r="G62"/>
  <c r="G61"/>
  <c r="G60"/>
  <c r="G59"/>
  <c r="G29"/>
  <c r="G28"/>
  <c r="G27"/>
  <c r="G26"/>
  <c r="G25"/>
  <c r="G24"/>
  <c r="G23"/>
  <c r="G22"/>
  <c r="G21"/>
  <c r="G20"/>
  <c r="G19"/>
  <c r="G18"/>
  <c r="G17"/>
  <c r="G58"/>
  <c r="G57"/>
  <c r="G56"/>
  <c r="G55"/>
  <c r="G54"/>
  <c r="G53"/>
  <c r="G52"/>
  <c r="G51"/>
  <c r="G16"/>
  <c r="G15"/>
  <c r="G14"/>
  <c r="G13"/>
  <c r="G12"/>
  <c r="G11"/>
  <c r="G50"/>
  <c r="G49"/>
  <c r="G48"/>
  <c r="G47"/>
  <c r="G46"/>
  <c r="G45"/>
</calcChain>
</file>

<file path=xl/sharedStrings.xml><?xml version="1.0" encoding="utf-8"?>
<sst xmlns="http://schemas.openxmlformats.org/spreadsheetml/2006/main" count="102" uniqueCount="24">
  <si>
    <t>Metal</t>
  </si>
  <si>
    <t>V</t>
  </si>
  <si>
    <t>Niobium</t>
  </si>
  <si>
    <t>Temp 1 (K)</t>
  </si>
  <si>
    <t>Temp 2 (K)</t>
  </si>
  <si>
    <t>Temp (Del)</t>
  </si>
  <si>
    <t>Nickel</t>
  </si>
  <si>
    <t>A</t>
  </si>
  <si>
    <t>ROOM</t>
  </si>
  <si>
    <t>TEMP</t>
  </si>
  <si>
    <t>~260</t>
  </si>
  <si>
    <t>~220</t>
  </si>
  <si>
    <t>~180</t>
  </si>
  <si>
    <t>~140</t>
  </si>
  <si>
    <t>~110</t>
  </si>
  <si>
    <t>~130</t>
  </si>
  <si>
    <t>C</t>
    <phoneticPr fontId="3" type="noConversion"/>
  </si>
  <si>
    <t>R</t>
    <phoneticPr fontId="3" type="noConversion"/>
  </si>
  <si>
    <t>C adj</t>
    <phoneticPr fontId="3" type="noConversion"/>
  </si>
  <si>
    <t>C err</t>
    <phoneticPr fontId="3" type="noConversion"/>
  </si>
  <si>
    <t>c_m</t>
    <phoneticPr fontId="3" type="noConversion"/>
  </si>
  <si>
    <t>c_m err</t>
    <phoneticPr fontId="3" type="noConversion"/>
  </si>
  <si>
    <t>mol</t>
    <phoneticPr fontId="3" type="noConversion"/>
  </si>
  <si>
    <t>mid temp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</si>
</sst>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87"/>
  <sheetViews>
    <sheetView tabSelected="1" workbookViewId="0">
      <selection activeCell="P36" sqref="P36:Q69"/>
    </sheetView>
  </sheetViews>
  <sheetFormatPr baseColWidth="10" defaultColWidth="8.83203125" defaultRowHeight="14"/>
  <cols>
    <col min="1" max="1" width="6.6640625" bestFit="1" customWidth="1"/>
    <col min="2" max="2" width="8.6640625" bestFit="1" customWidth="1"/>
    <col min="3" max="3" width="11.5" bestFit="1" customWidth="1"/>
    <col min="4" max="4" width="9" bestFit="1" customWidth="1"/>
    <col min="5" max="5" width="6" bestFit="1" customWidth="1"/>
    <col min="6" max="7" width="11.5" bestFit="1" customWidth="1"/>
    <col min="9" max="9" width="28.5" bestFit="1" customWidth="1"/>
    <col min="10" max="10" width="8.83203125" style="1"/>
  </cols>
  <sheetData>
    <row r="1" spans="1:17" ht="15">
      <c r="A1" s="2" t="s">
        <v>8</v>
      </c>
      <c r="B1" s="3" t="s">
        <v>0</v>
      </c>
      <c r="C1" s="3" t="s">
        <v>3</v>
      </c>
      <c r="D1" s="3" t="s">
        <v>7</v>
      </c>
      <c r="E1" s="3" t="s">
        <v>1</v>
      </c>
      <c r="F1" s="3" t="s">
        <v>4</v>
      </c>
      <c r="G1" s="3" t="s">
        <v>5</v>
      </c>
      <c r="H1" s="2" t="s">
        <v>16</v>
      </c>
      <c r="I1" s="5" t="s">
        <v>23</v>
      </c>
      <c r="J1" s="1" t="s">
        <v>17</v>
      </c>
      <c r="K1" s="5" t="s">
        <v>18</v>
      </c>
      <c r="L1" s="2" t="s">
        <v>19</v>
      </c>
      <c r="M1" s="2"/>
      <c r="N1" s="5" t="s">
        <v>7</v>
      </c>
      <c r="O1" t="s">
        <v>22</v>
      </c>
      <c r="P1" t="s">
        <v>20</v>
      </c>
      <c r="Q1" t="s">
        <v>21</v>
      </c>
    </row>
    <row r="2" spans="1:17">
      <c r="A2" s="2" t="s">
        <v>9</v>
      </c>
      <c r="B2" s="2" t="s">
        <v>2</v>
      </c>
      <c r="C2" s="2">
        <v>294.3</v>
      </c>
      <c r="D2" s="2">
        <f>N2/1000</f>
        <v>1.99054E-4</v>
      </c>
      <c r="E2" s="2">
        <v>17.47</v>
      </c>
      <c r="F2" s="2">
        <v>296.7</v>
      </c>
      <c r="G2" s="2">
        <v>2.3999999999999773</v>
      </c>
      <c r="H2" s="2">
        <f>E2*D2/G2</f>
        <v>1.4489472416666803E-3</v>
      </c>
      <c r="I2" s="4">
        <f>(F2+C2)/2</f>
        <v>295.5</v>
      </c>
      <c r="J2" s="1">
        <v>8</v>
      </c>
      <c r="K2">
        <f>(D2*E2 - J2*D2*D2)*5/G2</f>
        <v>7.2440758334181357E-3</v>
      </c>
      <c r="L2">
        <f>SQRT((((E2*D2 - 8*D2*D2)/(G2^2))^2)*(0.1^2) + (((D2 - D2*D2*8)/G2)^2)*(0.01^2) + ((((E2 - 2*D2*0.8)/G2)^2)*(0.000001^2)))</f>
        <v>6.0810202915142665E-5</v>
      </c>
      <c r="N2" s="6">
        <v>0.19905400000000001</v>
      </c>
      <c r="O2">
        <v>0.26050000000000001</v>
      </c>
      <c r="P2">
        <f>K2/O2</f>
        <v>2.7808352527516834E-2</v>
      </c>
      <c r="Q2">
        <f>((L2/K2) +(0.0005/O2))*P2</f>
        <v>2.8681143638733614E-4</v>
      </c>
    </row>
    <row r="3" spans="1:17">
      <c r="A3" s="2"/>
      <c r="B3" s="2" t="s">
        <v>2</v>
      </c>
      <c r="C3" s="2">
        <v>296.5</v>
      </c>
      <c r="D3" s="2">
        <f t="shared" ref="D3:D66" si="0">N3/1000</f>
        <v>1.9905300000000001E-4</v>
      </c>
      <c r="E3" s="2">
        <v>17.47</v>
      </c>
      <c r="F3" s="2">
        <v>298.89999999999998</v>
      </c>
      <c r="G3" s="2">
        <v>2.3999999999999773</v>
      </c>
      <c r="H3" s="2">
        <f t="shared" ref="H3:H10" si="1">E3*D3/G3</f>
        <v>1.4489399625000137E-3</v>
      </c>
      <c r="I3" s="4">
        <f t="shared" ref="I3:I66" si="2">(F3+C3)/2</f>
        <v>297.7</v>
      </c>
      <c r="J3" s="1">
        <v>8</v>
      </c>
      <c r="K3">
        <f t="shared" ref="K3:K66" si="3">(D3*E3 - J3*D3*D3)*5/G3</f>
        <v>7.2440394442199185E-3</v>
      </c>
      <c r="L3">
        <f t="shared" ref="L3:L66" si="4">SQRT((((E3*D3 - 8*D3*D3)/(G3^2))^2)*(0.1^2) + (((D3 - D3*D3*8)/G3)^2)*(0.01^2) + ((((E3 - 2*D3*0.8)/G3)^2)*(0.000001^2)))</f>
        <v>6.0809901823995526E-5</v>
      </c>
      <c r="N3" s="6">
        <v>0.19905300000000001</v>
      </c>
      <c r="O3">
        <v>0.26050000000000001</v>
      </c>
      <c r="P3">
        <f t="shared" ref="P3:P66" si="5">K3/O3</f>
        <v>2.7808212837696425E-2</v>
      </c>
      <c r="Q3">
        <f t="shared" ref="Q3:Q66" si="6">((L3/K3) +(0.0005/O3))*P3</f>
        <v>2.8681001244853642E-4</v>
      </c>
    </row>
    <row r="4" spans="1:17">
      <c r="A4" s="2"/>
      <c r="B4" s="2" t="s">
        <v>2</v>
      </c>
      <c r="C4" s="2">
        <v>298.7</v>
      </c>
      <c r="D4" s="2">
        <f t="shared" si="0"/>
        <v>1.99056E-4</v>
      </c>
      <c r="E4" s="2">
        <v>17.47</v>
      </c>
      <c r="F4" s="2">
        <v>301.2</v>
      </c>
      <c r="G4" s="2">
        <v>2.5</v>
      </c>
      <c r="H4" s="2">
        <f t="shared" si="1"/>
        <v>1.391003328E-3</v>
      </c>
      <c r="I4" s="4">
        <f t="shared" si="2"/>
        <v>299.95</v>
      </c>
      <c r="J4" s="1">
        <v>8</v>
      </c>
      <c r="K4">
        <f t="shared" si="3"/>
        <v>6.9543826673418244E-3</v>
      </c>
      <c r="L4">
        <f t="shared" si="4"/>
        <v>5.6077824216223015E-5</v>
      </c>
      <c r="N4" s="6">
        <v>0.19905600000000001</v>
      </c>
      <c r="O4">
        <v>0.26050000000000001</v>
      </c>
      <c r="P4">
        <f t="shared" si="5"/>
        <v>2.6696286630870727E-2</v>
      </c>
      <c r="Q4">
        <f t="shared" si="6"/>
        <v>2.6651043198333346E-4</v>
      </c>
    </row>
    <row r="5" spans="1:17">
      <c r="A5" s="2" t="s">
        <v>10</v>
      </c>
      <c r="B5" s="2" t="s">
        <v>2</v>
      </c>
      <c r="C5" s="2">
        <v>259.7</v>
      </c>
      <c r="D5" s="2">
        <f t="shared" si="0"/>
        <v>1.9905200000000002E-4</v>
      </c>
      <c r="E5" s="2">
        <v>17.440000000000001</v>
      </c>
      <c r="F5" s="2">
        <v>261.89999999999998</v>
      </c>
      <c r="G5" s="2">
        <f t="shared" ref="G5:G10" si="7">F5-C5</f>
        <v>2.1999999999999886</v>
      </c>
      <c r="H5" s="2">
        <f t="shared" si="1"/>
        <v>1.5779394909090994E-3</v>
      </c>
      <c r="I5" s="4">
        <f t="shared" si="2"/>
        <v>260.79999999999995</v>
      </c>
      <c r="J5" s="1">
        <f>0.997*8</f>
        <v>7.976</v>
      </c>
      <c r="K5">
        <f t="shared" si="3"/>
        <v>7.8889792212071715E-3</v>
      </c>
      <c r="L5">
        <f t="shared" si="4"/>
        <v>7.216039823284091E-5</v>
      </c>
      <c r="N5" s="6">
        <v>0.19905200000000001</v>
      </c>
      <c r="O5">
        <v>0.26050000000000001</v>
      </c>
      <c r="P5">
        <f t="shared" si="5"/>
        <v>3.0283989332849027E-2</v>
      </c>
      <c r="Q5">
        <f t="shared" si="6"/>
        <v>3.3513394587050068E-4</v>
      </c>
    </row>
    <row r="6" spans="1:17">
      <c r="A6" s="2" t="s">
        <v>11</v>
      </c>
      <c r="B6" s="2" t="s">
        <v>2</v>
      </c>
      <c r="C6" s="2">
        <v>215.6</v>
      </c>
      <c r="D6" s="2">
        <f t="shared" si="0"/>
        <v>1.9907799999999999E-4</v>
      </c>
      <c r="E6" s="2">
        <v>17.43</v>
      </c>
      <c r="F6" s="2">
        <v>218.3</v>
      </c>
      <c r="G6" s="2">
        <f t="shared" si="7"/>
        <v>2.7000000000000171</v>
      </c>
      <c r="H6" s="2">
        <f t="shared" si="1"/>
        <v>1.2851590888888805E-3</v>
      </c>
      <c r="I6" s="4">
        <f t="shared" si="2"/>
        <v>216.95</v>
      </c>
      <c r="J6" s="1">
        <f>0.997*8</f>
        <v>7.976</v>
      </c>
      <c r="K6">
        <f t="shared" si="3"/>
        <v>6.4252100643861247E-3</v>
      </c>
      <c r="L6">
        <f t="shared" si="4"/>
        <v>4.8035573640829401E-5</v>
      </c>
      <c r="N6" s="6">
        <v>0.199078</v>
      </c>
      <c r="O6">
        <v>0.26050000000000001</v>
      </c>
      <c r="P6">
        <f t="shared" si="5"/>
        <v>2.4664913874802782E-2</v>
      </c>
      <c r="Q6">
        <f t="shared" si="6"/>
        <v>2.3173908091451357E-4</v>
      </c>
    </row>
    <row r="7" spans="1:17">
      <c r="A7" s="2" t="s">
        <v>12</v>
      </c>
      <c r="B7" s="2" t="s">
        <v>2</v>
      </c>
      <c r="C7" s="2">
        <v>183.5</v>
      </c>
      <c r="D7" s="2">
        <f t="shared" si="0"/>
        <v>1.9911499999999998E-4</v>
      </c>
      <c r="E7" s="2">
        <v>17.43</v>
      </c>
      <c r="F7" s="2">
        <v>186.3</v>
      </c>
      <c r="G7" s="2">
        <f t="shared" si="7"/>
        <v>2.8000000000000114</v>
      </c>
      <c r="H7" s="2">
        <f t="shared" si="1"/>
        <v>1.2394908749999948E-3</v>
      </c>
      <c r="I7" s="4">
        <f t="shared" si="2"/>
        <v>184.9</v>
      </c>
      <c r="J7" s="1">
        <f>0.997*8</f>
        <v>7.976</v>
      </c>
      <c r="K7">
        <f t="shared" si="3"/>
        <v>6.1968896915303266E-3</v>
      </c>
      <c r="L7">
        <f t="shared" si="4"/>
        <v>4.4704691702183789E-5</v>
      </c>
      <c r="N7" s="6">
        <v>0.19911499999999999</v>
      </c>
      <c r="O7">
        <v>0.26050000000000001</v>
      </c>
      <c r="P7">
        <f t="shared" si="5"/>
        <v>2.3788444113360178E-2</v>
      </c>
      <c r="Q7">
        <f t="shared" si="6"/>
        <v>2.1727030233728933E-4</v>
      </c>
    </row>
    <row r="8" spans="1:17">
      <c r="A8" s="2" t="s">
        <v>13</v>
      </c>
      <c r="B8" s="2" t="s">
        <v>2</v>
      </c>
      <c r="C8" s="2">
        <v>152.9</v>
      </c>
      <c r="D8" s="2">
        <f t="shared" si="0"/>
        <v>1.99123E-4</v>
      </c>
      <c r="E8" s="2">
        <v>17.41</v>
      </c>
      <c r="F8" s="2">
        <v>155.69999999999999</v>
      </c>
      <c r="G8" s="2">
        <f t="shared" si="7"/>
        <v>2.7999999999999829</v>
      </c>
      <c r="H8" s="2">
        <f t="shared" si="1"/>
        <v>1.2381183678571504E-3</v>
      </c>
      <c r="I8" s="4">
        <f t="shared" si="2"/>
        <v>154.30000000000001</v>
      </c>
      <c r="J8" s="1">
        <f>0.997*8</f>
        <v>7.976</v>
      </c>
      <c r="K8">
        <f t="shared" si="3"/>
        <v>6.1900271104397284E-3</v>
      </c>
      <c r="L8">
        <f t="shared" si="4"/>
        <v>4.465516290036793E-5</v>
      </c>
      <c r="N8" s="6">
        <v>0.19912299999999999</v>
      </c>
      <c r="O8">
        <v>0.26050000000000001</v>
      </c>
      <c r="P8">
        <f t="shared" si="5"/>
        <v>2.3762100232014312E-2</v>
      </c>
      <c r="Q8">
        <f t="shared" si="6"/>
        <v>2.1702960850815772E-4</v>
      </c>
    </row>
    <row r="9" spans="1:17">
      <c r="A9" s="2" t="s">
        <v>15</v>
      </c>
      <c r="B9" s="2" t="s">
        <v>2</v>
      </c>
      <c r="C9" s="2">
        <v>132.80000000000001</v>
      </c>
      <c r="D9" s="2">
        <f t="shared" si="0"/>
        <v>1.9911200000000001E-4</v>
      </c>
      <c r="E9" s="2">
        <v>17.38</v>
      </c>
      <c r="F9" s="2">
        <v>136.4</v>
      </c>
      <c r="G9" s="2">
        <f t="shared" si="7"/>
        <v>3.5999999999999943</v>
      </c>
      <c r="H9" s="2">
        <f t="shared" si="1"/>
        <v>9.6126848888889035E-4</v>
      </c>
      <c r="I9" s="4">
        <f t="shared" si="2"/>
        <v>134.60000000000002</v>
      </c>
      <c r="J9" s="1">
        <f>0.997*8</f>
        <v>7.976</v>
      </c>
      <c r="K9">
        <f t="shared" si="3"/>
        <v>4.8059032594246929E-3</v>
      </c>
      <c r="L9">
        <f t="shared" si="4"/>
        <v>2.7138025460571629E-5</v>
      </c>
      <c r="N9" s="6">
        <v>0.19911200000000001</v>
      </c>
      <c r="O9">
        <v>0.26050000000000001</v>
      </c>
      <c r="P9">
        <f t="shared" si="5"/>
        <v>1.8448764911419165E-2</v>
      </c>
      <c r="Q9">
        <f t="shared" si="6"/>
        <v>1.3958697856537893E-4</v>
      </c>
    </row>
    <row r="10" spans="1:17">
      <c r="A10" s="2" t="s">
        <v>14</v>
      </c>
      <c r="B10" s="2" t="s">
        <v>2</v>
      </c>
      <c r="C10" s="2">
        <v>112.6</v>
      </c>
      <c r="D10" s="2">
        <f t="shared" si="0"/>
        <v>1.9910500000000001E-4</v>
      </c>
      <c r="E10" s="2">
        <v>17.350000000000001</v>
      </c>
      <c r="F10" s="2">
        <v>116.7</v>
      </c>
      <c r="G10" s="2">
        <f t="shared" si="7"/>
        <v>4.1000000000000085</v>
      </c>
      <c r="H10" s="2">
        <f t="shared" si="1"/>
        <v>8.4255408536585211E-4</v>
      </c>
      <c r="I10" s="4">
        <f t="shared" si="2"/>
        <v>114.65</v>
      </c>
      <c r="J10" s="1">
        <f>0.997*8</f>
        <v>7.976</v>
      </c>
      <c r="K10">
        <f t="shared" si="3"/>
        <v>4.2123848280719734E-3</v>
      </c>
      <c r="L10">
        <f t="shared" si="4"/>
        <v>2.0985014302520831E-5</v>
      </c>
      <c r="N10" s="6">
        <v>0.199105</v>
      </c>
      <c r="O10">
        <v>0.26050000000000001</v>
      </c>
      <c r="P10">
        <f t="shared" si="5"/>
        <v>1.6170383217166885E-2</v>
      </c>
      <c r="Q10">
        <f t="shared" si="6"/>
        <v>1.1159388065683022E-4</v>
      </c>
    </row>
    <row r="11" spans="1:17">
      <c r="B11" s="2" t="s">
        <v>2</v>
      </c>
      <c r="C11" s="2">
        <v>20.63</v>
      </c>
      <c r="D11" s="2">
        <f t="shared" si="0"/>
        <v>4.9645000000000002E-2</v>
      </c>
      <c r="E11" s="2">
        <v>4.1100000000000003</v>
      </c>
      <c r="F11" s="2">
        <v>23.69</v>
      </c>
      <c r="G11" s="2">
        <f t="shared" ref="G11:G32" si="8">F11-C11</f>
        <v>3.0600000000000023</v>
      </c>
      <c r="H11" s="2"/>
      <c r="I11" s="4">
        <f t="shared" si="2"/>
        <v>22.16</v>
      </c>
      <c r="J11" s="1">
        <f>0.9*8</f>
        <v>7.2</v>
      </c>
      <c r="K11">
        <f t="shared" si="3"/>
        <v>0.30440464480392138</v>
      </c>
      <c r="L11">
        <f t="shared" si="4"/>
        <v>1.9709443518843629E-3</v>
      </c>
      <c r="N11" s="2">
        <v>49.645000000000003</v>
      </c>
      <c r="O11">
        <v>0.26050000000000001</v>
      </c>
      <c r="P11">
        <f t="shared" si="5"/>
        <v>1.1685399032780091</v>
      </c>
      <c r="Q11">
        <f t="shared" si="6"/>
        <v>9.8088840826232905E-3</v>
      </c>
    </row>
    <row r="12" spans="1:17">
      <c r="B12" s="2" t="s">
        <v>2</v>
      </c>
      <c r="C12" s="2">
        <v>23.69</v>
      </c>
      <c r="D12" s="2">
        <f t="shared" si="0"/>
        <v>4.9645000000000002E-2</v>
      </c>
      <c r="E12" s="2">
        <v>4.1100000000000003</v>
      </c>
      <c r="F12" s="2">
        <v>26.1</v>
      </c>
      <c r="G12" s="2">
        <f t="shared" si="8"/>
        <v>2.41</v>
      </c>
      <c r="I12" s="4">
        <f t="shared" si="2"/>
        <v>24.895000000000003</v>
      </c>
      <c r="J12" s="1">
        <f t="shared" ref="J12:J16" si="9">0.9*8</f>
        <v>7.2</v>
      </c>
      <c r="K12">
        <f t="shared" si="3"/>
        <v>0.38650548261410789</v>
      </c>
      <c r="L12">
        <f t="shared" si="4"/>
        <v>3.1759961054284962E-3</v>
      </c>
      <c r="N12" s="2">
        <v>49.645000000000003</v>
      </c>
      <c r="O12">
        <v>0.26050000000000001</v>
      </c>
      <c r="P12">
        <f t="shared" si="5"/>
        <v>1.4837062672326597</v>
      </c>
      <c r="Q12">
        <f t="shared" si="6"/>
        <v>1.5039728364855377E-2</v>
      </c>
    </row>
    <row r="13" spans="1:17">
      <c r="B13" s="2" t="s">
        <v>2</v>
      </c>
      <c r="C13" s="2">
        <v>26.22</v>
      </c>
      <c r="D13" s="2">
        <f t="shared" si="0"/>
        <v>4.9645000000000002E-2</v>
      </c>
      <c r="E13" s="2">
        <v>4.13</v>
      </c>
      <c r="F13" s="2">
        <v>28.28</v>
      </c>
      <c r="G13" s="2">
        <f t="shared" si="8"/>
        <v>2.0600000000000023</v>
      </c>
      <c r="I13" s="4">
        <f t="shared" si="2"/>
        <v>27.25</v>
      </c>
      <c r="J13" s="1">
        <f t="shared" si="9"/>
        <v>7.2</v>
      </c>
      <c r="K13">
        <f t="shared" si="3"/>
        <v>0.45458384131067908</v>
      </c>
      <c r="L13">
        <f t="shared" si="4"/>
        <v>4.3693888290697825E-3</v>
      </c>
      <c r="N13" s="2">
        <v>49.645000000000003</v>
      </c>
      <c r="O13">
        <v>0.26050000000000001</v>
      </c>
      <c r="P13">
        <f t="shared" si="5"/>
        <v>1.7450435367012631</v>
      </c>
      <c r="Q13">
        <f t="shared" si="6"/>
        <v>2.0122497494896023E-2</v>
      </c>
    </row>
    <row r="14" spans="1:17">
      <c r="B14" s="2" t="s">
        <v>2</v>
      </c>
      <c r="C14" s="2">
        <v>28.28</v>
      </c>
      <c r="D14" s="2">
        <f t="shared" si="0"/>
        <v>4.9645000000000002E-2</v>
      </c>
      <c r="E14" s="2">
        <v>4.13</v>
      </c>
      <c r="F14" s="2">
        <v>30.1</v>
      </c>
      <c r="G14" s="2">
        <f t="shared" si="8"/>
        <v>1.8200000000000003</v>
      </c>
      <c r="I14" s="4">
        <f t="shared" si="2"/>
        <v>29.19</v>
      </c>
      <c r="J14" s="1">
        <f t="shared" si="9"/>
        <v>7.2</v>
      </c>
      <c r="K14">
        <f t="shared" si="3"/>
        <v>0.51452896324175812</v>
      </c>
      <c r="L14">
        <f t="shared" si="4"/>
        <v>5.5970561419813976E-3</v>
      </c>
      <c r="N14" s="2">
        <v>49.645000000000003</v>
      </c>
      <c r="O14">
        <v>0.26050000000000001</v>
      </c>
      <c r="P14">
        <f t="shared" si="5"/>
        <v>1.9751591679146183</v>
      </c>
      <c r="Q14">
        <f t="shared" si="6"/>
        <v>2.5276912575580443E-2</v>
      </c>
    </row>
    <row r="15" spans="1:17">
      <c r="B15" s="2" t="s">
        <v>2</v>
      </c>
      <c r="C15" s="2">
        <v>30.15</v>
      </c>
      <c r="D15" s="2">
        <f t="shared" si="0"/>
        <v>9.9396999999999999E-2</v>
      </c>
      <c r="E15" s="2">
        <v>8.44</v>
      </c>
      <c r="F15" s="2">
        <v>35.1</v>
      </c>
      <c r="G15" s="2">
        <f t="shared" si="8"/>
        <v>4.9500000000000028</v>
      </c>
      <c r="I15" s="4">
        <f t="shared" si="2"/>
        <v>32.625</v>
      </c>
      <c r="J15" s="1">
        <f t="shared" si="9"/>
        <v>7.2</v>
      </c>
      <c r="K15">
        <f t="shared" si="3"/>
        <v>0.77553169900525198</v>
      </c>
      <c r="L15">
        <f t="shared" si="4"/>
        <v>3.1014774211258677E-3</v>
      </c>
      <c r="N15" s="2">
        <v>99.397000000000006</v>
      </c>
      <c r="O15">
        <v>0.26050000000000001</v>
      </c>
      <c r="P15">
        <f t="shared" si="5"/>
        <v>2.9770890556823493</v>
      </c>
      <c r="Q15">
        <f t="shared" si="6"/>
        <v>1.7620045869355248E-2</v>
      </c>
    </row>
    <row r="16" spans="1:17">
      <c r="B16" s="2" t="s">
        <v>2</v>
      </c>
      <c r="C16" s="2">
        <v>35.1</v>
      </c>
      <c r="D16" s="2">
        <f t="shared" si="0"/>
        <v>9.9400999999999989E-2</v>
      </c>
      <c r="E16" s="2">
        <v>8.4600000000000009</v>
      </c>
      <c r="F16" s="2">
        <v>38.65</v>
      </c>
      <c r="G16" s="2">
        <f t="shared" si="8"/>
        <v>3.5499999999999972</v>
      </c>
      <c r="I16" s="4">
        <f t="shared" si="2"/>
        <v>36.875</v>
      </c>
      <c r="J16" s="1">
        <f t="shared" si="9"/>
        <v>7.2</v>
      </c>
      <c r="K16">
        <f t="shared" si="3"/>
        <v>1.0842146994828177</v>
      </c>
      <c r="L16">
        <f t="shared" si="4"/>
        <v>6.0458029604688775E-3</v>
      </c>
      <c r="N16" s="2">
        <v>99.400999999999996</v>
      </c>
      <c r="O16">
        <v>0.26050000000000001</v>
      </c>
      <c r="P16">
        <f t="shared" si="5"/>
        <v>4.16205258918548</v>
      </c>
      <c r="Q16">
        <f t="shared" si="6"/>
        <v>3.1197041286225021E-2</v>
      </c>
    </row>
    <row r="17" spans="1:17">
      <c r="B17" s="2" t="s">
        <v>2</v>
      </c>
      <c r="C17" s="2">
        <v>38.65</v>
      </c>
      <c r="D17" s="2">
        <f t="shared" si="0"/>
        <v>9.9400999999999989E-2</v>
      </c>
      <c r="E17" s="2">
        <v>8.4700000000000006</v>
      </c>
      <c r="F17" s="2">
        <v>41.65</v>
      </c>
      <c r="G17" s="2">
        <f t="shared" si="8"/>
        <v>3</v>
      </c>
      <c r="I17" s="4">
        <f t="shared" si="2"/>
        <v>40.15</v>
      </c>
      <c r="J17" s="1">
        <f>0.92*8</f>
        <v>7.36</v>
      </c>
      <c r="K17">
        <f t="shared" si="3"/>
        <v>1.2820092620410668</v>
      </c>
      <c r="L17">
        <f t="shared" si="4"/>
        <v>8.4767387044392961E-3</v>
      </c>
      <c r="N17" s="2">
        <v>99.400999999999996</v>
      </c>
      <c r="O17">
        <v>0.26050000000000001</v>
      </c>
      <c r="P17">
        <f t="shared" si="5"/>
        <v>4.9213407372017919</v>
      </c>
      <c r="Q17">
        <f t="shared" si="6"/>
        <v>4.1986215251593823E-2</v>
      </c>
    </row>
    <row r="18" spans="1:17">
      <c r="B18" s="2" t="s">
        <v>2</v>
      </c>
      <c r="C18" s="2">
        <v>41.65</v>
      </c>
      <c r="D18" s="2">
        <f t="shared" si="0"/>
        <v>9.9402000000000004E-2</v>
      </c>
      <c r="E18" s="2">
        <v>8.48</v>
      </c>
      <c r="F18" s="2">
        <v>44.3</v>
      </c>
      <c r="G18" s="2">
        <f t="shared" si="8"/>
        <v>2.6499999999999986</v>
      </c>
      <c r="I18" s="4">
        <f t="shared" si="2"/>
        <v>42.974999999999994</v>
      </c>
      <c r="J18" s="1">
        <f t="shared" ref="J18:J25" si="10">0.92*8</f>
        <v>7.36</v>
      </c>
      <c r="K18">
        <f t="shared" si="3"/>
        <v>1.4532199698765291</v>
      </c>
      <c r="L18">
        <f t="shared" si="4"/>
        <v>1.087792064573294E-2</v>
      </c>
      <c r="N18" s="2">
        <v>99.402000000000001</v>
      </c>
      <c r="O18">
        <v>0.26050000000000001</v>
      </c>
      <c r="P18">
        <f t="shared" si="5"/>
        <v>5.5785795388734325</v>
      </c>
      <c r="Q18">
        <f t="shared" si="6"/>
        <v>5.2465299098539947E-2</v>
      </c>
    </row>
    <row r="19" spans="1:17">
      <c r="B19" s="2" t="s">
        <v>2</v>
      </c>
      <c r="C19" s="2">
        <v>44.35</v>
      </c>
      <c r="D19" s="2">
        <f t="shared" si="0"/>
        <v>9.9405000000000007E-2</v>
      </c>
      <c r="E19" s="2">
        <v>8.49</v>
      </c>
      <c r="F19" s="2">
        <v>46.75</v>
      </c>
      <c r="G19" s="2">
        <f t="shared" si="8"/>
        <v>2.3999999999999986</v>
      </c>
      <c r="I19" s="4">
        <f t="shared" si="2"/>
        <v>45.55</v>
      </c>
      <c r="J19" s="1">
        <f t="shared" si="10"/>
        <v>7.36</v>
      </c>
      <c r="K19">
        <f t="shared" si="3"/>
        <v>1.6067118424500011</v>
      </c>
      <c r="L19">
        <f t="shared" si="4"/>
        <v>1.3279743797590941E-2</v>
      </c>
      <c r="N19" s="2">
        <v>99.405000000000001</v>
      </c>
      <c r="O19">
        <v>0.26050000000000001</v>
      </c>
      <c r="P19">
        <f t="shared" si="5"/>
        <v>6.1677997790786989</v>
      </c>
      <c r="Q19">
        <f t="shared" si="6"/>
        <v>6.281629054560571E-2</v>
      </c>
    </row>
    <row r="20" spans="1:17">
      <c r="B20" s="2" t="s">
        <v>2</v>
      </c>
      <c r="C20" s="2">
        <v>46.75</v>
      </c>
      <c r="D20" s="2">
        <f t="shared" si="0"/>
        <v>9.9402000000000004E-2</v>
      </c>
      <c r="E20" s="2">
        <v>8.5</v>
      </c>
      <c r="F20" s="2">
        <v>49.2</v>
      </c>
      <c r="G20" s="2">
        <f t="shared" si="8"/>
        <v>2.4500000000000028</v>
      </c>
      <c r="I20" s="4">
        <f t="shared" si="2"/>
        <v>47.975000000000001</v>
      </c>
      <c r="J20" s="1">
        <f t="shared" si="10"/>
        <v>7.36</v>
      </c>
      <c r="K20">
        <f t="shared" si="3"/>
        <v>1.5759073959888963</v>
      </c>
      <c r="L20">
        <f t="shared" si="4"/>
        <v>1.2759470289404674E-2</v>
      </c>
      <c r="N20" s="2">
        <v>99.402000000000001</v>
      </c>
      <c r="O20">
        <v>0.26050000000000001</v>
      </c>
      <c r="P20">
        <f t="shared" si="5"/>
        <v>6.0495485450629412</v>
      </c>
      <c r="Q20">
        <f t="shared" si="6"/>
        <v>6.0592109642749109E-2</v>
      </c>
    </row>
    <row r="21" spans="1:17">
      <c r="B21" s="2" t="s">
        <v>2</v>
      </c>
      <c r="C21" s="2">
        <v>49.2</v>
      </c>
      <c r="D21" s="2">
        <f t="shared" si="0"/>
        <v>9.9402000000000004E-2</v>
      </c>
      <c r="E21" s="2">
        <v>8.51</v>
      </c>
      <c r="F21" s="2">
        <v>51</v>
      </c>
      <c r="G21" s="2">
        <f t="shared" si="8"/>
        <v>1.7999999999999972</v>
      </c>
      <c r="I21" s="4">
        <f t="shared" si="2"/>
        <v>50.1</v>
      </c>
      <c r="J21" s="1">
        <f t="shared" si="10"/>
        <v>7.36</v>
      </c>
      <c r="K21">
        <f t="shared" si="3"/>
        <v>2.1477462334293369</v>
      </c>
      <c r="L21">
        <f t="shared" si="4"/>
        <v>2.3668942200094474E-2</v>
      </c>
      <c r="N21" s="2">
        <v>99.402000000000001</v>
      </c>
      <c r="O21">
        <v>0.26050000000000001</v>
      </c>
      <c r="P21">
        <f t="shared" si="5"/>
        <v>8.2447072300550364</v>
      </c>
      <c r="Q21">
        <f t="shared" si="6"/>
        <v>0.10668443691025717</v>
      </c>
    </row>
    <row r="22" spans="1:17">
      <c r="B22" s="2" t="s">
        <v>2</v>
      </c>
      <c r="C22" s="2">
        <v>51</v>
      </c>
      <c r="D22" s="2">
        <f t="shared" si="0"/>
        <v>1.9908999999999999E-4</v>
      </c>
      <c r="E22" s="2">
        <v>17.27</v>
      </c>
      <c r="F22" s="2">
        <v>58.3</v>
      </c>
      <c r="G22" s="2">
        <f t="shared" si="8"/>
        <v>7.2999999999999972</v>
      </c>
      <c r="H22" s="2"/>
      <c r="I22" s="4">
        <f t="shared" si="2"/>
        <v>54.65</v>
      </c>
      <c r="J22" s="1">
        <f t="shared" si="10"/>
        <v>7.36</v>
      </c>
      <c r="K22">
        <f t="shared" si="3"/>
        <v>2.3547894335240994E-3</v>
      </c>
      <c r="L22">
        <f t="shared" si="4"/>
        <v>6.8768945335994644E-6</v>
      </c>
      <c r="N22" s="2">
        <v>0.19908999999999999</v>
      </c>
      <c r="O22">
        <v>0.26050000000000001</v>
      </c>
      <c r="P22">
        <f t="shared" si="5"/>
        <v>9.039498785121303E-3</v>
      </c>
      <c r="Q22">
        <f t="shared" si="6"/>
        <v>4.3749112960307541E-5</v>
      </c>
    </row>
    <row r="23" spans="1:17">
      <c r="B23" s="2" t="s">
        <v>2</v>
      </c>
      <c r="C23" s="2">
        <v>58.3</v>
      </c>
      <c r="D23" s="2">
        <f t="shared" si="0"/>
        <v>1.9908999999999999E-4</v>
      </c>
      <c r="E23" s="2">
        <v>17.27</v>
      </c>
      <c r="F23" s="2">
        <v>64.400000000000006</v>
      </c>
      <c r="G23" s="2">
        <f t="shared" si="8"/>
        <v>6.1000000000000085</v>
      </c>
      <c r="H23" s="2"/>
      <c r="I23" s="4">
        <f t="shared" si="2"/>
        <v>61.35</v>
      </c>
      <c r="J23" s="1">
        <f t="shared" si="10"/>
        <v>7.36</v>
      </c>
      <c r="K23">
        <f t="shared" si="3"/>
        <v>2.8180266991353928E-3</v>
      </c>
      <c r="L23">
        <f t="shared" si="4"/>
        <v>9.6688739708486314E-6</v>
      </c>
      <c r="N23" s="2">
        <v>0.19908999999999999</v>
      </c>
      <c r="O23">
        <v>0.26050000000000001</v>
      </c>
      <c r="P23">
        <f t="shared" si="5"/>
        <v>1.081776084121072E-2</v>
      </c>
      <c r="Q23">
        <f t="shared" si="6"/>
        <v>5.788005524550476E-5</v>
      </c>
    </row>
    <row r="24" spans="1:17">
      <c r="B24" s="2" t="s">
        <v>2</v>
      </c>
      <c r="C24" s="2">
        <v>64.400000000000006</v>
      </c>
      <c r="D24" s="2">
        <f t="shared" si="0"/>
        <v>1.99099E-4</v>
      </c>
      <c r="E24" s="2">
        <v>17.27</v>
      </c>
      <c r="F24" s="2">
        <v>69.8</v>
      </c>
      <c r="G24" s="2">
        <f t="shared" si="8"/>
        <v>5.3999999999999915</v>
      </c>
      <c r="H24" s="2"/>
      <c r="I24" s="4">
        <f t="shared" si="2"/>
        <v>67.099999999999994</v>
      </c>
      <c r="J24" s="1">
        <f t="shared" si="10"/>
        <v>7.36</v>
      </c>
      <c r="K24">
        <f t="shared" si="3"/>
        <v>3.183470348675139E-3</v>
      </c>
      <c r="L24">
        <f t="shared" si="4"/>
        <v>1.2222119640119078E-5</v>
      </c>
      <c r="N24" s="2">
        <v>0.199099</v>
      </c>
      <c r="O24">
        <v>0.26050000000000001</v>
      </c>
      <c r="P24">
        <f t="shared" si="5"/>
        <v>1.2220615541939112E-2</v>
      </c>
      <c r="Q24">
        <f t="shared" si="6"/>
        <v>7.0374001578075372E-5</v>
      </c>
    </row>
    <row r="25" spans="1:17">
      <c r="B25" s="2" t="s">
        <v>2</v>
      </c>
      <c r="C25" s="2">
        <v>69.8</v>
      </c>
      <c r="D25" s="2">
        <f t="shared" si="0"/>
        <v>1.9911499999999998E-4</v>
      </c>
      <c r="E25" s="2">
        <v>17.3</v>
      </c>
      <c r="F25" s="2">
        <v>74.849999999999994</v>
      </c>
      <c r="G25" s="2">
        <f t="shared" si="8"/>
        <v>5.0499999999999972</v>
      </c>
      <c r="H25" s="2"/>
      <c r="I25" s="4">
        <f t="shared" si="2"/>
        <v>72.324999999999989</v>
      </c>
      <c r="J25" s="1">
        <f t="shared" si="10"/>
        <v>7.36</v>
      </c>
      <c r="K25">
        <f t="shared" si="3"/>
        <v>3.4102947521539263E-3</v>
      </c>
      <c r="L25">
        <f t="shared" si="4"/>
        <v>1.3939253160138379E-5</v>
      </c>
      <c r="N25" s="2">
        <v>0.19911499999999999</v>
      </c>
      <c r="O25">
        <v>0.26050000000000001</v>
      </c>
      <c r="P25">
        <f t="shared" si="5"/>
        <v>1.3091342618633114E-2</v>
      </c>
      <c r="Q25">
        <f t="shared" si="6"/>
        <v>7.8636946139942161E-5</v>
      </c>
    </row>
    <row r="26" spans="1:17">
      <c r="B26" s="2" t="s">
        <v>2</v>
      </c>
      <c r="C26" s="2">
        <v>74.95</v>
      </c>
      <c r="D26" s="2">
        <f t="shared" si="0"/>
        <v>1.9910900000000002E-4</v>
      </c>
      <c r="E26" s="2">
        <v>17.309999999999999</v>
      </c>
      <c r="F26" s="2">
        <v>79.650000000000006</v>
      </c>
      <c r="G26" s="2">
        <f t="shared" si="8"/>
        <v>4.7000000000000028</v>
      </c>
      <c r="H26" s="2"/>
      <c r="I26" s="4">
        <f t="shared" si="2"/>
        <v>77.300000000000011</v>
      </c>
      <c r="J26" s="1">
        <f>0.945*8</f>
        <v>7.56</v>
      </c>
      <c r="K26">
        <f t="shared" si="3"/>
        <v>3.6662522110449546E-3</v>
      </c>
      <c r="L26">
        <f t="shared" si="4"/>
        <v>1.6035390597807877E-5</v>
      </c>
      <c r="N26" s="2">
        <v>0.19910900000000001</v>
      </c>
      <c r="O26">
        <v>0.26050000000000001</v>
      </c>
      <c r="P26">
        <f t="shared" si="5"/>
        <v>1.4073904840863549E-2</v>
      </c>
      <c r="Q26">
        <f t="shared" si="6"/>
        <v>8.8569454964451636E-5</v>
      </c>
    </row>
    <row r="27" spans="1:17">
      <c r="A27" s="2"/>
      <c r="B27" s="2" t="s">
        <v>2</v>
      </c>
      <c r="C27" s="2">
        <v>79.650000000000006</v>
      </c>
      <c r="D27" s="2">
        <f t="shared" si="0"/>
        <v>1.99099E-4</v>
      </c>
      <c r="E27" s="2">
        <v>17.3</v>
      </c>
      <c r="F27" s="2">
        <v>83.75</v>
      </c>
      <c r="G27" s="2">
        <f t="shared" si="8"/>
        <v>4.0999999999999943</v>
      </c>
      <c r="H27" s="2"/>
      <c r="I27" s="4">
        <f t="shared" si="2"/>
        <v>81.7</v>
      </c>
      <c r="J27" s="1">
        <f t="shared" ref="J27:J32" si="11">0.945*8</f>
        <v>7.56</v>
      </c>
      <c r="K27">
        <f t="shared" si="3"/>
        <v>4.2001378274229137E-3</v>
      </c>
      <c r="L27">
        <f t="shared" si="4"/>
        <v>2.0923960856125475E-5</v>
      </c>
      <c r="N27" s="2">
        <v>0.199099</v>
      </c>
      <c r="O27">
        <v>0.26050000000000001</v>
      </c>
      <c r="P27">
        <f t="shared" si="5"/>
        <v>1.6123369778974717E-2</v>
      </c>
      <c r="Q27">
        <f t="shared" si="6"/>
        <v>1.1126927349563466E-4</v>
      </c>
    </row>
    <row r="28" spans="1:17">
      <c r="A28" s="2"/>
      <c r="B28" s="2" t="s">
        <v>2</v>
      </c>
      <c r="C28" s="2">
        <v>83.85</v>
      </c>
      <c r="D28" s="2">
        <f t="shared" si="0"/>
        <v>1.99099E-4</v>
      </c>
      <c r="E28" s="2">
        <v>17.329999999999998</v>
      </c>
      <c r="F28" s="2">
        <v>87.85</v>
      </c>
      <c r="G28" s="2">
        <f t="shared" si="8"/>
        <v>4</v>
      </c>
      <c r="H28" s="2"/>
      <c r="I28" s="4">
        <f t="shared" si="2"/>
        <v>85.85</v>
      </c>
      <c r="J28" s="1">
        <f t="shared" si="11"/>
        <v>7.56</v>
      </c>
      <c r="K28">
        <f t="shared" si="3"/>
        <v>4.3126074856084801E-3</v>
      </c>
      <c r="L28">
        <f t="shared" si="4"/>
        <v>2.1999470722216418E-5</v>
      </c>
      <c r="N28" s="2">
        <v>0.199099</v>
      </c>
      <c r="O28">
        <v>0.26050000000000001</v>
      </c>
      <c r="P28">
        <f t="shared" si="5"/>
        <v>1.6555115107902033E-2</v>
      </c>
      <c r="Q28">
        <f t="shared" si="6"/>
        <v>1.1622659606974063E-4</v>
      </c>
    </row>
    <row r="29" spans="1:17">
      <c r="A29" s="2"/>
      <c r="B29" s="2" t="s">
        <v>2</v>
      </c>
      <c r="C29" s="2">
        <v>87.85</v>
      </c>
      <c r="D29" s="2">
        <f t="shared" si="0"/>
        <v>1.99104E-4</v>
      </c>
      <c r="E29" s="2">
        <v>17.350000000000001</v>
      </c>
      <c r="F29" s="2">
        <v>91.7</v>
      </c>
      <c r="G29" s="2">
        <f t="shared" si="8"/>
        <v>3.8500000000000085</v>
      </c>
      <c r="H29" s="2"/>
      <c r="I29" s="4">
        <f t="shared" si="2"/>
        <v>89.775000000000006</v>
      </c>
      <c r="J29" s="1">
        <f t="shared" si="11"/>
        <v>7.56</v>
      </c>
      <c r="K29">
        <f t="shared" si="3"/>
        <v>4.4859151992658487E-3</v>
      </c>
      <c r="L29">
        <f t="shared" si="4"/>
        <v>2.37406800991778E-5</v>
      </c>
      <c r="N29" s="2">
        <v>0.199104</v>
      </c>
      <c r="O29">
        <v>0.26050000000000001</v>
      </c>
      <c r="P29">
        <f t="shared" si="5"/>
        <v>1.7220403835953354E-2</v>
      </c>
      <c r="Q29">
        <f t="shared" si="6"/>
        <v>1.2418764689886558E-4</v>
      </c>
    </row>
    <row r="30" spans="1:17">
      <c r="A30" s="2"/>
      <c r="B30" s="2" t="s">
        <v>2</v>
      </c>
      <c r="C30" s="2">
        <v>91.7</v>
      </c>
      <c r="D30" s="2">
        <f t="shared" si="0"/>
        <v>1.9910800000000001E-4</v>
      </c>
      <c r="E30" s="2">
        <v>17.32</v>
      </c>
      <c r="F30" s="2">
        <v>95.4</v>
      </c>
      <c r="G30" s="2">
        <f t="shared" si="8"/>
        <v>3.7000000000000028</v>
      </c>
      <c r="H30" s="2"/>
      <c r="I30" s="4">
        <f t="shared" si="2"/>
        <v>93.550000000000011</v>
      </c>
      <c r="J30" s="1">
        <f t="shared" si="11"/>
        <v>7.56</v>
      </c>
      <c r="K30">
        <f t="shared" si="3"/>
        <v>4.6597984478280782E-3</v>
      </c>
      <c r="L30">
        <f t="shared" si="4"/>
        <v>2.5624877062302976E-5</v>
      </c>
      <c r="N30" s="2">
        <v>0.19910800000000001</v>
      </c>
      <c r="O30">
        <v>0.26050000000000001</v>
      </c>
      <c r="P30">
        <f t="shared" si="5"/>
        <v>1.7887901911048283E-2</v>
      </c>
      <c r="Q30">
        <f t="shared" si="6"/>
        <v>1.3270183500125571E-4</v>
      </c>
    </row>
    <row r="31" spans="1:17">
      <c r="A31" s="2"/>
      <c r="B31" s="2" t="s">
        <v>2</v>
      </c>
      <c r="C31" s="2">
        <v>95.4</v>
      </c>
      <c r="D31" s="2">
        <f t="shared" si="0"/>
        <v>1.9911200000000001E-4</v>
      </c>
      <c r="E31" s="2">
        <v>17.34</v>
      </c>
      <c r="F31" s="2">
        <v>99.05</v>
      </c>
      <c r="G31" s="2">
        <f t="shared" si="8"/>
        <v>3.6499999999999915</v>
      </c>
      <c r="H31" s="2"/>
      <c r="I31" s="4">
        <f t="shared" si="2"/>
        <v>97.224999999999994</v>
      </c>
      <c r="J31" s="1">
        <f t="shared" si="11"/>
        <v>7.56</v>
      </c>
      <c r="K31">
        <f t="shared" si="3"/>
        <v>4.7291813141789258E-3</v>
      </c>
      <c r="L31">
        <f t="shared" si="4"/>
        <v>2.6350679298381844E-5</v>
      </c>
      <c r="N31" s="2">
        <v>0.19911200000000001</v>
      </c>
      <c r="O31">
        <v>0.26050000000000001</v>
      </c>
      <c r="P31">
        <f t="shared" si="5"/>
        <v>1.8154246887443094E-2</v>
      </c>
      <c r="Q31">
        <f t="shared" si="6"/>
        <v>1.3599924277198999E-4</v>
      </c>
    </row>
    <row r="32" spans="1:17">
      <c r="A32" s="2"/>
      <c r="B32" s="2" t="s">
        <v>2</v>
      </c>
      <c r="C32" s="2">
        <v>99.1</v>
      </c>
      <c r="D32" s="2">
        <f t="shared" si="0"/>
        <v>1.99113E-4</v>
      </c>
      <c r="E32" s="2">
        <v>17.36</v>
      </c>
      <c r="F32" s="2">
        <v>102.6</v>
      </c>
      <c r="G32" s="2">
        <f t="shared" si="8"/>
        <v>3.5</v>
      </c>
      <c r="H32" s="2"/>
      <c r="I32" s="4">
        <f t="shared" si="2"/>
        <v>100.85</v>
      </c>
      <c r="J32" s="1">
        <f t="shared" si="11"/>
        <v>7.56</v>
      </c>
      <c r="K32">
        <f t="shared" si="3"/>
        <v>4.9375742233428947E-3</v>
      </c>
      <c r="L32">
        <f t="shared" si="4"/>
        <v>2.8652837969092654E-5</v>
      </c>
      <c r="N32" s="2">
        <v>0.19911300000000001</v>
      </c>
      <c r="O32">
        <v>0.26050000000000001</v>
      </c>
      <c r="P32">
        <f t="shared" si="5"/>
        <v>1.8954219667343165E-2</v>
      </c>
      <c r="Q32">
        <f t="shared" si="6"/>
        <v>1.4637216047126385E-4</v>
      </c>
    </row>
    <row r="33" spans="1:17">
      <c r="A33" s="2"/>
      <c r="D33" s="2">
        <f t="shared" si="0"/>
        <v>0</v>
      </c>
      <c r="H33" s="2"/>
      <c r="I33" s="4">
        <f t="shared" si="2"/>
        <v>0</v>
      </c>
      <c r="K33" t="e">
        <f t="shared" si="3"/>
        <v>#DIV/0!</v>
      </c>
      <c r="L33" t="e">
        <f t="shared" si="4"/>
        <v>#DIV/0!</v>
      </c>
      <c r="P33" t="e">
        <f t="shared" si="5"/>
        <v>#DIV/0!</v>
      </c>
      <c r="Q33" t="e">
        <f t="shared" si="6"/>
        <v>#DIV/0!</v>
      </c>
    </row>
    <row r="34" spans="1:17">
      <c r="D34" s="2">
        <f t="shared" si="0"/>
        <v>0</v>
      </c>
      <c r="I34" s="4">
        <f t="shared" si="2"/>
        <v>0</v>
      </c>
      <c r="K34" t="e">
        <f t="shared" si="3"/>
        <v>#DIV/0!</v>
      </c>
      <c r="L34" t="e">
        <f t="shared" si="4"/>
        <v>#DIV/0!</v>
      </c>
      <c r="P34" t="e">
        <f t="shared" si="5"/>
        <v>#DIV/0!</v>
      </c>
      <c r="Q34" t="e">
        <f t="shared" si="6"/>
        <v>#DIV/0!</v>
      </c>
    </row>
    <row r="35" spans="1:17" ht="15">
      <c r="A35" s="2" t="s">
        <v>8</v>
      </c>
      <c r="B35" s="3" t="s">
        <v>0</v>
      </c>
      <c r="C35" s="3" t="s">
        <v>3</v>
      </c>
      <c r="D35" s="2" t="e">
        <f t="shared" si="0"/>
        <v>#VALUE!</v>
      </c>
      <c r="E35" s="3" t="s">
        <v>1</v>
      </c>
      <c r="F35" s="3" t="s">
        <v>4</v>
      </c>
      <c r="G35" s="3" t="s">
        <v>5</v>
      </c>
      <c r="H35" s="2"/>
      <c r="I35" s="4" t="e">
        <f t="shared" si="2"/>
        <v>#VALUE!</v>
      </c>
      <c r="K35" t="e">
        <f t="shared" si="3"/>
        <v>#VALUE!</v>
      </c>
      <c r="L35" t="e">
        <f t="shared" si="4"/>
        <v>#VALUE!</v>
      </c>
      <c r="N35" s="5" t="s">
        <v>7</v>
      </c>
      <c r="P35" t="e">
        <f t="shared" si="5"/>
        <v>#VALUE!</v>
      </c>
      <c r="Q35" t="e">
        <f t="shared" si="6"/>
        <v>#VALUE!</v>
      </c>
    </row>
    <row r="36" spans="1:17">
      <c r="A36" s="2" t="s">
        <v>9</v>
      </c>
      <c r="B36" s="2" t="s">
        <v>6</v>
      </c>
      <c r="C36" s="2">
        <v>294.3</v>
      </c>
      <c r="D36" s="2">
        <f t="shared" si="0"/>
        <v>1.99051E-4</v>
      </c>
      <c r="E36" s="2">
        <v>17.09</v>
      </c>
      <c r="F36" s="2">
        <v>295.60000000000002</v>
      </c>
      <c r="G36" s="2">
        <f t="shared" ref="G36:G44" si="12">F36-C36</f>
        <v>1.3000000000000114</v>
      </c>
      <c r="H36" s="2">
        <f>E36*D36/G36</f>
        <v>2.6167550692307463E-3</v>
      </c>
      <c r="I36" s="4">
        <f t="shared" si="2"/>
        <v>294.95000000000005</v>
      </c>
      <c r="J36" s="1">
        <v>8</v>
      </c>
      <c r="K36">
        <f t="shared" si="3"/>
        <v>1.3082556229212162E-2</v>
      </c>
      <c r="L36">
        <f t="shared" si="4"/>
        <v>2.0170474310671457E-4</v>
      </c>
      <c r="N36" s="6">
        <v>0.19905100000000001</v>
      </c>
      <c r="O36">
        <v>0.47510000000000002</v>
      </c>
      <c r="P36">
        <f t="shared" si="5"/>
        <v>2.7536426498026019E-2</v>
      </c>
      <c r="Q36">
        <f t="shared" si="6"/>
        <v>4.5353179616023482E-4</v>
      </c>
    </row>
    <row r="37" spans="1:17">
      <c r="B37" s="2" t="s">
        <v>6</v>
      </c>
      <c r="C37" s="2">
        <v>295.60000000000002</v>
      </c>
      <c r="D37" s="2">
        <f t="shared" si="0"/>
        <v>1.9905500000000001E-4</v>
      </c>
      <c r="E37" s="2">
        <v>17.100000000000001</v>
      </c>
      <c r="F37" s="2">
        <v>296.8</v>
      </c>
      <c r="G37" s="2">
        <f t="shared" si="12"/>
        <v>1.1999999999999886</v>
      </c>
      <c r="H37" s="2">
        <f>E37*D37/G37</f>
        <v>2.8365337500000274E-3</v>
      </c>
      <c r="I37" s="4">
        <f t="shared" si="2"/>
        <v>296.20000000000005</v>
      </c>
      <c r="J37" s="1">
        <v>8</v>
      </c>
      <c r="K37">
        <f t="shared" si="3"/>
        <v>1.4181347986899302E-2</v>
      </c>
      <c r="L37">
        <f t="shared" si="4"/>
        <v>2.3679075543545845E-4</v>
      </c>
      <c r="N37" s="6">
        <v>0.19905500000000001</v>
      </c>
      <c r="O37">
        <v>0.47510000000000002</v>
      </c>
      <c r="P37">
        <f t="shared" si="5"/>
        <v>2.9849185407070725E-2</v>
      </c>
      <c r="Q37">
        <f t="shared" si="6"/>
        <v>5.2981550860659607E-4</v>
      </c>
    </row>
    <row r="38" spans="1:17">
      <c r="B38" s="2" t="s">
        <v>6</v>
      </c>
      <c r="C38" s="2">
        <v>296.8</v>
      </c>
      <c r="D38" s="2">
        <f t="shared" si="0"/>
        <v>1.99054E-4</v>
      </c>
      <c r="E38" s="2">
        <v>17.100000000000001</v>
      </c>
      <c r="F38" s="2">
        <v>298</v>
      </c>
      <c r="G38" s="2">
        <f t="shared" si="12"/>
        <v>1.1999999999999886</v>
      </c>
      <c r="H38" s="2">
        <f>E38*D38/G38</f>
        <v>2.8365195000000271E-3</v>
      </c>
      <c r="I38" s="4">
        <f t="shared" si="2"/>
        <v>297.39999999999998</v>
      </c>
      <c r="J38" s="1">
        <v>8</v>
      </c>
      <c r="K38">
        <f t="shared" si="3"/>
        <v>1.4181276750169601E-2</v>
      </c>
      <c r="L38">
        <f t="shared" si="4"/>
        <v>2.3678957027950813E-4</v>
      </c>
      <c r="N38" s="6">
        <v>0.19905400000000001</v>
      </c>
      <c r="O38">
        <v>0.47510000000000002</v>
      </c>
      <c r="P38">
        <f t="shared" si="5"/>
        <v>2.9849035466574619E-2</v>
      </c>
      <c r="Q38">
        <f t="shared" si="6"/>
        <v>5.2981285626772356E-4</v>
      </c>
    </row>
    <row r="39" spans="1:17">
      <c r="A39" s="2" t="s">
        <v>10</v>
      </c>
      <c r="B39" s="2" t="s">
        <v>6</v>
      </c>
      <c r="C39" s="2">
        <v>264.5</v>
      </c>
      <c r="D39" s="2">
        <f t="shared" si="0"/>
        <v>1.9906599999999999E-4</v>
      </c>
      <c r="E39" s="2">
        <v>17.04</v>
      </c>
      <c r="F39" s="2">
        <v>265.7</v>
      </c>
      <c r="G39" s="2">
        <f t="shared" si="12"/>
        <v>1.1999999999999886</v>
      </c>
      <c r="H39" s="2">
        <f>E39*D39/G39</f>
        <v>2.8267372000000267E-3</v>
      </c>
      <c r="I39" s="4">
        <f t="shared" si="2"/>
        <v>265.10000000000002</v>
      </c>
      <c r="J39" s="1">
        <f>0.997*8</f>
        <v>7.976</v>
      </c>
      <c r="K39">
        <f t="shared" si="3"/>
        <v>1.4132369053648836E-2</v>
      </c>
      <c r="L39">
        <f t="shared" si="4"/>
        <v>2.3597286521036669E-4</v>
      </c>
      <c r="N39" s="6">
        <v>0.19906599999999999</v>
      </c>
      <c r="O39">
        <v>0.47510000000000002</v>
      </c>
      <c r="P39">
        <f t="shared" si="5"/>
        <v>2.9746093566930826E-2</v>
      </c>
      <c r="Q39">
        <f t="shared" si="6"/>
        <v>5.2798550198659673E-4</v>
      </c>
    </row>
    <row r="40" spans="1:17">
      <c r="A40" s="2" t="s">
        <v>11</v>
      </c>
      <c r="B40" s="2" t="s">
        <v>6</v>
      </c>
      <c r="C40" s="2">
        <v>220.8</v>
      </c>
      <c r="D40" s="2">
        <f t="shared" si="0"/>
        <v>1.99068E-4</v>
      </c>
      <c r="E40" s="2">
        <v>16.97</v>
      </c>
      <c r="F40" s="2">
        <v>222.1</v>
      </c>
      <c r="G40" s="2">
        <f t="shared" si="12"/>
        <v>1.2999999999999829</v>
      </c>
      <c r="H40" s="2">
        <f>E40*D40/G40</f>
        <v>2.5986030461538803E-3</v>
      </c>
      <c r="I40" s="4">
        <f t="shared" si="2"/>
        <v>221.45</v>
      </c>
      <c r="J40" s="1">
        <f>0.997*8</f>
        <v>7.976</v>
      </c>
      <c r="K40">
        <f t="shared" si="3"/>
        <v>1.2991799563556535E-2</v>
      </c>
      <c r="L40">
        <f t="shared" si="4"/>
        <v>2.0030542452019909E-4</v>
      </c>
      <c r="N40" s="6">
        <v>0.19906799999999999</v>
      </c>
      <c r="O40">
        <v>0.47510000000000002</v>
      </c>
      <c r="P40">
        <f t="shared" si="5"/>
        <v>2.7345400049582264E-2</v>
      </c>
      <c r="Q40">
        <f t="shared" si="6"/>
        <v>4.5038544421172429E-4</v>
      </c>
    </row>
    <row r="41" spans="1:17">
      <c r="A41" s="2" t="s">
        <v>12</v>
      </c>
      <c r="B41" s="2" t="s">
        <v>6</v>
      </c>
      <c r="C41" s="2">
        <v>185.1</v>
      </c>
      <c r="D41" s="2">
        <f t="shared" si="0"/>
        <v>1.9911000000000001E-4</v>
      </c>
      <c r="E41" s="2">
        <v>16.89</v>
      </c>
      <c r="F41" s="2">
        <v>186.8</v>
      </c>
      <c r="G41" s="2">
        <f t="shared" si="12"/>
        <v>1.7000000000000171</v>
      </c>
      <c r="H41" s="2">
        <f>E41*D41/G41</f>
        <v>1.9782164117646862E-3</v>
      </c>
      <c r="I41" s="4">
        <f t="shared" si="2"/>
        <v>185.95</v>
      </c>
      <c r="J41" s="1">
        <f>0.997*8</f>
        <v>7.976</v>
      </c>
      <c r="K41">
        <f t="shared" si="3"/>
        <v>9.8901520386416968E-3</v>
      </c>
      <c r="L41">
        <f t="shared" si="4"/>
        <v>1.1678394269638919E-4</v>
      </c>
      <c r="N41" s="6">
        <v>0.19911000000000001</v>
      </c>
      <c r="O41">
        <v>0.47510000000000002</v>
      </c>
      <c r="P41">
        <f t="shared" si="5"/>
        <v>2.0816990188679638E-2</v>
      </c>
      <c r="Q41">
        <f t="shared" si="6"/>
        <v>2.6771719172959167E-4</v>
      </c>
    </row>
    <row r="42" spans="1:17">
      <c r="A42" s="2" t="s">
        <v>13</v>
      </c>
      <c r="B42" s="2" t="s">
        <v>6</v>
      </c>
      <c r="C42" s="2">
        <v>150.9</v>
      </c>
      <c r="D42" s="2">
        <f t="shared" si="0"/>
        <v>1.9911400000000002E-4</v>
      </c>
      <c r="E42" s="2">
        <v>16.75</v>
      </c>
      <c r="F42" s="2">
        <v>152.6</v>
      </c>
      <c r="G42" s="2">
        <f t="shared" si="12"/>
        <v>1.6999999999999886</v>
      </c>
      <c r="H42" s="2">
        <f>E42*D42/G42</f>
        <v>1.9618585294117782E-3</v>
      </c>
      <c r="I42" s="4">
        <f t="shared" si="2"/>
        <v>151.75</v>
      </c>
      <c r="J42" s="1">
        <f>0.997*8</f>
        <v>7.976</v>
      </c>
      <c r="K42">
        <f t="shared" si="3"/>
        <v>9.8083625895096904E-3</v>
      </c>
      <c r="L42">
        <f t="shared" si="4"/>
        <v>1.1581824527266373E-4</v>
      </c>
      <c r="N42" s="6">
        <v>0.19911400000000001</v>
      </c>
      <c r="O42">
        <v>0.47510000000000002</v>
      </c>
      <c r="P42">
        <f t="shared" si="5"/>
        <v>2.0644838117258871E-2</v>
      </c>
      <c r="Q42">
        <f t="shared" si="6"/>
        <v>2.6550339787685364E-4</v>
      </c>
    </row>
    <row r="43" spans="1:17">
      <c r="A43" s="2" t="s">
        <v>15</v>
      </c>
      <c r="B43" s="2" t="s">
        <v>6</v>
      </c>
      <c r="C43" s="2">
        <v>130.6</v>
      </c>
      <c r="D43" s="2">
        <f t="shared" si="0"/>
        <v>1.9912799999999999E-4</v>
      </c>
      <c r="E43" s="2">
        <v>16.64</v>
      </c>
      <c r="F43" s="2">
        <v>132.80000000000001</v>
      </c>
      <c r="G43" s="2">
        <f t="shared" si="12"/>
        <v>2.2000000000000171</v>
      </c>
      <c r="H43" s="2">
        <f>E43*D43/G43</f>
        <v>1.5061317818181701E-3</v>
      </c>
      <c r="I43" s="4">
        <f t="shared" si="2"/>
        <v>131.69999999999999</v>
      </c>
      <c r="J43" s="1">
        <f>0.997*8</f>
        <v>7.976</v>
      </c>
      <c r="K43">
        <f t="shared" si="3"/>
        <v>7.5299401271907993E-3</v>
      </c>
      <c r="L43">
        <f t="shared" si="4"/>
        <v>6.887648825251292E-5</v>
      </c>
      <c r="N43" s="6">
        <v>0.199128</v>
      </c>
      <c r="O43">
        <v>0.47510000000000002</v>
      </c>
      <c r="P43">
        <f t="shared" si="5"/>
        <v>1.5849168863798776E-2</v>
      </c>
      <c r="Q43">
        <f t="shared" si="6"/>
        <v>1.6165243671734857E-4</v>
      </c>
    </row>
    <row r="44" spans="1:17">
      <c r="A44" s="2" t="s">
        <v>14</v>
      </c>
      <c r="B44" s="2" t="s">
        <v>6</v>
      </c>
      <c r="C44" s="2">
        <v>109.1</v>
      </c>
      <c r="D44" s="2">
        <f t="shared" si="0"/>
        <v>1.9909099999999998E-4</v>
      </c>
      <c r="E44" s="2">
        <v>16.489999999999998</v>
      </c>
      <c r="F44" s="2">
        <v>111.6</v>
      </c>
      <c r="G44" s="2">
        <f t="shared" si="12"/>
        <v>2.5</v>
      </c>
      <c r="H44" s="2">
        <f>E44*D44/G44</f>
        <v>1.3132042359999996E-3</v>
      </c>
      <c r="I44" s="4">
        <f t="shared" si="2"/>
        <v>110.35</v>
      </c>
      <c r="J44" s="1">
        <f>0.997*8</f>
        <v>7.976</v>
      </c>
      <c r="K44">
        <f t="shared" si="3"/>
        <v>6.5653888869663642E-3</v>
      </c>
      <c r="L44">
        <f t="shared" si="4"/>
        <v>5.294160285106702E-5</v>
      </c>
      <c r="N44" s="6">
        <v>0.19909099999999999</v>
      </c>
      <c r="O44">
        <v>0.47510000000000002</v>
      </c>
      <c r="P44">
        <f t="shared" si="5"/>
        <v>1.381896208580586E-2</v>
      </c>
      <c r="Q44">
        <f t="shared" si="6"/>
        <v>1.259757606692695E-4</v>
      </c>
    </row>
    <row r="45" spans="1:17">
      <c r="B45" s="2" t="s">
        <v>6</v>
      </c>
      <c r="C45" s="2">
        <v>21.95</v>
      </c>
      <c r="D45" s="2">
        <f t="shared" si="0"/>
        <v>4.9645000000000002E-2</v>
      </c>
      <c r="E45" s="2">
        <v>3.83</v>
      </c>
      <c r="F45" s="2">
        <v>25.69</v>
      </c>
      <c r="G45" s="2">
        <f t="shared" ref="G45:G69" si="13">F45-C45</f>
        <v>3.740000000000002</v>
      </c>
      <c r="I45" s="4">
        <f t="shared" si="2"/>
        <v>23.82</v>
      </c>
      <c r="J45" s="1">
        <v>7.2</v>
      </c>
      <c r="K45">
        <f t="shared" si="3"/>
        <v>0.23047465590909083</v>
      </c>
      <c r="L45">
        <f t="shared" si="4"/>
        <v>1.2210141354703958E-3</v>
      </c>
      <c r="N45" s="2">
        <v>49.645000000000003</v>
      </c>
      <c r="O45">
        <v>0.47510000000000002</v>
      </c>
      <c r="P45">
        <f t="shared" si="5"/>
        <v>0.48510767398251065</v>
      </c>
      <c r="Q45">
        <f t="shared" si="6"/>
        <v>3.0805471952465818E-3</v>
      </c>
    </row>
    <row r="46" spans="1:17">
      <c r="B46" s="2" t="s">
        <v>6</v>
      </c>
      <c r="C46" s="2">
        <v>25.72</v>
      </c>
      <c r="D46" s="2">
        <f t="shared" si="0"/>
        <v>4.9645000000000002E-2</v>
      </c>
      <c r="E46" s="2">
        <v>3.84</v>
      </c>
      <c r="F46" s="2">
        <v>28.59</v>
      </c>
      <c r="G46" s="2">
        <f t="shared" si="13"/>
        <v>2.870000000000001</v>
      </c>
      <c r="I46" s="4">
        <f t="shared" si="2"/>
        <v>27.155000000000001</v>
      </c>
      <c r="J46" s="1">
        <v>7.2</v>
      </c>
      <c r="K46">
        <f t="shared" si="3"/>
        <v>0.30120469097560965</v>
      </c>
      <c r="L46">
        <f t="shared" si="4"/>
        <v>2.0776689310602154E-3</v>
      </c>
      <c r="N46" s="2">
        <v>49.645000000000003</v>
      </c>
      <c r="O46">
        <v>0.47510000000000002</v>
      </c>
      <c r="P46">
        <f t="shared" si="5"/>
        <v>0.63398166907095266</v>
      </c>
      <c r="Q46">
        <f t="shared" si="6"/>
        <v>5.040327858547025E-3</v>
      </c>
    </row>
    <row r="47" spans="1:17">
      <c r="B47" s="2" t="s">
        <v>6</v>
      </c>
      <c r="C47" s="2">
        <v>28.6</v>
      </c>
      <c r="D47" s="2">
        <f t="shared" si="0"/>
        <v>4.9645000000000002E-2</v>
      </c>
      <c r="E47" s="2">
        <v>3.84</v>
      </c>
      <c r="F47" s="2">
        <v>30.8</v>
      </c>
      <c r="G47" s="2">
        <f t="shared" si="13"/>
        <v>2.1999999999999993</v>
      </c>
      <c r="I47" s="4">
        <f t="shared" si="2"/>
        <v>29.700000000000003</v>
      </c>
      <c r="J47" s="1">
        <v>7.2</v>
      </c>
      <c r="K47">
        <f t="shared" si="3"/>
        <v>0.39293521050000013</v>
      </c>
      <c r="L47">
        <f t="shared" si="4"/>
        <v>3.5340202891890682E-3</v>
      </c>
      <c r="N47" s="2">
        <v>49.645000000000003</v>
      </c>
      <c r="O47">
        <v>0.47510000000000002</v>
      </c>
      <c r="P47">
        <f t="shared" si="5"/>
        <v>0.82705790465165252</v>
      </c>
      <c r="Q47">
        <f t="shared" si="6"/>
        <v>8.3088807440852321E-3</v>
      </c>
    </row>
    <row r="48" spans="1:17">
      <c r="B48" s="2" t="s">
        <v>6</v>
      </c>
      <c r="C48" s="2">
        <v>30.8</v>
      </c>
      <c r="D48" s="2">
        <f t="shared" si="0"/>
        <v>4.9645000000000002E-2</v>
      </c>
      <c r="E48" s="2">
        <v>3.85</v>
      </c>
      <c r="F48" s="2">
        <v>32.6</v>
      </c>
      <c r="G48" s="2">
        <f t="shared" si="13"/>
        <v>1.8000000000000007</v>
      </c>
      <c r="I48" s="4">
        <f t="shared" si="2"/>
        <v>31.700000000000003</v>
      </c>
      <c r="J48" s="1">
        <v>7.2</v>
      </c>
      <c r="K48">
        <f t="shared" si="3"/>
        <v>0.48163317394444427</v>
      </c>
      <c r="L48">
        <f t="shared" si="4"/>
        <v>5.2932371182452722E-3</v>
      </c>
      <c r="N48" s="2">
        <v>49.645000000000003</v>
      </c>
      <c r="O48">
        <v>0.47510000000000002</v>
      </c>
      <c r="P48">
        <f t="shared" si="5"/>
        <v>1.013751155429266</v>
      </c>
      <c r="Q48">
        <f t="shared" si="6"/>
        <v>1.2208193424457808E-2</v>
      </c>
    </row>
    <row r="49" spans="2:17">
      <c r="B49" s="2" t="s">
        <v>6</v>
      </c>
      <c r="C49" s="2">
        <v>32.549999999999997</v>
      </c>
      <c r="D49" s="2">
        <f t="shared" si="0"/>
        <v>4.9645000000000002E-2</v>
      </c>
      <c r="E49" s="2">
        <v>3.85</v>
      </c>
      <c r="F49" s="2">
        <v>34</v>
      </c>
      <c r="G49" s="2">
        <f t="shared" si="13"/>
        <v>1.4500000000000028</v>
      </c>
      <c r="I49" s="4">
        <f t="shared" si="2"/>
        <v>33.274999999999999</v>
      </c>
      <c r="J49" s="1">
        <f>0.92*8</f>
        <v>7.36</v>
      </c>
      <c r="K49">
        <f t="shared" si="3"/>
        <v>0.59652966364137816</v>
      </c>
      <c r="L49">
        <f t="shared" si="4"/>
        <v>8.1555848592852337E-3</v>
      </c>
      <c r="N49" s="2">
        <v>49.645000000000003</v>
      </c>
      <c r="O49">
        <v>0.47510000000000002</v>
      </c>
      <c r="P49">
        <f t="shared" si="5"/>
        <v>1.255587589226222</v>
      </c>
      <c r="Q49">
        <f t="shared" si="6"/>
        <v>1.8487431391072076E-2</v>
      </c>
    </row>
    <row r="50" spans="2:17">
      <c r="B50" s="2" t="s">
        <v>6</v>
      </c>
      <c r="C50" s="2">
        <v>34</v>
      </c>
      <c r="D50" s="2">
        <f t="shared" si="0"/>
        <v>9.9396999999999999E-2</v>
      </c>
      <c r="E50" s="2">
        <v>7.8</v>
      </c>
      <c r="F50" s="2">
        <v>38.4</v>
      </c>
      <c r="G50" s="2">
        <f t="shared" si="13"/>
        <v>4.3999999999999986</v>
      </c>
      <c r="I50" s="4">
        <f t="shared" si="2"/>
        <v>36.200000000000003</v>
      </c>
      <c r="J50" s="1">
        <f t="shared" ref="J50:J55" si="14">0.92*8</f>
        <v>7.36</v>
      </c>
      <c r="K50">
        <f t="shared" si="3"/>
        <v>0.79838811345200011</v>
      </c>
      <c r="L50">
        <f t="shared" si="4"/>
        <v>3.5966745619510133E-3</v>
      </c>
      <c r="N50" s="2">
        <v>99.397000000000006</v>
      </c>
      <c r="O50">
        <v>0.47510000000000002</v>
      </c>
      <c r="P50">
        <f t="shared" si="5"/>
        <v>1.6804632992043782</v>
      </c>
      <c r="Q50">
        <f t="shared" si="6"/>
        <v>9.3388891003014143E-3</v>
      </c>
    </row>
    <row r="51" spans="2:17">
      <c r="B51" s="2" t="s">
        <v>6</v>
      </c>
      <c r="C51" s="2">
        <v>38.4</v>
      </c>
      <c r="D51" s="2">
        <f t="shared" si="0"/>
        <v>9.9398E-2</v>
      </c>
      <c r="E51" s="2">
        <v>7.81</v>
      </c>
      <c r="F51" s="2">
        <v>41.55</v>
      </c>
      <c r="G51" s="2">
        <f t="shared" si="13"/>
        <v>3.1499999999999986</v>
      </c>
      <c r="I51" s="4">
        <f t="shared" si="2"/>
        <v>39.974999999999994</v>
      </c>
      <c r="J51" s="1">
        <f t="shared" si="14"/>
        <v>7.36</v>
      </c>
      <c r="K51">
        <f t="shared" si="3"/>
        <v>1.116796597946921</v>
      </c>
      <c r="L51">
        <f t="shared" si="4"/>
        <v>7.0273440379429323E-3</v>
      </c>
      <c r="N51" s="2">
        <v>99.397999999999996</v>
      </c>
      <c r="O51">
        <v>0.47510000000000002</v>
      </c>
      <c r="P51">
        <f t="shared" si="5"/>
        <v>2.3506558576024434</v>
      </c>
      <c r="Q51">
        <f t="shared" si="6"/>
        <v>1.7265148319815099E-2</v>
      </c>
    </row>
    <row r="52" spans="2:17">
      <c r="B52" s="2" t="s">
        <v>6</v>
      </c>
      <c r="C52" s="2">
        <v>41.55</v>
      </c>
      <c r="D52" s="2">
        <f t="shared" si="0"/>
        <v>9.9398E-2</v>
      </c>
      <c r="E52" s="2">
        <v>7.82</v>
      </c>
      <c r="F52" s="2">
        <v>44.25</v>
      </c>
      <c r="G52" s="2">
        <f t="shared" si="13"/>
        <v>2.7000000000000028</v>
      </c>
      <c r="I52" s="4">
        <f t="shared" si="2"/>
        <v>42.9</v>
      </c>
      <c r="J52" s="1">
        <f t="shared" si="14"/>
        <v>7.36</v>
      </c>
      <c r="K52">
        <f t="shared" si="3"/>
        <v>1.3047700679751097</v>
      </c>
      <c r="L52">
        <f t="shared" si="4"/>
        <v>9.5785229989236893E-3</v>
      </c>
      <c r="N52" s="2">
        <v>99.397999999999996</v>
      </c>
      <c r="O52">
        <v>0.47510000000000002</v>
      </c>
      <c r="P52">
        <f t="shared" si="5"/>
        <v>2.7463061839088816</v>
      </c>
      <c r="Q52">
        <f t="shared" si="6"/>
        <v>2.3051307284525636E-2</v>
      </c>
    </row>
    <row r="53" spans="2:17">
      <c r="B53" s="2" t="s">
        <v>6</v>
      </c>
      <c r="C53" s="2">
        <v>44.25</v>
      </c>
      <c r="D53" s="2">
        <f t="shared" si="0"/>
        <v>9.9399000000000001E-2</v>
      </c>
      <c r="E53" s="2">
        <v>7.85</v>
      </c>
      <c r="F53" s="2">
        <v>46.6</v>
      </c>
      <c r="G53" s="2">
        <f t="shared" si="13"/>
        <v>2.3500000000000014</v>
      </c>
      <c r="I53" s="4">
        <f t="shared" si="2"/>
        <v>45.424999999999997</v>
      </c>
      <c r="J53" s="1">
        <f t="shared" si="14"/>
        <v>7.36</v>
      </c>
      <c r="K53">
        <f t="shared" si="3"/>
        <v>1.505455667150297</v>
      </c>
      <c r="L53">
        <f t="shared" si="4"/>
        <v>1.2698183840647734E-2</v>
      </c>
      <c r="N53" s="2">
        <v>99.399000000000001</v>
      </c>
      <c r="O53">
        <v>0.47510000000000002</v>
      </c>
      <c r="P53">
        <f t="shared" si="5"/>
        <v>3.1687132543681265</v>
      </c>
      <c r="Q53">
        <f t="shared" si="6"/>
        <v>3.0062177368620914E-2</v>
      </c>
    </row>
    <row r="54" spans="2:17">
      <c r="B54" s="2" t="s">
        <v>6</v>
      </c>
      <c r="C54" s="2">
        <v>46.6</v>
      </c>
      <c r="D54" s="2">
        <f t="shared" si="0"/>
        <v>9.9399000000000001E-2</v>
      </c>
      <c r="E54" s="2">
        <v>7.86</v>
      </c>
      <c r="F54" s="2">
        <v>48.75</v>
      </c>
      <c r="G54" s="2">
        <f t="shared" si="13"/>
        <v>2.1499999999999986</v>
      </c>
      <c r="I54" s="4">
        <f t="shared" si="2"/>
        <v>47.674999999999997</v>
      </c>
      <c r="J54" s="1">
        <f t="shared" si="14"/>
        <v>7.36</v>
      </c>
      <c r="K54">
        <f t="shared" si="3"/>
        <v>1.6478096594433498</v>
      </c>
      <c r="L54">
        <f t="shared" si="4"/>
        <v>1.519196344035666E-2</v>
      </c>
      <c r="N54" s="2">
        <v>99.399000000000001</v>
      </c>
      <c r="O54">
        <v>0.47510000000000002</v>
      </c>
      <c r="P54">
        <f t="shared" si="5"/>
        <v>3.4683427898197214</v>
      </c>
      <c r="Q54">
        <f t="shared" si="6"/>
        <v>3.5626467765242094E-2</v>
      </c>
    </row>
    <row r="55" spans="2:17">
      <c r="B55" s="2" t="s">
        <v>6</v>
      </c>
      <c r="C55" s="2">
        <v>48.75</v>
      </c>
      <c r="D55" s="2">
        <f t="shared" si="0"/>
        <v>9.9399000000000001E-2</v>
      </c>
      <c r="E55" s="2">
        <v>7.86</v>
      </c>
      <c r="F55" s="2">
        <v>50.7</v>
      </c>
      <c r="G55" s="2">
        <f t="shared" si="13"/>
        <v>1.9500000000000028</v>
      </c>
      <c r="I55" s="4">
        <f t="shared" si="2"/>
        <v>49.725000000000001</v>
      </c>
      <c r="J55" s="1">
        <f t="shared" si="14"/>
        <v>7.36</v>
      </c>
      <c r="K55">
        <f t="shared" si="3"/>
        <v>1.8168157783606127</v>
      </c>
      <c r="L55">
        <f t="shared" si="4"/>
        <v>1.8468010175492069E-2</v>
      </c>
      <c r="N55" s="2">
        <v>99.399000000000001</v>
      </c>
      <c r="O55">
        <v>0.47510000000000002</v>
      </c>
      <c r="P55">
        <f t="shared" si="5"/>
        <v>3.8240702554422494</v>
      </c>
      <c r="Q55">
        <f t="shared" si="6"/>
        <v>4.289632772724309E-2</v>
      </c>
    </row>
    <row r="56" spans="2:17">
      <c r="B56" s="2" t="s">
        <v>6</v>
      </c>
      <c r="C56" s="2">
        <v>50.6</v>
      </c>
      <c r="D56" s="2">
        <f t="shared" si="0"/>
        <v>1.9908999999999999E-4</v>
      </c>
      <c r="E56" s="2">
        <v>16.05</v>
      </c>
      <c r="F56" s="2">
        <v>57</v>
      </c>
      <c r="G56" s="2">
        <f t="shared" si="13"/>
        <v>6.3999999999999986</v>
      </c>
      <c r="I56" s="4">
        <f t="shared" si="2"/>
        <v>53.8</v>
      </c>
      <c r="J56" s="1">
        <v>7.56</v>
      </c>
      <c r="K56">
        <f t="shared" si="3"/>
        <v>2.4961678481090353E-3</v>
      </c>
      <c r="L56">
        <f t="shared" si="4"/>
        <v>8.1995642622076751E-6</v>
      </c>
      <c r="N56" s="2">
        <v>0.19908999999999999</v>
      </c>
      <c r="O56">
        <v>0.47510000000000002</v>
      </c>
      <c r="P56">
        <f t="shared" si="5"/>
        <v>5.2539841046285738E-3</v>
      </c>
      <c r="Q56">
        <f t="shared" si="6"/>
        <v>2.2787952672115261E-5</v>
      </c>
    </row>
    <row r="57" spans="2:17">
      <c r="B57" s="2" t="s">
        <v>6</v>
      </c>
      <c r="C57" s="2">
        <v>57.2</v>
      </c>
      <c r="D57" s="2">
        <f t="shared" si="0"/>
        <v>1.9908999999999999E-4</v>
      </c>
      <c r="E57" s="2">
        <v>16.100000000000001</v>
      </c>
      <c r="F57" s="2">
        <v>62.55</v>
      </c>
      <c r="G57" s="2">
        <f t="shared" si="13"/>
        <v>5.3499999999999943</v>
      </c>
      <c r="I57" s="4">
        <f t="shared" si="2"/>
        <v>59.875</v>
      </c>
      <c r="J57" s="1">
        <v>7.56</v>
      </c>
      <c r="K57">
        <f t="shared" si="3"/>
        <v>2.9953732201678201E-3</v>
      </c>
      <c r="L57">
        <f t="shared" si="4"/>
        <v>1.16008620267505E-5</v>
      </c>
      <c r="N57" s="2">
        <v>0.19908999999999999</v>
      </c>
      <c r="O57">
        <v>0.47510000000000002</v>
      </c>
      <c r="P57">
        <f t="shared" si="5"/>
        <v>6.3047215747586193E-3</v>
      </c>
      <c r="Q57">
        <f t="shared" si="6"/>
        <v>3.1052879002588524E-5</v>
      </c>
    </row>
    <row r="58" spans="2:17">
      <c r="B58" s="2" t="s">
        <v>6</v>
      </c>
      <c r="C58" s="2">
        <v>62.55</v>
      </c>
      <c r="D58" s="2">
        <f t="shared" si="0"/>
        <v>1.99094E-4</v>
      </c>
      <c r="E58" s="2">
        <v>16.14</v>
      </c>
      <c r="F58" s="2">
        <v>67.3</v>
      </c>
      <c r="G58" s="2">
        <f t="shared" si="13"/>
        <v>4.75</v>
      </c>
      <c r="I58" s="4">
        <f t="shared" si="2"/>
        <v>64.924999999999997</v>
      </c>
      <c r="J58" s="1">
        <v>7.56</v>
      </c>
      <c r="K58">
        <f t="shared" si="3"/>
        <v>3.3821868353036632E-3</v>
      </c>
      <c r="L58">
        <f t="shared" si="4"/>
        <v>1.4646438473196799E-5</v>
      </c>
      <c r="N58" s="2">
        <v>0.19909399999999999</v>
      </c>
      <c r="O58">
        <v>0.47510000000000002</v>
      </c>
      <c r="P58">
        <f t="shared" si="5"/>
        <v>7.1188946228239588E-3</v>
      </c>
      <c r="Q58">
        <f t="shared" si="6"/>
        <v>3.8320113206922283E-5</v>
      </c>
    </row>
    <row r="59" spans="2:17">
      <c r="B59" s="2" t="s">
        <v>6</v>
      </c>
      <c r="C59" s="2">
        <v>67.45</v>
      </c>
      <c r="D59" s="2">
        <f t="shared" si="0"/>
        <v>1.9909499999999999E-4</v>
      </c>
      <c r="E59" s="2">
        <v>16.170000000000002</v>
      </c>
      <c r="F59" s="2">
        <v>71.3</v>
      </c>
      <c r="G59" s="2">
        <f t="shared" si="13"/>
        <v>3.8499999999999943</v>
      </c>
      <c r="I59" s="4">
        <f t="shared" si="2"/>
        <v>69.375</v>
      </c>
      <c r="J59" s="1">
        <v>7.56</v>
      </c>
      <c r="K59">
        <f t="shared" si="3"/>
        <v>4.1806058188677605E-3</v>
      </c>
      <c r="L59">
        <f t="shared" si="4"/>
        <v>2.2125723825444246E-5</v>
      </c>
      <c r="N59" s="2">
        <v>0.19909499999999999</v>
      </c>
      <c r="O59">
        <v>0.47510000000000002</v>
      </c>
      <c r="P59">
        <f t="shared" si="5"/>
        <v>8.7994228980588507E-3</v>
      </c>
      <c r="Q59">
        <f t="shared" si="6"/>
        <v>5.5831267679380487E-5</v>
      </c>
    </row>
    <row r="60" spans="2:17">
      <c r="B60" s="2" t="s">
        <v>6</v>
      </c>
      <c r="C60" s="2">
        <v>71.5</v>
      </c>
      <c r="D60" s="2">
        <f t="shared" si="0"/>
        <v>1.9909600000000001E-4</v>
      </c>
      <c r="E60" s="2">
        <v>16.21</v>
      </c>
      <c r="F60" s="2">
        <v>75.099999999999994</v>
      </c>
      <c r="G60" s="2">
        <f t="shared" si="13"/>
        <v>3.5999999999999943</v>
      </c>
      <c r="I60" s="4">
        <f t="shared" si="2"/>
        <v>73.3</v>
      </c>
      <c r="J60" s="1">
        <v>7.56</v>
      </c>
      <c r="K60">
        <f t="shared" si="3"/>
        <v>4.4820090104414614E-3</v>
      </c>
      <c r="L60">
        <f t="shared" si="4"/>
        <v>2.5309778473775319E-5</v>
      </c>
      <c r="N60" s="2">
        <v>0.199096</v>
      </c>
      <c r="O60">
        <v>0.47510000000000002</v>
      </c>
      <c r="P60">
        <f t="shared" si="5"/>
        <v>9.4338223751661999E-3</v>
      </c>
      <c r="Q60">
        <f t="shared" si="6"/>
        <v>6.3200778070634429E-5</v>
      </c>
    </row>
    <row r="61" spans="2:17">
      <c r="B61" s="2" t="s">
        <v>6</v>
      </c>
      <c r="C61" s="2">
        <v>75.2</v>
      </c>
      <c r="D61" s="2">
        <f t="shared" si="0"/>
        <v>1.9910199999999999E-4</v>
      </c>
      <c r="E61" s="2">
        <v>16.239999999999998</v>
      </c>
      <c r="F61" s="2">
        <v>78.650000000000006</v>
      </c>
      <c r="G61" s="2">
        <f t="shared" si="13"/>
        <v>3.4500000000000028</v>
      </c>
      <c r="I61" s="4">
        <f t="shared" si="2"/>
        <v>76.925000000000011</v>
      </c>
      <c r="J61" s="1">
        <v>7.56</v>
      </c>
      <c r="K61">
        <f t="shared" si="3"/>
        <v>4.6856765064573662E-3</v>
      </c>
      <c r="L61">
        <f t="shared" si="4"/>
        <v>2.7574054522680832E-5</v>
      </c>
      <c r="N61" s="2">
        <v>0.199102</v>
      </c>
      <c r="O61">
        <v>0.47510000000000002</v>
      </c>
      <c r="P61">
        <f t="shared" si="5"/>
        <v>9.8625058018466973E-3</v>
      </c>
      <c r="Q61">
        <f t="shared" si="6"/>
        <v>6.8417822402871341E-5</v>
      </c>
    </row>
    <row r="62" spans="2:17">
      <c r="B62" s="2" t="s">
        <v>6</v>
      </c>
      <c r="C62" s="2">
        <v>78.8</v>
      </c>
      <c r="D62" s="2">
        <f t="shared" si="0"/>
        <v>1.9910500000000001E-4</v>
      </c>
      <c r="E62" s="2">
        <v>16.28</v>
      </c>
      <c r="F62" s="2">
        <v>81.900000000000006</v>
      </c>
      <c r="G62" s="2">
        <f t="shared" si="13"/>
        <v>3.1000000000000085</v>
      </c>
      <c r="I62" s="4">
        <f t="shared" si="2"/>
        <v>80.349999999999994</v>
      </c>
      <c r="J62" s="1">
        <v>7.56</v>
      </c>
      <c r="K62">
        <f t="shared" si="3"/>
        <v>5.2276285490713593E-3</v>
      </c>
      <c r="L62">
        <f t="shared" si="4"/>
        <v>3.4138882245727697E-5</v>
      </c>
      <c r="N62" s="2">
        <v>0.199105</v>
      </c>
      <c r="O62">
        <v>0.47510000000000002</v>
      </c>
      <c r="P62">
        <f t="shared" si="5"/>
        <v>1.1003217320714289E-2</v>
      </c>
      <c r="Q62">
        <f t="shared" si="6"/>
        <v>8.3436099570795286E-5</v>
      </c>
    </row>
    <row r="63" spans="2:17">
      <c r="B63" s="2" t="s">
        <v>6</v>
      </c>
      <c r="C63" s="2">
        <v>81.900000000000006</v>
      </c>
      <c r="D63" s="2">
        <f t="shared" si="0"/>
        <v>1.99099E-4</v>
      </c>
      <c r="E63" s="2">
        <v>16.28</v>
      </c>
      <c r="F63" s="2">
        <v>84.7</v>
      </c>
      <c r="G63" s="2">
        <f t="shared" si="13"/>
        <v>2.7999999999999972</v>
      </c>
      <c r="I63" s="4">
        <f t="shared" si="2"/>
        <v>83.300000000000011</v>
      </c>
      <c r="J63" s="1">
        <v>7.56</v>
      </c>
      <c r="K63">
        <f t="shared" si="3"/>
        <v>5.7875572115835498E-3</v>
      </c>
      <c r="L63">
        <f t="shared" si="4"/>
        <v>4.1752371671361998E-5</v>
      </c>
      <c r="N63" s="2">
        <v>0.199099</v>
      </c>
      <c r="O63">
        <v>0.47510000000000002</v>
      </c>
      <c r="P63">
        <f t="shared" si="5"/>
        <v>1.2181766389357081E-2</v>
      </c>
      <c r="Q63">
        <f t="shared" si="6"/>
        <v>1.0070144151976539E-4</v>
      </c>
    </row>
    <row r="64" spans="2:17">
      <c r="B64" s="2" t="s">
        <v>6</v>
      </c>
      <c r="C64" s="2">
        <v>84.75</v>
      </c>
      <c r="D64" s="2">
        <f t="shared" si="0"/>
        <v>1.99099E-4</v>
      </c>
      <c r="E64" s="2">
        <v>16.329999999999998</v>
      </c>
      <c r="F64" s="2">
        <v>87.6</v>
      </c>
      <c r="G64" s="2">
        <f t="shared" si="13"/>
        <v>2.8499999999999943</v>
      </c>
      <c r="I64" s="4">
        <f t="shared" si="2"/>
        <v>86.174999999999997</v>
      </c>
      <c r="J64" s="1">
        <v>7.56</v>
      </c>
      <c r="K64">
        <f t="shared" si="3"/>
        <v>5.7034859447136679E-3</v>
      </c>
      <c r="L64">
        <f t="shared" si="4"/>
        <v>4.0438305085289485E-5</v>
      </c>
      <c r="N64" s="2">
        <v>0.199099</v>
      </c>
      <c r="O64">
        <v>0.47510000000000002</v>
      </c>
      <c r="P64">
        <f t="shared" si="5"/>
        <v>1.2004811502238829E-2</v>
      </c>
      <c r="Q64">
        <f t="shared" si="6"/>
        <v>9.7749338742178285E-5</v>
      </c>
    </row>
    <row r="65" spans="2:17">
      <c r="B65" s="2" t="s">
        <v>6</v>
      </c>
      <c r="C65" s="2">
        <v>87.6</v>
      </c>
      <c r="D65" s="2">
        <f t="shared" si="0"/>
        <v>1.9909999999999999E-4</v>
      </c>
      <c r="E65" s="2">
        <v>16.36</v>
      </c>
      <c r="F65" s="2">
        <v>90.3</v>
      </c>
      <c r="G65" s="2">
        <f t="shared" si="13"/>
        <v>2.7000000000000028</v>
      </c>
      <c r="I65" s="4">
        <f t="shared" si="2"/>
        <v>88.949999999999989</v>
      </c>
      <c r="J65" s="1">
        <v>7.56</v>
      </c>
      <c r="K65">
        <f t="shared" si="3"/>
        <v>6.0314376212525856E-3</v>
      </c>
      <c r="L65">
        <f t="shared" si="4"/>
        <v>4.5092087912579121E-5</v>
      </c>
      <c r="N65" s="2">
        <v>0.1991</v>
      </c>
      <c r="O65">
        <v>0.47510000000000002</v>
      </c>
      <c r="P65">
        <f t="shared" si="5"/>
        <v>1.2695090762476499E-2</v>
      </c>
      <c r="Q65">
        <f t="shared" si="6"/>
        <v>1.0827117089837375E-4</v>
      </c>
    </row>
    <row r="66" spans="2:17">
      <c r="B66" s="2" t="s">
        <v>6</v>
      </c>
      <c r="C66" s="2">
        <v>90.3</v>
      </c>
      <c r="D66" s="2">
        <f t="shared" si="0"/>
        <v>1.9910300000000001E-4</v>
      </c>
      <c r="E66" s="2">
        <v>16.38</v>
      </c>
      <c r="F66" s="2">
        <v>92.9</v>
      </c>
      <c r="G66" s="2">
        <f t="shared" si="13"/>
        <v>2.6000000000000085</v>
      </c>
      <c r="I66" s="4">
        <f t="shared" si="2"/>
        <v>91.6</v>
      </c>
      <c r="J66" s="1">
        <v>7.56</v>
      </c>
      <c r="K66">
        <f t="shared" si="3"/>
        <v>6.2711681662406633E-3</v>
      </c>
      <c r="L66">
        <f t="shared" si="4"/>
        <v>4.8655134263635048E-5</v>
      </c>
      <c r="N66" s="2">
        <v>0.199103</v>
      </c>
      <c r="O66">
        <v>0.47510000000000002</v>
      </c>
      <c r="P66">
        <f t="shared" si="5"/>
        <v>1.319968041726092E-2</v>
      </c>
      <c r="Q66">
        <f t="shared" si="6"/>
        <v>1.1630177746214589E-4</v>
      </c>
    </row>
    <row r="67" spans="2:17">
      <c r="B67" s="2" t="s">
        <v>6</v>
      </c>
      <c r="C67" s="2">
        <v>93</v>
      </c>
      <c r="D67" s="2">
        <f t="shared" ref="D67:D69" si="15">N67/1000</f>
        <v>1.99099E-4</v>
      </c>
      <c r="E67" s="2">
        <v>16.399999999999999</v>
      </c>
      <c r="F67" s="2">
        <v>95.3</v>
      </c>
      <c r="G67" s="2">
        <f t="shared" si="13"/>
        <v>2.2999999999999972</v>
      </c>
      <c r="I67" s="4">
        <f t="shared" ref="I67:I69" si="16">(F67+C67)/2</f>
        <v>94.15</v>
      </c>
      <c r="J67" s="1">
        <v>7.56</v>
      </c>
      <c r="K67">
        <f t="shared" ref="K67:K69" si="17">(D67*E67 - J67*D67*D67)*5/G67</f>
        <v>7.0976606923625826E-3</v>
      </c>
      <c r="L67">
        <f t="shared" ref="L67:L69" si="18">SQRT((((E67*D67 - 8*D67*D67)/(G67^2))^2)*(0.1^2) + (((D67 - D67*D67*8)/G67)^2)*(0.01^2) + ((((E67 - 2*D67*0.8)/G67)^2)*(0.000001^2)))</f>
        <v>6.2134984164005714E-5</v>
      </c>
      <c r="N67" s="2">
        <v>0.199099</v>
      </c>
      <c r="O67">
        <v>0.47510000000000002</v>
      </c>
      <c r="P67">
        <f t="shared" ref="P67:P69" si="19">K67/O67</f>
        <v>1.4939298447405982E-2</v>
      </c>
      <c r="Q67">
        <f t="shared" ref="Q67:Q69" si="20">((L67/K67) +(0.0005/O67))*P67</f>
        <v>1.4650522708421112E-4</v>
      </c>
    </row>
    <row r="68" spans="2:17">
      <c r="B68" s="2" t="s">
        <v>6</v>
      </c>
      <c r="C68" s="2">
        <v>95.5</v>
      </c>
      <c r="D68" s="2">
        <f t="shared" si="15"/>
        <v>1.9910199999999999E-4</v>
      </c>
      <c r="E68" s="2">
        <v>16.420000000000002</v>
      </c>
      <c r="F68" s="2">
        <v>97.95</v>
      </c>
      <c r="G68" s="2">
        <f t="shared" si="13"/>
        <v>2.4500000000000028</v>
      </c>
      <c r="I68" s="4">
        <f t="shared" si="16"/>
        <v>96.724999999999994</v>
      </c>
      <c r="J68" s="1">
        <v>7.56</v>
      </c>
      <c r="K68">
        <f t="shared" si="17"/>
        <v>6.6713370397052697E-3</v>
      </c>
      <c r="L68">
        <f t="shared" si="18"/>
        <v>5.4876428004438343E-5</v>
      </c>
      <c r="N68" s="2">
        <v>0.199102</v>
      </c>
      <c r="O68">
        <v>0.47510000000000002</v>
      </c>
      <c r="P68">
        <f t="shared" si="19"/>
        <v>1.4041963880667795E-2</v>
      </c>
      <c r="Q68">
        <f t="shared" si="20"/>
        <v>1.3028290874504784E-4</v>
      </c>
    </row>
    <row r="69" spans="2:17">
      <c r="B69" s="2" t="s">
        <v>6</v>
      </c>
      <c r="C69" s="2">
        <v>97.95</v>
      </c>
      <c r="D69" s="2">
        <f t="shared" si="15"/>
        <v>1.99104E-4</v>
      </c>
      <c r="E69" s="2">
        <v>16.440000000000001</v>
      </c>
      <c r="F69" s="2">
        <v>100.2</v>
      </c>
      <c r="G69" s="2">
        <f t="shared" si="13"/>
        <v>2.25</v>
      </c>
      <c r="I69" s="4">
        <f t="shared" si="16"/>
        <v>99.075000000000003</v>
      </c>
      <c r="J69" s="1">
        <v>7.56</v>
      </c>
      <c r="K69">
        <f t="shared" si="17"/>
        <v>7.2732668076326912E-3</v>
      </c>
      <c r="L69">
        <f t="shared" si="18"/>
        <v>6.5068477861692458E-5</v>
      </c>
      <c r="N69" s="2">
        <v>0.199104</v>
      </c>
      <c r="O69">
        <v>0.47510000000000002</v>
      </c>
      <c r="P69">
        <f t="shared" si="19"/>
        <v>1.5308917717601959E-2</v>
      </c>
      <c r="Q69">
        <f t="shared" si="20"/>
        <v>1.5306869442326549E-4</v>
      </c>
    </row>
    <row r="70" spans="2:17" ht="18"/>
    <row r="71" spans="2:17" ht="18"/>
    <row r="72" spans="2:17" ht="18"/>
    <row r="73" spans="2:17" ht="18"/>
    <row r="74" spans="2:17" ht="18"/>
    <row r="75" spans="2:17" ht="18"/>
    <row r="76" spans="2:17" ht="18"/>
    <row r="77" spans="2:17" ht="18"/>
    <row r="78" spans="2:17" ht="18"/>
    <row r="79" spans="2:17" ht="18"/>
    <row r="80" spans="2:17" ht="18"/>
    <row r="81" ht="18"/>
    <row r="82" ht="18"/>
    <row r="83" ht="18"/>
    <row r="84" ht="18"/>
    <row r="85" ht="18"/>
    <row r="86" ht="18"/>
    <row r="87" ht="18"/>
  </sheetData>
  <sortState ref="A9:G18">
    <sortCondition ref="B9:B18"/>
  </sortState>
  <phoneticPr fontId="3" type="noConversion"/>
  <pageMargins left="0.7" right="0.7" top="0.75" bottom="0.75" header="0.3" footer="0.3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physics</dc:creator>
  <cp:lastModifiedBy>mary kay zagora</cp:lastModifiedBy>
  <dcterms:created xsi:type="dcterms:W3CDTF">2016-05-10T19:03:40Z</dcterms:created>
  <dcterms:modified xsi:type="dcterms:W3CDTF">2016-05-19T15:27:12Z</dcterms:modified>
</cp:coreProperties>
</file>