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ex.y.lerner.guenun\OneDrive - Accenture\Documents\"/>
    </mc:Choice>
  </mc:AlternateContent>
  <xr:revisionPtr revIDLastSave="0" documentId="13_ncr:1_{E87E6947-12B2-41CE-BD62-67A3E4AF09E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pany X" sheetId="1" r:id="rId1"/>
    <sheet name="Key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1" i="1"/>
  <c r="D14" i="1" s="1"/>
  <c r="D9" i="1"/>
  <c r="D15" i="1" s="1"/>
  <c r="D7" i="1"/>
  <c r="E5" i="1"/>
  <c r="E7" i="1" s="1"/>
  <c r="D18" i="1" l="1"/>
  <c r="D21" i="1" s="1"/>
  <c r="F5" i="1"/>
  <c r="E9" i="1"/>
  <c r="E15" i="1" s="1"/>
  <c r="E17" i="1"/>
  <c r="F17" i="1" l="1"/>
  <c r="F9" i="1"/>
  <c r="F15" i="1" s="1"/>
  <c r="G5" i="1"/>
  <c r="F7" i="1"/>
  <c r="F11" i="1" s="1"/>
  <c r="F14" i="1" s="1"/>
  <c r="E11" i="1"/>
  <c r="E14" i="1" s="1"/>
  <c r="E18" i="1" s="1"/>
  <c r="E21" i="1" s="1"/>
  <c r="G17" i="1" l="1"/>
  <c r="G9" i="1"/>
  <c r="G15" i="1" s="1"/>
  <c r="G7" i="1"/>
  <c r="H5" i="1"/>
  <c r="F18" i="1"/>
  <c r="F21" i="1" s="1"/>
  <c r="G11" i="1" l="1"/>
  <c r="G14" i="1" s="1"/>
  <c r="G18" i="1"/>
  <c r="G21" i="1" s="1"/>
  <c r="I5" i="1"/>
  <c r="H7" i="1"/>
  <c r="H17" i="1"/>
  <c r="H9" i="1"/>
  <c r="H15" i="1" s="1"/>
  <c r="I17" i="1" l="1"/>
  <c r="I7" i="1"/>
  <c r="I9" i="1"/>
  <c r="I15" i="1" s="1"/>
  <c r="H11" i="1"/>
  <c r="H14" i="1" s="1"/>
  <c r="H18" i="1" s="1"/>
  <c r="H21" i="1" s="1"/>
  <c r="I11" i="1" l="1"/>
  <c r="I14" i="1" s="1"/>
  <c r="I18" i="1" s="1"/>
  <c r="D39" i="1"/>
  <c r="D40" i="1" s="1"/>
  <c r="D30" i="1" l="1"/>
  <c r="D31" i="1" s="1"/>
  <c r="I21" i="1"/>
  <c r="D23" i="1" s="1"/>
  <c r="D42" i="1" s="1"/>
  <c r="E47" i="1" s="1"/>
  <c r="E52" i="1" s="1"/>
  <c r="D33" i="1" l="1"/>
  <c r="D47" i="1" s="1"/>
  <c r="D52" i="1" s="1"/>
  <c r="D54" i="1" s="1"/>
  <c r="D57" i="1" l="1"/>
  <c r="D56" i="1"/>
</calcChain>
</file>

<file path=xl/sharedStrings.xml><?xml version="1.0" encoding="utf-8"?>
<sst xmlns="http://schemas.openxmlformats.org/spreadsheetml/2006/main" count="43" uniqueCount="35">
  <si>
    <t>EBITDA</t>
  </si>
  <si>
    <t>EBIT</t>
  </si>
  <si>
    <t>FCF</t>
  </si>
  <si>
    <t>Valores Presentes de FCF (PV)</t>
  </si>
  <si>
    <t>DCF</t>
  </si>
  <si>
    <t>BUY/SELL</t>
  </si>
  <si>
    <t>COMPANY X: Company Results &gt; FCF</t>
  </si>
  <si>
    <t>(in GBP 000s)</t>
  </si>
  <si>
    <t>Sales</t>
  </si>
  <si>
    <t>Growth in Sales (%)</t>
  </si>
  <si>
    <t>Margin EBITDA (%)</t>
  </si>
  <si>
    <t>Depreciation</t>
  </si>
  <si>
    <t>Margin of Depreciation (%)</t>
  </si>
  <si>
    <t>Tax Rate (UK)</t>
  </si>
  <si>
    <t>Net Income</t>
  </si>
  <si>
    <t>Capital Expenditure (CapEx)</t>
  </si>
  <si>
    <t>Net Working Capital</t>
  </si>
  <si>
    <t>Discount Rate (WACC)</t>
  </si>
  <si>
    <t>Net Present Value until 2023</t>
  </si>
  <si>
    <t>Value (DCF)</t>
  </si>
  <si>
    <t>Growth Rate</t>
  </si>
  <si>
    <t>Terminal Value 2023</t>
  </si>
  <si>
    <t xml:space="preserve">PV of Terminal </t>
  </si>
  <si>
    <t>Total Value</t>
  </si>
  <si>
    <t>Value EBIDTA Multiple</t>
  </si>
  <si>
    <t>EBIDTA Multiple</t>
  </si>
  <si>
    <t>Expected Value (EV)</t>
  </si>
  <si>
    <t xml:space="preserve">  Cash (Balance)</t>
  </si>
  <si>
    <t xml:space="preserve">  Debt (Balance)</t>
  </si>
  <si>
    <t>Total Number of Shares</t>
  </si>
  <si>
    <t>Share Value</t>
  </si>
  <si>
    <t>EBITDA Multiple</t>
  </si>
  <si>
    <t>Average Value</t>
  </si>
  <si>
    <t>Current Value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</si>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</sst>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_);@_)"/>
    <numFmt numFmtId="165" formatCode="0.0%"/>
    <numFmt numFmtId="166" formatCode="_(* #,##0.000_);_(* \(#,##0.000\);_(* &quot;-&quot;?_);@_)"/>
  </numFmts>
  <fonts count="13" x14ac:knownFonts="1">
    <font>
      <sz val="12"/>
      <color theme="1"/>
      <name val="Arial"/>
    </font>
    <font>
      <sz val="9"/>
      <color theme="1"/>
      <name val="Arial"/>
    </font>
    <font>
      <sz val="12"/>
      <color theme="1"/>
      <name val="Calibri"/>
    </font>
    <font>
      <b/>
      <sz val="12"/>
      <color theme="0"/>
      <name val="Arial"/>
    </font>
    <font>
      <b/>
      <i/>
      <sz val="9"/>
      <color theme="1"/>
      <name val="Arial"/>
    </font>
    <font>
      <b/>
      <sz val="9"/>
      <color theme="1"/>
      <name val="Arial"/>
    </font>
    <font>
      <i/>
      <sz val="9"/>
      <color theme="1"/>
      <name val="Arial"/>
    </font>
    <font>
      <i/>
      <sz val="9"/>
      <color theme="4"/>
      <name val="Arial"/>
    </font>
    <font>
      <sz val="9"/>
      <color theme="4"/>
      <name val="Arial"/>
    </font>
    <font>
      <i/>
      <sz val="9"/>
      <color rgb="FF595959"/>
      <name val="Arial"/>
    </font>
    <font>
      <sz val="12"/>
      <color theme="0"/>
      <name val="Calibri"/>
    </font>
    <font>
      <b/>
      <sz val="9"/>
      <color theme="0"/>
      <name val="Arial"/>
    </font>
    <font>
      <b/>
      <sz val="9"/>
      <color theme="9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right" vertical="top"/>
    </xf>
    <xf numFmtId="0" fontId="2" fillId="0" borderId="0" xfId="0" applyFont="1"/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4" fillId="2" borderId="6" xfId="0" applyFont="1" applyFill="1" applyBorder="1"/>
    <xf numFmtId="0" fontId="5" fillId="4" borderId="2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horizontal="right" wrapText="1"/>
    </xf>
    <xf numFmtId="0" fontId="5" fillId="4" borderId="3" xfId="0" applyFont="1" applyFill="1" applyBorder="1" applyAlignment="1">
      <alignment horizontal="right" wrapText="1"/>
    </xf>
    <xf numFmtId="0" fontId="5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top"/>
    </xf>
    <xf numFmtId="0" fontId="6" fillId="0" borderId="0" xfId="0" applyFont="1" applyAlignment="1">
      <alignment vertical="center"/>
    </xf>
    <xf numFmtId="9" fontId="6" fillId="2" borderId="1" xfId="0" applyNumberFormat="1" applyFont="1" applyFill="1" applyBorder="1" applyAlignment="1">
      <alignment horizontal="right" vertical="top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9" fontId="7" fillId="2" borderId="12" xfId="0" applyNumberFormat="1" applyFont="1" applyFill="1" applyBorder="1" applyAlignment="1">
      <alignment horizontal="right" vertical="center"/>
    </xf>
    <xf numFmtId="9" fontId="7" fillId="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9" fontId="8" fillId="2" borderId="12" xfId="0" applyNumberFormat="1" applyFont="1" applyFill="1" applyBorder="1" applyAlignment="1">
      <alignment horizontal="right" vertical="center"/>
    </xf>
    <xf numFmtId="9" fontId="8" fillId="2" borderId="1" xfId="0" applyNumberFormat="1" applyFont="1" applyFill="1" applyBorder="1" applyAlignment="1">
      <alignment horizontal="right" vertical="center"/>
    </xf>
    <xf numFmtId="0" fontId="1" fillId="5" borderId="12" xfId="0" applyFont="1" applyFill="1" applyBorder="1" applyAlignment="1">
      <alignment vertical="top"/>
    </xf>
    <xf numFmtId="0" fontId="6" fillId="5" borderId="1" xfId="0" applyFont="1" applyFill="1" applyBorder="1" applyAlignment="1">
      <alignment vertical="center"/>
    </xf>
    <xf numFmtId="9" fontId="9" fillId="5" borderId="12" xfId="0" applyNumberFormat="1" applyFont="1" applyFill="1" applyBorder="1" applyAlignment="1">
      <alignment vertical="center"/>
    </xf>
    <xf numFmtId="9" fontId="9" fillId="5" borderId="1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top"/>
    </xf>
    <xf numFmtId="164" fontId="5" fillId="2" borderId="12" xfId="0" applyNumberFormat="1" applyFont="1" applyFill="1" applyBorder="1" applyAlignment="1">
      <alignment horizontal="right" vertical="center" wrapText="1"/>
    </xf>
    <xf numFmtId="164" fontId="5" fillId="2" borderId="1" xfId="0" applyNumberFormat="1" applyFont="1" applyFill="1" applyBorder="1" applyAlignment="1">
      <alignment horizontal="right"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8" fillId="2" borderId="12" xfId="0" applyNumberFormat="1" applyFont="1" applyFill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10" fontId="6" fillId="5" borderId="5" xfId="0" applyNumberFormat="1" applyFont="1" applyFill="1" applyBorder="1" applyAlignment="1">
      <alignment vertical="center"/>
    </xf>
    <xf numFmtId="9" fontId="8" fillId="2" borderId="5" xfId="0" applyNumberFormat="1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right" vertical="center" wrapText="1"/>
    </xf>
    <xf numFmtId="164" fontId="5" fillId="0" borderId="8" xfId="0" applyNumberFormat="1" applyFont="1" applyBorder="1" applyAlignment="1">
      <alignment horizontal="right" vertical="center" wrapText="1"/>
    </xf>
    <xf numFmtId="9" fontId="9" fillId="0" borderId="0" xfId="0" applyNumberFormat="1" applyFont="1" applyAlignment="1">
      <alignment vertical="center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center"/>
    </xf>
    <xf numFmtId="9" fontId="9" fillId="0" borderId="13" xfId="0" applyNumberFormat="1" applyFont="1" applyBorder="1" applyAlignment="1">
      <alignment vertical="center"/>
    </xf>
    <xf numFmtId="9" fontId="9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top"/>
    </xf>
    <xf numFmtId="0" fontId="1" fillId="3" borderId="7" xfId="0" applyFont="1" applyFill="1" applyBorder="1" applyAlignment="1">
      <alignment vertical="top"/>
    </xf>
    <xf numFmtId="164" fontId="1" fillId="2" borderId="7" xfId="0" applyNumberFormat="1" applyFont="1" applyFill="1" applyBorder="1" applyAlignment="1">
      <alignment horizontal="right" vertical="top"/>
    </xf>
    <xf numFmtId="0" fontId="1" fillId="2" borderId="12" xfId="0" applyFont="1" applyFill="1" applyBorder="1" applyAlignment="1">
      <alignment vertical="top"/>
    </xf>
    <xf numFmtId="0" fontId="4" fillId="2" borderId="1" xfId="0" applyFont="1" applyFill="1" applyBorder="1"/>
    <xf numFmtId="0" fontId="2" fillId="0" borderId="16" xfId="0" applyFont="1" applyBorder="1"/>
    <xf numFmtId="0" fontId="1" fillId="2" borderId="1" xfId="0" applyFont="1" applyFill="1" applyBorder="1" applyAlignment="1">
      <alignment vertical="center"/>
    </xf>
    <xf numFmtId="165" fontId="8" fillId="2" borderId="17" xfId="0" applyNumberFormat="1" applyFont="1" applyFill="1" applyBorder="1" applyAlignment="1">
      <alignment horizontal="right" vertical="center"/>
    </xf>
    <xf numFmtId="164" fontId="1" fillId="2" borderId="17" xfId="0" applyNumberFormat="1" applyFont="1" applyFill="1" applyBorder="1" applyAlignment="1">
      <alignment horizontal="right" vertical="center" wrapText="1"/>
    </xf>
    <xf numFmtId="0" fontId="2" fillId="0" borderId="8" xfId="0" applyFont="1" applyBorder="1"/>
    <xf numFmtId="0" fontId="2" fillId="0" borderId="18" xfId="0" applyFont="1" applyBorder="1"/>
    <xf numFmtId="0" fontId="2" fillId="6" borderId="2" xfId="0" applyFont="1" applyFill="1" applyBorder="1"/>
    <xf numFmtId="0" fontId="5" fillId="6" borderId="3" xfId="0" applyFont="1" applyFill="1" applyBorder="1" applyAlignment="1">
      <alignment vertical="center"/>
    </xf>
    <xf numFmtId="164" fontId="5" fillId="6" borderId="19" xfId="0" applyNumberFormat="1" applyFont="1" applyFill="1" applyBorder="1" applyAlignment="1">
      <alignment horizontal="right" vertical="center" wrapText="1"/>
    </xf>
    <xf numFmtId="0" fontId="2" fillId="0" borderId="20" xfId="0" applyFont="1" applyBorder="1"/>
    <xf numFmtId="9" fontId="9" fillId="0" borderId="16" xfId="0" applyNumberFormat="1" applyFont="1" applyBorder="1" applyAlignment="1">
      <alignment vertical="center"/>
    </xf>
    <xf numFmtId="164" fontId="8" fillId="2" borderId="17" xfId="0" applyNumberFormat="1" applyFont="1" applyFill="1" applyBorder="1" applyAlignment="1">
      <alignment horizontal="right" vertical="top"/>
    </xf>
    <xf numFmtId="164" fontId="1" fillId="0" borderId="18" xfId="0" applyNumberFormat="1" applyFont="1" applyBorder="1" applyAlignment="1">
      <alignment horizontal="right" vertical="center"/>
    </xf>
    <xf numFmtId="164" fontId="5" fillId="6" borderId="19" xfId="0" applyNumberFormat="1" applyFont="1" applyFill="1" applyBorder="1" applyAlignment="1">
      <alignment horizontal="right" vertical="center"/>
    </xf>
    <xf numFmtId="0" fontId="1" fillId="3" borderId="19" xfId="0" applyFont="1" applyFill="1" applyBorder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right" vertical="center" wrapText="1"/>
    </xf>
    <xf numFmtId="166" fontId="5" fillId="6" borderId="19" xfId="0" applyNumberFormat="1" applyFont="1" applyFill="1" applyBorder="1" applyAlignment="1">
      <alignment horizontal="right" vertical="center"/>
    </xf>
    <xf numFmtId="0" fontId="10" fillId="7" borderId="21" xfId="0" applyFont="1" applyFill="1" applyBorder="1"/>
    <xf numFmtId="0" fontId="11" fillId="7" borderId="22" xfId="0" applyFont="1" applyFill="1" applyBorder="1" applyAlignment="1">
      <alignment horizontal="left" vertical="center"/>
    </xf>
    <xf numFmtId="2" fontId="11" fillId="7" borderId="23" xfId="0" applyNumberFormat="1" applyFont="1" applyFill="1" applyBorder="1" applyAlignment="1">
      <alignment horizontal="center" vertical="center"/>
    </xf>
    <xf numFmtId="0" fontId="2" fillId="8" borderId="24" xfId="0" applyFont="1" applyFill="1" applyBorder="1"/>
    <xf numFmtId="0" fontId="1" fillId="8" borderId="1" xfId="0" applyFont="1" applyFill="1" applyBorder="1" applyAlignment="1">
      <alignment horizontal="left" vertical="center"/>
    </xf>
    <xf numFmtId="0" fontId="1" fillId="8" borderId="25" xfId="0" applyFont="1" applyFill="1" applyBorder="1" applyAlignment="1">
      <alignment horizontal="center" vertical="center"/>
    </xf>
    <xf numFmtId="9" fontId="12" fillId="8" borderId="25" xfId="0" applyNumberFormat="1" applyFont="1" applyFill="1" applyBorder="1" applyAlignment="1">
      <alignment horizontal="center" vertical="center"/>
    </xf>
    <xf numFmtId="0" fontId="2" fillId="8" borderId="26" xfId="0" applyFont="1" applyFill="1" applyBorder="1"/>
    <xf numFmtId="0" fontId="1" fillId="8" borderId="27" xfId="0" applyFont="1" applyFill="1" applyBorder="1" applyAlignment="1">
      <alignment horizontal="left" vertical="center"/>
    </xf>
    <xf numFmtId="9" fontId="1" fillId="8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</xdr:row>
      <xdr:rowOff>53975</xdr:rowOff>
    </xdr:from>
    <xdr:ext cx="5734050" cy="3714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57175" y="250825"/>
          <a:ext cx="5734050" cy="3714750"/>
        </a:xfrm>
        <a:prstGeom prst="rect">
          <a:avLst/>
        </a:prstGeom>
        <a:noFill/>
        <a:ln w="2857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133350</xdr:colOff>
      <xdr:row>23</xdr:row>
      <xdr:rowOff>28575</xdr:rowOff>
    </xdr:from>
    <xdr:ext cx="2466975" cy="121920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09800" y="4556125"/>
          <a:ext cx="2466975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22</xdr:row>
      <xdr:rowOff>95250</xdr:rowOff>
    </xdr:from>
    <xdr:ext cx="6286500" cy="1590675"/>
    <xdr:pic>
      <xdr:nvPicPr>
        <xdr:cNvPr id="6" name="image1.jpg" descr="Image result for formula valor present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43500" y="4425950"/>
          <a:ext cx="6286500" cy="1590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603250</xdr:colOff>
      <xdr:row>2</xdr:row>
      <xdr:rowOff>168010</xdr:rowOff>
    </xdr:from>
    <xdr:to>
      <xdr:col>6</xdr:col>
      <xdr:colOff>602419</xdr:colOff>
      <xdr:row>18</xdr:row>
      <xdr:rowOff>15301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AD3BA4-C3D5-46D7-8747-15B8DDB63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800" y="561710"/>
          <a:ext cx="4348919" cy="2996891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3</xdr:row>
      <xdr:rowOff>49598</xdr:rowOff>
    </xdr:from>
    <xdr:to>
      <xdr:col>14</xdr:col>
      <xdr:colOff>315994</xdr:colOff>
      <xdr:row>16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28E8F4-9E25-4D9E-A805-BC57B5734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92950" y="640148"/>
          <a:ext cx="4868944" cy="2515802"/>
        </a:xfrm>
        <a:prstGeom prst="rect">
          <a:avLst/>
        </a:prstGeom>
      </xdr:spPr>
    </xdr:pic>
    <xdr:clientData/>
  </xdr:twoCellAnchor>
  <xdr:oneCellAnchor>
    <xdr:from>
      <xdr:col>8</xdr:col>
      <xdr:colOff>85725</xdr:colOff>
      <xdr:row>1</xdr:row>
      <xdr:rowOff>47625</xdr:rowOff>
    </xdr:from>
    <xdr:ext cx="5734050" cy="37147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B2B8EEA1-A52E-4FAB-A3C0-0D4ED5486F04}"/>
            </a:ext>
          </a:extLst>
        </xdr:cNvPr>
        <xdr:cNvSpPr txBox="1"/>
      </xdr:nvSpPr>
      <xdr:spPr>
        <a:xfrm>
          <a:off x="6511925" y="244475"/>
          <a:ext cx="5734050" cy="3714750"/>
        </a:xfrm>
        <a:prstGeom prst="rect">
          <a:avLst/>
        </a:prstGeom>
        <a:noFill/>
        <a:ln w="2857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workbookViewId="0">
      <selection activeCell="E25" sqref="E25"/>
    </sheetView>
  </sheetViews>
  <sheetFormatPr defaultColWidth="11.23046875" defaultRowHeight="15" customHeight="1" x14ac:dyDescent="0.35"/>
  <cols>
    <col min="1" max="1" width="5.69140625" customWidth="1"/>
    <col min="2" max="2" width="1.07421875" customWidth="1"/>
    <col min="3" max="3" width="29.07421875" customWidth="1"/>
    <col min="4" max="9" width="14.765625" customWidth="1"/>
    <col min="10" max="10" width="1.4609375" customWidth="1"/>
    <col min="11" max="11" width="6.4609375" customWidth="1"/>
    <col min="12" max="12" width="23.69140625" customWidth="1"/>
    <col min="13" max="13" width="14.07421875" customWidth="1"/>
    <col min="14" max="14" width="17.3046875" customWidth="1"/>
    <col min="15" max="26" width="10.53515625" customWidth="1"/>
  </cols>
  <sheetData>
    <row r="1" spans="2:15" ht="33" customHeight="1" x14ac:dyDescent="0.35">
      <c r="M1" s="1"/>
      <c r="N1" s="2"/>
    </row>
    <row r="2" spans="2:15" ht="15.75" customHeight="1" x14ac:dyDescent="0.35">
      <c r="B2" s="3"/>
      <c r="C2" s="4" t="s">
        <v>6</v>
      </c>
      <c r="D2" s="5"/>
      <c r="E2" s="5"/>
      <c r="F2" s="5"/>
      <c r="G2" s="5"/>
      <c r="H2" s="6"/>
      <c r="I2" s="6"/>
      <c r="J2" s="7"/>
      <c r="K2" s="2"/>
    </row>
    <row r="3" spans="2:15" ht="15.75" customHeight="1" x14ac:dyDescent="0.35">
      <c r="B3" s="8"/>
      <c r="C3" s="9" t="s">
        <v>7</v>
      </c>
      <c r="D3" s="10">
        <v>2018</v>
      </c>
      <c r="E3" s="11">
        <v>2019</v>
      </c>
      <c r="F3" s="11">
        <v>2020</v>
      </c>
      <c r="G3" s="11">
        <v>2021</v>
      </c>
      <c r="H3" s="12">
        <v>2022</v>
      </c>
      <c r="I3" s="12">
        <v>2023</v>
      </c>
      <c r="J3" s="13"/>
      <c r="K3" s="2"/>
    </row>
    <row r="4" spans="2:15" ht="4.5" customHeight="1" x14ac:dyDescent="0.35">
      <c r="B4" s="14"/>
      <c r="C4" s="15"/>
      <c r="D4" s="16"/>
      <c r="E4" s="17"/>
      <c r="F4" s="17"/>
      <c r="G4" s="17"/>
      <c r="H4" s="18"/>
      <c r="I4" s="19"/>
      <c r="J4" s="20"/>
      <c r="K4" s="2"/>
      <c r="L4" s="21"/>
      <c r="M4" s="22"/>
    </row>
    <row r="5" spans="2:15" ht="15.75" customHeight="1" x14ac:dyDescent="0.35">
      <c r="B5" s="14"/>
      <c r="C5" s="15" t="s">
        <v>8</v>
      </c>
      <c r="D5" s="23">
        <v>20000</v>
      </c>
      <c r="E5" s="24">
        <f t="shared" ref="E5:I5" si="0">D5*(1+E6)</f>
        <v>24000</v>
      </c>
      <c r="F5" s="24">
        <f t="shared" si="0"/>
        <v>28800</v>
      </c>
      <c r="G5" s="24">
        <f t="shared" si="0"/>
        <v>34560</v>
      </c>
      <c r="H5" s="24">
        <f t="shared" si="0"/>
        <v>38016</v>
      </c>
      <c r="I5" s="24">
        <f t="shared" si="0"/>
        <v>41817.600000000006</v>
      </c>
      <c r="J5" s="20"/>
      <c r="K5" s="2"/>
    </row>
    <row r="6" spans="2:15" ht="15.75" customHeight="1" x14ac:dyDescent="0.35">
      <c r="B6" s="14"/>
      <c r="C6" s="25" t="s">
        <v>9</v>
      </c>
      <c r="D6" s="26">
        <v>0.2</v>
      </c>
      <c r="E6" s="27">
        <v>0.2</v>
      </c>
      <c r="F6" s="27">
        <v>0.2</v>
      </c>
      <c r="G6" s="27">
        <v>0.2</v>
      </c>
      <c r="H6" s="27">
        <v>0.1</v>
      </c>
      <c r="I6" s="27">
        <v>0.1</v>
      </c>
      <c r="J6" s="20"/>
      <c r="K6" s="2"/>
    </row>
    <row r="7" spans="2:15" ht="15.75" customHeight="1" x14ac:dyDescent="0.35">
      <c r="B7" s="14"/>
      <c r="C7" s="15" t="s">
        <v>0</v>
      </c>
      <c r="D7" s="23">
        <f t="shared" ref="D7:H7" si="1">D5*D8</f>
        <v>7000</v>
      </c>
      <c r="E7" s="24">
        <f t="shared" si="1"/>
        <v>8400</v>
      </c>
      <c r="F7" s="24">
        <f t="shared" si="1"/>
        <v>10080</v>
      </c>
      <c r="G7" s="24">
        <f t="shared" si="1"/>
        <v>12096</v>
      </c>
      <c r="H7" s="24">
        <f t="shared" si="1"/>
        <v>13305.599999999999</v>
      </c>
      <c r="I7" s="24">
        <f>I8*I5</f>
        <v>14636.160000000002</v>
      </c>
      <c r="J7" s="20"/>
      <c r="K7" s="2"/>
    </row>
    <row r="8" spans="2:15" ht="15.75" customHeight="1" x14ac:dyDescent="0.35">
      <c r="B8" s="14"/>
      <c r="C8" s="25" t="s">
        <v>10</v>
      </c>
      <c r="D8" s="26">
        <v>0.35</v>
      </c>
      <c r="E8" s="27">
        <v>0.35</v>
      </c>
      <c r="F8" s="27">
        <v>0.35</v>
      </c>
      <c r="G8" s="27">
        <v>0.35</v>
      </c>
      <c r="H8" s="27">
        <v>0.35</v>
      </c>
      <c r="I8" s="27">
        <v>0.35</v>
      </c>
      <c r="J8" s="20"/>
      <c r="K8" s="2"/>
    </row>
    <row r="9" spans="2:15" ht="15.75" customHeight="1" x14ac:dyDescent="0.35">
      <c r="B9" s="14"/>
      <c r="C9" s="15" t="s">
        <v>11</v>
      </c>
      <c r="D9" s="23">
        <f t="shared" ref="D9:I9" si="2">-D5*D10</f>
        <v>-1600</v>
      </c>
      <c r="E9" s="24">
        <f t="shared" si="2"/>
        <v>-1920</v>
      </c>
      <c r="F9" s="24">
        <f t="shared" si="2"/>
        <v>-2304</v>
      </c>
      <c r="G9" s="24">
        <f t="shared" si="2"/>
        <v>-2764.8</v>
      </c>
      <c r="H9" s="24">
        <f t="shared" si="2"/>
        <v>-3041.28</v>
      </c>
      <c r="I9" s="24">
        <f t="shared" si="2"/>
        <v>-3345.4080000000004</v>
      </c>
      <c r="J9" s="20"/>
      <c r="K9" s="2"/>
      <c r="O9" s="2"/>
    </row>
    <row r="10" spans="2:15" ht="15.75" customHeight="1" x14ac:dyDescent="0.35">
      <c r="B10" s="14"/>
      <c r="C10" s="25" t="s">
        <v>12</v>
      </c>
      <c r="D10" s="26">
        <v>0.08</v>
      </c>
      <c r="E10" s="27">
        <v>0.08</v>
      </c>
      <c r="F10" s="27">
        <v>0.08</v>
      </c>
      <c r="G10" s="27">
        <v>0.08</v>
      </c>
      <c r="H10" s="27">
        <v>0.08</v>
      </c>
      <c r="I10" s="27">
        <v>0.08</v>
      </c>
      <c r="J10" s="20"/>
      <c r="K10" s="2"/>
      <c r="O10" s="2"/>
    </row>
    <row r="11" spans="2:15" ht="15.75" customHeight="1" x14ac:dyDescent="0.35">
      <c r="B11" s="14"/>
      <c r="C11" s="28" t="s">
        <v>1</v>
      </c>
      <c r="D11" s="23">
        <f t="shared" ref="D11:I11" si="3">D7-D9</f>
        <v>8600</v>
      </c>
      <c r="E11" s="24">
        <f t="shared" si="3"/>
        <v>10320</v>
      </c>
      <c r="F11" s="24">
        <f t="shared" si="3"/>
        <v>12384</v>
      </c>
      <c r="G11" s="24">
        <f t="shared" si="3"/>
        <v>14860.8</v>
      </c>
      <c r="H11" s="24">
        <f t="shared" si="3"/>
        <v>16346.88</v>
      </c>
      <c r="I11" s="24">
        <f t="shared" si="3"/>
        <v>17981.568000000003</v>
      </c>
      <c r="J11" s="20"/>
      <c r="K11" s="2"/>
      <c r="O11" s="2"/>
    </row>
    <row r="12" spans="2:15" ht="15.75" customHeight="1" x14ac:dyDescent="0.35">
      <c r="B12" s="14"/>
      <c r="C12" s="29" t="s">
        <v>13</v>
      </c>
      <c r="D12" s="30">
        <v>0.19</v>
      </c>
      <c r="E12" s="31">
        <v>0.19</v>
      </c>
      <c r="F12" s="31">
        <v>0.19</v>
      </c>
      <c r="G12" s="31">
        <v>0.19</v>
      </c>
      <c r="H12" s="31">
        <v>0.19</v>
      </c>
      <c r="I12" s="31">
        <v>0.19</v>
      </c>
      <c r="J12" s="20"/>
      <c r="K12" s="2"/>
    </row>
    <row r="13" spans="2:15" ht="15.75" customHeight="1" x14ac:dyDescent="0.35">
      <c r="B13" s="32"/>
      <c r="C13" s="33"/>
      <c r="D13" s="34"/>
      <c r="E13" s="35"/>
      <c r="F13" s="35"/>
      <c r="G13" s="35"/>
      <c r="H13" s="35"/>
      <c r="I13" s="35"/>
      <c r="J13" s="36"/>
      <c r="K13" s="2"/>
    </row>
    <row r="14" spans="2:15" ht="15.75" customHeight="1" x14ac:dyDescent="0.35">
      <c r="B14" s="14"/>
      <c r="C14" s="28" t="s">
        <v>14</v>
      </c>
      <c r="D14" s="37">
        <f t="shared" ref="D14:I14" si="4">(1-D12)*D11</f>
        <v>6966.0000000000009</v>
      </c>
      <c r="E14" s="38">
        <f t="shared" si="4"/>
        <v>8359.2000000000007</v>
      </c>
      <c r="F14" s="38">
        <f t="shared" si="4"/>
        <v>10031.040000000001</v>
      </c>
      <c r="G14" s="38">
        <f t="shared" si="4"/>
        <v>12037.248</v>
      </c>
      <c r="H14" s="38">
        <f t="shared" si="4"/>
        <v>13240.9728</v>
      </c>
      <c r="I14" s="38">
        <f t="shared" si="4"/>
        <v>14565.070080000003</v>
      </c>
      <c r="J14" s="39"/>
      <c r="K14" s="2"/>
    </row>
    <row r="15" spans="2:15" ht="15.75" customHeight="1" x14ac:dyDescent="0.35">
      <c r="B15" s="14"/>
      <c r="C15" s="29" t="s">
        <v>11</v>
      </c>
      <c r="D15" s="23">
        <f t="shared" ref="D15:I15" si="5">-D9</f>
        <v>1600</v>
      </c>
      <c r="E15" s="24">
        <f t="shared" si="5"/>
        <v>1920</v>
      </c>
      <c r="F15" s="24">
        <f t="shared" si="5"/>
        <v>2304</v>
      </c>
      <c r="G15" s="24">
        <f t="shared" si="5"/>
        <v>2764.8</v>
      </c>
      <c r="H15" s="24">
        <f t="shared" si="5"/>
        <v>3041.28</v>
      </c>
      <c r="I15" s="24">
        <f t="shared" si="5"/>
        <v>3345.4080000000004</v>
      </c>
      <c r="J15" s="20"/>
      <c r="K15" s="2"/>
    </row>
    <row r="16" spans="2:15" ht="15.75" customHeight="1" x14ac:dyDescent="0.35">
      <c r="B16" s="14"/>
      <c r="C16" s="29" t="s">
        <v>15</v>
      </c>
      <c r="D16" s="40">
        <v>-2000</v>
      </c>
      <c r="E16" s="41">
        <v>-2000</v>
      </c>
      <c r="F16" s="41">
        <v>-2000</v>
      </c>
      <c r="G16" s="41">
        <v>-2000</v>
      </c>
      <c r="H16" s="41">
        <v>-2000</v>
      </c>
      <c r="I16" s="41">
        <v>-2000</v>
      </c>
      <c r="J16" s="20"/>
      <c r="K16" s="2"/>
    </row>
    <row r="17" spans="2:11" ht="15.75" customHeight="1" x14ac:dyDescent="0.35">
      <c r="B17" s="14"/>
      <c r="C17" s="29" t="s">
        <v>16</v>
      </c>
      <c r="D17" s="42">
        <f t="shared" ref="D17:I17" si="6">-0.08*D5</f>
        <v>-1600</v>
      </c>
      <c r="E17" s="43">
        <f t="shared" si="6"/>
        <v>-1920</v>
      </c>
      <c r="F17" s="43">
        <f t="shared" si="6"/>
        <v>-2304</v>
      </c>
      <c r="G17" s="43">
        <f t="shared" si="6"/>
        <v>-2764.8</v>
      </c>
      <c r="H17" s="43">
        <f t="shared" si="6"/>
        <v>-3041.28</v>
      </c>
      <c r="I17" s="43">
        <f t="shared" si="6"/>
        <v>-3345.4080000000004</v>
      </c>
      <c r="J17" s="20"/>
      <c r="K17" s="2"/>
    </row>
    <row r="18" spans="2:11" ht="15.75" customHeight="1" x14ac:dyDescent="0.35">
      <c r="B18" s="14"/>
      <c r="C18" s="28" t="s">
        <v>2</v>
      </c>
      <c r="D18" s="37">
        <f>SUM(D14:D16)</f>
        <v>6566</v>
      </c>
      <c r="E18" s="38">
        <f t="shared" ref="E18:I18" si="7">SUM(E14:E16)-(E17-D17)</f>
        <v>8599.2000000000007</v>
      </c>
      <c r="F18" s="38">
        <f t="shared" si="7"/>
        <v>10719.04</v>
      </c>
      <c r="G18" s="38">
        <f t="shared" si="7"/>
        <v>13262.847999999998</v>
      </c>
      <c r="H18" s="38">
        <f t="shared" si="7"/>
        <v>14558.7328</v>
      </c>
      <c r="I18" s="38">
        <f t="shared" si="7"/>
        <v>16214.606080000005</v>
      </c>
      <c r="J18" s="20"/>
      <c r="K18" s="2"/>
    </row>
    <row r="19" spans="2:11" ht="15.75" customHeight="1" x14ac:dyDescent="0.35">
      <c r="B19" s="32"/>
      <c r="C19" s="44"/>
      <c r="D19" s="34"/>
      <c r="E19" s="35"/>
      <c r="F19" s="35"/>
      <c r="G19" s="35"/>
      <c r="H19" s="35"/>
      <c r="I19" s="35"/>
      <c r="J19" s="45"/>
      <c r="K19" s="2"/>
    </row>
    <row r="20" spans="2:11" ht="15.75" customHeight="1" x14ac:dyDescent="0.35">
      <c r="B20" s="14"/>
      <c r="C20" s="29" t="s">
        <v>17</v>
      </c>
      <c r="D20" s="30"/>
      <c r="E20" s="31">
        <v>0.1</v>
      </c>
      <c r="F20" s="31">
        <v>0.1</v>
      </c>
      <c r="G20" s="31">
        <v>0.1</v>
      </c>
      <c r="H20" s="31">
        <v>0.1</v>
      </c>
      <c r="I20" s="31">
        <v>0.1</v>
      </c>
      <c r="J20" s="46"/>
      <c r="K20" s="2"/>
    </row>
    <row r="21" spans="2:11" ht="15.75" customHeight="1" x14ac:dyDescent="0.35">
      <c r="B21" s="14"/>
      <c r="C21" s="29" t="s">
        <v>3</v>
      </c>
      <c r="D21" s="42">
        <f>D18</f>
        <v>6566</v>
      </c>
      <c r="E21" s="43">
        <f>-PV(E20,1,,E18)</f>
        <v>7817.454545454545</v>
      </c>
      <c r="F21" s="43">
        <f>-PV(F20,2,,F18)</f>
        <v>8858.7107438016519</v>
      </c>
      <c r="G21" s="43">
        <f>-PV(G20,3,,G18)</f>
        <v>9964.5740045078837</v>
      </c>
      <c r="H21" s="43">
        <f>-PV(H20,4,,H18)</f>
        <v>9943.8103954647886</v>
      </c>
      <c r="I21" s="43">
        <f>-PV(I20,5,,I18)</f>
        <v>10067.994660076622</v>
      </c>
      <c r="J21" s="20"/>
      <c r="K21" s="2"/>
    </row>
    <row r="22" spans="2:11" ht="15.75" customHeight="1" x14ac:dyDescent="0.35">
      <c r="B22" s="32"/>
      <c r="C22" s="44"/>
      <c r="D22" s="34"/>
      <c r="E22" s="47"/>
      <c r="F22" s="47"/>
      <c r="G22" s="47"/>
      <c r="H22" s="47"/>
      <c r="I22" s="47"/>
      <c r="J22" s="36"/>
      <c r="K22" s="2"/>
    </row>
    <row r="23" spans="2:11" ht="15" customHeight="1" x14ac:dyDescent="0.35">
      <c r="B23" s="14"/>
      <c r="C23" s="28" t="s">
        <v>18</v>
      </c>
      <c r="D23" s="48">
        <f>SUM(D21:I21)</f>
        <v>53218.544349305492</v>
      </c>
      <c r="E23" s="49"/>
      <c r="F23" s="49"/>
      <c r="G23" s="49"/>
      <c r="H23" s="49"/>
      <c r="I23" s="49"/>
      <c r="J23" s="20"/>
      <c r="K23" s="2"/>
    </row>
    <row r="24" spans="2:11" ht="4.5" customHeight="1" x14ac:dyDescent="0.35">
      <c r="B24" s="50"/>
      <c r="C24" s="51"/>
      <c r="D24" s="52"/>
      <c r="E24" s="53"/>
      <c r="F24" s="53"/>
      <c r="G24" s="53"/>
      <c r="H24" s="53"/>
      <c r="I24" s="53"/>
      <c r="J24" s="54"/>
      <c r="K24" s="2"/>
    </row>
    <row r="25" spans="2:11" ht="15.75" customHeight="1" x14ac:dyDescent="0.35">
      <c r="J25" s="2"/>
    </row>
    <row r="26" spans="2:11" ht="15.75" customHeight="1" x14ac:dyDescent="0.35">
      <c r="B26" s="3"/>
      <c r="C26" s="4" t="s">
        <v>19</v>
      </c>
      <c r="D26" s="55"/>
    </row>
    <row r="27" spans="2:11" ht="15" customHeight="1" x14ac:dyDescent="0.35">
      <c r="B27" s="8"/>
      <c r="C27" s="9" t="s">
        <v>7</v>
      </c>
      <c r="D27" s="56"/>
    </row>
    <row r="28" spans="2:11" ht="3" customHeight="1" x14ac:dyDescent="0.35">
      <c r="B28" s="57"/>
      <c r="C28" s="58"/>
      <c r="D28" s="59"/>
    </row>
    <row r="29" spans="2:11" ht="15.75" customHeight="1" x14ac:dyDescent="0.35">
      <c r="B29" s="57"/>
      <c r="C29" s="60" t="s">
        <v>20</v>
      </c>
      <c r="D29" s="61">
        <v>0.02</v>
      </c>
    </row>
    <row r="30" spans="2:11" ht="15" customHeight="1" x14ac:dyDescent="0.35">
      <c r="B30" s="14"/>
      <c r="C30" s="29" t="s">
        <v>21</v>
      </c>
      <c r="D30" s="62">
        <f>I18*((1+D29)/(I20-D29))</f>
        <v>206736.22752000007</v>
      </c>
    </row>
    <row r="31" spans="2:11" ht="15" customHeight="1" x14ac:dyDescent="0.35">
      <c r="B31" s="63"/>
      <c r="C31" s="29" t="s">
        <v>22</v>
      </c>
      <c r="D31" s="62">
        <f>-PV(I20,5,,D30)</f>
        <v>128366.93191597692</v>
      </c>
    </row>
    <row r="32" spans="2:11" ht="6" customHeight="1" x14ac:dyDescent="0.35">
      <c r="B32" s="63"/>
      <c r="C32" s="29"/>
      <c r="D32" s="64"/>
    </row>
    <row r="33" spans="2:5" ht="15" customHeight="1" x14ac:dyDescent="0.35">
      <c r="B33" s="65"/>
      <c r="C33" s="66" t="s">
        <v>23</v>
      </c>
      <c r="D33" s="67">
        <f>D31+D23</f>
        <v>181585.47626528243</v>
      </c>
    </row>
    <row r="34" spans="2:5" ht="15.75" customHeight="1" x14ac:dyDescent="0.35"/>
    <row r="35" spans="2:5" ht="15.75" customHeight="1" x14ac:dyDescent="0.35">
      <c r="B35" s="3"/>
      <c r="C35" s="4" t="s">
        <v>24</v>
      </c>
      <c r="D35" s="55"/>
    </row>
    <row r="36" spans="2:5" ht="15" customHeight="1" x14ac:dyDescent="0.35">
      <c r="B36" s="8"/>
      <c r="C36" s="9" t="s">
        <v>7</v>
      </c>
      <c r="D36" s="68"/>
    </row>
    <row r="37" spans="2:5" ht="4.5" customHeight="1" x14ac:dyDescent="0.35">
      <c r="B37" s="57"/>
      <c r="C37" s="58"/>
      <c r="D37" s="69"/>
    </row>
    <row r="38" spans="2:5" ht="15.75" customHeight="1" x14ac:dyDescent="0.35">
      <c r="B38" s="57"/>
      <c r="C38" s="60" t="s">
        <v>25</v>
      </c>
      <c r="D38" s="70">
        <v>15</v>
      </c>
    </row>
    <row r="39" spans="2:5" ht="15.75" customHeight="1" x14ac:dyDescent="0.35">
      <c r="B39" s="14"/>
      <c r="C39" s="29" t="s">
        <v>21</v>
      </c>
      <c r="D39" s="71">
        <f>D38*I7</f>
        <v>219542.40000000002</v>
      </c>
    </row>
    <row r="40" spans="2:5" ht="15" customHeight="1" x14ac:dyDescent="0.35">
      <c r="B40" s="14"/>
      <c r="C40" s="29" t="s">
        <v>22</v>
      </c>
      <c r="D40" s="71">
        <f>-PV(I20,5,,D39)</f>
        <v>136318.55747558223</v>
      </c>
    </row>
    <row r="41" spans="2:5" ht="6" customHeight="1" x14ac:dyDescent="0.35">
      <c r="B41" s="63"/>
      <c r="C41" s="29"/>
      <c r="D41" s="64"/>
    </row>
    <row r="42" spans="2:5" ht="15" customHeight="1" x14ac:dyDescent="0.35">
      <c r="B42" s="65"/>
      <c r="C42" s="66" t="s">
        <v>26</v>
      </c>
      <c r="D42" s="72">
        <f>D40+D23</f>
        <v>189537.10182488774</v>
      </c>
    </row>
    <row r="43" spans="2:5" ht="15.75" customHeight="1" x14ac:dyDescent="0.35"/>
    <row r="44" spans="2:5" ht="15.75" customHeight="1" x14ac:dyDescent="0.35">
      <c r="B44" s="3"/>
      <c r="C44" s="4" t="s">
        <v>30</v>
      </c>
      <c r="D44" s="73"/>
      <c r="E44" s="55"/>
    </row>
    <row r="45" spans="2:5" ht="15" customHeight="1" x14ac:dyDescent="0.35">
      <c r="B45" s="8"/>
      <c r="C45" s="9" t="s">
        <v>7</v>
      </c>
      <c r="D45" s="74" t="s">
        <v>4</v>
      </c>
      <c r="E45" s="75" t="s">
        <v>31</v>
      </c>
    </row>
    <row r="46" spans="2:5" ht="4.5" customHeight="1" x14ac:dyDescent="0.35">
      <c r="B46" s="57"/>
      <c r="C46" s="58"/>
      <c r="D46" s="69"/>
      <c r="E46" s="69"/>
    </row>
    <row r="47" spans="2:5" ht="15.75" customHeight="1" x14ac:dyDescent="0.35">
      <c r="B47" s="57"/>
      <c r="C47" s="29" t="s">
        <v>26</v>
      </c>
      <c r="D47" s="62">
        <f>D33</f>
        <v>181585.47626528243</v>
      </c>
      <c r="E47" s="76">
        <f>D42</f>
        <v>189537.10182488774</v>
      </c>
    </row>
    <row r="48" spans="2:5" ht="15.75" customHeight="1" x14ac:dyDescent="0.35">
      <c r="B48" s="14"/>
      <c r="C48" s="29" t="s">
        <v>27</v>
      </c>
      <c r="D48" s="62">
        <v>5000</v>
      </c>
      <c r="E48" s="76">
        <v>5000</v>
      </c>
    </row>
    <row r="49" spans="1:6" ht="15" customHeight="1" x14ac:dyDescent="0.35">
      <c r="B49" s="14"/>
      <c r="C49" s="29" t="s">
        <v>28</v>
      </c>
      <c r="D49" s="62">
        <v>-1000</v>
      </c>
      <c r="E49" s="76">
        <v>-1000</v>
      </c>
    </row>
    <row r="50" spans="1:6" ht="15" customHeight="1" x14ac:dyDescent="0.35">
      <c r="B50" s="14"/>
      <c r="C50" s="29" t="s">
        <v>29</v>
      </c>
      <c r="D50" s="62">
        <v>20000</v>
      </c>
      <c r="E50" s="76">
        <v>20000</v>
      </c>
    </row>
    <row r="51" spans="1:6" ht="6" customHeight="1" x14ac:dyDescent="0.35">
      <c r="B51" s="63"/>
      <c r="C51" s="29"/>
      <c r="D51" s="64"/>
      <c r="E51" s="64"/>
    </row>
    <row r="52" spans="1:6" ht="15" customHeight="1" x14ac:dyDescent="0.35">
      <c r="B52" s="65"/>
      <c r="C52" s="66" t="s">
        <v>30</v>
      </c>
      <c r="D52" s="77">
        <f t="shared" ref="D52:E52" si="8">(D47+D48+D49)/D50</f>
        <v>9.2792738132641208</v>
      </c>
      <c r="E52" s="77">
        <f t="shared" si="8"/>
        <v>9.676855091244386</v>
      </c>
    </row>
    <row r="53" spans="1:6" ht="22.5" customHeight="1" thickBot="1" x14ac:dyDescent="0.4"/>
    <row r="54" spans="1:6" ht="15.75" customHeight="1" thickBot="1" x14ac:dyDescent="0.4">
      <c r="B54" s="78"/>
      <c r="C54" s="79" t="s">
        <v>32</v>
      </c>
      <c r="D54" s="80">
        <f>AVERAGE(D52,E52)</f>
        <v>9.4780644522542534</v>
      </c>
      <c r="F54" s="2"/>
    </row>
    <row r="55" spans="1:6" ht="15.75" customHeight="1" x14ac:dyDescent="0.35">
      <c r="B55" s="81"/>
      <c r="C55" s="82" t="s">
        <v>33</v>
      </c>
      <c r="D55" s="83">
        <v>8</v>
      </c>
      <c r="F55" s="2"/>
    </row>
    <row r="56" spans="1:6" ht="15.75" customHeight="1" x14ac:dyDescent="0.35">
      <c r="B56" s="81"/>
      <c r="C56" s="82" t="s">
        <v>5</v>
      </c>
      <c r="D56" s="84" t="str">
        <f>IF(D54&gt;D55, "BUY", "SELL")</f>
        <v>BUY</v>
      </c>
    </row>
    <row r="57" spans="1:6" ht="15.75" customHeight="1" thickBot="1" x14ac:dyDescent="0.4">
      <c r="A57" s="2"/>
      <c r="B57" s="85"/>
      <c r="C57" s="86" t="s">
        <v>34</v>
      </c>
      <c r="D57" s="87">
        <f>(D54-D55)/D55</f>
        <v>0.18475805653178168</v>
      </c>
      <c r="F57" s="2"/>
    </row>
    <row r="58" spans="1:6" ht="15.75" customHeight="1" x14ac:dyDescent="0.35">
      <c r="A58" s="2"/>
      <c r="B58" s="2"/>
      <c r="C58" s="2"/>
      <c r="D58" s="2"/>
      <c r="F58" s="2"/>
    </row>
    <row r="59" spans="1:6" ht="15.75" customHeight="1" x14ac:dyDescent="0.35"/>
    <row r="60" spans="1:6" ht="15.75" customHeight="1" x14ac:dyDescent="0.35"/>
    <row r="61" spans="1:6" ht="15.75" customHeight="1" x14ac:dyDescent="0.35"/>
    <row r="62" spans="1:6" ht="15.75" customHeight="1" x14ac:dyDescent="0.35"/>
    <row r="63" spans="1:6" ht="15.75" customHeight="1" x14ac:dyDescent="0.35"/>
    <row r="64" spans="1:6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showGridLines="0" zoomScale="40" zoomScaleNormal="40" workbookViewId="0">
      <selection activeCell="C24" sqref="C24"/>
    </sheetView>
  </sheetViews>
  <sheetFormatPr defaultColWidth="11.23046875" defaultRowHeight="15" customHeight="1" x14ac:dyDescent="0.35"/>
  <cols>
    <col min="1" max="1" width="4.07421875" customWidth="1"/>
    <col min="2" max="26" width="10.53515625" customWidth="1"/>
  </cols>
  <sheetData>
    <row r="1" ht="15.75" customHeight="1" x14ac:dyDescent="0.35"/>
    <row r="2" ht="15.75" customHeight="1" x14ac:dyDescent="0.35"/>
    <row r="3" ht="15.75" customHeight="1" x14ac:dyDescent="0.35"/>
    <row r="4" ht="15.75" customHeight="1" x14ac:dyDescent="0.35"/>
    <row r="5" ht="15.75" customHeight="1" x14ac:dyDescent="0.35"/>
    <row r="6" ht="15.75" customHeight="1" x14ac:dyDescent="0.35"/>
    <row r="7" ht="15.75" customHeight="1" x14ac:dyDescent="0.35"/>
    <row r="8" ht="15.75" customHeight="1" x14ac:dyDescent="0.35"/>
    <row r="9" ht="15.75" customHeight="1" x14ac:dyDescent="0.35"/>
    <row r="10" ht="15.75" customHeight="1" x14ac:dyDescent="0.35"/>
    <row r="11" ht="15.75" customHeight="1" x14ac:dyDescent="0.35"/>
    <row r="12" ht="15.75" customHeight="1" x14ac:dyDescent="0.35"/>
    <row r="13" ht="15.75" customHeight="1" x14ac:dyDescent="0.35"/>
    <row r="14" ht="15.75" customHeight="1" x14ac:dyDescent="0.35"/>
    <row r="15" ht="15.75" customHeight="1" x14ac:dyDescent="0.35"/>
    <row r="1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X</vt:lpstr>
      <vt:lpstr>Key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Lerner Guenun, Alex Y.</cp:lastModifiedBy>
  <dcterms:modified xsi:type="dcterms:W3CDTF">2021-04-02T23:27:48Z</dcterms:modified>
</cp:coreProperties>
</file>