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oose flow r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<sst xmlns="http://schemas.openxmlformats.org/spreadsheetml/2006/main" count="120" uniqueCount="73">
  <si>
    <t xml:space="preserve">Step A.2 – Pre experiments preparations </t>
  </si>
  <si>
    <t xml:space="preserve">expirement date</t>
  </si>
  <si>
    <t xml:space="preserve">hour</t>
  </si>
  <si>
    <t xml:space="preserve">Goal: decide on flow rate</t>
  </si>
  <si>
    <t xml:space="preserve">8:00-15:30</t>
  </si>
  <si>
    <t xml:space="preserve">הוספנו כנף! </t>
  </si>
  <si>
    <t xml:space="preserve">התחלנו את כל הניסויים עם זווית אפס </t>
  </si>
  <si>
    <t xml:space="preserve">constant parameters:</t>
  </si>
  <si>
    <t xml:space="preserve">קוטר גליל</t>
  </si>
  <si>
    <t xml:space="preserve">רוחב תעלה</t>
  </si>
  <si>
    <t xml:space="preserve">גובה מים</t>
  </si>
  <si>
    <t xml:space="preserve">שטח חתך זרימה</t>
  </si>
  <si>
    <t xml:space="preserve">d[m]</t>
  </si>
  <si>
    <t xml:space="preserve">w[m]</t>
  </si>
  <si>
    <t xml:space="preserve">H[m]</t>
  </si>
  <si>
    <t xml:space="preserve">A[m^2]</t>
  </si>
  <si>
    <t xml:space="preserve">Meaning 1600/90 = 17.7  steps is 1 deg of rotation. </t>
  </si>
  <si>
    <t xml:space="preserve">1. Before the expirement measure the water temperture, and find the Density and dynamic viscosity from internet calculator:</t>
  </si>
  <si>
    <t xml:space="preserve">http://www.mhtl.uwaterloo.ca/old/onlinetools/airprop/airprop.html </t>
  </si>
  <si>
    <t xml:space="preserve">T_water [deg]</t>
  </si>
  <si>
    <t xml:space="preserve">Density [kg/m^3]</t>
  </si>
  <si>
    <t xml:space="preserve">dy visco [kg/m s]</t>
  </si>
  <si>
    <t xml:space="preserve">צריך לשנות בתחילת הניסוי</t>
  </si>
  <si>
    <t xml:space="preserve">2. אחרי רישום מדידה של טמפ, צפיפות וצמיגות, לפי הערכים שתקבלי בריינולדס הצפוי, תחליטי באיזה ספיקות לעבוד. </t>
  </si>
  <si>
    <t xml:space="preserve">רוטמטר</t>
  </si>
  <si>
    <t xml:space="preserve">מהירות הזרימה הממוצעת מספיקת רוטמטר חלקי שטח חתך</t>
  </si>
  <si>
    <t xml:space="preserve">לפי V_rot, אם היה גליל</t>
  </si>
  <si>
    <t xml:space="preserve">Q[L/min]</t>
  </si>
  <si>
    <t xml:space="preserve">Q[L/sec]</t>
  </si>
  <si>
    <t xml:space="preserve">Q[m^3/sec]</t>
  </si>
  <si>
    <t xml:space="preserve">V_rot [m/s]</t>
  </si>
  <si>
    <t xml:space="preserve">V_rot [cm/s]</t>
  </si>
  <si>
    <t xml:space="preserve">Expected Re</t>
  </si>
  <si>
    <t xml:space="preserve">3. מדידות</t>
  </si>
  <si>
    <t xml:space="preserve">run1</t>
  </si>
  <si>
    <t xml:space="preserve">עם גליל + כנף - בחירת ספיקה</t>
  </si>
  <si>
    <t xml:space="preserve">run 1</t>
  </si>
  <si>
    <t xml:space="preserve">צריך למלא בתחילת הניסוי</t>
  </si>
  <si>
    <t xml:space="preserve">צריך למלא כל ניסוי</t>
  </si>
  <si>
    <t xml:space="preserve">v[mm/s]</t>
  </si>
  <si>
    <t xml:space="preserve">v[m/s]</t>
  </si>
  <si>
    <t xml:space="preserve">Re_piv</t>
  </si>
  <si>
    <t xml:space="preserve">dt (laser) micro sec</t>
  </si>
  <si>
    <t xml:space="preserve">scale pixel/mm</t>
  </si>
  <si>
    <t xml:space="preserve">exp. No.</t>
  </si>
  <si>
    <t xml:space="preserve">Current temp</t>
  </si>
  <si>
    <t xml:space="preserve">Foil AOA</t>
  </si>
  <si>
    <t xml:space="preserve">First image No</t>
  </si>
  <si>
    <t xml:space="preserve">Last image No.</t>
  </si>
  <si>
    <t xml:space="preserve">האם בוצע?</t>
  </si>
  <si>
    <t xml:space="preserve">Cylinder location from inlet [cm]</t>
  </si>
  <si>
    <t xml:space="preserve">cylinder location from image frame [cm]</t>
  </si>
  <si>
    <t xml:space="preserve">foil axis location from inlet [cm]</t>
  </si>
  <si>
    <t xml:space="preserve">foil axis location from image frame [cm]</t>
  </si>
  <si>
    <t xml:space="preserve">בהרצה ראשונה מדדנו בשתי ספיקות, וראינו שאין מספיק מקום בין הגליל לכנף בשביל שיבצרו ערבולים מפותחים לפני פגיעה בכנף. לכן נרחיק את הכנף מהגליל להרצה השנייה</t>
  </si>
  <si>
    <t xml:space="preserve">1613 pixel = 120 mm (chord length)</t>
  </si>
  <si>
    <t xml:space="preserve">no</t>
  </si>
  <si>
    <t xml:space="preserve">yes</t>
  </si>
  <si>
    <t xml:space="preserve">run 2</t>
  </si>
  <si>
    <t xml:space="preserve">run2</t>
  </si>
  <si>
    <t xml:space="preserve">בהרצה שנייה - מרחק בין LE למרכז הגליל, היא 10 ס"מ. צריך לוודא לפי המרחקים בתוכנת PIV</t>
  </si>
  <si>
    <t xml:space="preserve">מרחק בין גליל וכנף פיקסלים</t>
  </si>
  <si>
    <t xml:space="preserve">מרחק בין גליל וכנף ממ </t>
  </si>
  <si>
    <t xml:space="preserve">מרחק בין גליל וכנף סמ</t>
  </si>
  <si>
    <t xml:space="preserve">run 3</t>
  </si>
  <si>
    <t xml:space="preserve">עם גליל + כנף - בזוויות שונות בספיקה קבועה</t>
  </si>
  <si>
    <t xml:space="preserve">לקחת מ run2 </t>
  </si>
  <si>
    <t xml:space="preserve">עיבוד תוצאות אחרי הניסוי:</t>
  </si>
  <si>
    <t xml:space="preserve">לפי V_rot</t>
  </si>
  <si>
    <t xml:space="preserve">לפי V_avg_PIV</t>
  </si>
  <si>
    <t xml:space="preserve">Current temp [deg]</t>
  </si>
  <si>
    <t xml:space="preserve">Re</t>
  </si>
  <si>
    <t xml:space="preserve">V__avg_PIV [m/s]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</si>
</sst>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General"/>
    <numFmt numFmtId="167" formatCode="0.00"/>
    <numFmt numFmtId="168" formatCode="0.000000"/>
    <numFmt numFmtId="169" formatCode="0.00000"/>
    <numFmt numFmtId="170" formatCode="0"/>
    <numFmt numFmtId="171" formatCode="0.0000"/>
    <numFmt numFmtId="172" formatCode="0.0"/>
    <numFmt numFmtId="173" formatCode="0.0000000"/>
  </numFmts>
  <fonts count="21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9"/>
      <color rgb="FF000000"/>
      <name val="Arial"/>
      <family val="2"/>
      <charset val="177"/>
    </font>
    <font>
      <sz val="9"/>
      <color rgb="FFFF0000"/>
      <name val="Arial"/>
      <family val="2"/>
      <charset val="177"/>
    </font>
    <font>
      <sz val="11"/>
      <color rgb="FFFF0000"/>
      <name val="Arial"/>
      <family val="2"/>
      <charset val="177"/>
    </font>
    <font>
      <sz val="11"/>
      <name val="Arial"/>
      <family val="2"/>
      <charset val="177"/>
    </font>
    <font>
      <u val="single"/>
      <sz val="11"/>
      <color rgb="FF0563C1"/>
      <name val="Arial"/>
      <family val="2"/>
      <charset val="177"/>
    </font>
    <font>
      <b val="true"/>
      <sz val="11"/>
      <color rgb="FFFF0000"/>
      <name val="Arial"/>
      <family val="2"/>
      <charset val="1"/>
    </font>
    <font>
      <sz val="11"/>
      <color rgb="FFD9D9D9"/>
      <name val="Arial"/>
      <family val="2"/>
      <charset val="177"/>
    </font>
    <font>
      <sz val="11"/>
      <color rgb="FF2E75B6"/>
      <name val="Arial"/>
      <family val="2"/>
      <charset val="177"/>
    </font>
    <font>
      <sz val="8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D9D9D9"/>
      <name val="Arial"/>
      <family val="2"/>
      <charset val="1"/>
    </font>
    <font>
      <sz val="11"/>
      <name val="Arial"/>
      <family val="2"/>
      <charset val="1"/>
    </font>
    <font>
      <sz val="11"/>
      <color rgb="FFE7E6E6"/>
      <name val="Arial"/>
      <family val="2"/>
      <charset val="177"/>
    </font>
    <font>
      <sz val="11"/>
      <color rgb="FF000000"/>
      <name val="Arial"/>
      <family val="2"/>
      <charset val="1"/>
    </font>
    <font>
      <sz val="11"/>
      <color rgb="FF006100"/>
      <name val="Arial"/>
      <family val="2"/>
      <charset val="177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AE3F3"/>
      </patternFill>
    </fill>
    <fill>
      <patternFill patternType="solid">
        <fgColor rgb="FFE7E6E6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5B9BD5"/>
        <bgColor rgb="FF96969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7E6E6"/>
      </patternFill>
    </fill>
    <fill>
      <patternFill patternType="solid">
        <fgColor rgb="FFC00000"/>
        <bgColor rgb="FFFF0000"/>
      </patternFill>
    </fill>
    <fill>
      <patternFill patternType="solid">
        <fgColor rgb="FFFFE699"/>
        <bgColor rgb="FFFFCC99"/>
      </patternFill>
    </fill>
    <fill>
      <patternFill patternType="solid">
        <fgColor rgb="FFBDD7EE"/>
        <bgColor rgb="FFD9D9D9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 readingOrder="2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true" indent="0" shrinkToFit="false" readingOrder="2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true" indent="0" shrinkToFit="false" readingOrder="2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72" fontId="20" fillId="2" borderId="1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0" fillId="2" borderId="1" xfId="21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1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2" borderId="1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2" borderId="1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Good" xfId="21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808000"/>
      <rgbColor rgb="FF800080"/>
      <rgbColor rgb="FF008080"/>
      <rgbColor rgb="FFD9D9D9"/>
      <rgbColor rgb="FF808080"/>
      <rgbColor rgb="FF5B9BD5"/>
      <rgbColor rgb="FF993366"/>
      <rgbColor rgb="FFE7E6E6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780480</xdr:colOff>
      <xdr:row>5</xdr:row>
      <xdr:rowOff>103320</xdr:rowOff>
    </xdr:from>
    <xdr:to>
      <xdr:col>13</xdr:col>
      <xdr:colOff>712440</xdr:colOff>
      <xdr:row>11</xdr:row>
      <xdr:rowOff>21240</xdr:rowOff>
    </xdr:to>
    <xdr:pic>
      <xdr:nvPicPr>
        <xdr:cNvPr id="0" name="Picture 1" descr=""/>
        <xdr:cNvPicPr/>
      </xdr:nvPicPr>
      <xdr:blipFill>
        <a:blip r:embed="rId1"/>
        <a:srcRect l="49322" t="46890" r="33270" b="22061"/>
        <a:stretch/>
      </xdr:blipFill>
      <xdr:spPr>
        <a:xfrm>
          <a:off x="9904680" y="1154880"/>
          <a:ext cx="1481400" cy="147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297000</xdr:colOff>
      <xdr:row>18</xdr:row>
      <xdr:rowOff>252720</xdr:rowOff>
    </xdr:from>
    <xdr:to>
      <xdr:col>15</xdr:col>
      <xdr:colOff>489600</xdr:colOff>
      <xdr:row>40</xdr:row>
      <xdr:rowOff>347760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421200" y="4087440"/>
          <a:ext cx="3428640" cy="4958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htl.uwaterloo.ca/old/onlinetools/airprop/airprop.htm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75"/>
  <sheetViews>
    <sheetView showFormulas="false" showGridLines="true" showRowColHeaders="true" showZeros="true" rightToLeft="false" tabSelected="true" showOutlineSymbols="true" defaultGridColor="true" view="normal" topLeftCell="A21" colorId="64" zoomScale="84" zoomScaleNormal="84" zoomScalePageLayoutView="100" workbookViewId="0">
      <selection pane="topLeft" activeCell="D43" activeCellId="0" sqref="D43"/>
    </sheetView>
  </sheetViews>
  <sheetFormatPr defaultColWidth="8.609375" defaultRowHeight="13.8" zeroHeight="false" outlineLevelRow="0" outlineLevelCol="0"/>
  <cols>
    <col collapsed="false" customWidth="true" hidden="false" outlineLevel="0" max="1" min="1" style="0" width="9.7"/>
    <col collapsed="false" customWidth="true" hidden="false" outlineLevel="0" max="2" min="2" style="0" width="13.6"/>
    <col collapsed="false" customWidth="true" hidden="false" outlineLevel="0" max="3" min="3" style="0" width="11.7"/>
    <col collapsed="false" customWidth="true" hidden="false" outlineLevel="0" max="4" min="4" style="0" width="12.9"/>
    <col collapsed="false" customWidth="true" hidden="false" outlineLevel="0" max="5" min="5" style="0" width="11.9"/>
    <col collapsed="false" customWidth="true" hidden="false" outlineLevel="0" max="6" min="6" style="0" width="9.29"/>
    <col collapsed="false" customWidth="true" hidden="false" outlineLevel="0" max="8" min="7" style="0" width="9.7"/>
    <col collapsed="false" customWidth="true" hidden="false" outlineLevel="0" max="9" min="9" style="0" width="10.7"/>
    <col collapsed="false" customWidth="true" hidden="false" outlineLevel="0" max="10" min="10" style="0" width="10.1"/>
    <col collapsed="false" customWidth="true" hidden="false" outlineLevel="0" max="12" min="12" style="0" width="11.4"/>
    <col collapsed="false" customWidth="true" hidden="false" outlineLevel="0" max="16" min="14" style="0" width="10.89"/>
    <col collapsed="false" customWidth="true" hidden="false" outlineLevel="0" max="19" min="19" style="0" width="10.5"/>
    <col collapsed="false" customWidth="true" hidden="false" outlineLevel="0" max="21" min="21" style="0" width="12.4"/>
    <col collapsed="false" customWidth="true" hidden="false" outlineLevel="0" max="23" min="23" style="0" width="10.7"/>
    <col collapsed="false" customWidth="true" hidden="false" outlineLevel="0" max="24" min="24" style="0" width="12.7"/>
    <col collapsed="false" customWidth="true" hidden="false" outlineLevel="0" max="25" min="25" style="0" width="10.4"/>
    <col collapsed="false" customWidth="true" hidden="false" outlineLevel="0" max="27" min="27" style="0" width="12.3"/>
    <col collapsed="false" customWidth="true" hidden="false" outlineLevel="0" max="30" min="28" style="0" width="13.4"/>
    <col collapsed="false" customWidth="true" hidden="false" outlineLevel="0" max="34" min="34" style="0" width="39.4"/>
    <col collapsed="false" customWidth="true" hidden="false" outlineLevel="0" max="35" min="35" style="0" width="19"/>
    <col collapsed="false" customWidth="true" hidden="false" outlineLevel="0" max="36" min="36" style="0" width="20.1"/>
  </cols>
  <sheetData>
    <row r="1" customFormat="false" ht="27.6" hidden="false" customHeight="false" outlineLevel="0" collapsed="false">
      <c r="A1" s="1" t="s">
        <v>0</v>
      </c>
      <c r="B1" s="2"/>
      <c r="C1" s="2"/>
      <c r="D1" s="2"/>
      <c r="I1" s="3"/>
      <c r="J1" s="4" t="s">
        <v>1</v>
      </c>
      <c r="K1" s="5" t="s">
        <v>2</v>
      </c>
    </row>
    <row r="2" customFormat="false" ht="13.8" hidden="false" customHeight="false" outlineLevel="0" collapsed="false">
      <c r="A2" s="6" t="s">
        <v>3</v>
      </c>
      <c r="B2" s="6"/>
      <c r="C2" s="6"/>
      <c r="D2" s="6"/>
      <c r="I2" s="7"/>
      <c r="J2" s="8" t="n">
        <v>45039</v>
      </c>
      <c r="K2" s="9" t="s">
        <v>4</v>
      </c>
    </row>
    <row r="3" customFormat="false" ht="13.8" hidden="false" customHeight="false" outlineLevel="0" collapsed="false">
      <c r="W3" s="0" t="s">
        <v>5</v>
      </c>
    </row>
    <row r="4" customFormat="false" ht="13.8" hidden="false" customHeight="false" outlineLevel="0" collapsed="false">
      <c r="W4" s="0" t="s">
        <v>6</v>
      </c>
    </row>
    <row r="5" customFormat="false" ht="13.8" hidden="false" customHeight="false" outlineLevel="0" collapsed="false">
      <c r="A5" s="10" t="s">
        <v>7</v>
      </c>
      <c r="B5" s="10"/>
      <c r="E5" s="11"/>
      <c r="F5" s="11"/>
      <c r="G5" s="11"/>
      <c r="H5" s="11"/>
      <c r="I5" s="11"/>
    </row>
    <row r="6" customFormat="false" ht="29.4" hidden="false" customHeight="true" outlineLevel="0" collapsed="false">
      <c r="A6" s="12" t="s">
        <v>8</v>
      </c>
      <c r="B6" s="12" t="s">
        <v>9</v>
      </c>
      <c r="C6" s="12" t="s">
        <v>10</v>
      </c>
      <c r="D6" s="12" t="s">
        <v>11</v>
      </c>
      <c r="E6" s="13"/>
      <c r="F6" s="13"/>
      <c r="G6" s="13"/>
      <c r="H6" s="13"/>
      <c r="I6" s="13"/>
      <c r="S6" s="14" t="str">
        <f aca="false">"-1600 to 1600 range of steps to get a degrees of 90 to -90 deg, on the controler software"</f>
        <v>-1600 to 1600 range of steps to get a degrees of 90 to -90 deg, on the controler software</v>
      </c>
      <c r="T6" s="15"/>
      <c r="U6" s="15"/>
      <c r="V6" s="15"/>
      <c r="W6" s="15"/>
      <c r="X6" s="15"/>
      <c r="Y6" s="15"/>
      <c r="Z6" s="16"/>
    </row>
    <row r="7" customFormat="false" ht="37.95" hidden="false" customHeight="true" outlineLevel="0" collapsed="false">
      <c r="A7" s="17" t="s">
        <v>12</v>
      </c>
      <c r="B7" s="17" t="s">
        <v>13</v>
      </c>
      <c r="C7" s="17" t="s">
        <v>14</v>
      </c>
      <c r="D7" s="17" t="s">
        <v>15</v>
      </c>
      <c r="E7" s="3"/>
      <c r="F7" s="3"/>
      <c r="G7" s="3"/>
      <c r="H7" s="3"/>
      <c r="I7" s="3"/>
      <c r="S7" s="18" t="s">
        <v>16</v>
      </c>
      <c r="T7" s="19"/>
      <c r="U7" s="19"/>
      <c r="V7" s="19"/>
      <c r="W7" s="19"/>
      <c r="X7" s="19"/>
      <c r="Y7" s="19"/>
      <c r="Z7" s="20"/>
    </row>
    <row r="8" customFormat="false" ht="13.8" hidden="false" customHeight="false" outlineLevel="0" collapsed="false">
      <c r="A8" s="9" t="n">
        <f aca="false">2/100</f>
        <v>0.02</v>
      </c>
      <c r="B8" s="9" t="n">
        <f aca="false">23/100</f>
        <v>0.23</v>
      </c>
      <c r="C8" s="9" t="n">
        <f aca="false">11/100</f>
        <v>0.11</v>
      </c>
      <c r="D8" s="9" t="n">
        <f aca="false">C8*B8</f>
        <v>0.0253</v>
      </c>
      <c r="E8" s="21"/>
      <c r="F8" s="21"/>
      <c r="G8" s="21"/>
      <c r="H8" s="21"/>
      <c r="I8" s="21"/>
    </row>
    <row r="9" customFormat="false" ht="13.8" hidden="false" customHeight="false" outlineLevel="0" collapsed="false">
      <c r="E9" s="21"/>
      <c r="F9" s="21"/>
      <c r="G9" s="21"/>
      <c r="H9" s="21"/>
      <c r="I9" s="21"/>
    </row>
    <row r="13" customFormat="false" ht="13.8" hidden="false" customHeight="false" outlineLevel="0" collapsed="false">
      <c r="A13" s="22"/>
      <c r="B13" s="22"/>
      <c r="C13" s="22"/>
      <c r="D13" s="22"/>
      <c r="R13" s="22"/>
      <c r="T13" s="22"/>
      <c r="U13" s="22"/>
      <c r="V13" s="22"/>
    </row>
    <row r="16" customFormat="false" ht="13.8" hidden="false" customHeight="false" outlineLevel="0" collapsed="false">
      <c r="A16" s="23" t="s">
        <v>17</v>
      </c>
      <c r="B16" s="24"/>
      <c r="C16" s="24"/>
      <c r="D16" s="24"/>
      <c r="E16" s="24"/>
      <c r="F16" s="24"/>
      <c r="G16" s="24"/>
      <c r="H16" s="24"/>
      <c r="I16" s="24"/>
      <c r="J16" s="24"/>
    </row>
    <row r="17" customFormat="false" ht="13.8" hidden="false" customHeight="false" outlineLevel="0" collapsed="false">
      <c r="B17" s="25" t="s">
        <v>18</v>
      </c>
    </row>
    <row r="19" customFormat="false" ht="27.6" hidden="false" customHeight="false" outlineLevel="0" collapsed="false">
      <c r="A19" s="26" t="s">
        <v>19</v>
      </c>
      <c r="B19" s="26" t="s">
        <v>20</v>
      </c>
      <c r="C19" s="26" t="s">
        <v>21</v>
      </c>
      <c r="D19" s="27" t="s">
        <v>22</v>
      </c>
    </row>
    <row r="20" customFormat="false" ht="13.8" hidden="false" customHeight="false" outlineLevel="0" collapsed="false">
      <c r="A20" s="9" t="n">
        <v>32</v>
      </c>
      <c r="B20" s="28" t="n">
        <v>994.57</v>
      </c>
      <c r="C20" s="29" t="n">
        <v>0.00074507</v>
      </c>
    </row>
    <row r="21" customFormat="false" ht="13.8" hidden="false" customHeight="false" outlineLevel="0" collapsed="false">
      <c r="A21" s="30"/>
      <c r="B21" s="30"/>
      <c r="C21" s="30"/>
    </row>
    <row r="22" customFormat="false" ht="13.8" hidden="false" customHeight="false" outlineLevel="0" collapsed="false">
      <c r="A22" s="31"/>
      <c r="B22" s="32"/>
      <c r="C22" s="33"/>
      <c r="D22" s="34"/>
      <c r="E22" s="32"/>
      <c r="F22" s="35"/>
    </row>
    <row r="23" customFormat="false" ht="13.8" hidden="false" customHeight="false" outlineLevel="0" collapsed="false">
      <c r="A23" s="31"/>
      <c r="B23" s="32"/>
      <c r="C23" s="33"/>
      <c r="D23" s="34"/>
      <c r="E23" s="32"/>
      <c r="F23" s="35"/>
      <c r="I23" s="36"/>
    </row>
    <row r="24" customFormat="false" ht="13.8" hidden="false" customHeight="false" outlineLevel="0" collapsed="false">
      <c r="A24" s="31"/>
      <c r="B24" s="32"/>
      <c r="C24" s="33"/>
      <c r="D24" s="34"/>
      <c r="E24" s="32"/>
      <c r="F24" s="35"/>
      <c r="I24" s="36"/>
    </row>
    <row r="25" customFormat="false" ht="13.8" hidden="false" customHeight="true" outlineLevel="0" collapsed="false">
      <c r="A25" s="31"/>
      <c r="B25" s="37" t="s">
        <v>23</v>
      </c>
      <c r="C25" s="37"/>
      <c r="D25" s="37"/>
      <c r="E25" s="37"/>
      <c r="F25" s="37"/>
      <c r="G25" s="37"/>
      <c r="H25" s="38"/>
      <c r="I25" s="36"/>
    </row>
    <row r="26" customFormat="false" ht="13.8" hidden="false" customHeight="false" outlineLevel="0" collapsed="false">
      <c r="B26" s="37"/>
      <c r="C26" s="37"/>
      <c r="D26" s="37"/>
      <c r="E26" s="37"/>
      <c r="F26" s="37"/>
      <c r="G26" s="37"/>
      <c r="H26" s="38"/>
    </row>
    <row r="27" customFormat="false" ht="13.8" hidden="false" customHeight="false" outlineLevel="0" collapsed="false">
      <c r="A27" s="39"/>
      <c r="J27" s="40"/>
      <c r="K27" s="40"/>
      <c r="L27" s="40"/>
      <c r="M27" s="40"/>
      <c r="R27" s="40"/>
      <c r="S27" s="40"/>
      <c r="T27" s="40"/>
      <c r="U27" s="40"/>
      <c r="V27" s="40"/>
      <c r="W27" s="40"/>
      <c r="X27" s="40"/>
    </row>
    <row r="28" s="46" customFormat="true" ht="35.4" hidden="false" customHeight="true" outlineLevel="0" collapsed="false">
      <c r="A28" s="41"/>
      <c r="B28" s="42" t="s">
        <v>24</v>
      </c>
      <c r="C28" s="42"/>
      <c r="D28" s="42"/>
      <c r="E28" s="43" t="s">
        <v>25</v>
      </c>
      <c r="F28" s="43"/>
      <c r="G28" s="44" t="s">
        <v>26</v>
      </c>
      <c r="H28" s="45"/>
      <c r="J28" s="47"/>
      <c r="K28" s="48"/>
      <c r="L28" s="48"/>
      <c r="S28" s="49"/>
      <c r="T28" s="49"/>
      <c r="U28" s="49"/>
      <c r="V28" s="48"/>
      <c r="W28" s="48"/>
    </row>
    <row r="29" customFormat="false" ht="55.95" hidden="false" customHeight="true" outlineLevel="0" collapsed="false">
      <c r="B29" s="4" t="s">
        <v>27</v>
      </c>
      <c r="C29" s="4" t="s">
        <v>28</v>
      </c>
      <c r="D29" s="4" t="s">
        <v>29</v>
      </c>
      <c r="E29" s="4" t="s">
        <v>30</v>
      </c>
      <c r="F29" s="4" t="s">
        <v>31</v>
      </c>
      <c r="G29" s="4" t="s">
        <v>32</v>
      </c>
      <c r="H29" s="3"/>
      <c r="I29" s="3"/>
      <c r="J29" s="3"/>
      <c r="K29" s="3"/>
      <c r="L29" s="3"/>
      <c r="M29" s="3"/>
      <c r="R29" s="3"/>
      <c r="S29" s="3"/>
      <c r="T29" s="3"/>
      <c r="U29" s="3"/>
      <c r="V29" s="3"/>
      <c r="W29" s="3"/>
      <c r="X29" s="3"/>
    </row>
    <row r="30" customFormat="false" ht="13.8" hidden="false" customHeight="false" outlineLevel="0" collapsed="false">
      <c r="B30" s="50" t="n">
        <v>20</v>
      </c>
      <c r="C30" s="51" t="n">
        <f aca="false">B30/60</f>
        <v>0.333333333333333</v>
      </c>
      <c r="D30" s="52" t="n">
        <f aca="false">C30*0.001</f>
        <v>0.000333333333333333</v>
      </c>
      <c r="E30" s="53" t="n">
        <f aca="false">D30/$D$8</f>
        <v>0.0131752305665349</v>
      </c>
      <c r="F30" s="51" t="n">
        <f aca="false">100*E30</f>
        <v>1.31752305665349</v>
      </c>
      <c r="G30" s="54" t="n">
        <f aca="false">$B$20*E30*$A$8/$C$20</f>
        <v>351.743837882578</v>
      </c>
      <c r="H30" s="54"/>
      <c r="I30" s="50"/>
    </row>
    <row r="31" customFormat="false" ht="13.8" hidden="false" customHeight="false" outlineLevel="0" collapsed="false">
      <c r="B31" s="55" t="n">
        <f aca="false">B30+10</f>
        <v>30</v>
      </c>
      <c r="C31" s="56" t="n">
        <f aca="false">B31/60</f>
        <v>0.5</v>
      </c>
      <c r="D31" s="57" t="n">
        <f aca="false">C31*0.001</f>
        <v>0.0005</v>
      </c>
      <c r="E31" s="58" t="n">
        <f aca="false">D31/$D$8</f>
        <v>0.0197628458498024</v>
      </c>
      <c r="F31" s="56" t="n">
        <f aca="false">100*E31</f>
        <v>1.97628458498024</v>
      </c>
      <c r="G31" s="59" t="n">
        <f aca="false">$B$20*E31*$A$8/$C$20</f>
        <v>527.615756823867</v>
      </c>
      <c r="H31" s="54"/>
      <c r="I31" s="50"/>
    </row>
    <row r="32" customFormat="false" ht="13.8" hidden="false" customHeight="false" outlineLevel="0" collapsed="false">
      <c r="B32" s="60" t="n">
        <v>35</v>
      </c>
      <c r="C32" s="61" t="n">
        <f aca="false">B32/60</f>
        <v>0.583333333333333</v>
      </c>
      <c r="D32" s="62" t="n">
        <f aca="false">C32*0.001</f>
        <v>0.000583333333333333</v>
      </c>
      <c r="E32" s="63" t="n">
        <f aca="false">D32/$D$8</f>
        <v>0.0230566534914361</v>
      </c>
      <c r="F32" s="61" t="n">
        <f aca="false">100*E32</f>
        <v>2.30566534914361</v>
      </c>
      <c r="G32" s="64" t="n">
        <f aca="false">$B$20*E32*$A$8/$C$20</f>
        <v>615.551716294512</v>
      </c>
      <c r="H32" s="65"/>
      <c r="I32" s="3"/>
    </row>
    <row r="33" customFormat="false" ht="13.8" hidden="false" customHeight="false" outlineLevel="0" collapsed="false">
      <c r="B33" s="66" t="n">
        <v>40</v>
      </c>
      <c r="C33" s="67" t="n">
        <f aca="false">B33/60</f>
        <v>0.666666666666667</v>
      </c>
      <c r="D33" s="68" t="n">
        <f aca="false">C33*0.001</f>
        <v>0.000666666666666667</v>
      </c>
      <c r="E33" s="69" t="n">
        <f aca="false">D33/$D$8</f>
        <v>0.0263504611330698</v>
      </c>
      <c r="F33" s="67" t="n">
        <f aca="false">100*E33</f>
        <v>2.63504611330698</v>
      </c>
      <c r="G33" s="70" t="n">
        <f aca="false">$B$20*E33*$A$8/$C$20</f>
        <v>703.487675765156</v>
      </c>
      <c r="H33" s="65"/>
      <c r="I33" s="3"/>
    </row>
    <row r="34" customFormat="false" ht="13.8" hidden="false" customHeight="false" outlineLevel="0" collapsed="false">
      <c r="B34" s="71" t="n">
        <v>45</v>
      </c>
      <c r="C34" s="72" t="n">
        <f aca="false">B34/60</f>
        <v>0.75</v>
      </c>
      <c r="D34" s="73" t="n">
        <f aca="false">C34*0.001</f>
        <v>0.00075</v>
      </c>
      <c r="E34" s="74" t="n">
        <f aca="false">D34/$D$8</f>
        <v>0.0296442687747035</v>
      </c>
      <c r="F34" s="72" t="n">
        <f aca="false">100*E34</f>
        <v>2.96442687747036</v>
      </c>
      <c r="G34" s="75" t="n">
        <f aca="false">$B$20*E34*$A$8/$C$20</f>
        <v>791.423635235801</v>
      </c>
      <c r="H34" s="65"/>
      <c r="I34" s="3"/>
    </row>
    <row r="35" customFormat="false" ht="13.8" hidden="false" customHeight="false" outlineLevel="0" collapsed="false">
      <c r="A35" s="31"/>
      <c r="B35" s="31"/>
      <c r="C35" s="32"/>
      <c r="D35" s="33"/>
      <c r="E35" s="34"/>
      <c r="F35" s="32"/>
      <c r="G35" s="35"/>
      <c r="H35" s="35"/>
    </row>
    <row r="36" customFormat="false" ht="13.8" hidden="false" customHeight="false" outlineLevel="0" collapsed="false">
      <c r="A36" s="31"/>
      <c r="B36" s="31"/>
      <c r="C36" s="32"/>
      <c r="D36" s="33"/>
      <c r="E36" s="34"/>
      <c r="F36" s="32"/>
      <c r="G36" s="35"/>
      <c r="H36" s="35"/>
    </row>
    <row r="37" customFormat="false" ht="13.8" hidden="false" customHeight="false" outlineLevel="0" collapsed="false">
      <c r="C37" s="76"/>
    </row>
    <row r="38" customFormat="false" ht="14.4" hidden="false" customHeight="true" outlineLevel="0" collapsed="false">
      <c r="B38" s="24" t="s">
        <v>33</v>
      </c>
    </row>
    <row r="39" customFormat="false" ht="14.4" hidden="false" customHeight="false" outlineLevel="0" collapsed="false">
      <c r="A39" s="41"/>
      <c r="B39" s="3"/>
      <c r="C39" s="3"/>
      <c r="D39" s="3"/>
      <c r="E39" s="77"/>
      <c r="F39" s="77"/>
      <c r="G39" s="45"/>
      <c r="Q39" s="78" t="s">
        <v>34</v>
      </c>
      <c r="R39" s="79" t="s">
        <v>35</v>
      </c>
      <c r="S39" s="79"/>
      <c r="T39" s="79"/>
      <c r="U39" s="79"/>
      <c r="V39" s="79"/>
      <c r="W39" s="79"/>
    </row>
    <row r="40" customFormat="false" ht="14.4" hidden="false" customHeight="true" outlineLevel="0" collapsed="false">
      <c r="B40" s="80" t="s">
        <v>36</v>
      </c>
      <c r="C40" s="3"/>
      <c r="E40" s="3"/>
      <c r="G40" s="3"/>
      <c r="R40" s="46"/>
      <c r="S40" s="81" t="s">
        <v>37</v>
      </c>
      <c r="T40" s="81"/>
      <c r="U40" s="82" t="s">
        <v>38</v>
      </c>
      <c r="V40" s="82"/>
    </row>
    <row r="41" customFormat="false" ht="36" hidden="false" customHeight="true" outlineLevel="0" collapsed="false">
      <c r="B41" s="50"/>
      <c r="C41" s="4" t="s">
        <v>27</v>
      </c>
      <c r="D41" s="4" t="s">
        <v>39</v>
      </c>
      <c r="E41" s="4" t="s">
        <v>40</v>
      </c>
      <c r="F41" s="26" t="s">
        <v>19</v>
      </c>
      <c r="G41" s="26" t="s">
        <v>20</v>
      </c>
      <c r="H41" s="26" t="s">
        <v>21</v>
      </c>
      <c r="I41" s="4" t="s">
        <v>41</v>
      </c>
      <c r="J41" s="4" t="s">
        <v>42</v>
      </c>
      <c r="K41" s="4" t="s">
        <v>43</v>
      </c>
      <c r="Q41" s="4" t="s">
        <v>27</v>
      </c>
      <c r="R41" s="4" t="s">
        <v>44</v>
      </c>
      <c r="S41" s="83" t="s">
        <v>45</v>
      </c>
      <c r="T41" s="83" t="s">
        <v>46</v>
      </c>
      <c r="U41" s="83" t="s">
        <v>47</v>
      </c>
      <c r="V41" s="83" t="s">
        <v>48</v>
      </c>
      <c r="W41" s="83" t="s">
        <v>49</v>
      </c>
      <c r="AA41" s="83" t="s">
        <v>50</v>
      </c>
      <c r="AB41" s="83" t="s">
        <v>51</v>
      </c>
      <c r="AC41" s="83" t="s">
        <v>52</v>
      </c>
      <c r="AD41" s="83" t="s">
        <v>53</v>
      </c>
      <c r="AH41" s="84" t="s">
        <v>54</v>
      </c>
    </row>
    <row r="42" customFormat="false" ht="14.4" hidden="false" customHeight="true" outlineLevel="0" collapsed="false">
      <c r="C42" s="55" t="n">
        <v>30</v>
      </c>
      <c r="D42" s="85" t="n">
        <f aca="false">4.6/1613*120/0.025</f>
        <v>13.6887786732796</v>
      </c>
      <c r="E42" s="57" t="n">
        <f aca="false">D42/1000</f>
        <v>0.0136887786732796</v>
      </c>
      <c r="G42" s="86"/>
      <c r="H42" s="87"/>
      <c r="I42" s="59" t="n">
        <f aca="false">$B$20*E42*$A$8/$C$20</f>
        <v>365.45421517666</v>
      </c>
      <c r="J42" s="85" t="n">
        <v>25000</v>
      </c>
      <c r="K42" s="85" t="s">
        <v>55</v>
      </c>
      <c r="Q42" s="55" t="n">
        <f aca="false">B31</f>
        <v>30</v>
      </c>
      <c r="R42" s="5" t="n">
        <v>1.3</v>
      </c>
      <c r="S42" s="88"/>
      <c r="T42" s="88" t="n">
        <v>0</v>
      </c>
      <c r="U42" s="88"/>
      <c r="V42" s="88"/>
      <c r="W42" s="88" t="s">
        <v>56</v>
      </c>
      <c r="AA42" s="88"/>
      <c r="AB42" s="88"/>
      <c r="AC42" s="88"/>
      <c r="AD42" s="88"/>
    </row>
    <row r="43" customFormat="false" ht="13.8" hidden="false" customHeight="false" outlineLevel="0" collapsed="false">
      <c r="B43" s="3" t="n">
        <v>1.2</v>
      </c>
      <c r="C43" s="60" t="n">
        <v>35</v>
      </c>
      <c r="D43" s="85" t="n">
        <f aca="false">7.1/1613*120/0.025</f>
        <v>21.128332300062</v>
      </c>
      <c r="E43" s="57" t="n">
        <f aca="false">D43/1000</f>
        <v>0.021128332300062</v>
      </c>
      <c r="F43" s="89" t="n">
        <v>34</v>
      </c>
      <c r="G43" s="90"/>
      <c r="H43" s="91"/>
      <c r="I43" s="59" t="n">
        <f aca="false">$B$20*E43*$A$8/$C$20</f>
        <v>564.070636468323</v>
      </c>
      <c r="J43" s="70"/>
      <c r="K43" s="85"/>
      <c r="Q43" s="60" t="n">
        <v>35</v>
      </c>
      <c r="R43" s="5" t="n">
        <v>1.2</v>
      </c>
      <c r="S43" s="9" t="n">
        <v>34</v>
      </c>
      <c r="T43" s="9" t="n">
        <v>0</v>
      </c>
      <c r="U43" s="9" t="n">
        <v>250</v>
      </c>
      <c r="V43" s="9" t="n">
        <v>299</v>
      </c>
      <c r="W43" s="88" t="s">
        <v>57</v>
      </c>
      <c r="AA43" s="9" t="n">
        <v>10</v>
      </c>
      <c r="AB43" s="9"/>
      <c r="AC43" s="9" t="n">
        <v>20</v>
      </c>
      <c r="AD43" s="9"/>
    </row>
    <row r="44" customFormat="false" ht="13.8" hidden="false" customHeight="false" outlineLevel="0" collapsed="false">
      <c r="B44" s="92" t="n">
        <v>1.1</v>
      </c>
      <c r="C44" s="66" t="n">
        <v>40</v>
      </c>
      <c r="D44" s="68"/>
      <c r="E44" s="57"/>
      <c r="F44" s="9" t="n">
        <v>32</v>
      </c>
      <c r="G44" s="90"/>
      <c r="H44" s="91"/>
      <c r="I44" s="59" t="n">
        <f aca="false">$B$20*E44*$A$8/$C$20</f>
        <v>0</v>
      </c>
      <c r="J44" s="70"/>
      <c r="K44" s="85"/>
      <c r="Q44" s="66" t="n">
        <v>40</v>
      </c>
      <c r="R44" s="5" t="n">
        <v>1.1</v>
      </c>
      <c r="S44" s="88" t="n">
        <v>32</v>
      </c>
      <c r="T44" s="88" t="n">
        <v>0</v>
      </c>
      <c r="U44" s="88" t="n">
        <v>200</v>
      </c>
      <c r="V44" s="88" t="n">
        <v>249</v>
      </c>
      <c r="W44" s="88" t="s">
        <v>57</v>
      </c>
      <c r="AA44" s="88" t="n">
        <v>10</v>
      </c>
      <c r="AB44" s="88"/>
      <c r="AC44" s="88" t="n">
        <v>20</v>
      </c>
      <c r="AD44" s="88"/>
    </row>
    <row r="45" customFormat="false" ht="13.8" hidden="false" customHeight="false" outlineLevel="0" collapsed="false">
      <c r="B45" s="93"/>
      <c r="C45" s="94"/>
      <c r="D45" s="95"/>
      <c r="E45" s="96"/>
      <c r="F45" s="94"/>
      <c r="G45" s="97"/>
      <c r="Q45" s="3"/>
      <c r="R45" s="98"/>
      <c r="S45" s="98"/>
      <c r="T45" s="98"/>
      <c r="U45" s="98"/>
      <c r="V45" s="98"/>
      <c r="W45" s="98"/>
      <c r="AA45" s="88"/>
      <c r="AB45" s="88"/>
      <c r="AC45" s="88"/>
      <c r="AD45" s="88"/>
    </row>
    <row r="48" customFormat="false" ht="14.4" hidden="false" customHeight="false" outlineLevel="0" collapsed="false">
      <c r="B48" s="78" t="s">
        <v>58</v>
      </c>
      <c r="C48" s="3"/>
      <c r="E48" s="3"/>
      <c r="G48" s="3"/>
    </row>
    <row r="49" customFormat="false" ht="28.2" hidden="false" customHeight="false" outlineLevel="0" collapsed="false">
      <c r="B49" s="50"/>
      <c r="C49" s="4" t="s">
        <v>27</v>
      </c>
      <c r="D49" s="4" t="s">
        <v>39</v>
      </c>
      <c r="E49" s="4" t="s">
        <v>40</v>
      </c>
      <c r="F49" s="26" t="s">
        <v>19</v>
      </c>
      <c r="G49" s="26" t="s">
        <v>20</v>
      </c>
      <c r="H49" s="26" t="s">
        <v>21</v>
      </c>
      <c r="I49" s="4" t="s">
        <v>41</v>
      </c>
      <c r="J49" s="4" t="s">
        <v>42</v>
      </c>
      <c r="K49" s="4" t="s">
        <v>43</v>
      </c>
      <c r="Q49" s="78" t="s">
        <v>59</v>
      </c>
      <c r="R49" s="99" t="s">
        <v>35</v>
      </c>
      <c r="S49" s="99"/>
      <c r="T49" s="99"/>
      <c r="U49" s="99"/>
      <c r="V49" s="99"/>
      <c r="W49" s="99"/>
    </row>
    <row r="50" customFormat="false" ht="13.8" hidden="false" customHeight="true" outlineLevel="0" collapsed="false">
      <c r="B50" s="92" t="n">
        <v>2.1</v>
      </c>
      <c r="C50" s="55" t="n">
        <v>30</v>
      </c>
      <c r="D50" s="100" t="n">
        <f aca="false">5.8/1613*120/0.025</f>
        <v>17.2597644141352</v>
      </c>
      <c r="E50" s="101" t="n">
        <f aca="false">D50/1000</f>
        <v>0.0172597644141352</v>
      </c>
      <c r="F50" s="102" t="n">
        <f aca="false">S52</f>
        <v>32</v>
      </c>
      <c r="G50" s="103" t="n">
        <v>994.57</v>
      </c>
      <c r="H50" s="104" t="n">
        <v>0.00074507</v>
      </c>
      <c r="I50" s="59" t="n">
        <f aca="false">$G$50*E50*$A$8/$H$50</f>
        <v>460.790097396658</v>
      </c>
      <c r="J50" s="9" t="n">
        <v>25000</v>
      </c>
      <c r="K50" s="9" t="s">
        <v>55</v>
      </c>
      <c r="R50" s="46"/>
      <c r="S50" s="105" t="s">
        <v>37</v>
      </c>
      <c r="T50" s="105"/>
      <c r="U50" s="106" t="s">
        <v>38</v>
      </c>
      <c r="V50" s="106"/>
      <c r="W50" s="106"/>
    </row>
    <row r="51" customFormat="false" ht="40.2" hidden="false" customHeight="true" outlineLevel="0" collapsed="false">
      <c r="B51" s="3" t="n">
        <v>2.2</v>
      </c>
      <c r="C51" s="107" t="n">
        <v>35</v>
      </c>
      <c r="D51" s="108" t="n">
        <f aca="false">7.14/1613*120/0.025</f>
        <v>21.2473651580905</v>
      </c>
      <c r="E51" s="109" t="n">
        <f aca="false">D51/1000</f>
        <v>0.0212473651580905</v>
      </c>
      <c r="F51" s="110" t="n">
        <v>33</v>
      </c>
      <c r="G51" s="111" t="n">
        <v>994.25</v>
      </c>
      <c r="H51" s="112" t="n">
        <v>0.00072974</v>
      </c>
      <c r="I51" s="59" t="n">
        <f aca="false">$G$51*E51*$A$8/$H$51</f>
        <v>578.978617272768</v>
      </c>
      <c r="J51" s="70"/>
      <c r="K51" s="9"/>
      <c r="Q51" s="4" t="s">
        <v>27</v>
      </c>
      <c r="R51" s="4" t="s">
        <v>44</v>
      </c>
      <c r="S51" s="83" t="s">
        <v>45</v>
      </c>
      <c r="T51" s="83" t="s">
        <v>46</v>
      </c>
      <c r="U51" s="83" t="s">
        <v>47</v>
      </c>
      <c r="V51" s="83" t="s">
        <v>48</v>
      </c>
      <c r="W51" s="83" t="s">
        <v>49</v>
      </c>
      <c r="AA51" s="83" t="s">
        <v>50</v>
      </c>
      <c r="AB51" s="83" t="s">
        <v>51</v>
      </c>
      <c r="AC51" s="83" t="s">
        <v>52</v>
      </c>
      <c r="AD51" s="83" t="s">
        <v>53</v>
      </c>
      <c r="AH51" s="113" t="s">
        <v>60</v>
      </c>
    </row>
    <row r="52" customFormat="false" ht="14.25" hidden="false" customHeight="true" outlineLevel="0" collapsed="false">
      <c r="B52" s="3"/>
      <c r="C52" s="3"/>
      <c r="D52" s="114"/>
      <c r="E52" s="115"/>
      <c r="F52" s="98"/>
      <c r="G52" s="116"/>
      <c r="H52" s="117"/>
      <c r="I52" s="118"/>
      <c r="J52" s="65"/>
      <c r="K52" s="98"/>
      <c r="Q52" s="55" t="n">
        <v>30</v>
      </c>
      <c r="R52" s="5" t="n">
        <v>2.1</v>
      </c>
      <c r="S52" s="88" t="n">
        <v>32</v>
      </c>
      <c r="T52" s="88" t="n">
        <v>0</v>
      </c>
      <c r="U52" s="88" t="n">
        <v>300</v>
      </c>
      <c r="V52" s="88" t="n">
        <v>349</v>
      </c>
      <c r="W52" s="88" t="s">
        <v>57</v>
      </c>
      <c r="AA52" s="88" t="n">
        <v>10</v>
      </c>
      <c r="AB52" s="88"/>
      <c r="AC52" s="88" t="n">
        <v>23.6</v>
      </c>
      <c r="AD52" s="88"/>
    </row>
    <row r="53" customFormat="false" ht="13.8" hidden="false" customHeight="false" outlineLevel="0" collapsed="false">
      <c r="E53" s="119" t="n">
        <v>0.0212</v>
      </c>
      <c r="Q53" s="60" t="n">
        <v>35</v>
      </c>
      <c r="R53" s="5" t="n">
        <v>2.2</v>
      </c>
      <c r="S53" s="88" t="n">
        <v>32</v>
      </c>
      <c r="T53" s="9" t="n">
        <v>0</v>
      </c>
      <c r="U53" s="9" t="n">
        <v>400</v>
      </c>
      <c r="V53" s="9" t="n">
        <v>649</v>
      </c>
      <c r="W53" s="88" t="s">
        <v>57</v>
      </c>
      <c r="AA53" s="9" t="n">
        <v>10</v>
      </c>
      <c r="AB53" s="9"/>
      <c r="AC53" s="9" t="n">
        <v>23.6</v>
      </c>
      <c r="AD53" s="9"/>
    </row>
    <row r="54" customFormat="false" ht="13.8" hidden="false" customHeight="false" outlineLevel="0" collapsed="false">
      <c r="E54" s="0" t="n">
        <v>0.0212473651580905</v>
      </c>
      <c r="Q54" s="3"/>
      <c r="R54" s="98"/>
      <c r="S54" s="98"/>
      <c r="T54" s="98"/>
      <c r="U54" s="98"/>
      <c r="V54" s="98"/>
      <c r="W54" s="98"/>
      <c r="AA54" s="88" t="n">
        <v>10</v>
      </c>
      <c r="AB54" s="88"/>
      <c r="AC54" s="88" t="n">
        <v>23.6</v>
      </c>
      <c r="AD54" s="88"/>
    </row>
    <row r="55" customFormat="false" ht="13.8" hidden="false" customHeight="false" outlineLevel="0" collapsed="false">
      <c r="Q55" s="3"/>
      <c r="R55" s="98"/>
      <c r="S55" s="98"/>
      <c r="T55" s="98"/>
      <c r="U55" s="98"/>
      <c r="V55" s="98"/>
      <c r="W55" s="98"/>
      <c r="AA55" s="88"/>
      <c r="AB55" s="88"/>
      <c r="AC55" s="88"/>
      <c r="AD55" s="88"/>
      <c r="AH55" s="0" t="s">
        <v>61</v>
      </c>
      <c r="AI55" s="0" t="s">
        <v>62</v>
      </c>
      <c r="AJ55" s="0" t="s">
        <v>63</v>
      </c>
    </row>
    <row r="56" customFormat="false" ht="13.8" hidden="false" customHeight="false" outlineLevel="0" collapsed="false">
      <c r="AH56" s="0" t="n">
        <v>1387.06</v>
      </c>
      <c r="AI56" s="0" t="n">
        <f aca="false">(AH56/1613)*120</f>
        <v>103.191072535648</v>
      </c>
      <c r="AJ56" s="0" t="n">
        <f aca="false">AI56/10</f>
        <v>10.3191072535648</v>
      </c>
    </row>
    <row r="58" customFormat="false" ht="14.4" hidden="false" customHeight="false" outlineLevel="0" collapsed="false"/>
    <row r="59" customFormat="false" ht="14.4" hidden="false" customHeight="false" outlineLevel="0" collapsed="false">
      <c r="Q59" s="78" t="s">
        <v>64</v>
      </c>
      <c r="R59" s="120" t="s">
        <v>65</v>
      </c>
      <c r="S59" s="120"/>
      <c r="T59" s="120"/>
      <c r="U59" s="120"/>
      <c r="V59" s="120"/>
      <c r="W59" s="120"/>
    </row>
    <row r="60" customFormat="false" ht="26.4" hidden="false" customHeight="true" outlineLevel="0" collapsed="false">
      <c r="R60" s="46"/>
      <c r="S60" s="105" t="s">
        <v>37</v>
      </c>
      <c r="T60" s="105"/>
      <c r="U60" s="121" t="s">
        <v>38</v>
      </c>
      <c r="V60" s="121"/>
      <c r="W60" s="121"/>
    </row>
    <row r="61" customFormat="false" ht="41.4" hidden="false" customHeight="false" outlineLevel="0" collapsed="false">
      <c r="Q61" s="4" t="s">
        <v>27</v>
      </c>
      <c r="R61" s="4" t="s">
        <v>44</v>
      </c>
      <c r="S61" s="122" t="s">
        <v>45</v>
      </c>
      <c r="T61" s="122" t="s">
        <v>46</v>
      </c>
      <c r="U61" s="122" t="s">
        <v>47</v>
      </c>
      <c r="V61" s="122" t="s">
        <v>48</v>
      </c>
      <c r="W61" s="122" t="s">
        <v>49</v>
      </c>
    </row>
    <row r="62" customFormat="false" ht="13.8" hidden="false" customHeight="false" outlineLevel="0" collapsed="false">
      <c r="Q62" s="9" t="n">
        <v>35</v>
      </c>
      <c r="R62" s="5" t="n">
        <v>2.2</v>
      </c>
      <c r="S62" s="88"/>
      <c r="T62" s="88" t="n">
        <v>0</v>
      </c>
      <c r="U62" s="88"/>
      <c r="V62" s="88"/>
      <c r="W62" s="88" t="s">
        <v>66</v>
      </c>
    </row>
    <row r="63" customFormat="false" ht="13.8" hidden="false" customHeight="false" outlineLevel="0" collapsed="false">
      <c r="Q63" s="9" t="n">
        <v>35</v>
      </c>
      <c r="R63" s="5" t="n">
        <v>3.1</v>
      </c>
      <c r="S63" s="9" t="n">
        <v>34</v>
      </c>
      <c r="T63" s="9" t="n">
        <v>3</v>
      </c>
      <c r="U63" s="9" t="n">
        <v>700</v>
      </c>
      <c r="V63" s="9" t="n">
        <v>949</v>
      </c>
      <c r="W63" s="9" t="s">
        <v>57</v>
      </c>
    </row>
    <row r="64" customFormat="false" ht="13.8" hidden="false" customHeight="false" outlineLevel="0" collapsed="false">
      <c r="Q64" s="9" t="n">
        <v>35</v>
      </c>
      <c r="R64" s="5" t="n">
        <v>3.2</v>
      </c>
      <c r="S64" s="88" t="n">
        <v>35</v>
      </c>
      <c r="T64" s="88" t="n">
        <v>5</v>
      </c>
      <c r="U64" s="88" t="n">
        <v>1000</v>
      </c>
      <c r="V64" s="88" t="n">
        <v>1249</v>
      </c>
      <c r="W64" s="88" t="s">
        <v>57</v>
      </c>
    </row>
    <row r="67" customFormat="false" ht="13.8" hidden="false" customHeight="false" outlineLevel="0" collapsed="false"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6" t="s">
        <v>67</v>
      </c>
    </row>
    <row r="68" customFormat="false" ht="13.8" hidden="false" customHeight="true" outlineLevel="0" collapsed="false">
      <c r="B68" s="123"/>
      <c r="L68" s="124"/>
    </row>
    <row r="69" customFormat="false" ht="27.6" hidden="false" customHeight="false" outlineLevel="0" collapsed="false">
      <c r="B69" s="123"/>
      <c r="G69" s="9" t="s">
        <v>68</v>
      </c>
      <c r="I69" s="66" t="s">
        <v>69</v>
      </c>
      <c r="L69" s="124"/>
      <c r="N69" s="3"/>
    </row>
    <row r="70" customFormat="false" ht="27.6" hidden="false" customHeight="false" outlineLevel="0" collapsed="false">
      <c r="B70" s="123"/>
      <c r="C70" s="4" t="s">
        <v>44</v>
      </c>
      <c r="D70" s="4" t="s">
        <v>70</v>
      </c>
      <c r="E70" s="4" t="s">
        <v>20</v>
      </c>
      <c r="F70" s="4" t="s">
        <v>21</v>
      </c>
      <c r="G70" s="4" t="s">
        <v>71</v>
      </c>
      <c r="H70" s="4" t="s">
        <v>72</v>
      </c>
      <c r="I70" s="4" t="s">
        <v>71</v>
      </c>
      <c r="L70" s="124"/>
    </row>
    <row r="71" customFormat="false" ht="13.8" hidden="false" customHeight="false" outlineLevel="0" collapsed="false">
      <c r="B71" s="123"/>
      <c r="C71" s="4" t="n">
        <v>2.2</v>
      </c>
      <c r="D71" s="88" t="n">
        <v>32</v>
      </c>
      <c r="E71" s="125" t="n">
        <f aca="false">G50</f>
        <v>994.57</v>
      </c>
      <c r="F71" s="126" t="n">
        <f aca="false">H50</f>
        <v>0.00074507</v>
      </c>
      <c r="G71" s="127" t="n">
        <f aca="false">$E$71*$E$32*$A$8/$F$71</f>
        <v>615.551716294512</v>
      </c>
      <c r="H71" s="126" t="n">
        <f aca="false">E51</f>
        <v>0.0212473651580905</v>
      </c>
      <c r="I71" s="127" t="n">
        <f aca="false">$E$71*H71*$A$8/$F$71</f>
        <v>567.248499208989</v>
      </c>
      <c r="L71" s="124"/>
    </row>
    <row r="72" customFormat="false" ht="13.8" hidden="false" customHeight="false" outlineLevel="0" collapsed="false">
      <c r="B72" s="123"/>
      <c r="C72" s="4" t="n">
        <v>3.1</v>
      </c>
      <c r="D72" s="9" t="n">
        <v>34</v>
      </c>
      <c r="E72" s="28" t="n">
        <v>993.92</v>
      </c>
      <c r="F72" s="29" t="n">
        <v>0.00071492</v>
      </c>
      <c r="G72" s="127" t="n">
        <f aca="false">$E$72*$E$32*$A$8/$F$72</f>
        <v>641.091843512789</v>
      </c>
      <c r="H72" s="0" t="n">
        <v>0.0212473651580905</v>
      </c>
      <c r="I72" s="127" t="n">
        <f aca="false">$E$72*H72*$A$8/$F$72</f>
        <v>590.784456384752</v>
      </c>
      <c r="L72" s="124"/>
    </row>
    <row r="73" customFormat="false" ht="13.8" hidden="false" customHeight="false" outlineLevel="0" collapsed="false">
      <c r="B73" s="123"/>
      <c r="C73" s="4" t="n">
        <v>3.2</v>
      </c>
      <c r="D73" s="88" t="n">
        <v>35</v>
      </c>
      <c r="E73" s="125" t="n">
        <v>993.59</v>
      </c>
      <c r="F73" s="126" t="n">
        <v>0.00070057</v>
      </c>
      <c r="G73" s="127" t="n">
        <f aca="false">$E$73*$E$32*$A$8/$F$73</f>
        <v>654.006318927616</v>
      </c>
      <c r="H73" s="0" t="n">
        <v>0.0212473651580905</v>
      </c>
      <c r="I73" s="127" t="n">
        <f aca="false">$E$73*H73*$A$8/$F$73</f>
        <v>602.685514578904</v>
      </c>
      <c r="L73" s="124"/>
      <c r="Q73" s="98"/>
      <c r="R73" s="98"/>
      <c r="S73" s="98"/>
      <c r="T73" s="98"/>
      <c r="U73" s="98"/>
      <c r="V73" s="98"/>
      <c r="W73" s="98"/>
    </row>
    <row r="74" customFormat="false" ht="13.8" hidden="false" customHeight="false" outlineLevel="0" collapsed="false">
      <c r="B74" s="123"/>
      <c r="L74" s="124"/>
    </row>
    <row r="75" customFormat="false" ht="13.8" hidden="false" customHeight="false" outlineLevel="0" collapsed="false">
      <c r="B75" s="18"/>
      <c r="C75" s="19"/>
      <c r="D75" s="19"/>
      <c r="E75" s="19"/>
      <c r="F75" s="19"/>
      <c r="G75" s="19"/>
      <c r="H75" s="19"/>
      <c r="I75" s="19"/>
      <c r="J75" s="19"/>
      <c r="K75" s="19"/>
      <c r="L75" s="20"/>
    </row>
  </sheetData>
  <mergeCells count="20">
    <mergeCell ref="E5:I5"/>
    <mergeCell ref="E6:F6"/>
    <mergeCell ref="G6:I6"/>
    <mergeCell ref="B25:G26"/>
    <mergeCell ref="J27:M27"/>
    <mergeCell ref="R27:X27"/>
    <mergeCell ref="B28:D28"/>
    <mergeCell ref="E28:F28"/>
    <mergeCell ref="K28:L28"/>
    <mergeCell ref="S28:U28"/>
    <mergeCell ref="V28:W28"/>
    <mergeCell ref="R39:W39"/>
    <mergeCell ref="S40:T40"/>
    <mergeCell ref="U40:V40"/>
    <mergeCell ref="R49:W49"/>
    <mergeCell ref="S50:T50"/>
    <mergeCell ref="U50:W50"/>
    <mergeCell ref="R59:W59"/>
    <mergeCell ref="S60:T60"/>
    <mergeCell ref="U60:W60"/>
  </mergeCells>
  <hyperlinks>
    <hyperlink ref="B17" r:id="rId1" display="http://www.mhtl.uwaterloo.ca/old/onlinetools/airprop/airprop.html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2023-04-19T11:17:40Z</dcterms:created>
  <dc:creator>אלמוג גרינברג</dc:creator>
  <dc:description/>
  <dc:language>en-US</dc:language>
  <cp:lastModifiedBy/>
  <dcterms:modified xsi:type="dcterms:W3CDTF">2023-04-27T17:11:03Z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