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ro\Documents\מירון\אוניברסיטה\תל אביב\אצות\ניסויים\PhD experiments\S.A. 1\Model\"/>
    </mc:Choice>
  </mc:AlternateContent>
  <xr:revisionPtr revIDLastSave="0" documentId="8_{3E778086-C396-49F6-875F-0F2FB58C3B9A}" xr6:coauthVersionLast="36" xr6:coauthVersionMax="36" xr10:uidLastSave="{00000000-0000-0000-0000-000000000000}"/>
  <bookViews>
    <workbookView xWindow="0" yWindow="0" windowWidth="19200" windowHeight="6930" xr2:uid="{C5955B93-BD03-48C8-B56B-2DE38362DC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" i="1" l="1"/>
  <c r="S4" i="1"/>
  <c r="T3" i="1"/>
  <c r="T4" i="1"/>
  <c r="U4" i="1" s="1"/>
  <c r="V4" i="1" s="1"/>
  <c r="T5" i="1"/>
  <c r="U5" i="1" s="1"/>
  <c r="V5" i="1" s="1"/>
  <c r="S5" i="1"/>
  <c r="S3" i="1"/>
  <c r="L3" i="1"/>
  <c r="L4" i="1"/>
  <c r="M4" i="1" s="1"/>
  <c r="N4" i="1" s="1"/>
  <c r="L5" i="1"/>
  <c r="M5" i="1" s="1"/>
  <c r="K5" i="1"/>
  <c r="K4" i="1"/>
  <c r="K3" i="1"/>
  <c r="D3" i="1"/>
  <c r="E3" i="1" s="1"/>
  <c r="D4" i="1"/>
  <c r="E4" i="1" s="1"/>
  <c r="F4" i="1" s="1"/>
  <c r="D5" i="1"/>
  <c r="E5" i="1" s="1"/>
  <c r="F5" i="1" s="1"/>
  <c r="C5" i="1"/>
  <c r="C4" i="1"/>
  <c r="C3" i="1"/>
  <c r="B10" i="1"/>
  <c r="E10" i="1"/>
  <c r="D10" i="1"/>
  <c r="D9" i="1"/>
  <c r="T1" i="1"/>
  <c r="U1" i="1" s="1"/>
  <c r="V1" i="1" s="1"/>
  <c r="W1" i="1" s="1"/>
  <c r="X1" i="1" s="1"/>
  <c r="Y1" i="1" s="1"/>
  <c r="S1" i="1"/>
  <c r="R5" i="1"/>
  <c r="R3" i="1"/>
  <c r="J5" i="1"/>
  <c r="J3" i="1"/>
  <c r="L1" i="1"/>
  <c r="M1" i="1" s="1"/>
  <c r="N1" i="1" s="1"/>
  <c r="O1" i="1" s="1"/>
  <c r="P1" i="1" s="1"/>
  <c r="Q1" i="1" s="1"/>
  <c r="K1" i="1"/>
  <c r="B5" i="1"/>
  <c r="B4" i="1"/>
  <c r="B3" i="1"/>
  <c r="W5" i="1" l="1"/>
  <c r="V3" i="1"/>
  <c r="W3" i="1" s="1"/>
  <c r="N5" i="1"/>
  <c r="O5" i="1" s="1"/>
  <c r="N3" i="1"/>
  <c r="O3" i="1" s="1"/>
  <c r="G5" i="1"/>
  <c r="G3" i="1"/>
  <c r="W4" i="1" l="1"/>
  <c r="O4" i="1"/>
  <c r="P4" i="1" s="1"/>
  <c r="G4" i="1"/>
  <c r="H4" i="1" s="1"/>
  <c r="X4" i="1" l="1"/>
  <c r="X5" i="1"/>
  <c r="X3" i="1"/>
  <c r="Y3" i="1" s="1"/>
  <c r="P5" i="1"/>
  <c r="P3" i="1"/>
  <c r="Q4" i="1" s="1"/>
  <c r="H5" i="1"/>
  <c r="I5" i="1" s="1"/>
  <c r="H3" i="1"/>
  <c r="Y5" i="1" l="1"/>
  <c r="Y4" i="1"/>
  <c r="Q3" i="1"/>
  <c r="I3" i="1"/>
  <c r="I4" i="1"/>
  <c r="J4" i="1" l="1"/>
  <c r="R4" i="1" l="1"/>
</calcChain>
</file>

<file path=xl/sharedStrings.xml><?xml version="1.0" encoding="utf-8"?>
<sst xmlns="http://schemas.openxmlformats.org/spreadsheetml/2006/main" count="70" uniqueCount="32">
  <si>
    <t>T [h]</t>
  </si>
  <si>
    <t>Nint [% g N/g DW]</t>
  </si>
  <si>
    <t>Next [umol N/l]</t>
  </si>
  <si>
    <t>m [g DW/l]</t>
  </si>
  <si>
    <t>dmoutdt</t>
  </si>
  <si>
    <t>#[g DW/l/h]</t>
  </si>
  <si>
    <t>miu</t>
  </si>
  <si>
    <t>#[1/h]</t>
  </si>
  <si>
    <t>Nintmax</t>
  </si>
  <si>
    <t>#[%g N/g DW]</t>
  </si>
  <si>
    <t>Nintmin</t>
  </si>
  <si>
    <t>Ks</t>
  </si>
  <si>
    <t>KN</t>
  </si>
  <si>
    <t>#[umol N/l]</t>
  </si>
  <si>
    <t>Vmax</t>
  </si>
  <si>
    <t>#[umol N/g DW/h]</t>
  </si>
  <si>
    <t>Parameters</t>
  </si>
  <si>
    <t>Initial conditions</t>
  </si>
  <si>
    <t>x[0]</t>
  </si>
  <si>
    <t># Next [umol N/l]</t>
  </si>
  <si>
    <t>x[1]</t>
  </si>
  <si>
    <t>#  Nint [% g N/g DW]</t>
  </si>
  <si>
    <t>x[2]</t>
  </si>
  <si>
    <t>#   m [g DW/l]</t>
  </si>
  <si>
    <t>model charectaristis</t>
  </si>
  <si>
    <t>Amplitude</t>
  </si>
  <si>
    <t>Duration</t>
  </si>
  <si>
    <t># [days]</t>
  </si>
  <si>
    <t># every duration: Next = x[0], m=x[2]</t>
  </si>
  <si>
    <t>Period</t>
  </si>
  <si>
    <t># [1/days]</t>
  </si>
  <si>
    <t># every period: Next = Next+Amplitude (including t=0)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</si>
</sst>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Next [umol N/l]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Sheet1!$C$1:$Y$1</c:f>
              <c:numCache>
                <c:formatCode>General</c:formatCode>
                <c:ptCount val="2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  <c:pt idx="4">
                  <c:v>120</c:v>
                </c:pt>
                <c:pt idx="5">
                  <c:v>144</c:v>
                </c:pt>
                <c:pt idx="6">
                  <c:v>168</c:v>
                </c:pt>
                <c:pt idx="7">
                  <c:v>168.1</c:v>
                </c:pt>
                <c:pt idx="8">
                  <c:v>192.1</c:v>
                </c:pt>
                <c:pt idx="9">
                  <c:v>216.1</c:v>
                </c:pt>
                <c:pt idx="10">
                  <c:v>240.1</c:v>
                </c:pt>
                <c:pt idx="11">
                  <c:v>264.10000000000002</c:v>
                </c:pt>
                <c:pt idx="12">
                  <c:v>288.10000000000002</c:v>
                </c:pt>
                <c:pt idx="13">
                  <c:v>312.10000000000002</c:v>
                </c:pt>
                <c:pt idx="14">
                  <c:v>336.1</c:v>
                </c:pt>
                <c:pt idx="15">
                  <c:v>336.2</c:v>
                </c:pt>
                <c:pt idx="16">
                  <c:v>360.2</c:v>
                </c:pt>
                <c:pt idx="17">
                  <c:v>384.2</c:v>
                </c:pt>
                <c:pt idx="18">
                  <c:v>408.2</c:v>
                </c:pt>
                <c:pt idx="19">
                  <c:v>432.2</c:v>
                </c:pt>
                <c:pt idx="20">
                  <c:v>456.2</c:v>
                </c:pt>
                <c:pt idx="21">
                  <c:v>480.2</c:v>
                </c:pt>
                <c:pt idx="22">
                  <c:v>504.2</c:v>
                </c:pt>
              </c:numCache>
            </c:numRef>
          </c:xVal>
          <c:yVal>
            <c:numRef>
              <c:f>Sheet1!$B$3:$Y$3</c:f>
              <c:numCache>
                <c:formatCode>0</c:formatCode>
                <c:ptCount val="24"/>
                <c:pt idx="0" formatCode="General">
                  <c:v>1000</c:v>
                </c:pt>
                <c:pt idx="1">
                  <c:v>791.55175641105643</c:v>
                </c:pt>
                <c:pt idx="2">
                  <c:v>501.633110905705</c:v>
                </c:pt>
                <c:pt idx="3">
                  <c:v>146.3219679814809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628.9085973477022</c:v>
                </c:pt>
                <c:pt idx="10">
                  <c:v>251.03435071098772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1000</c:v>
                </c:pt>
                <c:pt idx="17">
                  <c:v>606.42881676270576</c:v>
                </c:pt>
                <c:pt idx="18">
                  <c:v>219.76862808949693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5B-4AE6-A98E-143429D0F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64040"/>
        <c:axId val="536763056"/>
      </c:scatterChart>
      <c:valAx>
        <c:axId val="53676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36763056"/>
        <c:crosses val="autoZero"/>
        <c:crossBetween val="midCat"/>
      </c:valAx>
      <c:valAx>
        <c:axId val="5367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Next</a:t>
                </a:r>
                <a:r>
                  <a:rPr lang="en-US" baseline="0"/>
                  <a:t> [umol/l]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3676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Nint [% g N/g DW]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Sheet1!$C$1:$Y$1</c:f>
              <c:numCache>
                <c:formatCode>General</c:formatCode>
                <c:ptCount val="2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  <c:pt idx="4">
                  <c:v>120</c:v>
                </c:pt>
                <c:pt idx="5">
                  <c:v>144</c:v>
                </c:pt>
                <c:pt idx="6">
                  <c:v>168</c:v>
                </c:pt>
                <c:pt idx="7">
                  <c:v>168.1</c:v>
                </c:pt>
                <c:pt idx="8">
                  <c:v>192.1</c:v>
                </c:pt>
                <c:pt idx="9">
                  <c:v>216.1</c:v>
                </c:pt>
                <c:pt idx="10">
                  <c:v>240.1</c:v>
                </c:pt>
                <c:pt idx="11">
                  <c:v>264.10000000000002</c:v>
                </c:pt>
                <c:pt idx="12">
                  <c:v>288.10000000000002</c:v>
                </c:pt>
                <c:pt idx="13">
                  <c:v>312.10000000000002</c:v>
                </c:pt>
                <c:pt idx="14">
                  <c:v>336.1</c:v>
                </c:pt>
                <c:pt idx="15">
                  <c:v>336.2</c:v>
                </c:pt>
                <c:pt idx="16">
                  <c:v>360.2</c:v>
                </c:pt>
                <c:pt idx="17">
                  <c:v>384.2</c:v>
                </c:pt>
                <c:pt idx="18">
                  <c:v>408.2</c:v>
                </c:pt>
                <c:pt idx="19">
                  <c:v>432.2</c:v>
                </c:pt>
                <c:pt idx="20">
                  <c:v>456.2</c:v>
                </c:pt>
                <c:pt idx="21">
                  <c:v>480.2</c:v>
                </c:pt>
                <c:pt idx="22">
                  <c:v>504.2</c:v>
                </c:pt>
              </c:numCache>
            </c:numRef>
          </c:xVal>
          <c:yVal>
            <c:numRef>
              <c:f>Sheet1!$B$4:$Y$4</c:f>
              <c:numCache>
                <c:formatCode>0.0</c:formatCode>
                <c:ptCount val="24"/>
                <c:pt idx="0" formatCode="General">
                  <c:v>3</c:v>
                </c:pt>
                <c:pt idx="1">
                  <c:v>2.6194551694016348</c:v>
                </c:pt>
                <c:pt idx="2">
                  <c:v>2.3585977683275714</c:v>
                </c:pt>
                <c:pt idx="3">
                  <c:v>2.1750600666416946</c:v>
                </c:pt>
                <c:pt idx="4">
                  <c:v>2.0399879993228476</c:v>
                </c:pt>
                <c:pt idx="5">
                  <c:v>1.915516499576783</c:v>
                </c:pt>
                <c:pt idx="6">
                  <c:v>1.8223032229453464</c:v>
                </c:pt>
                <c:pt idx="7">
                  <c:v>1.7515891234155287</c:v>
                </c:pt>
                <c:pt idx="8">
                  <c:v>1.7515891234155287</c:v>
                </c:pt>
                <c:pt idx="9">
                  <c:v>1.7320131946310482</c:v>
                </c:pt>
                <c:pt idx="10">
                  <c:v>1.7164889875450973</c:v>
                </c:pt>
                <c:pt idx="11">
                  <c:v>1.7022065637780313</c:v>
                </c:pt>
                <c:pt idx="12">
                  <c:v>1.6592115435322574</c:v>
                </c:pt>
                <c:pt idx="13">
                  <c:v>1.6257645106568392</c:v>
                </c:pt>
                <c:pt idx="14">
                  <c:v>1.5995995865329746</c:v>
                </c:pt>
                <c:pt idx="15">
                  <c:v>1.5790395815401741</c:v>
                </c:pt>
                <c:pt idx="16">
                  <c:v>1.5790395815401741</c:v>
                </c:pt>
                <c:pt idx="17">
                  <c:v>1.5995591831934017</c:v>
                </c:pt>
                <c:pt idx="18">
                  <c:v>1.6147292627759369</c:v>
                </c:pt>
                <c:pt idx="19">
                  <c:v>1.6234429802718595</c:v>
                </c:pt>
                <c:pt idx="20">
                  <c:v>1.5977786552238966</c:v>
                </c:pt>
                <c:pt idx="21">
                  <c:v>1.5776056647502508</c:v>
                </c:pt>
                <c:pt idx="22">
                  <c:v>1.5616931470773097</c:v>
                </c:pt>
                <c:pt idx="23">
                  <c:v>1.5491058941575664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2-4DEA-9159-E8C2ACC4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64040"/>
        <c:axId val="536763056"/>
      </c:scatterChart>
      <c:valAx>
        <c:axId val="53676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36763056"/>
        <c:crosses val="autoZero"/>
        <c:crossBetween val="midCat"/>
      </c:valAx>
      <c:valAx>
        <c:axId val="5367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Nint [%</a:t>
                </a:r>
                <a:r>
                  <a:rPr lang="en-US" baseline="0"/>
                  <a:t> g N/g DW]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3676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m [g DW/l]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Sheet1!$C$1:$Y$1</c:f>
              <c:numCache>
                <c:formatCode>General</c:formatCode>
                <c:ptCount val="2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  <c:pt idx="4">
                  <c:v>120</c:v>
                </c:pt>
                <c:pt idx="5">
                  <c:v>144</c:v>
                </c:pt>
                <c:pt idx="6">
                  <c:v>168</c:v>
                </c:pt>
                <c:pt idx="7">
                  <c:v>168.1</c:v>
                </c:pt>
                <c:pt idx="8">
                  <c:v>192.1</c:v>
                </c:pt>
                <c:pt idx="9">
                  <c:v>216.1</c:v>
                </c:pt>
                <c:pt idx="10">
                  <c:v>240.1</c:v>
                </c:pt>
                <c:pt idx="11">
                  <c:v>264.10000000000002</c:v>
                </c:pt>
                <c:pt idx="12">
                  <c:v>288.10000000000002</c:v>
                </c:pt>
                <c:pt idx="13">
                  <c:v>312.10000000000002</c:v>
                </c:pt>
                <c:pt idx="14">
                  <c:v>336.1</c:v>
                </c:pt>
                <c:pt idx="15">
                  <c:v>336.2</c:v>
                </c:pt>
                <c:pt idx="16">
                  <c:v>360.2</c:v>
                </c:pt>
                <c:pt idx="17">
                  <c:v>384.2</c:v>
                </c:pt>
                <c:pt idx="18">
                  <c:v>408.2</c:v>
                </c:pt>
                <c:pt idx="19">
                  <c:v>432.2</c:v>
                </c:pt>
                <c:pt idx="20">
                  <c:v>456.2</c:v>
                </c:pt>
                <c:pt idx="21">
                  <c:v>480.2</c:v>
                </c:pt>
                <c:pt idx="22">
                  <c:v>504.2</c:v>
                </c:pt>
              </c:numCache>
            </c:numRef>
          </c:xVal>
          <c:yVal>
            <c:numRef>
              <c:f>Sheet1!$B$5:$Y$5</c:f>
              <c:numCache>
                <c:formatCode>0.00</c:formatCode>
                <c:ptCount val="24"/>
                <c:pt idx="0" formatCode="General">
                  <c:v>0.15</c:v>
                </c:pt>
                <c:pt idx="1">
                  <c:v>0.16999999999999998</c:v>
                </c:pt>
                <c:pt idx="2">
                  <c:v>0.18847888819976361</c:v>
                </c:pt>
                <c:pt idx="3">
                  <c:v>0.20525467697085592</c:v>
                </c:pt>
                <c:pt idx="4">
                  <c:v>0.22033570785491244</c:v>
                </c:pt>
                <c:pt idx="5">
                  <c:v>0.23377966733576</c:v>
                </c:pt>
                <c:pt idx="6">
                  <c:v>0.24515590387926567</c:v>
                </c:pt>
                <c:pt idx="7">
                  <c:v>0.25466912800626967</c:v>
                </c:pt>
                <c:pt idx="8">
                  <c:v>0.15</c:v>
                </c:pt>
                <c:pt idx="9">
                  <c:v>0.15464245230008497</c:v>
                </c:pt>
                <c:pt idx="10">
                  <c:v>0.15908291553127768</c:v>
                </c:pt>
                <c:pt idx="11">
                  <c:v>0.16336580901575048</c:v>
                </c:pt>
                <c:pt idx="12">
                  <c:v>0.16749216853965568</c:v>
                </c:pt>
                <c:pt idx="13">
                  <c:v>0.17086854094337867</c:v>
                </c:pt>
                <c:pt idx="14">
                  <c:v>0.17361848558765725</c:v>
                </c:pt>
                <c:pt idx="15">
                  <c:v>0.17585004213504393</c:v>
                </c:pt>
                <c:pt idx="16">
                  <c:v>0.15</c:v>
                </c:pt>
                <c:pt idx="17">
                  <c:v>0.15154021238338164</c:v>
                </c:pt>
                <c:pt idx="18">
                  <c:v>0.1534872272811969</c:v>
                </c:pt>
                <c:pt idx="19">
                  <c:v>0.1557486728125238</c:v>
                </c:pt>
                <c:pt idx="20">
                  <c:v>0.15821083786138809</c:v>
                </c:pt>
                <c:pt idx="21">
                  <c:v>0.16020835216949986</c:v>
                </c:pt>
                <c:pt idx="22">
                  <c:v>0.16182429352430824</c:v>
                </c:pt>
                <c:pt idx="23">
                  <c:v>0.16312859796782925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B-4FEC-8202-43F57C993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64040"/>
        <c:axId val="536763056"/>
      </c:scatterChart>
      <c:valAx>
        <c:axId val="53676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36763056"/>
        <c:crosses val="autoZero"/>
        <c:crossBetween val="midCat"/>
      </c:valAx>
      <c:valAx>
        <c:axId val="5367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[g DW/l]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3676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149225</xdr:colOff>
      <xdr:row>6</xdr:row>
      <xdr:rowOff>38100</xdr:rowOff>
    </xdr:from>
    <xdr:to>
      <xdr:col>15</xdr:col>
      <xdr:colOff>311150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11C0D-0BF9-4CDF-8C88-98732152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23</xdr:col>
      <xdr:colOff>333375</xdr:colOff>
      <xdr:row>18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3F0FF-FB9A-4783-914C-55DC73F00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21</xdr:col>
      <xdr:colOff>371475</xdr:colOff>
      <xdr:row>32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CACD3-4E36-4B6F-ACB8-2C15BAEF5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7A02-F33D-4D12-9460-AB7B50645FC5}">
  <dimension ref="A1:Y25"/>
  <sheetViews>
    <sheetView tabSelected="1" topLeftCell="D7" workbookViewId="0">
      <selection activeCell="M29" sqref="M29"/>
    </sheetView>
  </sheetViews>
  <sheetFormatPr defaultRowHeight="14.5" x14ac:dyDescent="0.35"/>
  <cols>
    <col min="1" max="1" width="15.90625" bestFit="1" customWidth="1"/>
    <col min="2" max="2" width="4.81640625" bestFit="1" customWidth="1"/>
    <col min="3" max="3" width="17.90625" bestFit="1" customWidth="1"/>
    <col min="4" max="7" width="4.90625" customWidth="1"/>
    <col min="8" max="9" width="5.453125" bestFit="1" customWidth="1"/>
    <col min="10" max="11" width="5.81640625" bestFit="1" customWidth="1"/>
    <col min="12" max="12" width="4.90625" customWidth="1"/>
    <col min="13" max="13" width="7" customWidth="1"/>
    <col min="14" max="14" width="6.81640625" customWidth="1"/>
    <col min="15" max="15" width="7.90625" customWidth="1"/>
    <col min="16" max="16" width="7.6328125" customWidth="1"/>
    <col min="17" max="17" width="9.08984375" customWidth="1"/>
    <col min="18" max="18" width="7.26953125" customWidth="1"/>
    <col min="19" max="19" width="8.1796875" customWidth="1"/>
    <col min="20" max="20" width="8.81640625" customWidth="1"/>
    <col min="21" max="21" width="7.08984375" customWidth="1"/>
    <col min="22" max="22" width="7.81640625" customWidth="1"/>
    <col min="23" max="23" width="8.26953125" customWidth="1"/>
    <col min="24" max="24" width="8.1796875" customWidth="1"/>
  </cols>
  <sheetData>
    <row r="1" spans="1:25" x14ac:dyDescent="0.35">
      <c r="A1" t="s">
        <v>0</v>
      </c>
      <c r="B1">
        <v>0</v>
      </c>
      <c r="C1">
        <v>24</v>
      </c>
      <c r="D1">
        <v>48</v>
      </c>
      <c r="E1">
        <v>72</v>
      </c>
      <c r="F1">
        <v>96</v>
      </c>
      <c r="G1">
        <v>120</v>
      </c>
      <c r="H1">
        <v>144</v>
      </c>
      <c r="I1">
        <v>168</v>
      </c>
      <c r="J1">
        <v>168.1</v>
      </c>
      <c r="K1">
        <f>J1+24</f>
        <v>192.1</v>
      </c>
      <c r="L1">
        <f t="shared" ref="L1:Q1" si="0">K1+24</f>
        <v>216.1</v>
      </c>
      <c r="M1">
        <f t="shared" si="0"/>
        <v>240.1</v>
      </c>
      <c r="N1">
        <f t="shared" si="0"/>
        <v>264.10000000000002</v>
      </c>
      <c r="O1">
        <f t="shared" si="0"/>
        <v>288.10000000000002</v>
      </c>
      <c r="P1">
        <f t="shared" si="0"/>
        <v>312.10000000000002</v>
      </c>
      <c r="Q1">
        <f t="shared" si="0"/>
        <v>336.1</v>
      </c>
      <c r="R1">
        <v>336.2</v>
      </c>
      <c r="S1">
        <f>R1+24</f>
        <v>360.2</v>
      </c>
      <c r="T1">
        <f t="shared" ref="T1:Y1" si="1">S1+24</f>
        <v>384.2</v>
      </c>
      <c r="U1">
        <f t="shared" si="1"/>
        <v>408.2</v>
      </c>
      <c r="V1">
        <f t="shared" si="1"/>
        <v>432.2</v>
      </c>
      <c r="W1">
        <f t="shared" si="1"/>
        <v>456.2</v>
      </c>
      <c r="X1">
        <f t="shared" si="1"/>
        <v>480.2</v>
      </c>
      <c r="Y1">
        <f t="shared" si="1"/>
        <v>504.2</v>
      </c>
    </row>
    <row r="3" spans="1:25" x14ac:dyDescent="0.35">
      <c r="A3" t="s">
        <v>2</v>
      </c>
      <c r="B3">
        <f>B18+B23</f>
        <v>1000</v>
      </c>
      <c r="C3" s="4">
        <f>B3-($B$11-B4)/($B$11-$B$12)*$B$15*(B3/(B3+$B$14))*B5*24</f>
        <v>791.55175641105643</v>
      </c>
      <c r="D3" s="4">
        <f t="shared" ref="D3:E3" si="2">C3-($B$11-C4)/($B$11-$B$12)*$B$15*(C3/(C3+$B$14))*C5*24</f>
        <v>501.633110905705</v>
      </c>
      <c r="E3" s="4">
        <f t="shared" si="2"/>
        <v>146.3219679814809</v>
      </c>
      <c r="F3" s="4">
        <v>0</v>
      </c>
      <c r="G3" s="4">
        <f t="shared" ref="D3:I3" si="3">F3-($B$11-F4)/($B$11-$B$12)*$B$15*(F3/(F3+$B$14))*F5*24</f>
        <v>0</v>
      </c>
      <c r="H3" s="4">
        <f t="shared" si="3"/>
        <v>0</v>
      </c>
      <c r="I3" s="4">
        <f t="shared" si="3"/>
        <v>0</v>
      </c>
      <c r="J3" s="4">
        <f>B18+B23</f>
        <v>1000</v>
      </c>
      <c r="K3" s="4">
        <f>J3-($B$11-J4)/($B$11-$B$12)*$B$15*(J3/(J3+$B$14))*J5*24</f>
        <v>628.9085973477022</v>
      </c>
      <c r="L3" s="4">
        <f t="shared" ref="L3:Q3" si="4">K3-($B$11-K4)/($B$11-$B$12)*$B$15*(K3/(K3+$B$14))*K5*24</f>
        <v>251.03435071098772</v>
      </c>
      <c r="M3" s="4">
        <v>0</v>
      </c>
      <c r="N3" s="4">
        <f t="shared" si="4"/>
        <v>0</v>
      </c>
      <c r="O3" s="4">
        <f t="shared" si="4"/>
        <v>0</v>
      </c>
      <c r="P3" s="4">
        <f t="shared" si="4"/>
        <v>0</v>
      </c>
      <c r="Q3" s="4">
        <f t="shared" si="4"/>
        <v>0</v>
      </c>
      <c r="R3" s="4">
        <f>B18+B23</f>
        <v>1000</v>
      </c>
      <c r="S3" s="4">
        <f>R3-($B$11-R4)/($B$11-$B$12)*$B$15*(R3/(R3+$B$14))*R5*24</f>
        <v>606.42881676270576</v>
      </c>
      <c r="T3" s="4">
        <f t="shared" ref="T3:Y3" si="5">S3-($B$11-S4)/($B$11-$B$12)*$B$15*(S3/(S3+$B$14))*S5*24</f>
        <v>219.76862808949693</v>
      </c>
      <c r="U3" s="4">
        <v>0</v>
      </c>
      <c r="V3" s="4">
        <f t="shared" si="5"/>
        <v>0</v>
      </c>
      <c r="W3" s="4">
        <f t="shared" si="5"/>
        <v>0</v>
      </c>
      <c r="X3" s="4">
        <f t="shared" si="5"/>
        <v>0</v>
      </c>
      <c r="Y3" s="4">
        <f t="shared" si="5"/>
        <v>0</v>
      </c>
    </row>
    <row r="4" spans="1:25" x14ac:dyDescent="0.35">
      <c r="A4" t="s">
        <v>1</v>
      </c>
      <c r="B4">
        <f>B19</f>
        <v>3</v>
      </c>
      <c r="C4" s="3">
        <f>B4+(14/1000000)*($B$11-B4)/($B$11-$B$12)*$B$15*(B3/(B3+$B$14))*24-B4*$B$10*(B4-$B$12)/($B$13+B4-$B$12)*24</f>
        <v>2.6194551694016348</v>
      </c>
      <c r="D4" s="3">
        <f t="shared" ref="D4:E4" si="6">C4+(14/1000000)*($B$11-C4)/($B$11-$B$12)*$B$15*(C3/(C3+$B$14))*24-C4*$B$10*(C4-$B$12)/($B$13+C4-$B$12)*24</f>
        <v>2.3585977683275714</v>
      </c>
      <c r="E4" s="3">
        <f t="shared" si="6"/>
        <v>2.1750600666416946</v>
      </c>
      <c r="F4" s="3">
        <f t="shared" ref="D4:I4" si="7">E4+(14/1000000)*($B$11-E4)/($B$11-$B$12)*$B$15*(E3/(E3+$B$14))*24-E4*$B$10*(E4-$B$12)/($B$13+E4-$B$12)*24</f>
        <v>2.0399879993228476</v>
      </c>
      <c r="G4" s="3">
        <f t="shared" si="7"/>
        <v>1.915516499576783</v>
      </c>
      <c r="H4" s="3">
        <f t="shared" si="7"/>
        <v>1.8223032229453464</v>
      </c>
      <c r="I4" s="3">
        <f t="shared" si="7"/>
        <v>1.7515891234155287</v>
      </c>
      <c r="J4" s="3">
        <f>I4</f>
        <v>1.7515891234155287</v>
      </c>
      <c r="K4" s="3">
        <f>J4+(14/1000000)*($B$11-J4)/($B$11-$B$12)*$B$15*(J3/(J3+$B$14))*24-J4*$B$10*(J4-$B$12)/($B$13+J4-$B$12)*24</f>
        <v>1.7320131946310482</v>
      </c>
      <c r="L4" s="3">
        <f t="shared" ref="L4:Q4" si="8">K4+(14/1000000)*($B$11-K4)/($B$11-$B$12)*$B$15*(K3/(K3+$B$14))*24-K4*$B$10*(K4-$B$12)/($B$13+K4-$B$12)*24</f>
        <v>1.7164889875450973</v>
      </c>
      <c r="M4" s="3">
        <f t="shared" si="8"/>
        <v>1.7022065637780313</v>
      </c>
      <c r="N4" s="3">
        <f t="shared" si="8"/>
        <v>1.6592115435322574</v>
      </c>
      <c r="O4" s="3">
        <f t="shared" si="8"/>
        <v>1.6257645106568392</v>
      </c>
      <c r="P4" s="3">
        <f t="shared" si="8"/>
        <v>1.5995995865329746</v>
      </c>
      <c r="Q4" s="3">
        <f t="shared" si="8"/>
        <v>1.5790395815401741</v>
      </c>
      <c r="R4" s="3">
        <f>Q4</f>
        <v>1.5790395815401741</v>
      </c>
      <c r="S4" s="3">
        <f>R4+(14/1000000)*($B$11-R4)/($B$11-$B$12)*$B$15*(R3/(R3+$B$14))*24-R4*$B$10*(R4-$B$12)/($B$13+R4-$B$12)*24</f>
        <v>1.5995591831934017</v>
      </c>
      <c r="T4" s="3">
        <f t="shared" ref="T4:Y4" si="9">S4+(14/1000000)*($B$11-S4)/($B$11-$B$12)*$B$15*(S3/(S3+$B$14))*24-S4*$B$10*(S4-$B$12)/($B$13+S4-$B$12)*24</f>
        <v>1.6147292627759369</v>
      </c>
      <c r="U4" s="3">
        <f t="shared" si="9"/>
        <v>1.6234429802718595</v>
      </c>
      <c r="V4" s="3">
        <f t="shared" si="9"/>
        <v>1.5977786552238966</v>
      </c>
      <c r="W4" s="3">
        <f t="shared" si="9"/>
        <v>1.5776056647502508</v>
      </c>
      <c r="X4" s="3">
        <f t="shared" si="9"/>
        <v>1.5616931470773097</v>
      </c>
      <c r="Y4" s="3">
        <f t="shared" si="9"/>
        <v>1.5491058941575664</v>
      </c>
    </row>
    <row r="5" spans="1:25" x14ac:dyDescent="0.35">
      <c r="A5" t="s">
        <v>3</v>
      </c>
      <c r="B5">
        <f>B20</f>
        <v>0.15</v>
      </c>
      <c r="C5" s="2">
        <f>B5+$B$10*B5*(B4-$B$12)/($B$13+B4-$B$12)*24</f>
        <v>0.16999999999999998</v>
      </c>
      <c r="D5" s="2">
        <f t="shared" ref="D5:E5" si="10">C5+$B$10*C5*(C4-$B$12)/($B$13+C4-$B$12)*24</f>
        <v>0.18847888819976361</v>
      </c>
      <c r="E5" s="2">
        <f t="shared" si="10"/>
        <v>0.20525467697085592</v>
      </c>
      <c r="F5" s="2">
        <f t="shared" ref="D5:I5" si="11">E5+$B$10*E5*(E4-$B$12)/($B$13+E4-$B$12)*24</f>
        <v>0.22033570785491244</v>
      </c>
      <c r="G5" s="2">
        <f t="shared" si="11"/>
        <v>0.23377966733576</v>
      </c>
      <c r="H5" s="2">
        <f t="shared" si="11"/>
        <v>0.24515590387926567</v>
      </c>
      <c r="I5" s="2">
        <f t="shared" si="11"/>
        <v>0.25466912800626967</v>
      </c>
      <c r="J5" s="2">
        <f>B20</f>
        <v>0.15</v>
      </c>
      <c r="K5" s="2">
        <f>J5+$B$10*J5*(J4-$B$12)/($B$13+J4-$B$12)*24</f>
        <v>0.15464245230008497</v>
      </c>
      <c r="L5" s="2">
        <f t="shared" ref="L5:Q5" si="12">K5+$B$10*K5*(K4-$B$12)/($B$13+K4-$B$12)*24</f>
        <v>0.15908291553127768</v>
      </c>
      <c r="M5" s="2">
        <f t="shared" si="12"/>
        <v>0.16336580901575048</v>
      </c>
      <c r="N5" s="2">
        <f t="shared" si="12"/>
        <v>0.16749216853965568</v>
      </c>
      <c r="O5" s="2">
        <f t="shared" si="12"/>
        <v>0.17086854094337867</v>
      </c>
      <c r="P5" s="2">
        <f t="shared" si="12"/>
        <v>0.17361848558765725</v>
      </c>
      <c r="Q5" s="2">
        <f>P5+$B$10*P5*(P4-$B$12)/($B$13+P4-$B$12)*24</f>
        <v>0.17585004213504393</v>
      </c>
      <c r="R5" s="2">
        <f>B5</f>
        <v>0.15</v>
      </c>
      <c r="S5" s="2">
        <f>R5+$B$10*R5*(R4-$B$12)/($B$13+R4-$B$12)*24</f>
        <v>0.15154021238338164</v>
      </c>
      <c r="T5" s="2">
        <f t="shared" ref="T5:Y5" si="13">S5+$B$10*S5*(S4-$B$12)/($B$13+S4-$B$12)*24</f>
        <v>0.1534872272811969</v>
      </c>
      <c r="U5" s="2">
        <f t="shared" si="13"/>
        <v>0.1557486728125238</v>
      </c>
      <c r="V5" s="2">
        <f t="shared" si="13"/>
        <v>0.15821083786138809</v>
      </c>
      <c r="W5" s="2">
        <f t="shared" si="13"/>
        <v>0.16020835216949986</v>
      </c>
      <c r="X5" s="2">
        <f t="shared" si="13"/>
        <v>0.16182429352430824</v>
      </c>
      <c r="Y5" s="2">
        <f t="shared" si="13"/>
        <v>0.16312859796782925</v>
      </c>
    </row>
    <row r="8" spans="1:25" x14ac:dyDescent="0.35">
      <c r="A8" s="1" t="s">
        <v>16</v>
      </c>
    </row>
    <row r="9" spans="1:25" x14ac:dyDescent="0.35">
      <c r="A9" t="s">
        <v>4</v>
      </c>
      <c r="B9">
        <v>0</v>
      </c>
      <c r="C9" t="s">
        <v>5</v>
      </c>
      <c r="D9">
        <f>($B$11-B4)/($B$11-$B$12)</f>
        <v>0.5161290322580645</v>
      </c>
    </row>
    <row r="10" spans="1:25" x14ac:dyDescent="0.35">
      <c r="A10" t="s">
        <v>6</v>
      </c>
      <c r="B10">
        <f>0.4/24</f>
        <v>1.6666666666666666E-2</v>
      </c>
      <c r="C10" t="s">
        <v>7</v>
      </c>
      <c r="D10">
        <f>$B$15*(B3/(B3+$B$14))</f>
        <v>112.18568665377177</v>
      </c>
      <c r="E10">
        <f>(B3/(B3+$B$14))</f>
        <v>0.96711798839458418</v>
      </c>
    </row>
    <row r="11" spans="1:25" x14ac:dyDescent="0.35">
      <c r="A11" t="s">
        <v>8</v>
      </c>
      <c r="B11">
        <v>4.5999999999999996</v>
      </c>
      <c r="C11" t="s">
        <v>9</v>
      </c>
    </row>
    <row r="12" spans="1:25" x14ac:dyDescent="0.35">
      <c r="A12" t="s">
        <v>10</v>
      </c>
      <c r="B12">
        <v>1.5</v>
      </c>
      <c r="C12" t="s">
        <v>9</v>
      </c>
    </row>
    <row r="13" spans="1:25" x14ac:dyDescent="0.35">
      <c r="A13" t="s">
        <v>11</v>
      </c>
      <c r="B13">
        <v>3</v>
      </c>
      <c r="C13" t="s">
        <v>9</v>
      </c>
    </row>
    <row r="14" spans="1:25" x14ac:dyDescent="0.35">
      <c r="A14" t="s">
        <v>12</v>
      </c>
      <c r="B14">
        <v>34</v>
      </c>
      <c r="C14" t="s">
        <v>13</v>
      </c>
    </row>
    <row r="15" spans="1:25" x14ac:dyDescent="0.35">
      <c r="A15" t="s">
        <v>14</v>
      </c>
      <c r="B15">
        <v>116</v>
      </c>
      <c r="C15" t="s">
        <v>15</v>
      </c>
    </row>
    <row r="17" spans="1:4" x14ac:dyDescent="0.35">
      <c r="A17" s="1" t="s">
        <v>17</v>
      </c>
    </row>
    <row r="18" spans="1:4" x14ac:dyDescent="0.35">
      <c r="A18" t="s">
        <v>18</v>
      </c>
      <c r="B18">
        <v>0</v>
      </c>
      <c r="C18" t="s">
        <v>19</v>
      </c>
    </row>
    <row r="19" spans="1:4" x14ac:dyDescent="0.35">
      <c r="A19" t="s">
        <v>20</v>
      </c>
      <c r="B19">
        <v>3</v>
      </c>
      <c r="C19" t="s">
        <v>21</v>
      </c>
    </row>
    <row r="20" spans="1:4" x14ac:dyDescent="0.35">
      <c r="A20" t="s">
        <v>22</v>
      </c>
      <c r="B20">
        <v>0.15</v>
      </c>
      <c r="C20" t="s">
        <v>23</v>
      </c>
    </row>
    <row r="22" spans="1:4" x14ac:dyDescent="0.35">
      <c r="A22" t="s">
        <v>24</v>
      </c>
    </row>
    <row r="23" spans="1:4" x14ac:dyDescent="0.35">
      <c r="A23" t="s">
        <v>25</v>
      </c>
      <c r="B23">
        <v>1000</v>
      </c>
      <c r="C23" t="s">
        <v>13</v>
      </c>
    </row>
    <row r="24" spans="1:4" x14ac:dyDescent="0.35">
      <c r="A24" t="s">
        <v>26</v>
      </c>
      <c r="B24">
        <v>7</v>
      </c>
      <c r="C24" t="s">
        <v>27</v>
      </c>
      <c r="D24" t="s">
        <v>28</v>
      </c>
    </row>
    <row r="25" spans="1:4" x14ac:dyDescent="0.35">
      <c r="A25" t="s">
        <v>29</v>
      </c>
      <c r="B25">
        <v>3.5</v>
      </c>
      <c r="C25" t="s">
        <v>30</v>
      </c>
      <c r="D25" t="s">
        <v>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מירון צולמן</dc:creator>
  <cp:lastModifiedBy>מירון צולמן</cp:lastModifiedBy>
  <dcterms:created xsi:type="dcterms:W3CDTF">2019-05-21T11:05:27Z</dcterms:created>
  <dcterms:modified xsi:type="dcterms:W3CDTF">2019-05-21T11:55:49Z</dcterms:modified>
</cp:coreProperties>
</file>