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Geored\Documents\"/>
    </mc:Choice>
  </mc:AlternateContent>
  <xr:revisionPtr revIDLastSave="0" documentId="13_ncr:1_{4E20D10A-44B4-40C3-AAC4-29C6561377ED}" xr6:coauthVersionLast="44" xr6:coauthVersionMax="44" xr10:uidLastSave="{00000000-0000-0000-0000-000000000000}"/>
  <bookViews>
    <workbookView xWindow="-120" yWindow="-120" windowWidth="20730" windowHeight="11160" activeTab="3" xr2:uid="{FE752936-D5C8-4EFD-B080-1B15E6CE987C}"/>
  </bookViews>
  <sheets>
    <sheet name="CANTIDADES DE OBRA" sheetId="1" r:id="rId1"/>
    <sheet name="EQUIPO A TRABAJAR" sheetId="2" r:id="rId2"/>
    <sheet name="DURACION ACTIVIDADES" sheetId="3" r:id="rId3"/>
    <sheet name="COSTO OBRA" sheetId="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20" i="3" l="1"/>
  <c r="G21" i="3"/>
  <c r="G19" i="3"/>
  <c r="G17" i="3"/>
  <c r="G16" i="3"/>
  <c r="G15" i="3"/>
  <c r="G14" i="3"/>
  <c r="G11" i="3"/>
  <c r="G10" i="3"/>
  <c r="G9" i="3"/>
  <c r="G8" i="3"/>
  <c r="G7" i="3"/>
  <c r="G5" i="3"/>
  <c r="C15" i="1" l="1"/>
  <c r="C16" i="1"/>
  <c r="I15" i="1"/>
  <c r="I14" i="1"/>
  <c r="I13" i="1"/>
  <c r="I16" i="1" s="1"/>
  <c r="I12" i="1"/>
  <c r="I11" i="1"/>
  <c r="I10" i="1"/>
  <c r="I9" i="1"/>
  <c r="C14" i="1"/>
  <c r="C13" i="1"/>
  <c r="I7" i="1"/>
  <c r="G12" i="3" s="1"/>
  <c r="I6" i="1"/>
  <c r="I5" i="1"/>
  <c r="I8" i="1" l="1"/>
</calcChain>
</file>

<file path=xl/sharedStrings.xml><?xml version="1.0" encoding="utf-8"?>
<sst xmlns="http://schemas.openxmlformats.org/spreadsheetml/2006/main" count="103" uniqueCount="92">
  <si>
    <t>Tipo 1</t>
  </si>
  <si>
    <t>Tipo 2</t>
  </si>
  <si>
    <t>Tipo 3</t>
  </si>
  <si>
    <t>DEFINICIONES</t>
  </si>
  <si>
    <t>Longitud de tuberia (ml)</t>
  </si>
  <si>
    <t>Espesor de pavimento (m)</t>
  </si>
  <si>
    <t>Ancho de brecha (m)</t>
  </si>
  <si>
    <t>Profundidad promedio de excavacion. (m)</t>
  </si>
  <si>
    <t>Altura de cimentacion. (m)</t>
  </si>
  <si>
    <t>radio de la tuberia. (m)</t>
  </si>
  <si>
    <t>Espesor del lleno compactado. (m)</t>
  </si>
  <si>
    <t>Altura suelo-cemento.</t>
  </si>
  <si>
    <t>CALCULOS DE OBRA</t>
  </si>
  <si>
    <t>Corte de pavimento (ml):</t>
  </si>
  <si>
    <t>Demolicion de pavimento (m3):</t>
  </si>
  <si>
    <t>Excavacion mecanica (m3):</t>
  </si>
  <si>
    <t>Cimentacion (m3):</t>
  </si>
  <si>
    <t>Instalacion de tuberia (ml):</t>
  </si>
  <si>
    <t>Lleno compactado (m3):</t>
  </si>
  <si>
    <t>Botada de material (m3):</t>
  </si>
  <si>
    <t>Rasante temporal (m3):</t>
  </si>
  <si>
    <t>Manhole (und):</t>
  </si>
  <si>
    <t>Cantidad de volquetas (und):</t>
  </si>
  <si>
    <t>TIPOS DE CIMENTACION:</t>
  </si>
  <si>
    <t>Cama de cimentacion (m)</t>
  </si>
  <si>
    <t>altura arenilla</t>
  </si>
  <si>
    <t>altura triturado</t>
  </si>
  <si>
    <t>MANHOLE</t>
  </si>
  <si>
    <t>ARENILLA</t>
  </si>
  <si>
    <t>TRITURADO</t>
  </si>
  <si>
    <t>cimentacion totalmente arenilla</t>
  </si>
  <si>
    <t>cimentacion totalmente triturado</t>
  </si>
  <si>
    <t>cimentacion de mitad de tubo hacia abajo triturado y mitad de tubo hacia arriba arenilla</t>
  </si>
  <si>
    <t>Cimentacion tipo 3 (m3)</t>
  </si>
  <si>
    <t>SELECCIÓN DE EQUIPO A TRABAJAR.</t>
  </si>
  <si>
    <t xml:space="preserve">SI "ubicación" es "pavimento", "flexible", "espesor de pavimento"=(entre 0 m y 0.20 m) =&gt;se debera utilizar equipo tipo "martillo neumatico" </t>
  </si>
  <si>
    <t xml:space="preserve">DEMOLICION: </t>
  </si>
  <si>
    <t xml:space="preserve">SI "ubicación" es "pavimento", "flexible", "espesor de pavimento"=(entre 0.20 m y 0.30 m) =&gt;se debera utilizar equipo tipo "mini cargador" o "mini retro" </t>
  </si>
  <si>
    <t xml:space="preserve">SI "ubicación" es "pavimento", "flexible", "espesor de pavimento"=(entre 0.30 m y 0.50 m) =&gt;se debera utilizar equipo tipo "retro excavadora 120" o "retro excavadora 320" </t>
  </si>
  <si>
    <t xml:space="preserve">SI "ubicación" es "pavimento", "rigido", "espesor de pavimento"=(entre 0 m y 0.20 m) =&gt;se debera utilizar equipo tipo "mini cargador" o "mini retro" </t>
  </si>
  <si>
    <t xml:space="preserve">SI "ubicación" es "pavimento", "rigido", "espesor de pavimento"=(&gt;0,20 m) =&gt;se debera utilizar equipo tipo "retro excavadora 120" o "retro excavadora 320" </t>
  </si>
  <si>
    <t>PMT con excavacion:</t>
  </si>
  <si>
    <t>SI"PMT" es "cierres parciales", tiene "&lt;= 3 carriles" y "diametro de tuberia"&lt;40" y "profundidad de excavacion"&lt;2.5m" =&gt; se debera utilizar equipo tipo "mini retro" o " mini cargador"</t>
  </si>
  <si>
    <t>SI"PMT" es "cierres parciales", tiene "&gt;=3 carriles" y "diametro de tuberia"&lt;40" y "profundidad de excavacion"&lt;2.5m" =&gt; se debera utilizar equipo tipo "retro excavadora 312" o " retro excavadora 320"</t>
  </si>
  <si>
    <t>SI"PMT" es "cierres parciales", tiene "&lt;=3 carriles" y "diametro de tuberia"&gt;40" y "profundidad de excavacion"&lt;2.5m" =&gt; se debera utilizar equipo tipo "mini cargador"</t>
  </si>
  <si>
    <t>SI"PMT" es "cierres parciales", tiene "&gt;=3 carriles" y "diametro de tuberia"&gt;40" y "profundidad de excavacion"&lt;2.5m" =&gt; se debera utilizar equipo tipo "retro excavadora 312" o " retro excavadora 320"</t>
  </si>
  <si>
    <t xml:space="preserve">SI"PMT" es "cierre total", tiene "diametro de tuberia"&lt;40" y "profundidad de excavacion"&lt;2.5m" =&gt; se debera utilizar equipo tipo "mini cargador" </t>
  </si>
  <si>
    <t>SI"PMT" es "cierre total", tiene "diametro de tuberia"&gt;40" y "profundidad de excavacion"&lt;2.5m" =&gt; se debera utilizar equipo tipo "retro excavadora 312" o "retro excavadora 320"</t>
  </si>
  <si>
    <t xml:space="preserve">SI"PMT" es "cierre total" o "cierre parcial" y "profundidad de excavacion"&gt;2.50 m =&gt; se debera utilizar equipo tipo "retro excavadora 120" o "retro excavadora 320" </t>
  </si>
  <si>
    <t>SI "PMT"=&gt;"jornal" esta entre 0 y 5 horas =&gt; realizar solo actividades unicas como (corte de pavimentos, demolicion de pavimento, instalacion de tuberia o manhole) solo una actividad por jornal.</t>
  </si>
  <si>
    <t>SI "PMT"=&gt;"jornal" esta entre 5 y 8 horas =&gt; realizar solo actividades combinadas como (corte de pavimento con demolicion de pavimento, demolicion de pavimento con instalacion de tuberia, demolicion de pavimento con construccion de manholes) solo dos actividades por jornal.</t>
  </si>
  <si>
    <t>CIMENTACION DE TUBERIA</t>
  </si>
  <si>
    <t>SI "Cimentacion" es "arenilla" =&gt; "cama de cimentacion" compactado mecanicamente con canguro y por encima del tubo minimo 15 cm compactado manualmente.</t>
  </si>
  <si>
    <t>SI "Cimentacion" es "arenilla+triturado" =&gt; capa de arenilla debe ser compactada manualmente con pison de mano.</t>
  </si>
  <si>
    <t>INSTALACION DE TUBERIA.</t>
  </si>
  <si>
    <t>SI "profundidad promedio de excavacion"&lt;1.50m =&gt; compactar con dos canguros .</t>
  </si>
  <si>
    <t>SI "profundidad promedio de excavacion"&gt;1.50m =&gt; compactar con 1 canguro y 1 rodillo compactador.</t>
  </si>
  <si>
    <t>SI "PMT" es con "Cierres parciales" =&gt; utilizar volquetas sencillas.</t>
  </si>
  <si>
    <t>SI "PMT" con "cierres totales" =&gt; utilizar volquetas doble troque.</t>
  </si>
  <si>
    <t>BOTADA DE MATERIAL</t>
  </si>
  <si>
    <t>SI "nivel de transito 3" =&gt; utilizar pavimentadora.</t>
  </si>
  <si>
    <t>SI "nivel de transito 2 o 1" =&gt; utilizar 2 canguros.</t>
  </si>
  <si>
    <t>RASANTE DE VIA</t>
  </si>
  <si>
    <t>RENDIMIENTOS</t>
  </si>
  <si>
    <t>ACTIVIDAD</t>
  </si>
  <si>
    <t>si altura promedio de excavacion &lt; 1,5 m=&gt;</t>
  </si>
  <si>
    <t>si altura promedio de excavacion esta entre 1,5m y 2,5m =&gt;</t>
  </si>
  <si>
    <t>si altura promedio de excavacion &gt; 2,5 m=&gt;</t>
  </si>
  <si>
    <t>si flexible &lt;20cm=&gt; martillo neumatico:</t>
  </si>
  <si>
    <t>si flexible esta entre 20 y 30 cm =&gt; bocat o mini retro:</t>
  </si>
  <si>
    <t>si flexible &gt; 30cm=&gt; retro excavadora 320:</t>
  </si>
  <si>
    <t>si rigido &lt;20cm=&gt; bocat o mini retro:</t>
  </si>
  <si>
    <t>si rigido &gt;20cm=&gt; retro excavadora 320:</t>
  </si>
  <si>
    <t>Orden y aseo (hora):</t>
  </si>
  <si>
    <t>Construccion de manhole (hora):</t>
  </si>
  <si>
    <t>Corte de pavimento (ml/h):</t>
  </si>
  <si>
    <t>demolicion de pavimento (m3/h):</t>
  </si>
  <si>
    <t>Excavacion mecanica (m3/h):</t>
  </si>
  <si>
    <t>Instalacion de cimentacion (m3/h):</t>
  </si>
  <si>
    <t>Instalacion de tuberia (ml/h):</t>
  </si>
  <si>
    <t>Lleno compactado (m3/h):</t>
  </si>
  <si>
    <t>Rasante temporal (m3/h):</t>
  </si>
  <si>
    <t>DURACION DE ACTIVIDADES EN HORAS</t>
  </si>
  <si>
    <t xml:space="preserve">Corte de pavimento </t>
  </si>
  <si>
    <t xml:space="preserve">demolicion de pavimento </t>
  </si>
  <si>
    <t xml:space="preserve">Excavacion mecanica </t>
  </si>
  <si>
    <t xml:space="preserve">Instalacion de cimentacion </t>
  </si>
  <si>
    <t xml:space="preserve">Instalacion de tuberia </t>
  </si>
  <si>
    <t>Lleno compactado</t>
  </si>
  <si>
    <t xml:space="preserve">Rasante temporal </t>
  </si>
  <si>
    <t>tipo 1</t>
  </si>
  <si>
    <t>Alquiler de equipo y salarios personal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</si>
</sst>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u/>
      <sz val="11"/>
      <color theme="1"/>
      <name val="Calibri"/>
      <family val="2"/>
      <scheme val="minor"/>
    </font>
  </fonts>
  <fills count="7">
    <fill>
      <patternFill patternType="none"/>
    </fill>
    <fill>
      <patternFill patternType="gray125"/>
    </fill>
    <fill>
      <patternFill patternType="solid">
        <fgColor theme="5" tint="0.59999389629810485"/>
        <bgColor indexed="64"/>
      </patternFill>
    </fill>
    <fill>
      <patternFill patternType="solid">
        <fgColor theme="6"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0" tint="-4.9989318521683403E-2"/>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medium">
        <color indexed="64"/>
      </left>
      <right style="thin">
        <color indexed="64"/>
      </right>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style="thin">
        <color indexed="64"/>
      </right>
      <top style="medium">
        <color indexed="64"/>
      </top>
      <bottom/>
      <diagonal/>
    </border>
    <border>
      <left/>
      <right style="thin">
        <color indexed="64"/>
      </right>
      <top/>
      <bottom/>
      <diagonal/>
    </border>
    <border>
      <left/>
      <right style="thin">
        <color indexed="64"/>
      </right>
      <top/>
      <bottom style="medium">
        <color indexed="64"/>
      </bottom>
      <diagonal/>
    </border>
  </borders>
  <cellStyleXfs count="1">
    <xf numFmtId="0" fontId="0" fillId="0" borderId="0"/>
  </cellStyleXfs>
  <cellXfs count="74">
    <xf numFmtId="0" fontId="0" fillId="0" borderId="0" xfId="0"/>
    <xf numFmtId="0" fontId="0" fillId="0" borderId="0" xfId="0" applyAlignment="1">
      <alignment horizontal="center"/>
    </xf>
    <xf numFmtId="0" fontId="0" fillId="0" borderId="0" xfId="0" applyAlignment="1">
      <alignment horizontal="center"/>
    </xf>
    <xf numFmtId="0" fontId="0" fillId="0" borderId="0" xfId="0" applyAlignment="1"/>
    <xf numFmtId="0" fontId="0" fillId="0" borderId="1" xfId="0" applyBorder="1" applyAlignment="1">
      <alignment horizontal="center"/>
    </xf>
    <xf numFmtId="0" fontId="0" fillId="0" borderId="5" xfId="0" applyBorder="1" applyAlignment="1">
      <alignment horizontal="center"/>
    </xf>
    <xf numFmtId="0" fontId="0" fillId="0" borderId="6" xfId="0" applyBorder="1"/>
    <xf numFmtId="2" fontId="0" fillId="0" borderId="6" xfId="0" applyNumberFormat="1" applyBorder="1"/>
    <xf numFmtId="0" fontId="0" fillId="0" borderId="9" xfId="0" applyBorder="1"/>
    <xf numFmtId="0" fontId="0" fillId="2" borderId="5" xfId="0" applyFill="1" applyBorder="1" applyAlignment="1">
      <alignment horizontal="center"/>
    </xf>
    <xf numFmtId="0" fontId="0" fillId="2" borderId="1" xfId="0" applyFill="1" applyBorder="1" applyAlignment="1">
      <alignment horizontal="center"/>
    </xf>
    <xf numFmtId="0" fontId="0" fillId="2" borderId="6" xfId="0" applyFill="1" applyBorder="1"/>
    <xf numFmtId="0" fontId="0" fillId="2" borderId="17" xfId="0" applyFill="1" applyBorder="1" applyAlignment="1">
      <alignment horizontal="center" wrapText="1"/>
    </xf>
    <xf numFmtId="0" fontId="0" fillId="2" borderId="13" xfId="0" applyFill="1" applyBorder="1" applyAlignment="1">
      <alignment horizontal="center" wrapText="1"/>
    </xf>
    <xf numFmtId="0" fontId="0" fillId="3" borderId="5" xfId="0" applyFill="1" applyBorder="1" applyAlignment="1">
      <alignment horizontal="center"/>
    </xf>
    <xf numFmtId="0" fontId="0" fillId="3" borderId="1" xfId="0" applyFill="1" applyBorder="1" applyAlignment="1">
      <alignment horizontal="center"/>
    </xf>
    <xf numFmtId="0" fontId="0" fillId="3" borderId="6" xfId="0" applyFill="1" applyBorder="1"/>
    <xf numFmtId="0" fontId="0" fillId="3" borderId="0" xfId="0" applyFill="1" applyBorder="1" applyAlignment="1">
      <alignment horizontal="center" wrapText="1"/>
    </xf>
    <xf numFmtId="0" fontId="0" fillId="3" borderId="14" xfId="0" applyFill="1" applyBorder="1" applyAlignment="1">
      <alignment horizontal="center" wrapText="1"/>
    </xf>
    <xf numFmtId="0" fontId="0" fillId="4" borderId="1" xfId="0" applyFill="1" applyBorder="1" applyAlignment="1">
      <alignment vertical="center"/>
    </xf>
    <xf numFmtId="0" fontId="0" fillId="4" borderId="6" xfId="0" applyFill="1" applyBorder="1"/>
    <xf numFmtId="0" fontId="0" fillId="5" borderId="2" xfId="0" applyFill="1" applyBorder="1" applyAlignment="1">
      <alignment horizontal="center"/>
    </xf>
    <xf numFmtId="0" fontId="0" fillId="5" borderId="3" xfId="0" applyFill="1" applyBorder="1" applyAlignment="1">
      <alignment horizontal="center"/>
    </xf>
    <xf numFmtId="0" fontId="0" fillId="5" borderId="4" xfId="0" applyFill="1" applyBorder="1" applyAlignment="1">
      <alignment horizontal="center"/>
    </xf>
    <xf numFmtId="0" fontId="0" fillId="6" borderId="5" xfId="0" applyFill="1" applyBorder="1" applyAlignment="1">
      <alignment horizontal="center"/>
    </xf>
    <xf numFmtId="0" fontId="0" fillId="6" borderId="1" xfId="0" applyFill="1" applyBorder="1" applyAlignment="1">
      <alignment horizontal="center"/>
    </xf>
    <xf numFmtId="0" fontId="0" fillId="6" borderId="6" xfId="0" applyFill="1" applyBorder="1" applyAlignment="1">
      <alignment horizontal="center"/>
    </xf>
    <xf numFmtId="0" fontId="0" fillId="6" borderId="6" xfId="0" applyFill="1" applyBorder="1"/>
    <xf numFmtId="0" fontId="0" fillId="6" borderId="6" xfId="0" applyFill="1" applyBorder="1" applyAlignment="1">
      <alignment horizontal="center"/>
    </xf>
    <xf numFmtId="2" fontId="0" fillId="6" borderId="6" xfId="0" applyNumberFormat="1" applyFill="1" applyBorder="1"/>
    <xf numFmtId="0" fontId="0" fillId="6" borderId="10" xfId="0" applyFill="1" applyBorder="1" applyAlignment="1">
      <alignment horizontal="center" wrapText="1"/>
    </xf>
    <xf numFmtId="0" fontId="0" fillId="6" borderId="1" xfId="0" applyFill="1" applyBorder="1" applyAlignment="1">
      <alignment horizontal="center"/>
    </xf>
    <xf numFmtId="0" fontId="0" fillId="6" borderId="11" xfId="0" applyFill="1" applyBorder="1" applyAlignment="1">
      <alignment horizontal="center" wrapText="1"/>
    </xf>
    <xf numFmtId="0" fontId="0" fillId="6" borderId="7" xfId="0" applyFill="1" applyBorder="1" applyAlignment="1">
      <alignment horizontal="center"/>
    </xf>
    <xf numFmtId="0" fontId="0" fillId="6" borderId="8" xfId="0" applyFill="1" applyBorder="1" applyAlignment="1">
      <alignment horizontal="center"/>
    </xf>
    <xf numFmtId="1" fontId="0" fillId="6" borderId="9" xfId="0" applyNumberFormat="1" applyFill="1" applyBorder="1"/>
    <xf numFmtId="0" fontId="0" fillId="6" borderId="9" xfId="0" applyFill="1" applyBorder="1"/>
    <xf numFmtId="0" fontId="0" fillId="4" borderId="10" xfId="0" applyFill="1" applyBorder="1" applyAlignment="1">
      <alignment horizontal="center" vertical="center"/>
    </xf>
    <xf numFmtId="0" fontId="0" fillId="4" borderId="11" xfId="0" applyFill="1" applyBorder="1" applyAlignment="1">
      <alignment horizontal="center" vertical="center"/>
    </xf>
    <xf numFmtId="0" fontId="0" fillId="4" borderId="12" xfId="0" applyFill="1" applyBorder="1" applyAlignment="1">
      <alignment horizontal="center" wrapText="1"/>
    </xf>
    <xf numFmtId="0" fontId="0" fillId="4" borderId="13" xfId="0" applyFill="1" applyBorder="1" applyAlignment="1">
      <alignment horizontal="center" wrapText="1"/>
    </xf>
    <xf numFmtId="0" fontId="0" fillId="4" borderId="15" xfId="0" applyFill="1" applyBorder="1" applyAlignment="1">
      <alignment horizontal="center" wrapText="1"/>
    </xf>
    <xf numFmtId="0" fontId="0" fillId="4" borderId="16" xfId="0" applyFill="1" applyBorder="1" applyAlignment="1">
      <alignment horizontal="center" wrapText="1"/>
    </xf>
    <xf numFmtId="0" fontId="1" fillId="0" borderId="0" xfId="0" applyFont="1" applyAlignment="1">
      <alignment horizontal="center"/>
    </xf>
    <xf numFmtId="0" fontId="0" fillId="0" borderId="17" xfId="0" applyBorder="1" applyAlignment="1">
      <alignment horizontal="center"/>
    </xf>
    <xf numFmtId="0" fontId="0" fillId="0" borderId="13" xfId="0" applyBorder="1" applyAlignment="1">
      <alignment horizontal="center"/>
    </xf>
    <xf numFmtId="0" fontId="1" fillId="0" borderId="1" xfId="0" applyFont="1" applyBorder="1" applyAlignment="1">
      <alignment horizontal="center" wrapText="1"/>
    </xf>
    <xf numFmtId="0" fontId="0" fillId="0" borderId="1" xfId="0" applyBorder="1" applyAlignment="1">
      <alignment horizontal="center" wrapText="1"/>
    </xf>
    <xf numFmtId="0" fontId="1" fillId="0" borderId="2" xfId="0" applyFont="1" applyBorder="1" applyAlignment="1">
      <alignment horizontal="center" vertical="center"/>
    </xf>
    <xf numFmtId="0" fontId="1" fillId="0" borderId="3" xfId="0" applyFont="1" applyBorder="1" applyAlignment="1">
      <alignment horizontal="center" wrapText="1"/>
    </xf>
    <xf numFmtId="0" fontId="1" fillId="0" borderId="4" xfId="0" applyFont="1" applyBorder="1" applyAlignment="1">
      <alignment horizontal="center" wrapText="1"/>
    </xf>
    <xf numFmtId="0" fontId="1" fillId="0" borderId="5" xfId="0" applyFont="1" applyBorder="1" applyAlignment="1">
      <alignment horizontal="center" vertical="center"/>
    </xf>
    <xf numFmtId="0" fontId="1" fillId="0" borderId="6" xfId="0" applyFont="1" applyBorder="1" applyAlignment="1">
      <alignment horizontal="center" wrapText="1"/>
    </xf>
    <xf numFmtId="0" fontId="0" fillId="0" borderId="6" xfId="0" applyBorder="1" applyAlignment="1">
      <alignment horizontal="center" wrapText="1"/>
    </xf>
    <xf numFmtId="0" fontId="1" fillId="0" borderId="7" xfId="0" applyFont="1" applyBorder="1" applyAlignment="1">
      <alignment horizontal="center" vertical="center"/>
    </xf>
    <xf numFmtId="0" fontId="0" fillId="0" borderId="8" xfId="0" applyBorder="1" applyAlignment="1">
      <alignment horizontal="center" wrapText="1"/>
    </xf>
    <xf numFmtId="0" fontId="0" fillId="0" borderId="9" xfId="0" applyBorder="1" applyAlignment="1">
      <alignment horizontal="center" wrapText="1"/>
    </xf>
    <xf numFmtId="0" fontId="0" fillId="0" borderId="3" xfId="0" applyBorder="1" applyAlignment="1">
      <alignment horizontal="center" wrapText="1"/>
    </xf>
    <xf numFmtId="0" fontId="0" fillId="0" borderId="4" xfId="0" applyBorder="1" applyAlignment="1">
      <alignment horizontal="center" wrapText="1"/>
    </xf>
    <xf numFmtId="0" fontId="1" fillId="0" borderId="18" xfId="0" applyFont="1" applyBorder="1" applyAlignment="1">
      <alignment horizontal="center" vertical="center" wrapText="1"/>
    </xf>
    <xf numFmtId="0" fontId="1" fillId="0" borderId="19" xfId="0" applyFont="1" applyBorder="1" applyAlignment="1">
      <alignment horizontal="center" vertical="center" wrapText="1"/>
    </xf>
    <xf numFmtId="0" fontId="1" fillId="0" borderId="0" xfId="0" applyFont="1" applyBorder="1" applyAlignment="1">
      <alignment vertical="center" wrapText="1"/>
    </xf>
    <xf numFmtId="0" fontId="0" fillId="0" borderId="0" xfId="0" applyBorder="1" applyAlignment="1">
      <alignment wrapText="1"/>
    </xf>
    <xf numFmtId="0" fontId="1" fillId="0" borderId="20" xfId="0" applyFont="1" applyBorder="1" applyAlignment="1">
      <alignment horizontal="center" vertical="center" wrapText="1"/>
    </xf>
    <xf numFmtId="0" fontId="2" fillId="0" borderId="1" xfId="0" applyFont="1" applyBorder="1" applyAlignment="1">
      <alignment horizontal="center"/>
    </xf>
    <xf numFmtId="0" fontId="2" fillId="0" borderId="1" xfId="0" applyFont="1" applyBorder="1" applyAlignment="1">
      <alignment horizontal="center" wrapText="1"/>
    </xf>
    <xf numFmtId="0" fontId="1" fillId="0" borderId="2" xfId="0" applyFont="1"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2" fillId="0" borderId="5" xfId="0" applyFont="1" applyBorder="1" applyAlignment="1">
      <alignment horizontal="center"/>
    </xf>
    <xf numFmtId="0" fontId="2" fillId="0" borderId="5" xfId="0" applyFont="1" applyBorder="1" applyAlignment="1">
      <alignment horizontal="center" wrapText="1"/>
    </xf>
    <xf numFmtId="0" fontId="2" fillId="0" borderId="7" xfId="0" applyFont="1" applyBorder="1" applyAlignment="1">
      <alignment horizontal="center"/>
    </xf>
    <xf numFmtId="0" fontId="2" fillId="0" borderId="8" xfId="0" applyFont="1" applyBorder="1" applyAlignment="1">
      <alignment horizontal="center"/>
    </xf>
    <xf numFmtId="0" fontId="1" fillId="0" borderId="12" xfId="0" applyFont="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CD9CF9-C4BE-42BB-85B3-3F4CF0064204}">
  <dimension ref="A2:I19"/>
  <sheetViews>
    <sheetView workbookViewId="0">
      <selection activeCell="C9" sqref="C9"/>
    </sheetView>
  </sheetViews>
  <sheetFormatPr baseColWidth="10" defaultRowHeight="15" x14ac:dyDescent="0.25"/>
  <cols>
    <col min="1" max="1" width="21" customWidth="1"/>
    <col min="2" max="2" width="19.5703125" customWidth="1"/>
    <col min="4" max="4" width="16.140625" customWidth="1"/>
    <col min="5" max="5" width="18.5703125" customWidth="1"/>
    <col min="7" max="7" width="17.7109375" customWidth="1"/>
    <col min="8" max="8" width="12.28515625" customWidth="1"/>
    <col min="9" max="9" width="13.5703125" bestFit="1" customWidth="1"/>
  </cols>
  <sheetData>
    <row r="2" spans="1:9" ht="15.75" thickBot="1" x14ac:dyDescent="0.3"/>
    <row r="3" spans="1:9" x14ac:dyDescent="0.25">
      <c r="A3" s="21" t="s">
        <v>3</v>
      </c>
      <c r="B3" s="22"/>
      <c r="C3" s="23"/>
      <c r="D3" s="3"/>
      <c r="G3" s="21" t="s">
        <v>12</v>
      </c>
      <c r="H3" s="22"/>
      <c r="I3" s="23"/>
    </row>
    <row r="4" spans="1:9" x14ac:dyDescent="0.25">
      <c r="A4" s="24"/>
      <c r="B4" s="25"/>
      <c r="C4" s="26"/>
      <c r="G4" s="24"/>
      <c r="H4" s="25"/>
      <c r="I4" s="26"/>
    </row>
    <row r="5" spans="1:9" x14ac:dyDescent="0.25">
      <c r="A5" s="24" t="s">
        <v>4</v>
      </c>
      <c r="B5" s="25"/>
      <c r="C5" s="27">
        <v>100</v>
      </c>
      <c r="G5" s="24" t="s">
        <v>13</v>
      </c>
      <c r="H5" s="25"/>
      <c r="I5" s="27">
        <f>C5*2</f>
        <v>200</v>
      </c>
    </row>
    <row r="6" spans="1:9" x14ac:dyDescent="0.25">
      <c r="A6" s="24" t="s">
        <v>5</v>
      </c>
      <c r="B6" s="25"/>
      <c r="C6" s="27">
        <v>0.5</v>
      </c>
      <c r="G6" s="24" t="s">
        <v>14</v>
      </c>
      <c r="H6" s="25"/>
      <c r="I6" s="27">
        <f>C5*C6*C7</f>
        <v>50</v>
      </c>
    </row>
    <row r="7" spans="1:9" x14ac:dyDescent="0.25">
      <c r="A7" s="24" t="s">
        <v>6</v>
      </c>
      <c r="B7" s="25"/>
      <c r="C7" s="27">
        <v>1</v>
      </c>
      <c r="G7" s="24" t="s">
        <v>15</v>
      </c>
      <c r="H7" s="25"/>
      <c r="I7" s="27">
        <f>C5*C7*C8</f>
        <v>200</v>
      </c>
    </row>
    <row r="8" spans="1:9" ht="15" customHeight="1" x14ac:dyDescent="0.25">
      <c r="A8" s="24" t="s">
        <v>7</v>
      </c>
      <c r="B8" s="25"/>
      <c r="C8" s="27">
        <v>2</v>
      </c>
      <c r="G8" s="24" t="s">
        <v>16</v>
      </c>
      <c r="H8" s="25"/>
      <c r="I8" s="29">
        <f>IF(C12=A13,C5*C7*C13-(PI()*C5*C11^2),IF(C12=A14,C5*C7*C14-(PI()*C5*C11^2)))</f>
        <v>71.683188924501991</v>
      </c>
    </row>
    <row r="9" spans="1:9" x14ac:dyDescent="0.25">
      <c r="A9" s="24" t="s">
        <v>8</v>
      </c>
      <c r="B9" s="25"/>
      <c r="C9" s="27">
        <v>1</v>
      </c>
      <c r="G9" s="30" t="s">
        <v>33</v>
      </c>
      <c r="H9" s="31" t="s">
        <v>28</v>
      </c>
      <c r="I9" s="29" t="b">
        <f>IF(C12=A15,C5*C7*C15-C5*PI()*C11^2)</f>
        <v>0</v>
      </c>
    </row>
    <row r="10" spans="1:9" x14ac:dyDescent="0.25">
      <c r="A10" s="24" t="s">
        <v>24</v>
      </c>
      <c r="B10" s="25"/>
      <c r="C10" s="27">
        <v>0.15</v>
      </c>
      <c r="G10" s="32"/>
      <c r="H10" s="31" t="s">
        <v>29</v>
      </c>
      <c r="I10" s="29" t="b">
        <f>IF(C12=A15,(C5*C7*(C16+C10))-(C5*PI()*C11^2))</f>
        <v>0</v>
      </c>
    </row>
    <row r="11" spans="1:9" x14ac:dyDescent="0.25">
      <c r="A11" s="24" t="s">
        <v>9</v>
      </c>
      <c r="B11" s="25"/>
      <c r="C11" s="27">
        <v>0.34</v>
      </c>
      <c r="G11" s="24" t="s">
        <v>17</v>
      </c>
      <c r="H11" s="25"/>
      <c r="I11" s="27">
        <f>C5</f>
        <v>100</v>
      </c>
    </row>
    <row r="12" spans="1:9" ht="15.75" thickBot="1" x14ac:dyDescent="0.3">
      <c r="A12" s="24" t="s">
        <v>23</v>
      </c>
      <c r="B12" s="25"/>
      <c r="C12" s="28" t="s">
        <v>90</v>
      </c>
      <c r="G12" s="24" t="s">
        <v>18</v>
      </c>
      <c r="H12" s="25"/>
      <c r="I12" s="27">
        <f>C5*C7*C17</f>
        <v>90</v>
      </c>
    </row>
    <row r="13" spans="1:9" ht="16.5" customHeight="1" x14ac:dyDescent="0.25">
      <c r="A13" s="9" t="s">
        <v>0</v>
      </c>
      <c r="B13" s="10"/>
      <c r="C13" s="11">
        <f>IF(C12=A13,C10+2*C11+0.25,0)</f>
        <v>1.08</v>
      </c>
      <c r="D13" s="12" t="s">
        <v>30</v>
      </c>
      <c r="E13" s="13"/>
      <c r="G13" s="24" t="s">
        <v>19</v>
      </c>
      <c r="H13" s="25"/>
      <c r="I13" s="27">
        <f>C5*C7*C8*1.3+C5*C7*C6*1.5</f>
        <v>335</v>
      </c>
    </row>
    <row r="14" spans="1:9" ht="16.5" customHeight="1" thickBot="1" x14ac:dyDescent="0.3">
      <c r="A14" s="14" t="s">
        <v>1</v>
      </c>
      <c r="B14" s="15"/>
      <c r="C14" s="16">
        <f>IF(C12=A14,C10+C11*2+0.25,0)</f>
        <v>0</v>
      </c>
      <c r="D14" s="17" t="s">
        <v>31</v>
      </c>
      <c r="E14" s="18"/>
      <c r="G14" s="24" t="s">
        <v>20</v>
      </c>
      <c r="H14" s="25"/>
      <c r="I14" s="27">
        <f>C5*C7*C18</f>
        <v>10</v>
      </c>
    </row>
    <row r="15" spans="1:9" ht="33.75" customHeight="1" x14ac:dyDescent="0.25">
      <c r="A15" s="37" t="s">
        <v>2</v>
      </c>
      <c r="B15" s="19" t="s">
        <v>25</v>
      </c>
      <c r="C15" s="20">
        <f>IF(C12=A15,C11+0.25,0)</f>
        <v>0</v>
      </c>
      <c r="D15" s="39" t="s">
        <v>32</v>
      </c>
      <c r="E15" s="40"/>
      <c r="G15" s="24" t="s">
        <v>21</v>
      </c>
      <c r="H15" s="25"/>
      <c r="I15" s="27">
        <f>C19</f>
        <v>1</v>
      </c>
    </row>
    <row r="16" spans="1:9" ht="29.25" customHeight="1" thickBot="1" x14ac:dyDescent="0.3">
      <c r="A16" s="38"/>
      <c r="B16" s="19" t="s">
        <v>26</v>
      </c>
      <c r="C16" s="20">
        <f>IF(C12=A15,C10+C11,0)</f>
        <v>0</v>
      </c>
      <c r="D16" s="41"/>
      <c r="E16" s="42"/>
      <c r="G16" s="33" t="s">
        <v>22</v>
      </c>
      <c r="H16" s="34"/>
      <c r="I16" s="35">
        <f>I13/15</f>
        <v>22.333333333333332</v>
      </c>
    </row>
    <row r="17" spans="1:8" ht="21" customHeight="1" x14ac:dyDescent="0.25">
      <c r="A17" s="24" t="s">
        <v>10</v>
      </c>
      <c r="B17" s="25"/>
      <c r="C17" s="27">
        <v>0.9</v>
      </c>
      <c r="G17" s="2"/>
      <c r="H17" s="2"/>
    </row>
    <row r="18" spans="1:8" x14ac:dyDescent="0.25">
      <c r="A18" s="24" t="s">
        <v>11</v>
      </c>
      <c r="B18" s="25"/>
      <c r="C18" s="27">
        <v>0.1</v>
      </c>
      <c r="G18" s="1"/>
      <c r="H18" s="1"/>
    </row>
    <row r="19" spans="1:8" ht="15.75" thickBot="1" x14ac:dyDescent="0.3">
      <c r="A19" s="33" t="s">
        <v>27</v>
      </c>
      <c r="B19" s="34"/>
      <c r="C19" s="36">
        <v>1</v>
      </c>
      <c r="G19" s="2"/>
      <c r="H19" s="2"/>
    </row>
  </sheetData>
  <mergeCells count="34">
    <mergeCell ref="A19:B19"/>
    <mergeCell ref="G4:I4"/>
    <mergeCell ref="G3:I3"/>
    <mergeCell ref="G9:G10"/>
    <mergeCell ref="D13:E13"/>
    <mergeCell ref="D14:E14"/>
    <mergeCell ref="A12:B12"/>
    <mergeCell ref="A10:B10"/>
    <mergeCell ref="A15:A16"/>
    <mergeCell ref="D15:E16"/>
    <mergeCell ref="G13:H13"/>
    <mergeCell ref="G14:H14"/>
    <mergeCell ref="G15:H15"/>
    <mergeCell ref="G16:H16"/>
    <mergeCell ref="G17:H17"/>
    <mergeCell ref="G19:H19"/>
    <mergeCell ref="A17:B17"/>
    <mergeCell ref="A18:B18"/>
    <mergeCell ref="G5:H5"/>
    <mergeCell ref="G6:H6"/>
    <mergeCell ref="G7:H7"/>
    <mergeCell ref="G8:H8"/>
    <mergeCell ref="G11:H11"/>
    <mergeCell ref="G12:H12"/>
    <mergeCell ref="A11:B11"/>
    <mergeCell ref="A13:B13"/>
    <mergeCell ref="A14:B14"/>
    <mergeCell ref="A5:B5"/>
    <mergeCell ref="A6:B6"/>
    <mergeCell ref="A7:B7"/>
    <mergeCell ref="A8:B8"/>
    <mergeCell ref="A9:B9"/>
    <mergeCell ref="A4:C4"/>
    <mergeCell ref="A3:C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0150C1-7C73-4F4A-B687-C340699C0095}">
  <dimension ref="A2:L49"/>
  <sheetViews>
    <sheetView topLeftCell="A30" workbookViewId="0">
      <selection activeCell="G49" sqref="G49"/>
    </sheetView>
  </sheetViews>
  <sheetFormatPr baseColWidth="10" defaultRowHeight="15" x14ac:dyDescent="0.25"/>
  <cols>
    <col min="1" max="1" width="15.85546875" customWidth="1"/>
  </cols>
  <sheetData>
    <row r="2" spans="1:12" x14ac:dyDescent="0.25">
      <c r="A2" s="2" t="s">
        <v>34</v>
      </c>
      <c r="B2" s="2"/>
      <c r="C2" s="2"/>
    </row>
    <row r="3" spans="1:12" ht="15.75" thickBot="1" x14ac:dyDescent="0.3"/>
    <row r="4" spans="1:12" x14ac:dyDescent="0.25">
      <c r="A4" s="48" t="s">
        <v>36</v>
      </c>
      <c r="B4" s="49" t="s">
        <v>35</v>
      </c>
      <c r="C4" s="49"/>
      <c r="D4" s="49"/>
      <c r="E4" s="49"/>
      <c r="F4" s="49"/>
      <c r="G4" s="49"/>
      <c r="H4" s="49"/>
      <c r="I4" s="49"/>
      <c r="J4" s="49"/>
      <c r="K4" s="49"/>
      <c r="L4" s="50"/>
    </row>
    <row r="5" spans="1:12" x14ac:dyDescent="0.25">
      <c r="A5" s="51"/>
      <c r="B5" s="46"/>
      <c r="C5" s="46"/>
      <c r="D5" s="46"/>
      <c r="E5" s="46"/>
      <c r="F5" s="46"/>
      <c r="G5" s="46"/>
      <c r="H5" s="46"/>
      <c r="I5" s="46"/>
      <c r="J5" s="46"/>
      <c r="K5" s="46"/>
      <c r="L5" s="52"/>
    </row>
    <row r="6" spans="1:12" x14ac:dyDescent="0.25">
      <c r="A6" s="51"/>
      <c r="B6" s="47" t="s">
        <v>37</v>
      </c>
      <c r="C6" s="47"/>
      <c r="D6" s="47"/>
      <c r="E6" s="47"/>
      <c r="F6" s="47"/>
      <c r="G6" s="47"/>
      <c r="H6" s="47"/>
      <c r="I6" s="47"/>
      <c r="J6" s="47"/>
      <c r="K6" s="47"/>
      <c r="L6" s="53"/>
    </row>
    <row r="7" spans="1:12" x14ac:dyDescent="0.25">
      <c r="A7" s="51"/>
      <c r="B7" s="47"/>
      <c r="C7" s="47"/>
      <c r="D7" s="47"/>
      <c r="E7" s="47"/>
      <c r="F7" s="47"/>
      <c r="G7" s="47"/>
      <c r="H7" s="47"/>
      <c r="I7" s="47"/>
      <c r="J7" s="47"/>
      <c r="K7" s="47"/>
      <c r="L7" s="53"/>
    </row>
    <row r="8" spans="1:12" x14ac:dyDescent="0.25">
      <c r="A8" s="51"/>
      <c r="B8" s="47" t="s">
        <v>38</v>
      </c>
      <c r="C8" s="47"/>
      <c r="D8" s="47"/>
      <c r="E8" s="47"/>
      <c r="F8" s="47"/>
      <c r="G8" s="47"/>
      <c r="H8" s="47"/>
      <c r="I8" s="47"/>
      <c r="J8" s="47"/>
      <c r="K8" s="47"/>
      <c r="L8" s="53"/>
    </row>
    <row r="9" spans="1:12" x14ac:dyDescent="0.25">
      <c r="A9" s="51"/>
      <c r="B9" s="47"/>
      <c r="C9" s="47"/>
      <c r="D9" s="47"/>
      <c r="E9" s="47"/>
      <c r="F9" s="47"/>
      <c r="G9" s="47"/>
      <c r="H9" s="47"/>
      <c r="I9" s="47"/>
      <c r="J9" s="47"/>
      <c r="K9" s="47"/>
      <c r="L9" s="53"/>
    </row>
    <row r="10" spans="1:12" x14ac:dyDescent="0.25">
      <c r="A10" s="51"/>
      <c r="B10" s="47" t="s">
        <v>39</v>
      </c>
      <c r="C10" s="47"/>
      <c r="D10" s="47"/>
      <c r="E10" s="47"/>
      <c r="F10" s="47"/>
      <c r="G10" s="47"/>
      <c r="H10" s="47"/>
      <c r="I10" s="47"/>
      <c r="J10" s="47"/>
      <c r="K10" s="47"/>
      <c r="L10" s="53"/>
    </row>
    <row r="11" spans="1:12" x14ac:dyDescent="0.25">
      <c r="A11" s="51"/>
      <c r="B11" s="47"/>
      <c r="C11" s="47"/>
      <c r="D11" s="47"/>
      <c r="E11" s="47"/>
      <c r="F11" s="47"/>
      <c r="G11" s="47"/>
      <c r="H11" s="47"/>
      <c r="I11" s="47"/>
      <c r="J11" s="47"/>
      <c r="K11" s="47"/>
      <c r="L11" s="53"/>
    </row>
    <row r="12" spans="1:12" x14ac:dyDescent="0.25">
      <c r="A12" s="51"/>
      <c r="B12" s="47" t="s">
        <v>40</v>
      </c>
      <c r="C12" s="47"/>
      <c r="D12" s="47"/>
      <c r="E12" s="47"/>
      <c r="F12" s="47"/>
      <c r="G12" s="47"/>
      <c r="H12" s="47"/>
      <c r="I12" s="47"/>
      <c r="J12" s="47"/>
      <c r="K12" s="47"/>
      <c r="L12" s="53"/>
    </row>
    <row r="13" spans="1:12" ht="15.75" thickBot="1" x14ac:dyDescent="0.3">
      <c r="A13" s="54"/>
      <c r="B13" s="55"/>
      <c r="C13" s="55"/>
      <c r="D13" s="55"/>
      <c r="E13" s="55"/>
      <c r="F13" s="55"/>
      <c r="G13" s="55"/>
      <c r="H13" s="55"/>
      <c r="I13" s="55"/>
      <c r="J13" s="55"/>
      <c r="K13" s="55"/>
      <c r="L13" s="56"/>
    </row>
    <row r="14" spans="1:12" ht="15" customHeight="1" x14ac:dyDescent="0.25">
      <c r="A14" s="59" t="s">
        <v>41</v>
      </c>
      <c r="B14" s="57" t="s">
        <v>42</v>
      </c>
      <c r="C14" s="57"/>
      <c r="D14" s="57"/>
      <c r="E14" s="57"/>
      <c r="F14" s="57"/>
      <c r="G14" s="57"/>
      <c r="H14" s="57"/>
      <c r="I14" s="57"/>
      <c r="J14" s="57"/>
      <c r="K14" s="57"/>
      <c r="L14" s="58"/>
    </row>
    <row r="15" spans="1:12" x14ac:dyDescent="0.25">
      <c r="A15" s="60"/>
      <c r="B15" s="47"/>
      <c r="C15" s="47"/>
      <c r="D15" s="47"/>
      <c r="E15" s="47"/>
      <c r="F15" s="47"/>
      <c r="G15" s="47"/>
      <c r="H15" s="47"/>
      <c r="I15" s="47"/>
      <c r="J15" s="47"/>
      <c r="K15" s="47"/>
      <c r="L15" s="53"/>
    </row>
    <row r="16" spans="1:12" x14ac:dyDescent="0.25">
      <c r="A16" s="60"/>
      <c r="B16" s="47" t="s">
        <v>43</v>
      </c>
      <c r="C16" s="47"/>
      <c r="D16" s="47"/>
      <c r="E16" s="47"/>
      <c r="F16" s="47"/>
      <c r="G16" s="47"/>
      <c r="H16" s="47"/>
      <c r="I16" s="47"/>
      <c r="J16" s="47"/>
      <c r="K16" s="47"/>
      <c r="L16" s="53"/>
    </row>
    <row r="17" spans="1:12" x14ac:dyDescent="0.25">
      <c r="A17" s="60"/>
      <c r="B17" s="47"/>
      <c r="C17" s="47"/>
      <c r="D17" s="47"/>
      <c r="E17" s="47"/>
      <c r="F17" s="47"/>
      <c r="G17" s="47"/>
      <c r="H17" s="47"/>
      <c r="I17" s="47"/>
      <c r="J17" s="47"/>
      <c r="K17" s="47"/>
      <c r="L17" s="53"/>
    </row>
    <row r="18" spans="1:12" x14ac:dyDescent="0.25">
      <c r="A18" s="60"/>
      <c r="B18" s="47" t="s">
        <v>44</v>
      </c>
      <c r="C18" s="47"/>
      <c r="D18" s="47"/>
      <c r="E18" s="47"/>
      <c r="F18" s="47"/>
      <c r="G18" s="47"/>
      <c r="H18" s="47"/>
      <c r="I18" s="47"/>
      <c r="J18" s="47"/>
      <c r="K18" s="47"/>
      <c r="L18" s="53"/>
    </row>
    <row r="19" spans="1:12" x14ac:dyDescent="0.25">
      <c r="A19" s="60"/>
      <c r="B19" s="47"/>
      <c r="C19" s="47"/>
      <c r="D19" s="47"/>
      <c r="E19" s="47"/>
      <c r="F19" s="47"/>
      <c r="G19" s="47"/>
      <c r="H19" s="47"/>
      <c r="I19" s="47"/>
      <c r="J19" s="47"/>
      <c r="K19" s="47"/>
      <c r="L19" s="53"/>
    </row>
    <row r="20" spans="1:12" x14ac:dyDescent="0.25">
      <c r="A20" s="60"/>
      <c r="B20" s="47" t="s">
        <v>45</v>
      </c>
      <c r="C20" s="47"/>
      <c r="D20" s="47"/>
      <c r="E20" s="47"/>
      <c r="F20" s="47"/>
      <c r="G20" s="47"/>
      <c r="H20" s="47"/>
      <c r="I20" s="47"/>
      <c r="J20" s="47"/>
      <c r="K20" s="47"/>
      <c r="L20" s="53"/>
    </row>
    <row r="21" spans="1:12" x14ac:dyDescent="0.25">
      <c r="A21" s="60"/>
      <c r="B21" s="47"/>
      <c r="C21" s="47"/>
      <c r="D21" s="47"/>
      <c r="E21" s="47"/>
      <c r="F21" s="47"/>
      <c r="G21" s="47"/>
      <c r="H21" s="47"/>
      <c r="I21" s="47"/>
      <c r="J21" s="47"/>
      <c r="K21" s="47"/>
      <c r="L21" s="53"/>
    </row>
    <row r="22" spans="1:12" x14ac:dyDescent="0.25">
      <c r="A22" s="60"/>
      <c r="B22" s="47" t="s">
        <v>46</v>
      </c>
      <c r="C22" s="47"/>
      <c r="D22" s="47"/>
      <c r="E22" s="47"/>
      <c r="F22" s="47"/>
      <c r="G22" s="47"/>
      <c r="H22" s="47"/>
      <c r="I22" s="47"/>
      <c r="J22" s="47"/>
      <c r="K22" s="47"/>
      <c r="L22" s="53"/>
    </row>
    <row r="23" spans="1:12" x14ac:dyDescent="0.25">
      <c r="A23" s="60"/>
      <c r="B23" s="47"/>
      <c r="C23" s="47"/>
      <c r="D23" s="47"/>
      <c r="E23" s="47"/>
      <c r="F23" s="47"/>
      <c r="G23" s="47"/>
      <c r="H23" s="47"/>
      <c r="I23" s="47"/>
      <c r="J23" s="47"/>
      <c r="K23" s="47"/>
      <c r="L23" s="53"/>
    </row>
    <row r="24" spans="1:12" x14ac:dyDescent="0.25">
      <c r="A24" s="60"/>
      <c r="B24" s="47" t="s">
        <v>47</v>
      </c>
      <c r="C24" s="47"/>
      <c r="D24" s="47"/>
      <c r="E24" s="47"/>
      <c r="F24" s="47"/>
      <c r="G24" s="47"/>
      <c r="H24" s="47"/>
      <c r="I24" s="47"/>
      <c r="J24" s="47"/>
      <c r="K24" s="47"/>
      <c r="L24" s="53"/>
    </row>
    <row r="25" spans="1:12" x14ac:dyDescent="0.25">
      <c r="A25" s="60"/>
      <c r="B25" s="47"/>
      <c r="C25" s="47"/>
      <c r="D25" s="47"/>
      <c r="E25" s="47"/>
      <c r="F25" s="47"/>
      <c r="G25" s="47"/>
      <c r="H25" s="47"/>
      <c r="I25" s="47"/>
      <c r="J25" s="47"/>
      <c r="K25" s="47"/>
      <c r="L25" s="53"/>
    </row>
    <row r="26" spans="1:12" x14ac:dyDescent="0.25">
      <c r="A26" s="60"/>
      <c r="B26" s="47" t="s">
        <v>48</v>
      </c>
      <c r="C26" s="47"/>
      <c r="D26" s="47"/>
      <c r="E26" s="47"/>
      <c r="F26" s="47"/>
      <c r="G26" s="47"/>
      <c r="H26" s="47"/>
      <c r="I26" s="47"/>
      <c r="J26" s="47"/>
      <c r="K26" s="47"/>
      <c r="L26" s="53"/>
    </row>
    <row r="27" spans="1:12" ht="15.75" thickBot="1" x14ac:dyDescent="0.3">
      <c r="A27" s="60"/>
      <c r="B27" s="55"/>
      <c r="C27" s="55"/>
      <c r="D27" s="55"/>
      <c r="E27" s="55"/>
      <c r="F27" s="55"/>
      <c r="G27" s="55"/>
      <c r="H27" s="55"/>
      <c r="I27" s="55"/>
      <c r="J27" s="55"/>
      <c r="K27" s="55"/>
      <c r="L27" s="56"/>
    </row>
    <row r="28" spans="1:12" x14ac:dyDescent="0.25">
      <c r="A28" s="60"/>
      <c r="B28" s="47" t="s">
        <v>49</v>
      </c>
      <c r="C28" s="47"/>
      <c r="D28" s="47"/>
      <c r="E28" s="47"/>
      <c r="F28" s="47"/>
      <c r="G28" s="47"/>
      <c r="H28" s="47"/>
      <c r="I28" s="47"/>
      <c r="J28" s="47"/>
      <c r="K28" s="47"/>
      <c r="L28" s="53"/>
    </row>
    <row r="29" spans="1:12" ht="15.75" thickBot="1" x14ac:dyDescent="0.3">
      <c r="A29" s="60"/>
      <c r="B29" s="55"/>
      <c r="C29" s="55"/>
      <c r="D29" s="55"/>
      <c r="E29" s="55"/>
      <c r="F29" s="55"/>
      <c r="G29" s="55"/>
      <c r="H29" s="55"/>
      <c r="I29" s="55"/>
      <c r="J29" s="55"/>
      <c r="K29" s="55"/>
      <c r="L29" s="56"/>
    </row>
    <row r="30" spans="1:12" x14ac:dyDescent="0.25">
      <c r="A30" s="60"/>
      <c r="B30" s="47" t="s">
        <v>50</v>
      </c>
      <c r="C30" s="47"/>
      <c r="D30" s="47"/>
      <c r="E30" s="47"/>
      <c r="F30" s="47"/>
      <c r="G30" s="47"/>
      <c r="H30" s="47"/>
      <c r="I30" s="47"/>
      <c r="J30" s="47"/>
      <c r="K30" s="47"/>
      <c r="L30" s="53"/>
    </row>
    <row r="31" spans="1:12" ht="15.75" thickBot="1" x14ac:dyDescent="0.3">
      <c r="A31" s="60"/>
      <c r="B31" s="55"/>
      <c r="C31" s="55"/>
      <c r="D31" s="55"/>
      <c r="E31" s="55"/>
      <c r="F31" s="55"/>
      <c r="G31" s="55"/>
      <c r="H31" s="55"/>
      <c r="I31" s="55"/>
      <c r="J31" s="55"/>
      <c r="K31" s="55"/>
      <c r="L31" s="56"/>
    </row>
    <row r="32" spans="1:12" ht="15" customHeight="1" x14ac:dyDescent="0.25">
      <c r="A32" s="59" t="s">
        <v>51</v>
      </c>
      <c r="B32" s="57" t="s">
        <v>52</v>
      </c>
      <c r="C32" s="57"/>
      <c r="D32" s="57"/>
      <c r="E32" s="57"/>
      <c r="F32" s="57"/>
      <c r="G32" s="57"/>
      <c r="H32" s="57"/>
      <c r="I32" s="57"/>
      <c r="J32" s="57"/>
      <c r="K32" s="57"/>
      <c r="L32" s="58"/>
    </row>
    <row r="33" spans="1:12" x14ac:dyDescent="0.25">
      <c r="A33" s="60"/>
      <c r="B33" s="47"/>
      <c r="C33" s="47"/>
      <c r="D33" s="47"/>
      <c r="E33" s="47"/>
      <c r="F33" s="47"/>
      <c r="G33" s="47"/>
      <c r="H33" s="47"/>
      <c r="I33" s="47"/>
      <c r="J33" s="47"/>
      <c r="K33" s="47"/>
      <c r="L33" s="53"/>
    </row>
    <row r="34" spans="1:12" x14ac:dyDescent="0.25">
      <c r="A34" s="60"/>
      <c r="B34" s="47" t="s">
        <v>53</v>
      </c>
      <c r="C34" s="47"/>
      <c r="D34" s="47"/>
      <c r="E34" s="47"/>
      <c r="F34" s="47"/>
      <c r="G34" s="47"/>
      <c r="H34" s="47"/>
      <c r="I34" s="47"/>
      <c r="J34" s="47"/>
      <c r="K34" s="47"/>
      <c r="L34" s="53"/>
    </row>
    <row r="35" spans="1:12" x14ac:dyDescent="0.25">
      <c r="A35" s="60"/>
      <c r="B35" s="47"/>
      <c r="C35" s="47"/>
      <c r="D35" s="47"/>
      <c r="E35" s="47"/>
      <c r="F35" s="47"/>
      <c r="G35" s="47"/>
      <c r="H35" s="47"/>
      <c r="I35" s="47"/>
      <c r="J35" s="47"/>
      <c r="K35" s="47"/>
      <c r="L35" s="53"/>
    </row>
    <row r="36" spans="1:12" ht="15" customHeight="1" x14ac:dyDescent="0.25">
      <c r="A36" s="60" t="s">
        <v>54</v>
      </c>
      <c r="B36" s="47" t="s">
        <v>55</v>
      </c>
      <c r="C36" s="47"/>
      <c r="D36" s="47"/>
      <c r="E36" s="47"/>
      <c r="F36" s="47"/>
      <c r="G36" s="47"/>
      <c r="H36" s="47"/>
      <c r="I36" s="47"/>
      <c r="J36" s="47"/>
      <c r="K36" s="47"/>
      <c r="L36" s="53"/>
    </row>
    <row r="37" spans="1:12" x14ac:dyDescent="0.25">
      <c r="A37" s="60"/>
      <c r="B37" s="47"/>
      <c r="C37" s="47"/>
      <c r="D37" s="47"/>
      <c r="E37" s="47"/>
      <c r="F37" s="47"/>
      <c r="G37" s="47"/>
      <c r="H37" s="47"/>
      <c r="I37" s="47"/>
      <c r="J37" s="47"/>
      <c r="K37" s="47"/>
      <c r="L37" s="53"/>
    </row>
    <row r="38" spans="1:12" x14ac:dyDescent="0.25">
      <c r="A38" s="60"/>
      <c r="B38" s="47" t="s">
        <v>56</v>
      </c>
      <c r="C38" s="47"/>
      <c r="D38" s="47"/>
      <c r="E38" s="47"/>
      <c r="F38" s="47"/>
      <c r="G38" s="47"/>
      <c r="H38" s="47"/>
      <c r="I38" s="47"/>
      <c r="J38" s="47"/>
      <c r="K38" s="47"/>
      <c r="L38" s="53"/>
    </row>
    <row r="39" spans="1:12" x14ac:dyDescent="0.25">
      <c r="A39" s="60"/>
      <c r="B39" s="47"/>
      <c r="C39" s="47"/>
      <c r="D39" s="47"/>
      <c r="E39" s="47"/>
      <c r="F39" s="47"/>
      <c r="G39" s="47"/>
      <c r="H39" s="47"/>
      <c r="I39" s="47"/>
      <c r="J39" s="47"/>
      <c r="K39" s="47"/>
      <c r="L39" s="53"/>
    </row>
    <row r="40" spans="1:12" x14ac:dyDescent="0.25">
      <c r="A40" s="60" t="s">
        <v>59</v>
      </c>
      <c r="B40" s="47" t="s">
        <v>57</v>
      </c>
      <c r="C40" s="47"/>
      <c r="D40" s="47"/>
      <c r="E40" s="47"/>
      <c r="F40" s="47"/>
      <c r="G40" s="47"/>
      <c r="H40" s="47"/>
      <c r="I40" s="47"/>
      <c r="J40" s="47"/>
      <c r="K40" s="47"/>
      <c r="L40" s="53"/>
    </row>
    <row r="41" spans="1:12" x14ac:dyDescent="0.25">
      <c r="A41" s="60"/>
      <c r="B41" s="47"/>
      <c r="C41" s="47"/>
      <c r="D41" s="47"/>
      <c r="E41" s="47"/>
      <c r="F41" s="47"/>
      <c r="G41" s="47"/>
      <c r="H41" s="47"/>
      <c r="I41" s="47"/>
      <c r="J41" s="47"/>
      <c r="K41" s="47"/>
      <c r="L41" s="53"/>
    </row>
    <row r="42" spans="1:12" x14ac:dyDescent="0.25">
      <c r="A42" s="60"/>
      <c r="B42" s="47" t="s">
        <v>58</v>
      </c>
      <c r="C42" s="47"/>
      <c r="D42" s="47"/>
      <c r="E42" s="47"/>
      <c r="F42" s="47"/>
      <c r="G42" s="47"/>
      <c r="H42" s="47"/>
      <c r="I42" s="47"/>
      <c r="J42" s="47"/>
      <c r="K42" s="47"/>
      <c r="L42" s="53"/>
    </row>
    <row r="43" spans="1:12" x14ac:dyDescent="0.25">
      <c r="A43" s="60"/>
      <c r="B43" s="47"/>
      <c r="C43" s="47"/>
      <c r="D43" s="47"/>
      <c r="E43" s="47"/>
      <c r="F43" s="47"/>
      <c r="G43" s="47"/>
      <c r="H43" s="47"/>
      <c r="I43" s="47"/>
      <c r="J43" s="47"/>
      <c r="K43" s="47"/>
      <c r="L43" s="53"/>
    </row>
    <row r="44" spans="1:12" x14ac:dyDescent="0.25">
      <c r="A44" s="60" t="s">
        <v>62</v>
      </c>
      <c r="B44" s="47" t="s">
        <v>60</v>
      </c>
      <c r="C44" s="47"/>
      <c r="D44" s="47"/>
      <c r="E44" s="47"/>
      <c r="F44" s="47"/>
      <c r="G44" s="47"/>
      <c r="H44" s="47"/>
      <c r="I44" s="47"/>
      <c r="J44" s="47"/>
      <c r="K44" s="47"/>
      <c r="L44" s="53"/>
    </row>
    <row r="45" spans="1:12" ht="15.75" thickBot="1" x14ac:dyDescent="0.3">
      <c r="A45" s="60"/>
      <c r="B45" s="55"/>
      <c r="C45" s="55"/>
      <c r="D45" s="55"/>
      <c r="E45" s="55"/>
      <c r="F45" s="55"/>
      <c r="G45" s="55"/>
      <c r="H45" s="55"/>
      <c r="I45" s="55"/>
      <c r="J45" s="55"/>
      <c r="K45" s="55"/>
      <c r="L45" s="56"/>
    </row>
    <row r="46" spans="1:12" x14ac:dyDescent="0.25">
      <c r="A46" s="60"/>
      <c r="B46" s="47" t="s">
        <v>61</v>
      </c>
      <c r="C46" s="47"/>
      <c r="D46" s="47"/>
      <c r="E46" s="47"/>
      <c r="F46" s="47"/>
      <c r="G46" s="47"/>
      <c r="H46" s="47"/>
      <c r="I46" s="47"/>
      <c r="J46" s="47"/>
      <c r="K46" s="47"/>
      <c r="L46" s="53"/>
    </row>
    <row r="47" spans="1:12" ht="15.75" thickBot="1" x14ac:dyDescent="0.3">
      <c r="A47" s="63"/>
      <c r="B47" s="55"/>
      <c r="C47" s="55"/>
      <c r="D47" s="55"/>
      <c r="E47" s="55"/>
      <c r="F47" s="55"/>
      <c r="G47" s="55"/>
      <c r="H47" s="55"/>
      <c r="I47" s="55"/>
      <c r="J47" s="55"/>
      <c r="K47" s="55"/>
      <c r="L47" s="56"/>
    </row>
    <row r="48" spans="1:12" x14ac:dyDescent="0.25">
      <c r="A48" s="61"/>
      <c r="B48" s="62"/>
      <c r="C48" s="62"/>
      <c r="D48" s="62"/>
      <c r="E48" s="62"/>
      <c r="F48" s="62"/>
      <c r="G48" s="62"/>
      <c r="H48" s="62"/>
      <c r="I48" s="62"/>
      <c r="J48" s="62"/>
      <c r="K48" s="62"/>
      <c r="L48" s="62"/>
    </row>
    <row r="49" spans="1:12" x14ac:dyDescent="0.25">
      <c r="A49" s="61"/>
      <c r="B49" s="62"/>
      <c r="C49" s="62"/>
      <c r="D49" s="62"/>
      <c r="E49" s="62"/>
      <c r="F49" s="62"/>
      <c r="G49" s="62"/>
      <c r="H49" s="62"/>
      <c r="I49" s="62"/>
      <c r="J49" s="62"/>
      <c r="K49" s="62"/>
      <c r="L49" s="62"/>
    </row>
  </sheetData>
  <mergeCells count="29">
    <mergeCell ref="B40:L41"/>
    <mergeCell ref="B42:L43"/>
    <mergeCell ref="B44:L45"/>
    <mergeCell ref="B46:L47"/>
    <mergeCell ref="A32:A35"/>
    <mergeCell ref="A36:A39"/>
    <mergeCell ref="A40:A43"/>
    <mergeCell ref="A44:A47"/>
    <mergeCell ref="B26:L27"/>
    <mergeCell ref="B28:L29"/>
    <mergeCell ref="B30:L31"/>
    <mergeCell ref="A14:A31"/>
    <mergeCell ref="B32:L33"/>
    <mergeCell ref="B34:L35"/>
    <mergeCell ref="B36:L37"/>
    <mergeCell ref="B38:L39"/>
    <mergeCell ref="B14:L15"/>
    <mergeCell ref="B16:L17"/>
    <mergeCell ref="B18:L19"/>
    <mergeCell ref="B20:L21"/>
    <mergeCell ref="B22:L23"/>
    <mergeCell ref="B24:L25"/>
    <mergeCell ref="A2:C2"/>
    <mergeCell ref="B4:L5"/>
    <mergeCell ref="B6:L7"/>
    <mergeCell ref="B8:L9"/>
    <mergeCell ref="B10:L11"/>
    <mergeCell ref="B12:L13"/>
    <mergeCell ref="A4:A1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101F3C-839F-4835-B881-66995E2F6756}">
  <dimension ref="A2:G22"/>
  <sheetViews>
    <sheetView topLeftCell="A2" zoomScale="88" workbookViewId="0">
      <selection activeCell="J10" sqref="J10"/>
    </sheetView>
  </sheetViews>
  <sheetFormatPr baseColWidth="10" defaultRowHeight="15" x14ac:dyDescent="0.25"/>
  <cols>
    <col min="1" max="1" width="26.5703125" customWidth="1"/>
    <col min="2" max="2" width="11.42578125" customWidth="1"/>
    <col min="5" max="5" width="17.7109375" customWidth="1"/>
    <col min="6" max="6" width="23.42578125" customWidth="1"/>
  </cols>
  <sheetData>
    <row r="2" spans="1:7" ht="15.75" thickBot="1" x14ac:dyDescent="0.3"/>
    <row r="3" spans="1:7" x14ac:dyDescent="0.25">
      <c r="A3" s="66" t="s">
        <v>63</v>
      </c>
      <c r="B3" s="67"/>
      <c r="C3" s="68"/>
      <c r="E3" s="73" t="s">
        <v>82</v>
      </c>
      <c r="F3" s="44"/>
      <c r="G3" s="45"/>
    </row>
    <row r="4" spans="1:7" x14ac:dyDescent="0.25">
      <c r="A4" s="5" t="s">
        <v>64</v>
      </c>
      <c r="B4" s="4"/>
      <c r="C4" s="6"/>
      <c r="E4" s="5" t="s">
        <v>64</v>
      </c>
      <c r="F4" s="4"/>
      <c r="G4" s="6"/>
    </row>
    <row r="5" spans="1:7" x14ac:dyDescent="0.25">
      <c r="A5" s="5" t="s">
        <v>75</v>
      </c>
      <c r="B5" s="4"/>
      <c r="C5" s="6">
        <v>20</v>
      </c>
      <c r="E5" s="5" t="s">
        <v>83</v>
      </c>
      <c r="F5" s="4"/>
      <c r="G5" s="6">
        <f>'CANTIDADES DE OBRA'!I5/'DURACION ACTIVIDADES'!C5</f>
        <v>10</v>
      </c>
    </row>
    <row r="6" spans="1:7" x14ac:dyDescent="0.25">
      <c r="A6" s="5" t="s">
        <v>76</v>
      </c>
      <c r="B6" s="4"/>
      <c r="C6" s="6"/>
      <c r="E6" s="5" t="s">
        <v>84</v>
      </c>
      <c r="F6" s="4"/>
      <c r="G6" s="6"/>
    </row>
    <row r="7" spans="1:7" x14ac:dyDescent="0.25">
      <c r="A7" s="69" t="s">
        <v>68</v>
      </c>
      <c r="B7" s="64"/>
      <c r="C7" s="6">
        <v>0.7</v>
      </c>
      <c r="E7" s="69" t="s">
        <v>68</v>
      </c>
      <c r="F7" s="64"/>
      <c r="G7" s="7">
        <f>'CANTIDADES DE OBRA'!I6/'DURACION ACTIVIDADES'!C7</f>
        <v>71.428571428571431</v>
      </c>
    </row>
    <row r="8" spans="1:7" ht="28.5" customHeight="1" x14ac:dyDescent="0.25">
      <c r="A8" s="70" t="s">
        <v>69</v>
      </c>
      <c r="B8" s="65"/>
      <c r="C8" s="6">
        <v>1.4</v>
      </c>
      <c r="E8" s="70" t="s">
        <v>69</v>
      </c>
      <c r="F8" s="65"/>
      <c r="G8" s="7">
        <f>'CANTIDADES DE OBRA'!I6/'DURACION ACTIVIDADES'!C8</f>
        <v>35.714285714285715</v>
      </c>
    </row>
    <row r="9" spans="1:7" x14ac:dyDescent="0.25">
      <c r="A9" s="69" t="s">
        <v>70</v>
      </c>
      <c r="B9" s="64"/>
      <c r="C9" s="6">
        <v>2.65</v>
      </c>
      <c r="E9" s="69" t="s">
        <v>70</v>
      </c>
      <c r="F9" s="64"/>
      <c r="G9" s="7">
        <f>'CANTIDADES DE OBRA'!I6/'DURACION ACTIVIDADES'!C9</f>
        <v>18.867924528301888</v>
      </c>
    </row>
    <row r="10" spans="1:7" x14ac:dyDescent="0.25">
      <c r="A10" s="69" t="s">
        <v>71</v>
      </c>
      <c r="B10" s="64"/>
      <c r="C10" s="6">
        <v>1.2</v>
      </c>
      <c r="E10" s="69" t="s">
        <v>71</v>
      </c>
      <c r="F10" s="64"/>
      <c r="G10" s="7">
        <f>'CANTIDADES DE OBRA'!I6/'DURACION ACTIVIDADES'!C10</f>
        <v>41.666666666666671</v>
      </c>
    </row>
    <row r="11" spans="1:7" x14ac:dyDescent="0.25">
      <c r="A11" s="69" t="s">
        <v>72</v>
      </c>
      <c r="B11" s="64"/>
      <c r="C11" s="6">
        <v>2.1</v>
      </c>
      <c r="E11" s="69" t="s">
        <v>72</v>
      </c>
      <c r="F11" s="64"/>
      <c r="G11" s="7">
        <f>'CANTIDADES DE OBRA'!I6/'DURACION ACTIVIDADES'!C11</f>
        <v>23.80952380952381</v>
      </c>
    </row>
    <row r="12" spans="1:7" x14ac:dyDescent="0.25">
      <c r="A12" s="5" t="s">
        <v>77</v>
      </c>
      <c r="B12" s="4"/>
      <c r="C12" s="6">
        <v>13.2</v>
      </c>
      <c r="E12" s="5" t="s">
        <v>85</v>
      </c>
      <c r="F12" s="4"/>
      <c r="G12" s="7">
        <f>'CANTIDADES DE OBRA'!I7/'DURACION ACTIVIDADES'!C12</f>
        <v>15.151515151515152</v>
      </c>
    </row>
    <row r="13" spans="1:7" x14ac:dyDescent="0.25">
      <c r="A13" s="5" t="s">
        <v>78</v>
      </c>
      <c r="B13" s="4"/>
      <c r="C13" s="6">
        <v>3.2</v>
      </c>
      <c r="E13" s="5" t="s">
        <v>86</v>
      </c>
      <c r="F13" s="4"/>
      <c r="G13" s="7">
        <v>3.2</v>
      </c>
    </row>
    <row r="14" spans="1:7" x14ac:dyDescent="0.25">
      <c r="A14" s="5" t="s">
        <v>79</v>
      </c>
      <c r="B14" s="4"/>
      <c r="C14" s="6">
        <v>24</v>
      </c>
      <c r="E14" s="5" t="s">
        <v>87</v>
      </c>
      <c r="F14" s="4"/>
      <c r="G14" s="7">
        <f>'CANTIDADES DE OBRA'!I11/'DURACION ACTIVIDADES'!C14</f>
        <v>4.166666666666667</v>
      </c>
    </row>
    <row r="15" spans="1:7" x14ac:dyDescent="0.25">
      <c r="A15" s="5" t="s">
        <v>80</v>
      </c>
      <c r="B15" s="4"/>
      <c r="C15" s="6">
        <v>7.82</v>
      </c>
      <c r="E15" s="5" t="s">
        <v>88</v>
      </c>
      <c r="F15" s="4"/>
      <c r="G15" s="7">
        <f>'CANTIDADES DE OBRA'!I12/'DURACION ACTIVIDADES'!C15</f>
        <v>11.508951406649617</v>
      </c>
    </row>
    <row r="16" spans="1:7" x14ac:dyDescent="0.25">
      <c r="A16" s="5" t="s">
        <v>81</v>
      </c>
      <c r="B16" s="4"/>
      <c r="C16" s="6">
        <v>6.35</v>
      </c>
      <c r="E16" s="5" t="s">
        <v>89</v>
      </c>
      <c r="F16" s="4"/>
      <c r="G16" s="7">
        <f>'CANTIDADES DE OBRA'!I14/'DURACION ACTIVIDADES'!C16</f>
        <v>1.5748031496062993</v>
      </c>
    </row>
    <row r="17" spans="1:7" x14ac:dyDescent="0.25">
      <c r="A17" s="5" t="s">
        <v>73</v>
      </c>
      <c r="B17" s="4"/>
      <c r="C17" s="6">
        <v>1</v>
      </c>
      <c r="E17" s="5" t="s">
        <v>73</v>
      </c>
      <c r="F17" s="4"/>
      <c r="G17" s="6">
        <f>C17</f>
        <v>1</v>
      </c>
    </row>
    <row r="18" spans="1:7" x14ac:dyDescent="0.25">
      <c r="A18" s="5" t="s">
        <v>74</v>
      </c>
      <c r="B18" s="4"/>
      <c r="C18" s="6"/>
      <c r="E18" s="5" t="s">
        <v>74</v>
      </c>
      <c r="F18" s="4"/>
      <c r="G18" s="6"/>
    </row>
    <row r="19" spans="1:7" x14ac:dyDescent="0.25">
      <c r="A19" s="69" t="s">
        <v>65</v>
      </c>
      <c r="B19" s="4"/>
      <c r="C19" s="6">
        <v>4</v>
      </c>
      <c r="E19" s="69" t="s">
        <v>65</v>
      </c>
      <c r="F19" s="4"/>
      <c r="G19" s="6">
        <f>IF('CANTIDADES DE OBRA'!C8&lt;1.5,4,0)</f>
        <v>0</v>
      </c>
    </row>
    <row r="20" spans="1:7" ht="30.75" customHeight="1" x14ac:dyDescent="0.25">
      <c r="A20" s="70" t="s">
        <v>66</v>
      </c>
      <c r="B20" s="65"/>
      <c r="C20" s="6">
        <v>5.5</v>
      </c>
      <c r="E20" s="70" t="s">
        <v>66</v>
      </c>
      <c r="F20" s="65"/>
      <c r="G20" s="6">
        <f>IF(1.5&lt;'CANTIDADES DE OBRA'!C8,5.5,IF('CANTIDADES DE OBRA'!C8&lt;2.5,5.5))</f>
        <v>5.5</v>
      </c>
    </row>
    <row r="21" spans="1:7" ht="15.75" thickBot="1" x14ac:dyDescent="0.3">
      <c r="A21" s="71" t="s">
        <v>67</v>
      </c>
      <c r="B21" s="72"/>
      <c r="C21" s="8">
        <v>8</v>
      </c>
      <c r="E21" s="71" t="s">
        <v>67</v>
      </c>
      <c r="F21" s="72"/>
      <c r="G21" s="8">
        <f>IF('CANTIDADES DE OBRA'!C8&gt;2.5,8,0)</f>
        <v>0</v>
      </c>
    </row>
    <row r="22" spans="1:7" x14ac:dyDescent="0.25">
      <c r="A22" s="2"/>
      <c r="B22" s="2"/>
    </row>
  </sheetData>
  <mergeCells count="39">
    <mergeCell ref="E19:F19"/>
    <mergeCell ref="E20:F20"/>
    <mergeCell ref="E21:F21"/>
    <mergeCell ref="E13:F13"/>
    <mergeCell ref="E14:F14"/>
    <mergeCell ref="E15:F15"/>
    <mergeCell ref="E16:F16"/>
    <mergeCell ref="E17:F17"/>
    <mergeCell ref="E18:F18"/>
    <mergeCell ref="E7:F7"/>
    <mergeCell ref="E8:F8"/>
    <mergeCell ref="E9:F9"/>
    <mergeCell ref="E10:F10"/>
    <mergeCell ref="E11:F11"/>
    <mergeCell ref="E12:F12"/>
    <mergeCell ref="A4:B4"/>
    <mergeCell ref="A3:C3"/>
    <mergeCell ref="E3:G3"/>
    <mergeCell ref="E4:F4"/>
    <mergeCell ref="E5:F5"/>
    <mergeCell ref="E6:F6"/>
    <mergeCell ref="A18:B18"/>
    <mergeCell ref="A19:B19"/>
    <mergeCell ref="A20:B20"/>
    <mergeCell ref="A21:B21"/>
    <mergeCell ref="A22:B22"/>
    <mergeCell ref="A11:B11"/>
    <mergeCell ref="A12:B12"/>
    <mergeCell ref="A13:B13"/>
    <mergeCell ref="A14:B14"/>
    <mergeCell ref="A15:B15"/>
    <mergeCell ref="A16:B16"/>
    <mergeCell ref="A17:B17"/>
    <mergeCell ref="A7:B7"/>
    <mergeCell ref="A8:B8"/>
    <mergeCell ref="A9:B9"/>
    <mergeCell ref="A10:B10"/>
    <mergeCell ref="A5:B5"/>
    <mergeCell ref="A6:B6"/>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64B6A5-B909-488B-9832-B2B328CCB3FA}">
  <dimension ref="A3:D3"/>
  <sheetViews>
    <sheetView tabSelected="1" workbookViewId="0">
      <selection activeCell="A4" sqref="A4"/>
    </sheetView>
  </sheetViews>
  <sheetFormatPr baseColWidth="10" defaultRowHeight="15" x14ac:dyDescent="0.25"/>
  <sheetData>
    <row r="3" spans="1:4" x14ac:dyDescent="0.25">
      <c r="A3" s="43" t="s">
        <v>91</v>
      </c>
      <c r="B3" s="2"/>
      <c r="C3" s="2"/>
      <c r="D3" s="2"/>
    </row>
  </sheetData>
  <mergeCells count="1">
    <mergeCell ref="A3:D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CANTIDADES DE OBRA</vt:lpstr>
      <vt:lpstr>EQUIPO A TRABAJAR</vt:lpstr>
      <vt:lpstr>DURACION ACTIVIDADES</vt:lpstr>
      <vt:lpstr>COSTO OBRA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Geored</dc:creator>
  <cp:lastModifiedBy>Geored</cp:lastModifiedBy>
  <dcterms:created xsi:type="dcterms:W3CDTF">2020-03-06T01:52:55Z</dcterms:created>
  <dcterms:modified xsi:type="dcterms:W3CDTF">2020-03-08T19:00:51Z</dcterms:modified>
</cp:coreProperties>
</file>