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1240" yWindow="0" windowWidth="28020" windowHeight="15620" tabRatio="500" activeTab="3"/>
  </bookViews>
  <sheets>
    <sheet name="Control" sheetId="1" r:id="rId1"/>
    <sheet name="Experiment" sheetId="2" r:id="rId2"/>
    <sheet name="CI_invariants" sheetId="3" r:id="rId3"/>
    <sheet name="CI_variant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4" l="1"/>
  <c r="D35" i="4"/>
  <c r="D34" i="4"/>
  <c r="D33" i="4"/>
  <c r="C33" i="4"/>
  <c r="D32" i="4"/>
  <c r="D31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4" i="4"/>
  <c r="V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M27" i="4"/>
  <c r="L27" i="4"/>
  <c r="N27" i="4"/>
  <c r="D27" i="4"/>
  <c r="C27" i="4"/>
  <c r="E27" i="4"/>
  <c r="R27" i="4"/>
  <c r="B31" i="4"/>
  <c r="B32" i="4"/>
  <c r="B33" i="4"/>
  <c r="B34" i="4"/>
  <c r="B36" i="4"/>
  <c r="O5" i="4"/>
  <c r="F5" i="4"/>
  <c r="S5" i="4"/>
  <c r="V5" i="4"/>
  <c r="O6" i="4"/>
  <c r="F6" i="4"/>
  <c r="S6" i="4"/>
  <c r="V6" i="4"/>
  <c r="O7" i="4"/>
  <c r="F7" i="4"/>
  <c r="S7" i="4"/>
  <c r="V7" i="4"/>
  <c r="O8" i="4"/>
  <c r="F8" i="4"/>
  <c r="S8" i="4"/>
  <c r="V8" i="4"/>
  <c r="O9" i="4"/>
  <c r="F9" i="4"/>
  <c r="S9" i="4"/>
  <c r="V9" i="4"/>
  <c r="O10" i="4"/>
  <c r="F10" i="4"/>
  <c r="S10" i="4"/>
  <c r="V10" i="4"/>
  <c r="O11" i="4"/>
  <c r="F11" i="4"/>
  <c r="S11" i="4"/>
  <c r="V11" i="4"/>
  <c r="O12" i="4"/>
  <c r="F12" i="4"/>
  <c r="S12" i="4"/>
  <c r="V12" i="4"/>
  <c r="O13" i="4"/>
  <c r="F13" i="4"/>
  <c r="S13" i="4"/>
  <c r="V13" i="4"/>
  <c r="O14" i="4"/>
  <c r="F14" i="4"/>
  <c r="S14" i="4"/>
  <c r="V14" i="4"/>
  <c r="O15" i="4"/>
  <c r="F15" i="4"/>
  <c r="S15" i="4"/>
  <c r="V15" i="4"/>
  <c r="O16" i="4"/>
  <c r="F16" i="4"/>
  <c r="S16" i="4"/>
  <c r="V16" i="4"/>
  <c r="O17" i="4"/>
  <c r="F17" i="4"/>
  <c r="S17" i="4"/>
  <c r="V17" i="4"/>
  <c r="O18" i="4"/>
  <c r="F18" i="4"/>
  <c r="S18" i="4"/>
  <c r="V18" i="4"/>
  <c r="O19" i="4"/>
  <c r="F19" i="4"/>
  <c r="S19" i="4"/>
  <c r="V19" i="4"/>
  <c r="O20" i="4"/>
  <c r="F20" i="4"/>
  <c r="S20" i="4"/>
  <c r="V20" i="4"/>
  <c r="O21" i="4"/>
  <c r="F21" i="4"/>
  <c r="S21" i="4"/>
  <c r="V21" i="4"/>
  <c r="O22" i="4"/>
  <c r="F22" i="4"/>
  <c r="S22" i="4"/>
  <c r="V22" i="4"/>
  <c r="O23" i="4"/>
  <c r="F23" i="4"/>
  <c r="S23" i="4"/>
  <c r="V23" i="4"/>
  <c r="O24" i="4"/>
  <c r="F24" i="4"/>
  <c r="S24" i="4"/>
  <c r="V24" i="4"/>
  <c r="O25" i="4"/>
  <c r="F25" i="4"/>
  <c r="S25" i="4"/>
  <c r="V25" i="4"/>
  <c r="O26" i="4"/>
  <c r="F26" i="4"/>
  <c r="S26" i="4"/>
  <c r="V26" i="4"/>
  <c r="O4" i="4"/>
  <c r="F4" i="4"/>
  <c r="S4" i="4"/>
  <c r="N5" i="4"/>
  <c r="E5" i="4"/>
  <c r="R5" i="4"/>
  <c r="U5" i="4"/>
  <c r="N6" i="4"/>
  <c r="E6" i="4"/>
  <c r="R6" i="4"/>
  <c r="U6" i="4"/>
  <c r="N7" i="4"/>
  <c r="E7" i="4"/>
  <c r="R7" i="4"/>
  <c r="U7" i="4"/>
  <c r="N8" i="4"/>
  <c r="E8" i="4"/>
  <c r="R8" i="4"/>
  <c r="U8" i="4"/>
  <c r="N9" i="4"/>
  <c r="E9" i="4"/>
  <c r="R9" i="4"/>
  <c r="U9" i="4"/>
  <c r="N10" i="4"/>
  <c r="E10" i="4"/>
  <c r="R10" i="4"/>
  <c r="U10" i="4"/>
  <c r="N11" i="4"/>
  <c r="E11" i="4"/>
  <c r="R11" i="4"/>
  <c r="U11" i="4"/>
  <c r="N12" i="4"/>
  <c r="E12" i="4"/>
  <c r="R12" i="4"/>
  <c r="U12" i="4"/>
  <c r="N13" i="4"/>
  <c r="E13" i="4"/>
  <c r="R13" i="4"/>
  <c r="U13" i="4"/>
  <c r="N14" i="4"/>
  <c r="E14" i="4"/>
  <c r="R14" i="4"/>
  <c r="U14" i="4"/>
  <c r="N15" i="4"/>
  <c r="E15" i="4"/>
  <c r="R15" i="4"/>
  <c r="U15" i="4"/>
  <c r="N16" i="4"/>
  <c r="E16" i="4"/>
  <c r="R16" i="4"/>
  <c r="U16" i="4"/>
  <c r="N17" i="4"/>
  <c r="E17" i="4"/>
  <c r="R17" i="4"/>
  <c r="U17" i="4"/>
  <c r="N18" i="4"/>
  <c r="E18" i="4"/>
  <c r="R18" i="4"/>
  <c r="U18" i="4"/>
  <c r="N19" i="4"/>
  <c r="E19" i="4"/>
  <c r="R19" i="4"/>
  <c r="U19" i="4"/>
  <c r="N20" i="4"/>
  <c r="E20" i="4"/>
  <c r="R20" i="4"/>
  <c r="U20" i="4"/>
  <c r="N21" i="4"/>
  <c r="E21" i="4"/>
  <c r="R21" i="4"/>
  <c r="U21" i="4"/>
  <c r="N22" i="4"/>
  <c r="E22" i="4"/>
  <c r="R22" i="4"/>
  <c r="U22" i="4"/>
  <c r="N23" i="4"/>
  <c r="E23" i="4"/>
  <c r="R23" i="4"/>
  <c r="U23" i="4"/>
  <c r="N24" i="4"/>
  <c r="E24" i="4"/>
  <c r="R24" i="4"/>
  <c r="U24" i="4"/>
  <c r="N25" i="4"/>
  <c r="E25" i="4"/>
  <c r="R25" i="4"/>
  <c r="U25" i="4"/>
  <c r="N26" i="4"/>
  <c r="E26" i="4"/>
  <c r="R26" i="4"/>
  <c r="U26" i="4"/>
  <c r="N4" i="4"/>
  <c r="E4" i="4"/>
  <c r="R4" i="4"/>
  <c r="U4" i="4"/>
  <c r="B27" i="4"/>
  <c r="K27" i="4"/>
  <c r="C32" i="4"/>
  <c r="C34" i="4"/>
  <c r="O27" i="4"/>
  <c r="F27" i="4"/>
  <c r="S27" i="4"/>
  <c r="C31" i="4"/>
  <c r="C36" i="4"/>
  <c r="C35" i="4"/>
  <c r="B35" i="4"/>
  <c r="H12" i="3"/>
  <c r="H11" i="3"/>
  <c r="H5" i="3"/>
  <c r="H4" i="3"/>
  <c r="H8" i="3"/>
  <c r="H9" i="3"/>
  <c r="H10" i="3"/>
  <c r="H3" i="3"/>
  <c r="F39" i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C7" i="3"/>
  <c r="C8" i="3"/>
  <c r="C10" i="3"/>
  <c r="B7" i="3"/>
  <c r="B8" i="3"/>
  <c r="B10" i="3"/>
  <c r="C9" i="3"/>
  <c r="B9" i="3"/>
  <c r="F4" i="3"/>
  <c r="E4" i="3"/>
  <c r="F3" i="3"/>
  <c r="E3" i="3"/>
  <c r="C39" i="2"/>
  <c r="B39" i="2"/>
  <c r="C39" i="1"/>
  <c r="B39" i="1"/>
</calcChain>
</file>

<file path=xl/sharedStrings.xml><?xml version="1.0" encoding="utf-8"?>
<sst xmlns="http://schemas.openxmlformats.org/spreadsheetml/2006/main" count="217" uniqueCount="89">
  <si>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</si>
  <si>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</si>
  <si>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</si>
  <si>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</si>
  <si>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</si>
  <si>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</si>
  <si>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</si>
  <si>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</si>
  <si>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</si>
  <si>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</si>
  <si>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</si>
  <si>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</si>
  <si>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</si>
  <si>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</si>
  <si>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</si>
  <si>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</si>
  <si>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</si>
  <si>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</si>
  <si>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</si>
  <si>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</si>
  <si>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</si>
  <si>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</si>
  <si>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</si>
  <si>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</si>
  <si>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</si>
  <si>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</si>
  <si>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</si>
  <si>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</si>
  <si>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</si>
  <si>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</si>
  <si>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</si>
  <si>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</si>
  <si>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</si>
  <si>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</si>
  <si>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</si>
  <si>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</si>
  <si>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</si>
  <si>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</si>
  <si>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</si>
  <si>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</si>
  <si>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</si>
  <si>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</si>
  <si>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</t>
  </si>
  <si>
    <t>Control</t>
  </si>
  <si>
    <t>Experiment</t>
  </si>
  <si>
    <t>SD</t>
  </si>
  <si>
    <t>f_clicks</t>
  </si>
  <si>
    <t>f_pageviews</t>
  </si>
  <si>
    <t xml:space="preserve">m </t>
  </si>
  <si>
    <t>CI: UB</t>
  </si>
  <si>
    <t>CI: LB</t>
  </si>
  <si>
    <t>Click-through-probability</t>
  </si>
  <si>
    <t>p(C)</t>
  </si>
  <si>
    <t>p(E)</t>
  </si>
  <si>
    <t>p(pooled)</t>
  </si>
  <si>
    <t>diff</t>
  </si>
  <si>
    <t>SD(pool)</t>
  </si>
  <si>
    <t>m</t>
  </si>
  <si>
    <t>Expected</t>
  </si>
  <si>
    <t>Observed</t>
  </si>
  <si>
    <t>Retention</t>
  </si>
  <si>
    <t>Net conversion</t>
  </si>
  <si>
    <t xml:space="preserve">Net Conversion </t>
  </si>
  <si>
    <t>diff_Retention</t>
  </si>
  <si>
    <t>p(pool)</t>
  </si>
  <si>
    <t>SE(pool)</t>
  </si>
  <si>
    <t>Statistically significant</t>
  </si>
  <si>
    <t>Practically significant</t>
  </si>
  <si>
    <t>Yes</t>
  </si>
  <si>
    <t>No</t>
  </si>
  <si>
    <t>positive_Retention</t>
  </si>
  <si>
    <t>positive_netconversion</t>
  </si>
  <si>
    <t>Effect size test</t>
  </si>
  <si>
    <t>Sign test</t>
  </si>
  <si>
    <t>Number of "successes": 13 </t>
  </si>
  <si>
    <t>Number of trials (or subjects) per experiment: 23 </t>
  </si>
  <si>
    <t>Sign test. If the probability of "success" in each trial or subject is 0.500 (Null hypothesis)</t>
  </si>
  <si>
    <t>The two-tail P value is 0.6776 </t>
  </si>
  <si>
    <t>This is the chance of observing either 13 or more successes, or 10 or fewer successes, in 23 trials.</t>
  </si>
  <si>
    <t>Number of "successes": 10 </t>
  </si>
  <si>
    <t>Sign test. If the probability of "success" in each trial or subject is 0.500, then:</t>
  </si>
  <si>
    <t>This is the chance of observing either 10 or fewer successes, or 13 or more successes, in 23 trials.</t>
  </si>
  <si>
    <t>Gross conversion</t>
  </si>
  <si>
    <t>diff_Netconversion</t>
  </si>
  <si>
    <t>diff_Grossconversion</t>
  </si>
  <si>
    <t>positive_Grossconversion</t>
  </si>
  <si>
    <t>Number of "successes": 4 </t>
  </si>
  <si>
    <t>The two-tail P value is 0.0026 </t>
  </si>
  <si>
    <t>This is the chance of observing either 4 or fewer successes, or 19 or more successes, in 23 trials.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</si>
</sst>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b/>
      <sz val="12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3"/>
      <name val="Arial"/>
    </font>
    <font>
      <b/>
      <sz val="13"/>
      <color rgb="FF000000"/>
      <name val="Arial"/>
    </font>
    <font>
      <sz val="13"/>
      <color rgb="FF494949"/>
      <name val="Helvetica"/>
    </font>
    <font>
      <b/>
      <sz val="1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Fill="1"/>
    <xf numFmtId="0" fontId="2" fillId="0" borderId="0" xfId="0" applyFont="1" applyFill="1" applyAlignment="1"/>
    <xf numFmtId="0" fontId="1" fillId="0" borderId="0" xfId="0" applyFont="1" applyFill="1" applyAlignment="1"/>
    <xf numFmtId="0" fontId="7" fillId="0" borderId="0" xfId="0" applyFont="1" applyAlignment="1">
      <alignment horizontal="right"/>
    </xf>
    <xf numFmtId="0" fontId="6" fillId="2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0" fillId="2" borderId="0" xfId="0" applyFont="1" applyFill="1" applyAlignment="1"/>
    <xf numFmtId="0" fontId="8" fillId="2" borderId="0" xfId="0" applyFont="1" applyFill="1" applyAlignment="1"/>
    <xf numFmtId="0" fontId="6" fillId="0" borderId="0" xfId="0" applyFont="1" applyFill="1" applyAlignme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1" topLeftCell="A2" activePane="bottomLeft" state="frozen"/>
      <selection pane="bottomLeft" activeCell="I26" sqref="I26"/>
    </sheetView>
  </sheetViews>
  <sheetFormatPr baseColWidth="10" defaultColWidth="14.5" defaultRowHeight="15.75" customHeight="1" x14ac:dyDescent="0"/>
  <cols>
    <col min="1" max="16384" width="14.5" style="4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51</v>
      </c>
    </row>
    <row r="2" spans="1:6" ht="15.75" customHeight="1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 s="4">
        <f>C2/B2</f>
        <v>8.8955069273598336E-2</v>
      </c>
    </row>
    <row r="3" spans="1:6" ht="15.75" customHeight="1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 s="4">
        <f t="shared" ref="F3:F39" si="0">C3/B3</f>
        <v>8.5585585585585586E-2</v>
      </c>
    </row>
    <row r="4" spans="1:6" ht="15.75" customHeight="1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 s="4">
        <f t="shared" si="0"/>
        <v>8.6480829607078299E-2</v>
      </c>
    </row>
    <row r="5" spans="1:6" ht="15.75" customHeight="1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 s="4">
        <f t="shared" si="0"/>
        <v>8.4692533684530447E-2</v>
      </c>
    </row>
    <row r="6" spans="1:6" ht="15.75" customHeight="1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 s="4">
        <f t="shared" si="0"/>
        <v>8.3582983822648296E-2</v>
      </c>
    </row>
    <row r="7" spans="1:6" ht="15.75" customHeight="1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 s="4">
        <f t="shared" si="0"/>
        <v>8.5108583247156158E-2</v>
      </c>
    </row>
    <row r="8" spans="1:6" ht="15.75" customHeight="1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 s="4">
        <f t="shared" si="0"/>
        <v>8.3037300177619899E-2</v>
      </c>
    </row>
    <row r="9" spans="1:6" ht="15.75" customHeight="1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 s="4">
        <f t="shared" si="0"/>
        <v>8.5014796879203658E-2</v>
      </c>
    </row>
    <row r="10" spans="1:6" ht="15.75" customHeight="1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 s="4">
        <f t="shared" si="0"/>
        <v>8.1688142806478306E-2</v>
      </c>
    </row>
    <row r="11" spans="1:6" ht="15.75" customHeight="1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 s="4">
        <f t="shared" si="0"/>
        <v>8.0716227617886938E-2</v>
      </c>
    </row>
    <row r="12" spans="1:6" ht="15.75" customHeight="1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 s="4">
        <f t="shared" si="0"/>
        <v>8.1332082551594742E-2</v>
      </c>
    </row>
    <row r="13" spans="1:6" ht="15.75" customHeight="1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 s="4">
        <f t="shared" si="0"/>
        <v>8.4246506484367142E-2</v>
      </c>
    </row>
    <row r="14" spans="1:6" ht="15.75" customHeight="1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 s="4">
        <f t="shared" si="0"/>
        <v>7.9889476213358956E-2</v>
      </c>
    </row>
    <row r="15" spans="1:6" ht="15.75" customHeight="1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 s="4">
        <f t="shared" si="0"/>
        <v>7.1337714649141404E-2</v>
      </c>
    </row>
    <row r="16" spans="1:6" ht="15.75" customHeight="1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 s="4">
        <f t="shared" si="0"/>
        <v>7.954414642569356E-2</v>
      </c>
    </row>
    <row r="17" spans="1:9" ht="15.75" customHeight="1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 s="4">
        <f t="shared" si="0"/>
        <v>7.9586330935251803E-2</v>
      </c>
    </row>
    <row r="18" spans="1:9" ht="15.75" customHeight="1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 s="4">
        <f t="shared" si="0"/>
        <v>7.960146827477714E-2</v>
      </c>
    </row>
    <row r="19" spans="1:9" ht="15.75" customHeight="1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 s="4">
        <f t="shared" si="0"/>
        <v>7.8607283990174096E-2</v>
      </c>
    </row>
    <row r="20" spans="1:9" ht="15.75" customHeight="1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 s="4">
        <f t="shared" si="0"/>
        <v>7.9232336228154815E-2</v>
      </c>
    </row>
    <row r="21" spans="1:9" ht="15.75" customHeight="1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 s="4">
        <f t="shared" si="0"/>
        <v>7.854467629748528E-2</v>
      </c>
    </row>
    <row r="22" spans="1:9" ht="15.75" customHeight="1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 s="4">
        <f t="shared" si="0"/>
        <v>7.9415073115860518E-2</v>
      </c>
    </row>
    <row r="23" spans="1:9" ht="15.75" customHeight="1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 s="4">
        <f t="shared" si="0"/>
        <v>8.0496453900709225E-2</v>
      </c>
    </row>
    <row r="24" spans="1:9" ht="15.75" customHeight="1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 s="4">
        <f t="shared" si="0"/>
        <v>7.8429153463105472E-2</v>
      </c>
    </row>
    <row r="25" spans="1:9" ht="15.75" customHeight="1">
      <c r="A25" s="1" t="s">
        <v>28</v>
      </c>
      <c r="B25" s="2">
        <v>9437</v>
      </c>
      <c r="C25" s="2">
        <v>788</v>
      </c>
      <c r="D25" s="11"/>
      <c r="E25" s="11"/>
      <c r="F25" s="4">
        <f t="shared" si="0"/>
        <v>8.3501112641729366E-2</v>
      </c>
      <c r="H25" s="10"/>
      <c r="I25" s="10"/>
    </row>
    <row r="26" spans="1:9" ht="15.75" customHeight="1">
      <c r="A26" s="1" t="s">
        <v>29</v>
      </c>
      <c r="B26" s="2">
        <v>9420</v>
      </c>
      <c r="C26" s="2">
        <v>781</v>
      </c>
      <c r="D26" s="1"/>
      <c r="E26" s="3"/>
      <c r="F26" s="4">
        <f t="shared" si="0"/>
        <v>8.2908704883227172E-2</v>
      </c>
    </row>
    <row r="27" spans="1:9" ht="15.75" customHeight="1">
      <c r="A27" s="1" t="s">
        <v>30</v>
      </c>
      <c r="B27" s="2">
        <v>9570</v>
      </c>
      <c r="C27" s="2">
        <v>805</v>
      </c>
      <c r="D27" s="1"/>
      <c r="E27" s="3"/>
      <c r="F27" s="4">
        <f t="shared" si="0"/>
        <v>8.4117032392894461E-2</v>
      </c>
    </row>
    <row r="28" spans="1:9" ht="15.75" customHeight="1">
      <c r="A28" s="1" t="s">
        <v>31</v>
      </c>
      <c r="B28" s="2">
        <v>9921</v>
      </c>
      <c r="C28" s="2">
        <v>830</v>
      </c>
      <c r="D28" s="1"/>
      <c r="E28" s="3"/>
      <c r="F28" s="4">
        <f t="shared" si="0"/>
        <v>8.3660921278096961E-2</v>
      </c>
    </row>
    <row r="29" spans="1:9" ht="15.75" customHeight="1">
      <c r="A29" s="1" t="s">
        <v>32</v>
      </c>
      <c r="B29" s="2">
        <v>9424</v>
      </c>
      <c r="C29" s="2">
        <v>781</v>
      </c>
      <c r="D29" s="1"/>
      <c r="E29" s="3"/>
      <c r="F29" s="4">
        <f t="shared" si="0"/>
        <v>8.2873514431239387E-2</v>
      </c>
    </row>
    <row r="30" spans="1:9" ht="15.75" customHeight="1">
      <c r="A30" s="1" t="s">
        <v>33</v>
      </c>
      <c r="B30" s="2">
        <v>9010</v>
      </c>
      <c r="C30" s="2">
        <v>756</v>
      </c>
      <c r="D30" s="1"/>
      <c r="E30" s="3"/>
      <c r="F30" s="4">
        <f t="shared" si="0"/>
        <v>8.390677025527192E-2</v>
      </c>
    </row>
    <row r="31" spans="1:9" ht="15.75" customHeight="1">
      <c r="A31" s="1" t="s">
        <v>34</v>
      </c>
      <c r="B31" s="2">
        <v>9656</v>
      </c>
      <c r="C31" s="2">
        <v>825</v>
      </c>
      <c r="D31" s="1"/>
      <c r="E31" s="3"/>
      <c r="F31" s="4">
        <f t="shared" si="0"/>
        <v>8.5439105219552614E-2</v>
      </c>
    </row>
    <row r="32" spans="1:9" ht="15.75" customHeight="1">
      <c r="A32" s="1" t="s">
        <v>35</v>
      </c>
      <c r="B32" s="2">
        <v>10419</v>
      </c>
      <c r="C32" s="2">
        <v>874</v>
      </c>
      <c r="D32" s="1"/>
      <c r="E32" s="3"/>
      <c r="F32" s="4">
        <f t="shared" si="0"/>
        <v>8.3885209713024281E-2</v>
      </c>
    </row>
    <row r="33" spans="1:6" ht="15.75" customHeight="1">
      <c r="A33" s="1" t="s">
        <v>36</v>
      </c>
      <c r="B33" s="2">
        <v>9880</v>
      </c>
      <c r="C33" s="2">
        <v>830</v>
      </c>
      <c r="D33" s="1"/>
      <c r="E33" s="3"/>
      <c r="F33" s="4">
        <f t="shared" si="0"/>
        <v>8.4008097165991905E-2</v>
      </c>
    </row>
    <row r="34" spans="1:6" ht="15.75" customHeight="1">
      <c r="A34" s="1" t="s">
        <v>37</v>
      </c>
      <c r="B34" s="2">
        <v>10134</v>
      </c>
      <c r="C34" s="2">
        <v>801</v>
      </c>
      <c r="D34" s="1"/>
      <c r="E34" s="3"/>
      <c r="F34" s="4">
        <f t="shared" si="0"/>
        <v>7.9040852575488457E-2</v>
      </c>
    </row>
    <row r="35" spans="1:6" ht="15.75" customHeight="1">
      <c r="A35" s="1" t="s">
        <v>38</v>
      </c>
      <c r="B35" s="2">
        <v>9717</v>
      </c>
      <c r="C35" s="2">
        <v>814</v>
      </c>
      <c r="D35" s="1"/>
      <c r="E35" s="3"/>
      <c r="F35" s="4">
        <f t="shared" si="0"/>
        <v>8.3770711124832767E-2</v>
      </c>
    </row>
    <row r="36" spans="1:6" ht="15.75" customHeight="1">
      <c r="A36" s="1" t="s">
        <v>39</v>
      </c>
      <c r="B36" s="2">
        <v>9192</v>
      </c>
      <c r="C36" s="2">
        <v>735</v>
      </c>
      <c r="D36" s="1"/>
      <c r="E36" s="3"/>
      <c r="F36" s="4">
        <f t="shared" si="0"/>
        <v>7.9960835509138378E-2</v>
      </c>
    </row>
    <row r="37" spans="1:6" ht="15.75" customHeight="1">
      <c r="A37" s="1" t="s">
        <v>40</v>
      </c>
      <c r="B37" s="2">
        <v>8630</v>
      </c>
      <c r="C37" s="2">
        <v>743</v>
      </c>
      <c r="D37" s="1"/>
      <c r="E37" s="3"/>
      <c r="F37" s="4">
        <f t="shared" si="0"/>
        <v>8.6095017381228267E-2</v>
      </c>
    </row>
    <row r="38" spans="1:6" ht="15.75" customHeight="1">
      <c r="A38" s="1" t="s">
        <v>41</v>
      </c>
      <c r="B38" s="2">
        <v>8970</v>
      </c>
      <c r="C38" s="2">
        <v>722</v>
      </c>
      <c r="D38" s="1"/>
      <c r="E38" s="3"/>
      <c r="F38" s="4">
        <f t="shared" si="0"/>
        <v>8.0490523968784838E-2</v>
      </c>
    </row>
    <row r="39" spans="1:6" ht="15.75" customHeight="1">
      <c r="A39" s="5" t="s">
        <v>42</v>
      </c>
      <c r="B39" s="2">
        <f>SUM(B2:B38)</f>
        <v>345543</v>
      </c>
      <c r="C39" s="2">
        <f>SUM(C2:C38)</f>
        <v>28378</v>
      </c>
      <c r="D39" s="1"/>
      <c r="E39" s="3"/>
      <c r="F39" s="4">
        <f t="shared" si="0"/>
        <v>8.2125813574576823E-2</v>
      </c>
    </row>
    <row r="40" spans="1:6" ht="15.75" customHeight="1">
      <c r="A40" s="1"/>
      <c r="B40" s="2"/>
      <c r="C40" s="2"/>
      <c r="D40" s="1"/>
      <c r="E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" activePane="bottomLeft" state="frozen"/>
      <selection pane="bottomLeft" activeCell="H5" sqref="H5"/>
    </sheetView>
  </sheetViews>
  <sheetFormatPr baseColWidth="10" defaultColWidth="14.5" defaultRowHeight="15.75" customHeight="1" x14ac:dyDescent="0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51</v>
      </c>
      <c r="H1" s="4"/>
      <c r="I1" s="4"/>
    </row>
    <row r="2" spans="1:9" ht="15.75" customHeight="1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F2" s="4">
        <f>C2/B2</f>
        <v>8.8906168999481602E-2</v>
      </c>
      <c r="H2" s="4"/>
      <c r="I2" s="4"/>
    </row>
    <row r="3" spans="1:9" ht="15.75" customHeight="1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F3" s="4">
        <f t="shared" ref="F3:F39" si="0">C3/B3</f>
        <v>8.4517657192075796E-2</v>
      </c>
      <c r="H3" s="4"/>
      <c r="I3" s="4"/>
    </row>
    <row r="4" spans="1:9" ht="15.75" customHeight="1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F4" s="4">
        <f t="shared" si="0"/>
        <v>8.4351145038167943E-2</v>
      </c>
      <c r="H4" s="4"/>
      <c r="I4" s="4"/>
    </row>
    <row r="5" spans="1:9" ht="15.75" customHeight="1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F5" s="4">
        <f t="shared" si="0"/>
        <v>8.3814735988649039E-2</v>
      </c>
      <c r="H5" s="4"/>
      <c r="I5" s="4"/>
    </row>
    <row r="6" spans="1:9" ht="15.75" customHeight="1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F6" s="4">
        <f t="shared" si="0"/>
        <v>8.4958643929337288E-2</v>
      </c>
      <c r="H6" s="4"/>
      <c r="I6" s="4"/>
    </row>
    <row r="7" spans="1:9" ht="15.75" customHeight="1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F7" s="4">
        <f t="shared" si="0"/>
        <v>8.2947368421052631E-2</v>
      </c>
      <c r="H7" s="4"/>
      <c r="I7" s="4"/>
    </row>
    <row r="8" spans="1:9" ht="15.75" customHeight="1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F8" s="4">
        <f t="shared" si="0"/>
        <v>8.5827464788732391E-2</v>
      </c>
      <c r="H8" s="4"/>
      <c r="I8" s="4"/>
    </row>
    <row r="9" spans="1:9" ht="15.75" customHeight="1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F9" s="4">
        <f t="shared" si="0"/>
        <v>8.5073068893528184E-2</v>
      </c>
      <c r="H9" s="4"/>
      <c r="I9" s="4"/>
    </row>
    <row r="10" spans="1:9" ht="15.75" customHeight="1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F10" s="4">
        <f t="shared" si="0"/>
        <v>8.2641688404078734E-2</v>
      </c>
      <c r="H10" s="4"/>
      <c r="I10" s="4"/>
    </row>
    <row r="11" spans="1:9" ht="15.75" customHeight="1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F11" s="4">
        <f t="shared" si="0"/>
        <v>8.1935975609756101E-2</v>
      </c>
      <c r="H11" s="4"/>
      <c r="I11" s="4"/>
    </row>
    <row r="12" spans="1:9" ht="15.75" customHeight="1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F12" s="4">
        <f t="shared" si="0"/>
        <v>8.1887972704009104E-2</v>
      </c>
      <c r="H12" s="4"/>
      <c r="I12" s="4"/>
    </row>
    <row r="13" spans="1:9" ht="15.75" customHeight="1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F13" s="4">
        <f t="shared" si="0"/>
        <v>8.2263530861661702E-2</v>
      </c>
      <c r="H13" s="4"/>
      <c r="I13" s="4"/>
    </row>
    <row r="14" spans="1:9" ht="15.75" customHeight="1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F14" s="4">
        <f t="shared" si="0"/>
        <v>7.8522504892367909E-2</v>
      </c>
      <c r="H14" s="4"/>
      <c r="I14" s="4"/>
    </row>
    <row r="15" spans="1:9" ht="15.75" customHeight="1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F15" s="4">
        <f t="shared" si="0"/>
        <v>7.413316315677515E-2</v>
      </c>
      <c r="H15" s="4"/>
      <c r="I15" s="4"/>
    </row>
    <row r="16" spans="1:9" ht="15.75" customHeight="1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F16" s="4">
        <f t="shared" si="0"/>
        <v>7.7171530741723379E-2</v>
      </c>
      <c r="H16" s="4"/>
      <c r="I16" s="4"/>
    </row>
    <row r="17" spans="1:9" ht="15.75" customHeight="1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F17" s="4">
        <f t="shared" si="0"/>
        <v>7.8031753180948085E-2</v>
      </c>
      <c r="H17" s="4"/>
      <c r="I17" s="4"/>
    </row>
    <row r="18" spans="1:9" ht="15.75" customHeight="1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F18" s="4">
        <f t="shared" si="0"/>
        <v>7.9854997410668052E-2</v>
      </c>
      <c r="H18" s="4"/>
      <c r="I18" s="4"/>
    </row>
    <row r="19" spans="1:9" ht="15.75" customHeight="1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F19" s="4">
        <f t="shared" si="0"/>
        <v>7.833120476798637E-2</v>
      </c>
      <c r="H19" s="4"/>
      <c r="I19" s="4"/>
    </row>
    <row r="20" spans="1:9" ht="15.75" customHeight="1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F20" s="4">
        <f t="shared" si="0"/>
        <v>7.8492766141222192E-2</v>
      </c>
      <c r="H20" s="4"/>
      <c r="I20" s="4"/>
    </row>
    <row r="21" spans="1:9" ht="15.75" customHeight="1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F21" s="4">
        <f t="shared" si="0"/>
        <v>7.8212290502793297E-2</v>
      </c>
      <c r="H21" s="4"/>
      <c r="I21" s="4"/>
    </row>
    <row r="22" spans="1:9" ht="15.75" customHeight="1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F22" s="4">
        <f t="shared" si="0"/>
        <v>8.2845668387837065E-2</v>
      </c>
      <c r="H22" s="4"/>
      <c r="I22" s="4"/>
    </row>
    <row r="23" spans="1:9" ht="15.75" customHeight="1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F23" s="4">
        <f t="shared" si="0"/>
        <v>8.2267992424242431E-2</v>
      </c>
      <c r="H23" s="4"/>
      <c r="I23" s="4"/>
    </row>
    <row r="24" spans="1:9" ht="15.75" customHeight="1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F24" s="4">
        <f t="shared" si="0"/>
        <v>8.1937528293345399E-2</v>
      </c>
      <c r="H24" s="4"/>
      <c r="I24" s="4"/>
    </row>
    <row r="25" spans="1:9" ht="15.75" customHeight="1">
      <c r="A25" s="1" t="s">
        <v>28</v>
      </c>
      <c r="B25" s="2">
        <v>9359</v>
      </c>
      <c r="C25" s="2">
        <v>789</v>
      </c>
      <c r="D25" s="9"/>
      <c r="E25" s="9"/>
      <c r="F25" s="4">
        <f>C25/B25</f>
        <v>8.4303878619510636E-2</v>
      </c>
      <c r="H25" s="10"/>
      <c r="I25" s="10"/>
    </row>
    <row r="26" spans="1:9" ht="15.75" customHeight="1">
      <c r="A26" s="1" t="s">
        <v>29</v>
      </c>
      <c r="B26" s="2">
        <v>9427</v>
      </c>
      <c r="C26" s="2">
        <v>743</v>
      </c>
      <c r="D26" s="3"/>
      <c r="E26" s="3"/>
      <c r="F26" s="4">
        <f t="shared" si="0"/>
        <v>7.8816166330752099E-2</v>
      </c>
    </row>
    <row r="27" spans="1:9" ht="15.75" customHeight="1">
      <c r="A27" s="1" t="s">
        <v>30</v>
      </c>
      <c r="B27" s="2">
        <v>9633</v>
      </c>
      <c r="C27" s="2">
        <v>808</v>
      </c>
      <c r="D27" s="3"/>
      <c r="E27" s="3"/>
      <c r="F27" s="4">
        <f t="shared" si="0"/>
        <v>8.3878334890480646E-2</v>
      </c>
    </row>
    <row r="28" spans="1:9" ht="15.75" customHeight="1">
      <c r="A28" s="1" t="s">
        <v>31</v>
      </c>
      <c r="B28" s="2">
        <v>9842</v>
      </c>
      <c r="C28" s="2">
        <v>831</v>
      </c>
      <c r="D28" s="3"/>
      <c r="E28" s="3"/>
      <c r="F28" s="4">
        <f t="shared" si="0"/>
        <v>8.4434058118268651E-2</v>
      </c>
    </row>
    <row r="29" spans="1:9" ht="15.75" customHeight="1">
      <c r="A29" s="1" t="s">
        <v>32</v>
      </c>
      <c r="B29" s="2">
        <v>9272</v>
      </c>
      <c r="C29" s="2">
        <v>767</v>
      </c>
      <c r="D29" s="3"/>
      <c r="E29" s="3"/>
      <c r="F29" s="4">
        <f t="shared" si="0"/>
        <v>8.2722174288179462E-2</v>
      </c>
    </row>
    <row r="30" spans="1:9" ht="15.75" customHeight="1">
      <c r="A30" s="1" t="s">
        <v>33</v>
      </c>
      <c r="B30" s="2">
        <v>8969</v>
      </c>
      <c r="C30" s="2">
        <v>760</v>
      </c>
      <c r="D30" s="3"/>
      <c r="E30" s="3"/>
      <c r="F30" s="4">
        <f t="shared" si="0"/>
        <v>8.4736313970342286E-2</v>
      </c>
    </row>
    <row r="31" spans="1:9" ht="15.75" customHeight="1">
      <c r="A31" s="1" t="s">
        <v>34</v>
      </c>
      <c r="B31" s="2">
        <v>9697</v>
      </c>
      <c r="C31" s="2">
        <v>850</v>
      </c>
      <c r="D31" s="3"/>
      <c r="E31" s="3"/>
      <c r="F31" s="4">
        <f t="shared" si="0"/>
        <v>8.7655976075074762E-2</v>
      </c>
    </row>
    <row r="32" spans="1:9" ht="15.75" customHeight="1">
      <c r="A32" s="1" t="s">
        <v>35</v>
      </c>
      <c r="B32" s="2">
        <v>10445</v>
      </c>
      <c r="C32" s="2">
        <v>851</v>
      </c>
      <c r="D32" s="3"/>
      <c r="E32" s="3"/>
      <c r="F32" s="4">
        <f t="shared" si="0"/>
        <v>8.1474389660124463E-2</v>
      </c>
    </row>
    <row r="33" spans="1:6" ht="15.75" customHeight="1">
      <c r="A33" s="1" t="s">
        <v>36</v>
      </c>
      <c r="B33" s="2">
        <v>9931</v>
      </c>
      <c r="C33" s="2">
        <v>831</v>
      </c>
      <c r="D33" s="3"/>
      <c r="E33" s="3"/>
      <c r="F33" s="4">
        <f t="shared" si="0"/>
        <v>8.3677373879770423E-2</v>
      </c>
    </row>
    <row r="34" spans="1:6" ht="15.75" customHeight="1">
      <c r="A34" s="1" t="s">
        <v>37</v>
      </c>
      <c r="B34" s="2">
        <v>10042</v>
      </c>
      <c r="C34" s="2">
        <v>802</v>
      </c>
      <c r="D34" s="3"/>
      <c r="E34" s="3"/>
      <c r="F34" s="4">
        <f t="shared" si="0"/>
        <v>7.9864568810993825E-2</v>
      </c>
    </row>
    <row r="35" spans="1:6" ht="15.75" customHeight="1">
      <c r="A35" s="1" t="s">
        <v>38</v>
      </c>
      <c r="B35" s="2">
        <v>9721</v>
      </c>
      <c r="C35" s="2">
        <v>829</v>
      </c>
      <c r="D35" s="3"/>
      <c r="E35" s="3"/>
      <c r="F35" s="4">
        <f t="shared" si="0"/>
        <v>8.5279292253883351E-2</v>
      </c>
    </row>
    <row r="36" spans="1:6" ht="15.75" customHeight="1">
      <c r="A36" s="1" t="s">
        <v>39</v>
      </c>
      <c r="B36" s="2">
        <v>9304</v>
      </c>
      <c r="C36" s="2">
        <v>770</v>
      </c>
      <c r="D36" s="3"/>
      <c r="E36" s="3"/>
      <c r="F36" s="4">
        <f t="shared" si="0"/>
        <v>8.2760103181427347E-2</v>
      </c>
    </row>
    <row r="37" spans="1:6" ht="15.75" customHeight="1">
      <c r="A37" s="1" t="s">
        <v>40</v>
      </c>
      <c r="B37" s="2">
        <v>8668</v>
      </c>
      <c r="C37" s="2">
        <v>724</v>
      </c>
      <c r="D37" s="3"/>
      <c r="E37" s="3"/>
      <c r="F37" s="4">
        <f t="shared" si="0"/>
        <v>8.3525611444393175E-2</v>
      </c>
    </row>
    <row r="38" spans="1:6" ht="15.75" customHeight="1">
      <c r="A38" s="1" t="s">
        <v>41</v>
      </c>
      <c r="B38" s="2">
        <v>8988</v>
      </c>
      <c r="C38" s="2">
        <v>710</v>
      </c>
      <c r="D38" s="3"/>
      <c r="E38" s="3"/>
      <c r="F38" s="4">
        <f t="shared" si="0"/>
        <v>7.8994214508233199E-2</v>
      </c>
    </row>
    <row r="39" spans="1:6" ht="15.75" customHeight="1">
      <c r="A39" s="5" t="s">
        <v>42</v>
      </c>
      <c r="B39" s="4">
        <f>SUM(B2:B38)</f>
        <v>344660</v>
      </c>
      <c r="C39" s="4">
        <f>SUM(C2:C38)</f>
        <v>28325</v>
      </c>
      <c r="F39" s="4">
        <f t="shared" si="0"/>
        <v>8.2182440666163759E-2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Q16" sqref="Q16"/>
    </sheetView>
  </sheetViews>
  <sheetFormatPr baseColWidth="10" defaultRowHeight="16" x14ac:dyDescent="0"/>
  <cols>
    <col min="1" max="7" width="10.83203125" style="6"/>
    <col min="8" max="8" width="29" style="6" customWidth="1"/>
    <col min="9" max="12" width="10.83203125" style="6"/>
    <col min="13" max="13" width="16.83203125" style="6" bestFit="1" customWidth="1"/>
    <col min="14" max="14" width="14.83203125" style="6" customWidth="1"/>
    <col min="15" max="16384" width="10.83203125" style="6"/>
  </cols>
  <sheetData>
    <row r="1" spans="1:12">
      <c r="E1" s="8" t="s">
        <v>59</v>
      </c>
      <c r="K1" s="8"/>
    </row>
    <row r="2" spans="1:12">
      <c r="B2" s="7" t="s">
        <v>1</v>
      </c>
      <c r="C2" s="7" t="s">
        <v>2</v>
      </c>
      <c r="E2" s="6" t="s">
        <v>47</v>
      </c>
      <c r="F2" s="6" t="s">
        <v>46</v>
      </c>
      <c r="H2" s="4" t="s">
        <v>51</v>
      </c>
      <c r="J2" s="1"/>
      <c r="K2" s="4"/>
      <c r="L2" s="4"/>
    </row>
    <row r="3" spans="1:12">
      <c r="A3" s="6" t="s">
        <v>43</v>
      </c>
      <c r="B3" s="6">
        <v>345543</v>
      </c>
      <c r="C3" s="6">
        <v>28378</v>
      </c>
      <c r="E3" s="6">
        <f>B3/(B3+B4)</f>
        <v>0.50063966688061334</v>
      </c>
      <c r="F3" s="6">
        <f>C3/(C3+C4)</f>
        <v>0.50046734740666277</v>
      </c>
      <c r="G3" s="6" t="s">
        <v>52</v>
      </c>
      <c r="H3" s="6">
        <f>C3/B3</f>
        <v>8.2125813574576823E-2</v>
      </c>
      <c r="J3" s="1"/>
      <c r="K3" s="4"/>
      <c r="L3" s="4"/>
    </row>
    <row r="4" spans="1:12">
      <c r="A4" s="6" t="s">
        <v>44</v>
      </c>
      <c r="B4" s="6">
        <v>344660</v>
      </c>
      <c r="C4" s="6">
        <v>28325</v>
      </c>
      <c r="E4" s="6">
        <f>B4/(B4+B3)</f>
        <v>0.4993603331193866</v>
      </c>
      <c r="F4" s="6">
        <f>C4/(C4+C3)</f>
        <v>0.49953265259333723</v>
      </c>
      <c r="G4" s="6" t="s">
        <v>53</v>
      </c>
      <c r="H4" s="6">
        <f>C4/B4</f>
        <v>8.2182440666163759E-2</v>
      </c>
      <c r="J4" s="1"/>
      <c r="K4" s="4"/>
      <c r="L4" s="4"/>
    </row>
    <row r="5" spans="1:12">
      <c r="G5" s="6" t="s">
        <v>55</v>
      </c>
      <c r="H5" s="6">
        <f>ROUND(H4-H3,4)</f>
        <v>1E-4</v>
      </c>
      <c r="J5" s="1"/>
      <c r="K5" s="4"/>
      <c r="L5" s="4"/>
    </row>
    <row r="6" spans="1:12">
      <c r="B6" s="8" t="s">
        <v>58</v>
      </c>
      <c r="J6" s="1"/>
      <c r="K6" s="4"/>
      <c r="L6" s="4"/>
    </row>
    <row r="7" spans="1:12">
      <c r="A7" s="6" t="s">
        <v>45</v>
      </c>
      <c r="B7" s="6">
        <f>SQRT(0.5*0.5/(B3+B4))</f>
        <v>6.0184074029432473E-4</v>
      </c>
      <c r="C7" s="6">
        <f>SQRT(0.5*0.5/(C3+C4))</f>
        <v>2.0997470796992519E-3</v>
      </c>
      <c r="G7" s="8" t="s">
        <v>58</v>
      </c>
      <c r="J7" s="1"/>
      <c r="K7" s="4"/>
      <c r="L7" s="4"/>
    </row>
    <row r="8" spans="1:12">
      <c r="A8" s="6" t="s">
        <v>48</v>
      </c>
      <c r="B8" s="6">
        <f>1.96*B7</f>
        <v>1.1796078509768765E-3</v>
      </c>
      <c r="C8" s="6">
        <f>1.96*C7</f>
        <v>4.1155042762105335E-3</v>
      </c>
      <c r="G8" s="6" t="s">
        <v>54</v>
      </c>
      <c r="H8" s="6">
        <f>(C3+C4)/(B3+B4)</f>
        <v>8.2154090897895257E-2</v>
      </c>
      <c r="J8" s="1"/>
      <c r="K8" s="4"/>
      <c r="L8" s="4"/>
    </row>
    <row r="9" spans="1:12">
      <c r="A9" s="6" t="s">
        <v>50</v>
      </c>
      <c r="B9" s="6">
        <f>ROUND(0.5-B8, 4)</f>
        <v>0.49880000000000002</v>
      </c>
      <c r="C9" s="6">
        <f>ROUND(0.5-C8, 4)</f>
        <v>0.49590000000000001</v>
      </c>
      <c r="G9" s="6" t="s">
        <v>56</v>
      </c>
      <c r="H9" s="6">
        <f>SQRT(H8*(1-H8)*((1/B3)+(1/B4)))</f>
        <v>6.6106081563872224E-4</v>
      </c>
      <c r="J9" s="1"/>
      <c r="K9" s="4"/>
      <c r="L9" s="4"/>
    </row>
    <row r="10" spans="1:12">
      <c r="A10" s="6" t="s">
        <v>49</v>
      </c>
      <c r="B10" s="6">
        <f>ROUND(0.5+B8, 4)</f>
        <v>0.50119999999999998</v>
      </c>
      <c r="C10" s="6">
        <f>ROUND(0.5+C8, 4)</f>
        <v>0.50409999999999999</v>
      </c>
      <c r="G10" s="6" t="s">
        <v>57</v>
      </c>
      <c r="H10" s="6">
        <f>H9*1.96</f>
        <v>1.2956791986518956E-3</v>
      </c>
      <c r="J10" s="1"/>
      <c r="K10" s="4"/>
      <c r="L10" s="4"/>
    </row>
    <row r="11" spans="1:12">
      <c r="G11" s="6" t="s">
        <v>50</v>
      </c>
      <c r="H11" s="6">
        <f>ROUND(0-H10,4)</f>
        <v>-1.2999999999999999E-3</v>
      </c>
      <c r="J11" s="1"/>
      <c r="K11" s="4"/>
      <c r="L11" s="4"/>
    </row>
    <row r="12" spans="1:12">
      <c r="G12" s="6" t="s">
        <v>49</v>
      </c>
      <c r="H12" s="6">
        <f>ROUND(0+H10,4)</f>
        <v>1.2999999999999999E-3</v>
      </c>
      <c r="J12" s="1"/>
      <c r="K12" s="4"/>
      <c r="L12" s="4"/>
    </row>
    <row r="13" spans="1:12">
      <c r="J13" s="1"/>
      <c r="K13" s="4"/>
      <c r="L13" s="4"/>
    </row>
    <row r="14" spans="1:12">
      <c r="J14" s="1"/>
      <c r="K14" s="4"/>
      <c r="L14" s="4"/>
    </row>
    <row r="15" spans="1:12">
      <c r="J15" s="1"/>
      <c r="K15" s="4"/>
      <c r="L15" s="4"/>
    </row>
    <row r="16" spans="1:12">
      <c r="J16" s="1"/>
      <c r="K16" s="4"/>
      <c r="L16" s="4"/>
    </row>
    <row r="17" spans="10:12">
      <c r="J17" s="1"/>
      <c r="K17" s="4"/>
      <c r="L17" s="4"/>
    </row>
    <row r="18" spans="10:12">
      <c r="J18" s="1"/>
      <c r="K18" s="4"/>
      <c r="L18" s="4"/>
    </row>
    <row r="19" spans="10:12">
      <c r="J19" s="1"/>
      <c r="K19" s="4"/>
      <c r="L19" s="4"/>
    </row>
    <row r="20" spans="10:12">
      <c r="J20" s="1"/>
      <c r="K20" s="4"/>
      <c r="L20" s="4"/>
    </row>
    <row r="21" spans="10:12">
      <c r="J21" s="1"/>
      <c r="K21" s="4"/>
      <c r="L21" s="4"/>
    </row>
    <row r="22" spans="10:12">
      <c r="J22" s="1"/>
      <c r="K22" s="4"/>
      <c r="L22" s="4"/>
    </row>
    <row r="23" spans="10:12">
      <c r="J23" s="1"/>
      <c r="K23" s="4"/>
      <c r="L23" s="4"/>
    </row>
    <row r="24" spans="10:12">
      <c r="J24" s="1"/>
      <c r="K24" s="4"/>
      <c r="L24" s="4"/>
    </row>
    <row r="25" spans="10:12">
      <c r="J25" s="1"/>
      <c r="K25" s="4"/>
      <c r="L25" s="4"/>
    </row>
    <row r="26" spans="10:12">
      <c r="J26" s="1"/>
      <c r="K26" s="4"/>
      <c r="L26" s="4"/>
    </row>
    <row r="27" spans="10:12">
      <c r="J27" s="1"/>
      <c r="K27" s="4"/>
      <c r="L27" s="4"/>
    </row>
    <row r="28" spans="10:12">
      <c r="J28" s="1"/>
      <c r="K28" s="4"/>
      <c r="L28" s="4"/>
    </row>
    <row r="29" spans="10:12">
      <c r="J29" s="1"/>
      <c r="K29" s="4"/>
      <c r="L29" s="4"/>
    </row>
    <row r="30" spans="10:12">
      <c r="J30" s="1"/>
      <c r="K30" s="4"/>
      <c r="L30" s="4"/>
    </row>
    <row r="31" spans="10:12">
      <c r="J31" s="1"/>
      <c r="K31" s="4"/>
      <c r="L31" s="4"/>
    </row>
    <row r="32" spans="10:12">
      <c r="J32" s="1"/>
      <c r="K32" s="4"/>
      <c r="L32" s="4"/>
    </row>
    <row r="33" spans="10:12">
      <c r="J33" s="1"/>
      <c r="K33" s="4"/>
      <c r="L33" s="4"/>
    </row>
    <row r="34" spans="10:12">
      <c r="J34" s="1"/>
      <c r="K34" s="4"/>
      <c r="L34" s="4"/>
    </row>
    <row r="35" spans="10:12">
      <c r="J35" s="1"/>
      <c r="K35" s="4"/>
      <c r="L35" s="4"/>
    </row>
    <row r="36" spans="10:12">
      <c r="J36" s="1"/>
      <c r="K36" s="4"/>
      <c r="L36" s="4"/>
    </row>
    <row r="37" spans="10:12">
      <c r="J37" s="1"/>
      <c r="K37" s="4"/>
      <c r="L37" s="4"/>
    </row>
    <row r="38" spans="10:12">
      <c r="J38" s="1"/>
      <c r="K38" s="4"/>
      <c r="L38" s="4"/>
    </row>
    <row r="39" spans="10:12">
      <c r="J39" s="1"/>
      <c r="K39" s="4"/>
      <c r="L39" s="4"/>
    </row>
    <row r="40" spans="10:12">
      <c r="J40" s="5"/>
      <c r="K40" s="4"/>
      <c r="L40" s="4"/>
    </row>
  </sheetData>
  <sortState ref="N3:N39">
    <sortCondition ref="N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topLeftCell="A34" workbookViewId="0">
      <selection activeCell="A61" sqref="A61:A62"/>
    </sheetView>
  </sheetViews>
  <sheetFormatPr baseColWidth="10" defaultRowHeight="16" x14ac:dyDescent="0"/>
  <cols>
    <col min="1" max="1" width="13" style="6" customWidth="1"/>
    <col min="2" max="2" width="12" style="6" customWidth="1"/>
    <col min="3" max="4" width="11.6640625" style="6" customWidth="1"/>
    <col min="5" max="19" width="10.83203125" style="6"/>
    <col min="20" max="20" width="12" style="6" customWidth="1"/>
    <col min="21" max="16384" width="10.83203125" style="6"/>
  </cols>
  <sheetData>
    <row r="1" spans="1:23">
      <c r="A1" s="15" t="s">
        <v>43</v>
      </c>
      <c r="J1" s="8" t="s">
        <v>44</v>
      </c>
    </row>
    <row r="2" spans="1:23">
      <c r="A2" s="7"/>
    </row>
    <row r="3" spans="1:23">
      <c r="A3" s="7" t="s">
        <v>0</v>
      </c>
      <c r="B3" s="7" t="s">
        <v>2</v>
      </c>
      <c r="C3" s="7" t="s">
        <v>3</v>
      </c>
      <c r="D3" s="7" t="s">
        <v>4</v>
      </c>
      <c r="E3" s="16" t="s">
        <v>60</v>
      </c>
      <c r="F3" s="16" t="s">
        <v>62</v>
      </c>
      <c r="G3" s="17" t="s">
        <v>82</v>
      </c>
      <c r="J3" s="7" t="s">
        <v>0</v>
      </c>
      <c r="K3" s="7" t="s">
        <v>2</v>
      </c>
      <c r="L3" s="7" t="s">
        <v>3</v>
      </c>
      <c r="M3" s="7" t="s">
        <v>4</v>
      </c>
      <c r="N3" s="16" t="s">
        <v>60</v>
      </c>
      <c r="O3" s="16" t="s">
        <v>62</v>
      </c>
      <c r="P3" s="17" t="s">
        <v>82</v>
      </c>
      <c r="R3" s="8" t="s">
        <v>63</v>
      </c>
      <c r="S3" s="8" t="s">
        <v>83</v>
      </c>
      <c r="T3" s="8" t="s">
        <v>84</v>
      </c>
      <c r="U3" s="8" t="s">
        <v>70</v>
      </c>
      <c r="V3" s="8" t="s">
        <v>71</v>
      </c>
      <c r="W3" s="8" t="s">
        <v>85</v>
      </c>
    </row>
    <row r="4" spans="1:23">
      <c r="A4" s="7" t="s">
        <v>5</v>
      </c>
      <c r="B4" s="12">
        <v>687</v>
      </c>
      <c r="C4" s="12">
        <v>134</v>
      </c>
      <c r="D4" s="12">
        <v>70</v>
      </c>
      <c r="E4" s="6">
        <f>D4/C4</f>
        <v>0.52238805970149249</v>
      </c>
      <c r="F4" s="6">
        <f>D4/B4</f>
        <v>0.10189228529839883</v>
      </c>
      <c r="G4" s="6">
        <f>C4/B4</f>
        <v>0.1950509461426492</v>
      </c>
      <c r="J4" s="7" t="s">
        <v>5</v>
      </c>
      <c r="K4" s="12">
        <v>686</v>
      </c>
      <c r="L4" s="12">
        <v>105</v>
      </c>
      <c r="M4" s="12">
        <v>34</v>
      </c>
      <c r="N4" s="6">
        <f>M4/L4</f>
        <v>0.32380952380952382</v>
      </c>
      <c r="O4" s="6">
        <f>M4/K4</f>
        <v>4.9562682215743441E-2</v>
      </c>
      <c r="P4" s="6">
        <f>L4/K4</f>
        <v>0.15306122448979592</v>
      </c>
      <c r="R4" s="6">
        <f>N4-E4</f>
        <v>-0.19857853589196867</v>
      </c>
      <c r="S4" s="6">
        <f>O4-F4</f>
        <v>-5.2329603082655392E-2</v>
      </c>
      <c r="T4" s="6">
        <f>P4-G4</f>
        <v>-4.1989721652853279E-2</v>
      </c>
      <c r="U4" s="6" t="str">
        <f>IF(R4&lt;0, "", "Yes")</f>
        <v/>
      </c>
      <c r="V4" s="6" t="str">
        <f>IF(S4&lt;0, "", "Yes")</f>
        <v/>
      </c>
      <c r="W4" s="6" t="str">
        <f>IF(T4&lt;0, "", "Yes")</f>
        <v/>
      </c>
    </row>
    <row r="5" spans="1:23">
      <c r="A5" s="7" t="s">
        <v>6</v>
      </c>
      <c r="B5" s="12">
        <v>779</v>
      </c>
      <c r="C5" s="12">
        <v>147</v>
      </c>
      <c r="D5" s="12">
        <v>70</v>
      </c>
      <c r="E5" s="6">
        <f t="shared" ref="E5:E27" si="0">D5/C5</f>
        <v>0.47619047619047616</v>
      </c>
      <c r="F5" s="6">
        <f t="shared" ref="F5:F27" si="1">D5/B5</f>
        <v>8.9858793324775352E-2</v>
      </c>
      <c r="G5" s="6">
        <f t="shared" ref="G5:G27" si="2">C5/B5</f>
        <v>0.18870346598202825</v>
      </c>
      <c r="J5" s="7" t="s">
        <v>6</v>
      </c>
      <c r="K5" s="12">
        <v>785</v>
      </c>
      <c r="L5" s="12">
        <v>116</v>
      </c>
      <c r="M5" s="12">
        <v>91</v>
      </c>
      <c r="N5" s="6">
        <f t="shared" ref="N5:N27" si="3">M5/L5</f>
        <v>0.78448275862068961</v>
      </c>
      <c r="O5" s="6">
        <f t="shared" ref="O5:O27" si="4">M5/K5</f>
        <v>0.11592356687898089</v>
      </c>
      <c r="P5" s="6">
        <f t="shared" ref="P5:P27" si="5">L5/K5</f>
        <v>0.14777070063694267</v>
      </c>
      <c r="R5" s="6">
        <f>N5-E5</f>
        <v>0.30829228243021345</v>
      </c>
      <c r="S5" s="6">
        <f>O5-F5</f>
        <v>2.6064773554205542E-2</v>
      </c>
      <c r="T5" s="6">
        <f t="shared" ref="T5:T27" si="6">P5-G5</f>
        <v>-4.0932765345085581E-2</v>
      </c>
      <c r="U5" s="6" t="str">
        <f>IF(R5&lt;0, "", "Yes")</f>
        <v>Yes</v>
      </c>
      <c r="V5" s="6" t="str">
        <f>IF(S5&lt;0, "", "Yes")</f>
        <v>Yes</v>
      </c>
      <c r="W5" s="6" t="str">
        <f t="shared" ref="W5:W26" si="7">IF(T5&lt;0, "", "Yes")</f>
        <v/>
      </c>
    </row>
    <row r="6" spans="1:23">
      <c r="A6" s="7" t="s">
        <v>7</v>
      </c>
      <c r="B6" s="12">
        <v>909</v>
      </c>
      <c r="C6" s="12">
        <v>167</v>
      </c>
      <c r="D6" s="12">
        <v>95</v>
      </c>
      <c r="E6" s="6">
        <f t="shared" si="0"/>
        <v>0.56886227544910184</v>
      </c>
      <c r="F6" s="6">
        <f t="shared" si="1"/>
        <v>0.10451045104510451</v>
      </c>
      <c r="G6" s="6">
        <f t="shared" si="2"/>
        <v>0.18371837183718373</v>
      </c>
      <c r="J6" s="7" t="s">
        <v>7</v>
      </c>
      <c r="K6" s="12">
        <v>884</v>
      </c>
      <c r="L6" s="12">
        <v>145</v>
      </c>
      <c r="M6" s="12">
        <v>79</v>
      </c>
      <c r="N6" s="6">
        <f t="shared" si="3"/>
        <v>0.54482758620689653</v>
      </c>
      <c r="O6" s="6">
        <f t="shared" si="4"/>
        <v>8.9366515837104074E-2</v>
      </c>
      <c r="P6" s="6">
        <f t="shared" si="5"/>
        <v>0.16402714932126697</v>
      </c>
      <c r="R6" s="6">
        <f>N6-E6</f>
        <v>-2.4034689242205309E-2</v>
      </c>
      <c r="S6" s="6">
        <f>O6-F6</f>
        <v>-1.5143935208000434E-2</v>
      </c>
      <c r="T6" s="6">
        <f t="shared" si="6"/>
        <v>-1.9691222515916762E-2</v>
      </c>
      <c r="U6" s="6" t="str">
        <f>IF(R6&lt;0, "", "Yes")</f>
        <v/>
      </c>
      <c r="V6" s="6" t="str">
        <f>IF(S6&lt;0, "", "Yes")</f>
        <v/>
      </c>
      <c r="W6" s="6" t="str">
        <f t="shared" si="7"/>
        <v/>
      </c>
    </row>
    <row r="7" spans="1:23">
      <c r="A7" s="7" t="s">
        <v>8</v>
      </c>
      <c r="B7" s="12">
        <v>836</v>
      </c>
      <c r="C7" s="12">
        <v>156</v>
      </c>
      <c r="D7" s="12">
        <v>105</v>
      </c>
      <c r="E7" s="6">
        <f t="shared" si="0"/>
        <v>0.67307692307692313</v>
      </c>
      <c r="F7" s="6">
        <f t="shared" si="1"/>
        <v>0.1255980861244019</v>
      </c>
      <c r="G7" s="6">
        <f t="shared" si="2"/>
        <v>0.18660287081339713</v>
      </c>
      <c r="J7" s="7" t="s">
        <v>8</v>
      </c>
      <c r="K7" s="12">
        <v>827</v>
      </c>
      <c r="L7" s="12">
        <v>138</v>
      </c>
      <c r="M7" s="12">
        <v>92</v>
      </c>
      <c r="N7" s="6">
        <f t="shared" si="3"/>
        <v>0.66666666666666663</v>
      </c>
      <c r="O7" s="6">
        <f t="shared" si="4"/>
        <v>0.11124546553808948</v>
      </c>
      <c r="P7" s="6">
        <f t="shared" si="5"/>
        <v>0.16686819830713423</v>
      </c>
      <c r="R7" s="6">
        <f>N7-E7</f>
        <v>-6.4102564102564985E-3</v>
      </c>
      <c r="S7" s="6">
        <f>O7-F7</f>
        <v>-1.4352620586312426E-2</v>
      </c>
      <c r="T7" s="6">
        <f t="shared" si="6"/>
        <v>-1.9734672506262901E-2</v>
      </c>
      <c r="U7" s="6" t="str">
        <f>IF(R7&lt;0, "", "Yes")</f>
        <v/>
      </c>
      <c r="V7" s="6" t="str">
        <f>IF(S7&lt;0, "", "Yes")</f>
        <v/>
      </c>
      <c r="W7" s="6" t="str">
        <f t="shared" si="7"/>
        <v/>
      </c>
    </row>
    <row r="8" spans="1:23">
      <c r="A8" s="7" t="s">
        <v>9</v>
      </c>
      <c r="B8" s="12">
        <v>837</v>
      </c>
      <c r="C8" s="12">
        <v>163</v>
      </c>
      <c r="D8" s="12">
        <v>64</v>
      </c>
      <c r="E8" s="6">
        <f t="shared" si="0"/>
        <v>0.39263803680981596</v>
      </c>
      <c r="F8" s="6">
        <f t="shared" si="1"/>
        <v>7.6463560334528072E-2</v>
      </c>
      <c r="G8" s="6">
        <f t="shared" si="2"/>
        <v>0.19474313022700118</v>
      </c>
      <c r="J8" s="7" t="s">
        <v>9</v>
      </c>
      <c r="K8" s="12">
        <v>832</v>
      </c>
      <c r="L8" s="12">
        <v>140</v>
      </c>
      <c r="M8" s="12">
        <v>94</v>
      </c>
      <c r="N8" s="6">
        <f t="shared" si="3"/>
        <v>0.67142857142857137</v>
      </c>
      <c r="O8" s="6">
        <f t="shared" si="4"/>
        <v>0.11298076923076923</v>
      </c>
      <c r="P8" s="6">
        <f t="shared" si="5"/>
        <v>0.16826923076923078</v>
      </c>
      <c r="R8" s="6">
        <f>N8-E8</f>
        <v>0.27879053461875541</v>
      </c>
      <c r="S8" s="6">
        <f>O8-F8</f>
        <v>3.651720889624116E-2</v>
      </c>
      <c r="T8" s="6">
        <f t="shared" si="6"/>
        <v>-2.64738994577704E-2</v>
      </c>
      <c r="U8" s="6" t="str">
        <f>IF(R8&lt;0, "", "Yes")</f>
        <v>Yes</v>
      </c>
      <c r="V8" s="6" t="str">
        <f>IF(S8&lt;0, "", "Yes")</f>
        <v>Yes</v>
      </c>
      <c r="W8" s="6" t="str">
        <f t="shared" si="7"/>
        <v/>
      </c>
    </row>
    <row r="9" spans="1:23">
      <c r="A9" s="7" t="s">
        <v>10</v>
      </c>
      <c r="B9" s="12">
        <v>823</v>
      </c>
      <c r="C9" s="12">
        <v>138</v>
      </c>
      <c r="D9" s="12">
        <v>82</v>
      </c>
      <c r="E9" s="6">
        <f t="shared" si="0"/>
        <v>0.59420289855072461</v>
      </c>
      <c r="F9" s="6">
        <f t="shared" si="1"/>
        <v>9.9635479951397321E-2</v>
      </c>
      <c r="G9" s="6">
        <f t="shared" si="2"/>
        <v>0.16767922235722965</v>
      </c>
      <c r="J9" s="7" t="s">
        <v>10</v>
      </c>
      <c r="K9" s="12">
        <v>788</v>
      </c>
      <c r="L9" s="12">
        <v>129</v>
      </c>
      <c r="M9" s="12">
        <v>61</v>
      </c>
      <c r="N9" s="6">
        <f t="shared" si="3"/>
        <v>0.47286821705426357</v>
      </c>
      <c r="O9" s="6">
        <f t="shared" si="4"/>
        <v>7.7411167512690351E-2</v>
      </c>
      <c r="P9" s="6">
        <f t="shared" si="5"/>
        <v>0.16370558375634517</v>
      </c>
      <c r="R9" s="6">
        <f>N9-E9</f>
        <v>-0.12133468149646104</v>
      </c>
      <c r="S9" s="6">
        <f>O9-F9</f>
        <v>-2.222431243870697E-2</v>
      </c>
      <c r="T9" s="6">
        <f t="shared" si="6"/>
        <v>-3.9736386008844826E-3</v>
      </c>
      <c r="U9" s="6" t="str">
        <f>IF(R9&lt;0, "", "Yes")</f>
        <v/>
      </c>
      <c r="V9" s="6" t="str">
        <f>IF(S9&lt;0, "", "Yes")</f>
        <v/>
      </c>
      <c r="W9" s="6" t="str">
        <f t="shared" si="7"/>
        <v/>
      </c>
    </row>
    <row r="10" spans="1:23">
      <c r="A10" s="7" t="s">
        <v>11</v>
      </c>
      <c r="B10" s="12">
        <v>748</v>
      </c>
      <c r="C10" s="12">
        <v>146</v>
      </c>
      <c r="D10" s="12">
        <v>76</v>
      </c>
      <c r="E10" s="6">
        <f t="shared" si="0"/>
        <v>0.52054794520547942</v>
      </c>
      <c r="F10" s="6">
        <f t="shared" si="1"/>
        <v>0.10160427807486631</v>
      </c>
      <c r="G10" s="6">
        <f t="shared" si="2"/>
        <v>0.19518716577540107</v>
      </c>
      <c r="J10" s="7" t="s">
        <v>11</v>
      </c>
      <c r="K10" s="12">
        <v>780</v>
      </c>
      <c r="L10" s="12">
        <v>127</v>
      </c>
      <c r="M10" s="12">
        <v>44</v>
      </c>
      <c r="N10" s="6">
        <f t="shared" si="3"/>
        <v>0.34645669291338582</v>
      </c>
      <c r="O10" s="6">
        <f t="shared" si="4"/>
        <v>5.6410256410256411E-2</v>
      </c>
      <c r="P10" s="6">
        <f t="shared" si="5"/>
        <v>0.16282051282051282</v>
      </c>
      <c r="R10" s="6">
        <f>N10-E10</f>
        <v>-0.1740912522920936</v>
      </c>
      <c r="S10" s="6">
        <f>O10-F10</f>
        <v>-4.5194021664609903E-2</v>
      </c>
      <c r="T10" s="6">
        <f t="shared" si="6"/>
        <v>-3.2366652954888248E-2</v>
      </c>
      <c r="U10" s="6" t="str">
        <f>IF(R10&lt;0, "", "Yes")</f>
        <v/>
      </c>
      <c r="V10" s="6" t="str">
        <f>IF(S10&lt;0, "", "Yes")</f>
        <v/>
      </c>
      <c r="W10" s="6" t="str">
        <f t="shared" si="7"/>
        <v/>
      </c>
    </row>
    <row r="11" spans="1:23">
      <c r="A11" s="7" t="s">
        <v>12</v>
      </c>
      <c r="B11" s="12">
        <v>632</v>
      </c>
      <c r="C11" s="12">
        <v>110</v>
      </c>
      <c r="D11" s="12">
        <v>70</v>
      </c>
      <c r="E11" s="6">
        <f t="shared" si="0"/>
        <v>0.63636363636363635</v>
      </c>
      <c r="F11" s="6">
        <f t="shared" si="1"/>
        <v>0.11075949367088607</v>
      </c>
      <c r="G11" s="6">
        <f t="shared" si="2"/>
        <v>0.17405063291139242</v>
      </c>
      <c r="J11" s="7" t="s">
        <v>12</v>
      </c>
      <c r="K11" s="12">
        <v>652</v>
      </c>
      <c r="L11" s="12">
        <v>94</v>
      </c>
      <c r="M11" s="12">
        <v>62</v>
      </c>
      <c r="N11" s="6">
        <f t="shared" si="3"/>
        <v>0.65957446808510634</v>
      </c>
      <c r="O11" s="6">
        <f t="shared" si="4"/>
        <v>9.5092024539877307E-2</v>
      </c>
      <c r="P11" s="6">
        <f t="shared" si="5"/>
        <v>0.14417177914110429</v>
      </c>
      <c r="R11" s="6">
        <f>N11-E11</f>
        <v>2.3210831721469982E-2</v>
      </c>
      <c r="S11" s="6">
        <f>O11-F11</f>
        <v>-1.5667469131008763E-2</v>
      </c>
      <c r="T11" s="6">
        <f t="shared" si="6"/>
        <v>-2.9878853770288122E-2</v>
      </c>
      <c r="U11" s="6" t="str">
        <f>IF(R11&lt;0, "", "Yes")</f>
        <v>Yes</v>
      </c>
      <c r="V11" s="6" t="str">
        <f>IF(S11&lt;0, "", "Yes")</f>
        <v/>
      </c>
      <c r="W11" s="6" t="str">
        <f t="shared" si="7"/>
        <v/>
      </c>
    </row>
    <row r="12" spans="1:23">
      <c r="A12" s="7" t="s">
        <v>13</v>
      </c>
      <c r="B12" s="12">
        <v>691</v>
      </c>
      <c r="C12" s="12">
        <v>131</v>
      </c>
      <c r="D12" s="12">
        <v>60</v>
      </c>
      <c r="E12" s="6">
        <f t="shared" si="0"/>
        <v>0.4580152671755725</v>
      </c>
      <c r="F12" s="6">
        <f t="shared" si="1"/>
        <v>8.6830680173661356E-2</v>
      </c>
      <c r="G12" s="6">
        <f t="shared" si="2"/>
        <v>0.18958031837916064</v>
      </c>
      <c r="J12" s="7" t="s">
        <v>13</v>
      </c>
      <c r="K12" s="12">
        <v>697</v>
      </c>
      <c r="L12" s="12">
        <v>120</v>
      </c>
      <c r="M12" s="12">
        <v>77</v>
      </c>
      <c r="N12" s="6">
        <f t="shared" si="3"/>
        <v>0.64166666666666672</v>
      </c>
      <c r="O12" s="6">
        <f t="shared" si="4"/>
        <v>0.11047345767575323</v>
      </c>
      <c r="P12" s="6">
        <f t="shared" si="5"/>
        <v>0.17216642754662842</v>
      </c>
      <c r="R12" s="6">
        <f>N12-E12</f>
        <v>0.18365139949109421</v>
      </c>
      <c r="S12" s="6">
        <f>O12-F12</f>
        <v>2.3642777502091872E-2</v>
      </c>
      <c r="T12" s="6">
        <f t="shared" si="6"/>
        <v>-1.7413890832532225E-2</v>
      </c>
      <c r="U12" s="6" t="str">
        <f>IF(R12&lt;0, "", "Yes")</f>
        <v>Yes</v>
      </c>
      <c r="V12" s="6" t="str">
        <f>IF(S12&lt;0, "", "Yes")</f>
        <v>Yes</v>
      </c>
      <c r="W12" s="6" t="str">
        <f t="shared" si="7"/>
        <v/>
      </c>
    </row>
    <row r="13" spans="1:23">
      <c r="A13" s="7" t="s">
        <v>14</v>
      </c>
      <c r="B13" s="12">
        <v>861</v>
      </c>
      <c r="C13" s="12">
        <v>165</v>
      </c>
      <c r="D13" s="12">
        <v>97</v>
      </c>
      <c r="E13" s="6">
        <f t="shared" si="0"/>
        <v>0.58787878787878789</v>
      </c>
      <c r="F13" s="6">
        <f t="shared" si="1"/>
        <v>0.11265969802555169</v>
      </c>
      <c r="G13" s="6">
        <f t="shared" si="2"/>
        <v>0.19163763066202091</v>
      </c>
      <c r="J13" s="7" t="s">
        <v>14</v>
      </c>
      <c r="K13" s="12">
        <v>860</v>
      </c>
      <c r="L13" s="12">
        <v>153</v>
      </c>
      <c r="M13" s="12">
        <v>98</v>
      </c>
      <c r="N13" s="6">
        <f t="shared" si="3"/>
        <v>0.64052287581699341</v>
      </c>
      <c r="O13" s="6">
        <f t="shared" si="4"/>
        <v>0.11395348837209303</v>
      </c>
      <c r="P13" s="6">
        <f t="shared" si="5"/>
        <v>0.17790697674418604</v>
      </c>
      <c r="R13" s="6">
        <f>N13-E13</f>
        <v>5.2644087938205519E-2</v>
      </c>
      <c r="S13" s="6">
        <f>O13-F13</f>
        <v>1.2937903465413403E-3</v>
      </c>
      <c r="T13" s="6">
        <f t="shared" si="6"/>
        <v>-1.3730653917834873E-2</v>
      </c>
      <c r="U13" s="6" t="str">
        <f>IF(R13&lt;0, "", "Yes")</f>
        <v>Yes</v>
      </c>
      <c r="V13" s="6" t="str">
        <f>IF(S13&lt;0, "", "Yes")</f>
        <v>Yes</v>
      </c>
      <c r="W13" s="6" t="str">
        <f t="shared" si="7"/>
        <v/>
      </c>
    </row>
    <row r="14" spans="1:23">
      <c r="A14" s="7" t="s">
        <v>15</v>
      </c>
      <c r="B14" s="12">
        <v>867</v>
      </c>
      <c r="C14" s="12">
        <v>196</v>
      </c>
      <c r="D14" s="12">
        <v>105</v>
      </c>
      <c r="E14" s="6">
        <f t="shared" si="0"/>
        <v>0.5357142857142857</v>
      </c>
      <c r="F14" s="6">
        <f t="shared" si="1"/>
        <v>0.12110726643598616</v>
      </c>
      <c r="G14" s="6">
        <f t="shared" si="2"/>
        <v>0.22606689734717417</v>
      </c>
      <c r="J14" s="7" t="s">
        <v>15</v>
      </c>
      <c r="K14" s="12">
        <v>864</v>
      </c>
      <c r="L14" s="12">
        <v>143</v>
      </c>
      <c r="M14" s="12">
        <v>71</v>
      </c>
      <c r="N14" s="6">
        <f t="shared" si="3"/>
        <v>0.49650349650349651</v>
      </c>
      <c r="O14" s="6">
        <f t="shared" si="4"/>
        <v>8.217592592592593E-2</v>
      </c>
      <c r="P14" s="6">
        <f t="shared" si="5"/>
        <v>0.16550925925925927</v>
      </c>
      <c r="R14" s="6">
        <f>N14-E14</f>
        <v>-3.9210789210789188E-2</v>
      </c>
      <c r="S14" s="6">
        <f>O14-F14</f>
        <v>-3.8931340510060225E-2</v>
      </c>
      <c r="T14" s="6">
        <f t="shared" si="6"/>
        <v>-6.0557638087914895E-2</v>
      </c>
      <c r="U14" s="6" t="str">
        <f>IF(R14&lt;0, "", "Yes")</f>
        <v/>
      </c>
      <c r="V14" s="6" t="str">
        <f>IF(S14&lt;0, "", "Yes")</f>
        <v/>
      </c>
      <c r="W14" s="6" t="str">
        <f t="shared" si="7"/>
        <v/>
      </c>
    </row>
    <row r="15" spans="1:23">
      <c r="A15" s="7" t="s">
        <v>16</v>
      </c>
      <c r="B15" s="12">
        <v>838</v>
      </c>
      <c r="C15" s="12">
        <v>162</v>
      </c>
      <c r="D15" s="12">
        <v>92</v>
      </c>
      <c r="E15" s="6">
        <f t="shared" si="0"/>
        <v>0.5679012345679012</v>
      </c>
      <c r="F15" s="6">
        <f t="shared" si="1"/>
        <v>0.10978520286396182</v>
      </c>
      <c r="G15" s="6">
        <f t="shared" si="2"/>
        <v>0.19331742243436753</v>
      </c>
      <c r="J15" s="7" t="s">
        <v>16</v>
      </c>
      <c r="K15" s="12">
        <v>801</v>
      </c>
      <c r="L15" s="12">
        <v>128</v>
      </c>
      <c r="M15" s="12">
        <v>70</v>
      </c>
      <c r="N15" s="6">
        <f t="shared" si="3"/>
        <v>0.546875</v>
      </c>
      <c r="O15" s="6">
        <f t="shared" si="4"/>
        <v>8.7390761548064924E-2</v>
      </c>
      <c r="P15" s="6">
        <f t="shared" si="5"/>
        <v>0.15980024968789014</v>
      </c>
      <c r="R15" s="6">
        <f>N15-E15</f>
        <v>-2.1026234567901203E-2</v>
      </c>
      <c r="S15" s="6">
        <f>O15-F15</f>
        <v>-2.2394441315896893E-2</v>
      </c>
      <c r="T15" s="6">
        <f t="shared" si="6"/>
        <v>-3.3517172746477392E-2</v>
      </c>
      <c r="U15" s="6" t="str">
        <f>IF(R15&lt;0, "", "Yes")</f>
        <v/>
      </c>
      <c r="V15" s="6" t="str">
        <f>IF(S15&lt;0, "", "Yes")</f>
        <v/>
      </c>
      <c r="W15" s="6" t="str">
        <f t="shared" si="7"/>
        <v/>
      </c>
    </row>
    <row r="16" spans="1:23">
      <c r="A16" s="7" t="s">
        <v>17</v>
      </c>
      <c r="B16" s="12">
        <v>665</v>
      </c>
      <c r="C16" s="12">
        <v>127</v>
      </c>
      <c r="D16" s="12">
        <v>56</v>
      </c>
      <c r="E16" s="6">
        <f t="shared" si="0"/>
        <v>0.44094488188976377</v>
      </c>
      <c r="F16" s="6">
        <f t="shared" si="1"/>
        <v>8.4210526315789472E-2</v>
      </c>
      <c r="G16" s="6">
        <f t="shared" si="2"/>
        <v>0.19097744360902255</v>
      </c>
      <c r="J16" s="7" t="s">
        <v>17</v>
      </c>
      <c r="K16" s="12">
        <v>642</v>
      </c>
      <c r="L16" s="12">
        <v>122</v>
      </c>
      <c r="M16" s="12">
        <v>68</v>
      </c>
      <c r="N16" s="6">
        <f t="shared" si="3"/>
        <v>0.55737704918032782</v>
      </c>
      <c r="O16" s="6">
        <f t="shared" si="4"/>
        <v>0.1059190031152648</v>
      </c>
      <c r="P16" s="6">
        <f t="shared" si="5"/>
        <v>0.19003115264797507</v>
      </c>
      <c r="R16" s="6">
        <f>N16-E16</f>
        <v>0.11643216729056405</v>
      </c>
      <c r="S16" s="6">
        <f>O16-F16</f>
        <v>2.1708476799475324E-2</v>
      </c>
      <c r="T16" s="6">
        <f t="shared" si="6"/>
        <v>-9.4629096104748012E-4</v>
      </c>
      <c r="U16" s="6" t="str">
        <f>IF(R16&lt;0, "", "Yes")</f>
        <v>Yes</v>
      </c>
      <c r="V16" s="6" t="str">
        <f>IF(S16&lt;0, "", "Yes")</f>
        <v>Yes</v>
      </c>
      <c r="W16" s="6" t="str">
        <f t="shared" si="7"/>
        <v/>
      </c>
    </row>
    <row r="17" spans="1:23">
      <c r="A17" s="7" t="s">
        <v>18</v>
      </c>
      <c r="B17" s="12">
        <v>673</v>
      </c>
      <c r="C17" s="12">
        <v>220</v>
      </c>
      <c r="D17" s="12">
        <v>122</v>
      </c>
      <c r="E17" s="6">
        <f t="shared" si="0"/>
        <v>0.55454545454545456</v>
      </c>
      <c r="F17" s="6">
        <f t="shared" si="1"/>
        <v>0.1812778603268945</v>
      </c>
      <c r="G17" s="6">
        <f t="shared" si="2"/>
        <v>0.32689450222882616</v>
      </c>
      <c r="J17" s="7" t="s">
        <v>18</v>
      </c>
      <c r="K17" s="12">
        <v>697</v>
      </c>
      <c r="L17" s="12">
        <v>194</v>
      </c>
      <c r="M17" s="12">
        <v>94</v>
      </c>
      <c r="N17" s="6">
        <f t="shared" si="3"/>
        <v>0.4845360824742268</v>
      </c>
      <c r="O17" s="6">
        <f t="shared" si="4"/>
        <v>0.13486370157819225</v>
      </c>
      <c r="P17" s="6">
        <f t="shared" si="5"/>
        <v>0.27833572453371591</v>
      </c>
      <c r="R17" s="6">
        <f>N17-E17</f>
        <v>-7.000937207122776E-2</v>
      </c>
      <c r="S17" s="6">
        <f>O17-F17</f>
        <v>-4.641415874870225E-2</v>
      </c>
      <c r="T17" s="6">
        <f t="shared" si="6"/>
        <v>-4.8558777695110245E-2</v>
      </c>
      <c r="U17" s="6" t="str">
        <f>IF(R17&lt;0, "", "Yes")</f>
        <v/>
      </c>
      <c r="V17" s="6" t="str">
        <f>IF(S17&lt;0, "", "Yes")</f>
        <v/>
      </c>
      <c r="W17" s="6" t="str">
        <f t="shared" si="7"/>
        <v/>
      </c>
    </row>
    <row r="18" spans="1:23">
      <c r="A18" s="7" t="s">
        <v>19</v>
      </c>
      <c r="B18" s="12">
        <v>691</v>
      </c>
      <c r="C18" s="12">
        <v>176</v>
      </c>
      <c r="D18" s="12">
        <v>128</v>
      </c>
      <c r="E18" s="6">
        <f t="shared" si="0"/>
        <v>0.72727272727272729</v>
      </c>
      <c r="F18" s="6">
        <f t="shared" si="1"/>
        <v>0.18523878437047755</v>
      </c>
      <c r="G18" s="6">
        <f t="shared" si="2"/>
        <v>0.25470332850940663</v>
      </c>
      <c r="J18" s="7" t="s">
        <v>19</v>
      </c>
      <c r="K18" s="12">
        <v>669</v>
      </c>
      <c r="L18" s="12">
        <v>127</v>
      </c>
      <c r="M18" s="12">
        <v>81</v>
      </c>
      <c r="N18" s="6">
        <f t="shared" si="3"/>
        <v>0.63779527559055116</v>
      </c>
      <c r="O18" s="6">
        <f t="shared" si="4"/>
        <v>0.1210762331838565</v>
      </c>
      <c r="P18" s="6">
        <f t="shared" si="5"/>
        <v>0.18983557548579971</v>
      </c>
      <c r="R18" s="6">
        <f>N18-E18</f>
        <v>-8.9477451682176135E-2</v>
      </c>
      <c r="S18" s="6">
        <f>O18-F18</f>
        <v>-6.416255118662105E-2</v>
      </c>
      <c r="T18" s="6">
        <f t="shared" si="6"/>
        <v>-6.4867753023606922E-2</v>
      </c>
      <c r="U18" s="6" t="str">
        <f>IF(R18&lt;0, "", "Yes")</f>
        <v/>
      </c>
      <c r="V18" s="6" t="str">
        <f>IF(S18&lt;0, "", "Yes")</f>
        <v/>
      </c>
      <c r="W18" s="6" t="str">
        <f t="shared" si="7"/>
        <v/>
      </c>
    </row>
    <row r="19" spans="1:23">
      <c r="A19" s="7" t="s">
        <v>20</v>
      </c>
      <c r="B19" s="12">
        <v>708</v>
      </c>
      <c r="C19" s="12">
        <v>161</v>
      </c>
      <c r="D19" s="12">
        <v>104</v>
      </c>
      <c r="E19" s="6">
        <f t="shared" si="0"/>
        <v>0.64596273291925466</v>
      </c>
      <c r="F19" s="6">
        <f t="shared" si="1"/>
        <v>0.14689265536723164</v>
      </c>
      <c r="G19" s="6">
        <f t="shared" si="2"/>
        <v>0.22740112994350281</v>
      </c>
      <c r="J19" s="7" t="s">
        <v>20</v>
      </c>
      <c r="K19" s="12">
        <v>693</v>
      </c>
      <c r="L19" s="12">
        <v>153</v>
      </c>
      <c r="M19" s="12">
        <v>101</v>
      </c>
      <c r="N19" s="6">
        <f t="shared" si="3"/>
        <v>0.66013071895424835</v>
      </c>
      <c r="O19" s="6">
        <f t="shared" si="4"/>
        <v>0.14574314574314573</v>
      </c>
      <c r="P19" s="6">
        <f t="shared" si="5"/>
        <v>0.22077922077922077</v>
      </c>
      <c r="R19" s="6">
        <f>N19-E19</f>
        <v>1.4167986034993696E-2</v>
      </c>
      <c r="S19" s="6">
        <f>O19-F19</f>
        <v>-1.1495096240859148E-3</v>
      </c>
      <c r="T19" s="6">
        <f t="shared" si="6"/>
        <v>-6.6219091642820416E-3</v>
      </c>
      <c r="U19" s="6" t="str">
        <f>IF(R19&lt;0, "", "Yes")</f>
        <v>Yes</v>
      </c>
      <c r="V19" s="6" t="str">
        <f>IF(S19&lt;0, "", "Yes")</f>
        <v/>
      </c>
      <c r="W19" s="6" t="str">
        <f t="shared" si="7"/>
        <v/>
      </c>
    </row>
    <row r="20" spans="1:23">
      <c r="A20" s="7" t="s">
        <v>21</v>
      </c>
      <c r="B20" s="12">
        <v>759</v>
      </c>
      <c r="C20" s="12">
        <v>233</v>
      </c>
      <c r="D20" s="12">
        <v>124</v>
      </c>
      <c r="E20" s="6">
        <f t="shared" si="0"/>
        <v>0.53218884120171672</v>
      </c>
      <c r="F20" s="6">
        <f t="shared" si="1"/>
        <v>0.16337285902503293</v>
      </c>
      <c r="G20" s="6">
        <f t="shared" si="2"/>
        <v>0.30698287220026349</v>
      </c>
      <c r="J20" s="7" t="s">
        <v>21</v>
      </c>
      <c r="K20" s="12">
        <v>771</v>
      </c>
      <c r="L20" s="12">
        <v>213</v>
      </c>
      <c r="M20" s="12">
        <v>119</v>
      </c>
      <c r="N20" s="6">
        <f t="shared" si="3"/>
        <v>0.55868544600938963</v>
      </c>
      <c r="O20" s="6">
        <f t="shared" si="4"/>
        <v>0.15434500648508431</v>
      </c>
      <c r="P20" s="6">
        <f t="shared" si="5"/>
        <v>0.27626459143968873</v>
      </c>
      <c r="R20" s="6">
        <f>N20-E20</f>
        <v>2.6496604807672908E-2</v>
      </c>
      <c r="S20" s="6">
        <f>O20-F20</f>
        <v>-9.0278525399486165E-3</v>
      </c>
      <c r="T20" s="6">
        <f t="shared" si="6"/>
        <v>-3.0718280760574757E-2</v>
      </c>
      <c r="U20" s="6" t="str">
        <f>IF(R20&lt;0, "", "Yes")</f>
        <v>Yes</v>
      </c>
      <c r="V20" s="6" t="str">
        <f>IF(S20&lt;0, "", "Yes")</f>
        <v/>
      </c>
      <c r="W20" s="6" t="str">
        <f t="shared" si="7"/>
        <v/>
      </c>
    </row>
    <row r="21" spans="1:23">
      <c r="A21" s="7" t="s">
        <v>22</v>
      </c>
      <c r="B21" s="12">
        <v>736</v>
      </c>
      <c r="C21" s="12">
        <v>154</v>
      </c>
      <c r="D21" s="12">
        <v>91</v>
      </c>
      <c r="E21" s="6">
        <f t="shared" si="0"/>
        <v>0.59090909090909094</v>
      </c>
      <c r="F21" s="6">
        <f t="shared" si="1"/>
        <v>0.12364130434782608</v>
      </c>
      <c r="G21" s="6">
        <f t="shared" si="2"/>
        <v>0.20923913043478262</v>
      </c>
      <c r="J21" s="7" t="s">
        <v>22</v>
      </c>
      <c r="K21" s="12">
        <v>736</v>
      </c>
      <c r="L21" s="12">
        <v>162</v>
      </c>
      <c r="M21" s="12">
        <v>120</v>
      </c>
      <c r="N21" s="6">
        <f t="shared" si="3"/>
        <v>0.7407407407407407</v>
      </c>
      <c r="O21" s="6">
        <f t="shared" si="4"/>
        <v>0.16304347826086957</v>
      </c>
      <c r="P21" s="6">
        <f t="shared" si="5"/>
        <v>0.22010869565217392</v>
      </c>
      <c r="R21" s="6">
        <f>N21-E21</f>
        <v>0.14983164983164976</v>
      </c>
      <c r="S21" s="6">
        <f>O21-F21</f>
        <v>3.9402173913043487E-2</v>
      </c>
      <c r="T21" s="6">
        <f t="shared" si="6"/>
        <v>1.0869565217391297E-2</v>
      </c>
      <c r="U21" s="6" t="str">
        <f>IF(R21&lt;0, "", "Yes")</f>
        <v>Yes</v>
      </c>
      <c r="V21" s="6" t="str">
        <f>IF(S21&lt;0, "", "Yes")</f>
        <v>Yes</v>
      </c>
      <c r="W21" s="6" t="str">
        <f t="shared" si="7"/>
        <v>Yes</v>
      </c>
    </row>
    <row r="22" spans="1:23">
      <c r="A22" s="7" t="s">
        <v>23</v>
      </c>
      <c r="B22" s="12">
        <v>739</v>
      </c>
      <c r="C22" s="12">
        <v>196</v>
      </c>
      <c r="D22" s="12">
        <v>86</v>
      </c>
      <c r="E22" s="6">
        <f t="shared" si="0"/>
        <v>0.43877551020408162</v>
      </c>
      <c r="F22" s="6">
        <f t="shared" si="1"/>
        <v>0.11637347767253045</v>
      </c>
      <c r="G22" s="6">
        <f t="shared" si="2"/>
        <v>0.26522327469553453</v>
      </c>
      <c r="J22" s="7" t="s">
        <v>23</v>
      </c>
      <c r="K22" s="12">
        <v>727</v>
      </c>
      <c r="L22" s="12">
        <v>201</v>
      </c>
      <c r="M22" s="12">
        <v>96</v>
      </c>
      <c r="N22" s="6">
        <f t="shared" si="3"/>
        <v>0.47761194029850745</v>
      </c>
      <c r="O22" s="6">
        <f t="shared" si="4"/>
        <v>0.13204951856946354</v>
      </c>
      <c r="P22" s="6">
        <f t="shared" si="5"/>
        <v>0.27647867950481431</v>
      </c>
      <c r="R22" s="6">
        <f>N22-E22</f>
        <v>3.8836430094425833E-2</v>
      </c>
      <c r="S22" s="6">
        <f>O22-F22</f>
        <v>1.5676040896933086E-2</v>
      </c>
      <c r="T22" s="6">
        <f t="shared" si="6"/>
        <v>1.1255404809279779E-2</v>
      </c>
      <c r="U22" s="6" t="str">
        <f>IF(R22&lt;0, "", "Yes")</f>
        <v>Yes</v>
      </c>
      <c r="V22" s="6" t="str">
        <f>IF(S22&lt;0, "", "Yes")</f>
        <v>Yes</v>
      </c>
      <c r="W22" s="6" t="str">
        <f t="shared" si="7"/>
        <v>Yes</v>
      </c>
    </row>
    <row r="23" spans="1:23">
      <c r="A23" s="7" t="s">
        <v>24</v>
      </c>
      <c r="B23" s="12">
        <v>734</v>
      </c>
      <c r="C23" s="12">
        <v>167</v>
      </c>
      <c r="D23" s="12">
        <v>75</v>
      </c>
      <c r="E23" s="6">
        <f t="shared" si="0"/>
        <v>0.44910179640718562</v>
      </c>
      <c r="F23" s="6">
        <f t="shared" si="1"/>
        <v>0.10217983651226158</v>
      </c>
      <c r="G23" s="6">
        <f t="shared" si="2"/>
        <v>0.22752043596730245</v>
      </c>
      <c r="J23" s="7" t="s">
        <v>24</v>
      </c>
      <c r="K23" s="12">
        <v>728</v>
      </c>
      <c r="L23" s="12">
        <v>207</v>
      </c>
      <c r="M23" s="12">
        <v>67</v>
      </c>
      <c r="N23" s="6">
        <f t="shared" si="3"/>
        <v>0.32367149758454106</v>
      </c>
      <c r="O23" s="6">
        <f t="shared" si="4"/>
        <v>9.2032967032967039E-2</v>
      </c>
      <c r="P23" s="6">
        <f t="shared" si="5"/>
        <v>0.28434065934065933</v>
      </c>
      <c r="R23" s="6">
        <f>N23-E23</f>
        <v>-0.12543029882264456</v>
      </c>
      <c r="S23" s="6">
        <f>O23-F23</f>
        <v>-1.0146869479294537E-2</v>
      </c>
      <c r="T23" s="6">
        <f t="shared" si="6"/>
        <v>5.6820223373356876E-2</v>
      </c>
      <c r="U23" s="6" t="str">
        <f>IF(R23&lt;0, "", "Yes")</f>
        <v/>
      </c>
      <c r="V23" s="6" t="str">
        <f>IF(S23&lt;0, "", "Yes")</f>
        <v/>
      </c>
      <c r="W23" s="6" t="str">
        <f t="shared" si="7"/>
        <v>Yes</v>
      </c>
    </row>
    <row r="24" spans="1:23">
      <c r="A24" s="7" t="s">
        <v>25</v>
      </c>
      <c r="B24" s="12">
        <v>706</v>
      </c>
      <c r="C24" s="12">
        <v>174</v>
      </c>
      <c r="D24" s="12">
        <v>101</v>
      </c>
      <c r="E24" s="6">
        <f t="shared" si="0"/>
        <v>0.58045977011494254</v>
      </c>
      <c r="F24" s="6">
        <f t="shared" si="1"/>
        <v>0.14305949008498584</v>
      </c>
      <c r="G24" s="6">
        <f t="shared" si="2"/>
        <v>0.24645892351274787</v>
      </c>
      <c r="J24" s="7" t="s">
        <v>25</v>
      </c>
      <c r="K24" s="12">
        <v>722</v>
      </c>
      <c r="L24" s="12">
        <v>182</v>
      </c>
      <c r="M24" s="12">
        <v>123</v>
      </c>
      <c r="N24" s="6">
        <f t="shared" si="3"/>
        <v>0.67582417582417587</v>
      </c>
      <c r="O24" s="6">
        <f t="shared" si="4"/>
        <v>0.17036011080332411</v>
      </c>
      <c r="P24" s="6">
        <f t="shared" si="5"/>
        <v>0.25207756232686979</v>
      </c>
      <c r="R24" s="6">
        <f>N24-E24</f>
        <v>9.5364405709233324E-2</v>
      </c>
      <c r="S24" s="6">
        <f>O24-F24</f>
        <v>2.7300620718338275E-2</v>
      </c>
      <c r="T24" s="6">
        <f t="shared" si="6"/>
        <v>5.6186388141219179E-3</v>
      </c>
      <c r="U24" s="6" t="str">
        <f>IF(R24&lt;0, "", "Yes")</f>
        <v>Yes</v>
      </c>
      <c r="V24" s="6" t="str">
        <f>IF(S24&lt;0, "", "Yes")</f>
        <v>Yes</v>
      </c>
      <c r="W24" s="6" t="str">
        <f t="shared" si="7"/>
        <v>Yes</v>
      </c>
    </row>
    <row r="25" spans="1:23">
      <c r="A25" s="7" t="s">
        <v>26</v>
      </c>
      <c r="B25" s="12">
        <v>681</v>
      </c>
      <c r="C25" s="12">
        <v>156</v>
      </c>
      <c r="D25" s="12">
        <v>93</v>
      </c>
      <c r="E25" s="6">
        <f t="shared" si="0"/>
        <v>0.59615384615384615</v>
      </c>
      <c r="F25" s="6">
        <f t="shared" si="1"/>
        <v>0.13656387665198239</v>
      </c>
      <c r="G25" s="6">
        <f t="shared" si="2"/>
        <v>0.22907488986784141</v>
      </c>
      <c r="J25" s="7" t="s">
        <v>26</v>
      </c>
      <c r="K25" s="12">
        <v>695</v>
      </c>
      <c r="L25" s="12">
        <v>142</v>
      </c>
      <c r="M25" s="12">
        <v>100</v>
      </c>
      <c r="N25" s="6">
        <f t="shared" si="3"/>
        <v>0.70422535211267601</v>
      </c>
      <c r="O25" s="6">
        <f t="shared" si="4"/>
        <v>0.14388489208633093</v>
      </c>
      <c r="P25" s="6">
        <f t="shared" si="5"/>
        <v>0.20431654676258992</v>
      </c>
      <c r="R25" s="6">
        <f>N25-E25</f>
        <v>0.10807150595882986</v>
      </c>
      <c r="S25" s="6">
        <f>O25-F25</f>
        <v>7.3210154343485434E-3</v>
      </c>
      <c r="T25" s="6">
        <f t="shared" si="6"/>
        <v>-2.475834310525149E-2</v>
      </c>
      <c r="U25" s="6" t="str">
        <f>IF(R25&lt;0, "", "Yes")</f>
        <v>Yes</v>
      </c>
      <c r="V25" s="6" t="str">
        <f>IF(S25&lt;0, "", "Yes")</f>
        <v>Yes</v>
      </c>
      <c r="W25" s="6" t="str">
        <f t="shared" si="7"/>
        <v/>
      </c>
    </row>
    <row r="26" spans="1:23">
      <c r="A26" s="7" t="s">
        <v>27</v>
      </c>
      <c r="B26" s="12">
        <v>693</v>
      </c>
      <c r="C26" s="12">
        <v>206</v>
      </c>
      <c r="D26" s="12">
        <v>67</v>
      </c>
      <c r="E26" s="6">
        <f t="shared" si="0"/>
        <v>0.32524271844660196</v>
      </c>
      <c r="F26" s="6">
        <f t="shared" si="1"/>
        <v>9.6681096681096687E-2</v>
      </c>
      <c r="G26" s="6">
        <f t="shared" si="2"/>
        <v>0.29725829725829728</v>
      </c>
      <c r="J26" s="7" t="s">
        <v>27</v>
      </c>
      <c r="K26" s="12">
        <v>724</v>
      </c>
      <c r="L26" s="12">
        <v>182</v>
      </c>
      <c r="M26" s="12">
        <v>103</v>
      </c>
      <c r="N26" s="6">
        <f t="shared" si="3"/>
        <v>0.56593406593406592</v>
      </c>
      <c r="O26" s="6">
        <f t="shared" si="4"/>
        <v>0.14226519337016574</v>
      </c>
      <c r="P26" s="6">
        <f t="shared" si="5"/>
        <v>0.25138121546961328</v>
      </c>
      <c r="R26" s="6">
        <f>N26-E26</f>
        <v>0.24069134748746396</v>
      </c>
      <c r="S26" s="6">
        <f>O26-F26</f>
        <v>4.5584096689069056E-2</v>
      </c>
      <c r="T26" s="6">
        <f t="shared" si="6"/>
        <v>-4.5877081788683993E-2</v>
      </c>
      <c r="U26" s="6" t="str">
        <f>IF(R26&lt;0, "", "Yes")</f>
        <v>Yes</v>
      </c>
      <c r="V26" s="6" t="str">
        <f>IF(S26&lt;0, "", "Yes")</f>
        <v>Yes</v>
      </c>
      <c r="W26" s="6" t="str">
        <f t="shared" si="7"/>
        <v/>
      </c>
    </row>
    <row r="27" spans="1:23">
      <c r="A27" s="7" t="s">
        <v>42</v>
      </c>
      <c r="B27" s="6">
        <f>SUM(B4:B26)</f>
        <v>17293</v>
      </c>
      <c r="C27" s="6">
        <f t="shared" ref="C27:D27" si="8">SUM(C4:C26)</f>
        <v>3785</v>
      </c>
      <c r="D27" s="6">
        <f t="shared" si="8"/>
        <v>2033</v>
      </c>
      <c r="E27" s="6">
        <f t="shared" si="0"/>
        <v>0.53712021136063404</v>
      </c>
      <c r="F27" s="6">
        <f t="shared" si="1"/>
        <v>0.11756201931417337</v>
      </c>
      <c r="G27" s="6">
        <f t="shared" si="2"/>
        <v>0.2188746891805933</v>
      </c>
      <c r="J27" s="7" t="s">
        <v>42</v>
      </c>
      <c r="K27" s="6">
        <f>SUM(K4:K26)</f>
        <v>17260</v>
      </c>
      <c r="L27" s="6">
        <f t="shared" ref="L27:M27" si="9">SUM(L4:L26)</f>
        <v>3423</v>
      </c>
      <c r="M27" s="6">
        <f t="shared" si="9"/>
        <v>1945</v>
      </c>
      <c r="N27" s="6">
        <f t="shared" si="3"/>
        <v>0.5682150160677768</v>
      </c>
      <c r="O27" s="6">
        <f t="shared" si="4"/>
        <v>0.1126882966396292</v>
      </c>
      <c r="P27" s="6">
        <f t="shared" si="5"/>
        <v>0.19831981460023174</v>
      </c>
      <c r="R27" s="13">
        <f>N27-E27</f>
        <v>3.1094804707142765E-2</v>
      </c>
      <c r="S27" s="13">
        <f>O27-F27</f>
        <v>-4.8737226745441675E-3</v>
      </c>
      <c r="T27" s="13">
        <f t="shared" si="6"/>
        <v>-2.0554874580361565E-2</v>
      </c>
    </row>
    <row r="29" spans="1:23">
      <c r="A29" s="8" t="s">
        <v>72</v>
      </c>
    </row>
    <row r="30" spans="1:23">
      <c r="B30" s="13" t="s">
        <v>60</v>
      </c>
      <c r="C30" s="13" t="s">
        <v>61</v>
      </c>
      <c r="D30" s="13" t="s">
        <v>82</v>
      </c>
    </row>
    <row r="31" spans="1:23">
      <c r="A31" s="6" t="s">
        <v>55</v>
      </c>
      <c r="B31" s="18">
        <f>R27</f>
        <v>3.1094804707142765E-2</v>
      </c>
      <c r="C31" s="18">
        <f>S27</f>
        <v>-4.8737226745441675E-3</v>
      </c>
      <c r="D31" s="6">
        <f>T27</f>
        <v>-2.0554874580361565E-2</v>
      </c>
    </row>
    <row r="32" spans="1:23">
      <c r="A32" s="6" t="s">
        <v>64</v>
      </c>
      <c r="B32" s="6">
        <f>(D27+M27)/(C27+L27)</f>
        <v>0.55188679245283023</v>
      </c>
      <c r="C32" s="6">
        <f>(D27+M27)/(B27+K27)</f>
        <v>0.11512748531241861</v>
      </c>
      <c r="D32" s="6">
        <f>(3785+3423)/(17293+17260)</f>
        <v>0.20860706740369866</v>
      </c>
    </row>
    <row r="33" spans="1:4">
      <c r="A33" s="6" t="s">
        <v>65</v>
      </c>
      <c r="B33" s="6">
        <f>SQRT(B32*(1-B32)*((1/C27) +(1/L27)))</f>
        <v>1.1729780091389183E-2</v>
      </c>
      <c r="C33" s="6">
        <f>SQRT(C32*(1-C32)*((1/B27)+(1/K27)))</f>
        <v>3.4341335129324238E-3</v>
      </c>
      <c r="D33" s="6">
        <f>SQRT(D32*(1-D32)*((1/B27)+(1/K27)))</f>
        <v>4.3716753852259364E-3</v>
      </c>
    </row>
    <row r="34" spans="1:4">
      <c r="A34" s="6" t="s">
        <v>57</v>
      </c>
      <c r="B34" s="6">
        <f>1.96*B33</f>
        <v>2.2990368979122797E-2</v>
      </c>
      <c r="C34" s="6">
        <f>1.96*C33</f>
        <v>6.7309016853475505E-3</v>
      </c>
      <c r="D34" s="6">
        <f>1.96*D33</f>
        <v>8.5684837550428355E-3</v>
      </c>
    </row>
    <row r="35" spans="1:4">
      <c r="A35" s="6" t="s">
        <v>50</v>
      </c>
      <c r="B35" s="6">
        <f>B31-B34</f>
        <v>8.1044357280199673E-3</v>
      </c>
      <c r="C35" s="6">
        <f>C31-C34</f>
        <v>-1.1604624359891718E-2</v>
      </c>
      <c r="D35" s="6">
        <f>D31-D34</f>
        <v>-2.9123358335404401E-2</v>
      </c>
    </row>
    <row r="36" spans="1:4">
      <c r="A36" s="6" t="s">
        <v>49</v>
      </c>
      <c r="B36" s="6">
        <f>B31+B34</f>
        <v>5.4085173686265559E-2</v>
      </c>
      <c r="C36" s="6">
        <f>C31+C34</f>
        <v>1.857179010803383E-3</v>
      </c>
      <c r="D36" s="6">
        <f>D31+D34</f>
        <v>-1.198639082531873E-2</v>
      </c>
    </row>
    <row r="38" spans="1:4">
      <c r="A38" s="6" t="s">
        <v>66</v>
      </c>
      <c r="B38" s="6" t="s">
        <v>68</v>
      </c>
      <c r="C38" s="6" t="s">
        <v>69</v>
      </c>
      <c r="D38" s="6" t="s">
        <v>68</v>
      </c>
    </row>
    <row r="39" spans="1:4">
      <c r="A39" s="6" t="s">
        <v>67</v>
      </c>
      <c r="B39" s="6" t="s">
        <v>69</v>
      </c>
      <c r="C39" s="6" t="s">
        <v>69</v>
      </c>
      <c r="D39" s="6" t="s">
        <v>68</v>
      </c>
    </row>
    <row r="42" spans="1:4">
      <c r="A42" s="8" t="s">
        <v>73</v>
      </c>
    </row>
    <row r="43" spans="1:4">
      <c r="A43" s="6" t="s">
        <v>60</v>
      </c>
    </row>
    <row r="44" spans="1:4">
      <c r="A44" s="14" t="s">
        <v>74</v>
      </c>
    </row>
    <row r="45" spans="1:4">
      <c r="A45" s="14" t="s">
        <v>75</v>
      </c>
    </row>
    <row r="46" spans="1:4">
      <c r="A46" s="14" t="s">
        <v>76</v>
      </c>
    </row>
    <row r="47" spans="1:4">
      <c r="A47" s="14" t="s">
        <v>77</v>
      </c>
    </row>
    <row r="48" spans="1:4">
      <c r="A48" s="14" t="s">
        <v>78</v>
      </c>
    </row>
    <row r="50" spans="1:1">
      <c r="A50" s="6" t="s">
        <v>61</v>
      </c>
    </row>
    <row r="51" spans="1:1">
      <c r="A51" s="14" t="s">
        <v>79</v>
      </c>
    </row>
    <row r="52" spans="1:1">
      <c r="A52" s="14" t="s">
        <v>75</v>
      </c>
    </row>
    <row r="53" spans="1:1">
      <c r="A53" s="14" t="s">
        <v>80</v>
      </c>
    </row>
    <row r="54" spans="1:1">
      <c r="A54" s="14" t="s">
        <v>77</v>
      </c>
    </row>
    <row r="55" spans="1:1">
      <c r="A55" s="14" t="s">
        <v>81</v>
      </c>
    </row>
    <row r="57" spans="1:1">
      <c r="A57" s="6" t="s">
        <v>82</v>
      </c>
    </row>
    <row r="58" spans="1:1">
      <c r="A58" s="14" t="s">
        <v>86</v>
      </c>
    </row>
    <row r="59" spans="1:1">
      <c r="A59" s="14" t="s">
        <v>75</v>
      </c>
    </row>
    <row r="60" spans="1:1">
      <c r="A60" s="14" t="s">
        <v>80</v>
      </c>
    </row>
    <row r="61" spans="1:1">
      <c r="A61" s="14" t="s">
        <v>87</v>
      </c>
    </row>
    <row r="62" spans="1:1">
      <c r="A62" s="14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Experiment</vt:lpstr>
      <vt:lpstr>CI_invariants</vt:lpstr>
      <vt:lpstr>CI_variants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Arjan Hada</cp:lastModifiedBy>
  <dcterms:modified xsi:type="dcterms:W3CDTF">2017-04-26T22:53:18Z</dcterms:modified>
</cp:coreProperties>
</file>