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_\OneDrive\Desktop\"/>
    </mc:Choice>
  </mc:AlternateContent>
  <xr:revisionPtr revIDLastSave="0" documentId="8_{9920EED5-E058-484F-8113-BC330AF14D82}" xr6:coauthVersionLast="47" xr6:coauthVersionMax="47" xr10:uidLastSave="{00000000-0000-0000-0000-000000000000}"/>
  <bookViews>
    <workbookView xWindow="-108" yWindow="-108" windowWidth="23256" windowHeight="12576" firstSheet="3" xr2:uid="{00000000-000D-0000-FFFF-FFFF00000000}"/>
  </bookViews>
  <sheets>
    <sheet name="2024 Budgets" sheetId="1" r:id="rId1"/>
    <sheet name="Expenses 2024" sheetId="5" r:id="rId2"/>
    <sheet name="Income 2024" sheetId="3" r:id="rId3"/>
    <sheet name="Variances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1" l="1"/>
  <c r="L36" i="1" s="1"/>
  <c r="L40" i="1" s="1"/>
  <c r="L8" i="1"/>
  <c r="L9" i="1" s="1"/>
  <c r="L12" i="1" s="1"/>
  <c r="L38" i="1" s="1"/>
  <c r="J16" i="1"/>
  <c r="J8" i="1"/>
  <c r="J9" i="1" s="1"/>
  <c r="H8" i="1"/>
  <c r="H9" i="1" s="1"/>
  <c r="H16" i="1"/>
  <c r="D31" i="6"/>
  <c r="L19" i="5"/>
  <c r="D12" i="6" s="1"/>
  <c r="J36" i="1"/>
  <c r="J40" i="1" s="1"/>
  <c r="J12" i="1"/>
  <c r="J38" i="1" s="1"/>
  <c r="F22" i="6" l="1"/>
  <c r="F21" i="6"/>
  <c r="F20" i="6"/>
  <c r="F14" i="6"/>
  <c r="C17" i="5"/>
  <c r="C16" i="5"/>
  <c r="C15" i="5"/>
  <c r="C14" i="5"/>
  <c r="C13" i="5"/>
  <c r="C12" i="5"/>
  <c r="C11" i="5"/>
  <c r="C10" i="5"/>
  <c r="C9" i="5"/>
  <c r="C8" i="5"/>
  <c r="C7" i="5"/>
  <c r="C6" i="5"/>
  <c r="F36" i="1"/>
  <c r="F40" i="1" s="1"/>
  <c r="F8" i="1"/>
  <c r="F9" i="1" s="1"/>
  <c r="F12" i="1" s="1"/>
  <c r="F38" i="1" l="1"/>
  <c r="W17" i="5" l="1"/>
  <c r="W16" i="5"/>
  <c r="W15" i="5"/>
  <c r="W14" i="5"/>
  <c r="W13" i="5"/>
  <c r="W12" i="5"/>
  <c r="W11" i="5"/>
  <c r="W10" i="5"/>
  <c r="W9" i="5"/>
  <c r="W8" i="5"/>
  <c r="W7" i="5"/>
  <c r="W6" i="5"/>
  <c r="X17" i="5"/>
  <c r="X16" i="5"/>
  <c r="X15" i="5"/>
  <c r="X14" i="5"/>
  <c r="X13" i="5"/>
  <c r="X12" i="5"/>
  <c r="X11" i="5"/>
  <c r="X10" i="5"/>
  <c r="X9" i="5"/>
  <c r="X8" i="5"/>
  <c r="X7" i="5"/>
  <c r="X6" i="5"/>
  <c r="Y14" i="5" l="1"/>
  <c r="Y7" i="5"/>
  <c r="Y11" i="5"/>
  <c r="Y15" i="5"/>
  <c r="Y10" i="5"/>
  <c r="Y8" i="5"/>
  <c r="Y12" i="5"/>
  <c r="Y16" i="5"/>
  <c r="Y6" i="5"/>
  <c r="Y9" i="5"/>
  <c r="Y13" i="5"/>
  <c r="Y17" i="5"/>
  <c r="U19" i="5" l="1"/>
  <c r="T19" i="5"/>
  <c r="F24" i="6" s="1"/>
  <c r="S19" i="5"/>
  <c r="D25" i="6" s="1"/>
  <c r="R19" i="5"/>
  <c r="Q19" i="5"/>
  <c r="F15" i="6" s="1"/>
  <c r="P19" i="5"/>
  <c r="O19" i="5"/>
  <c r="N19" i="5"/>
  <c r="M19" i="5"/>
  <c r="F12" i="6"/>
  <c r="K19" i="5"/>
  <c r="J19" i="5"/>
  <c r="F23" i="6" s="1"/>
  <c r="I19" i="5"/>
  <c r="H19" i="5"/>
  <c r="G19" i="5"/>
  <c r="F19" i="5"/>
  <c r="E19" i="5"/>
  <c r="D19" i="5"/>
  <c r="F19" i="6"/>
  <c r="D36" i="1"/>
  <c r="D40" i="1" s="1"/>
  <c r="D8" i="1"/>
  <c r="D9" i="1" s="1"/>
  <c r="D12" i="1" s="1"/>
  <c r="D7" i="6" l="1"/>
  <c r="F7" i="6" s="1"/>
  <c r="D9" i="6"/>
  <c r="F9" i="6" s="1"/>
  <c r="D18" i="6"/>
  <c r="F18" i="6" s="1"/>
  <c r="D8" i="6"/>
  <c r="F8" i="6" s="1"/>
  <c r="D11" i="6"/>
  <c r="F11" i="6" s="1"/>
  <c r="D10" i="6"/>
  <c r="F10" i="6" s="1"/>
  <c r="D17" i="6"/>
  <c r="F17" i="6" s="1"/>
  <c r="D13" i="6"/>
  <c r="F13" i="6" s="1"/>
  <c r="D16" i="6"/>
  <c r="F16" i="6" s="1"/>
  <c r="F25" i="6"/>
  <c r="H12" i="1"/>
  <c r="D38" i="1"/>
  <c r="H6" i="3"/>
  <c r="I6" i="3" s="1"/>
  <c r="H36" i="1" l="1"/>
  <c r="H40" i="1" s="1"/>
  <c r="H38" i="1" l="1"/>
  <c r="H10" i="3" l="1"/>
  <c r="C27" i="6" l="1"/>
  <c r="C19" i="5"/>
  <c r="F19" i="3"/>
  <c r="E19" i="3"/>
  <c r="D19" i="3"/>
  <c r="H17" i="3"/>
  <c r="I17" i="3" s="1"/>
  <c r="H16" i="3"/>
  <c r="I16" i="3" s="1"/>
  <c r="H15" i="3"/>
  <c r="I15" i="3" s="1"/>
  <c r="H14" i="3"/>
  <c r="I14" i="3" s="1"/>
  <c r="H13" i="3"/>
  <c r="I13" i="3" s="1"/>
  <c r="H12" i="3"/>
  <c r="I12" i="3" s="1"/>
  <c r="H11" i="3"/>
  <c r="I11" i="3" s="1"/>
  <c r="I10" i="3"/>
  <c r="H9" i="3"/>
  <c r="I9" i="3" s="1"/>
  <c r="H8" i="3"/>
  <c r="I8" i="3" s="1"/>
  <c r="H7" i="3"/>
  <c r="I7" i="3" s="1"/>
  <c r="D27" i="6" l="1"/>
  <c r="F27" i="6" l="1"/>
</calcChain>
</file>

<file path=xl/sharedStrings.xml><?xml version="1.0" encoding="utf-8"?>
<sst xmlns="http://schemas.openxmlformats.org/spreadsheetml/2006/main" count="99" uniqueCount="59">
  <si>
    <t>Brighton Rock Housing Co-operative</t>
  </si>
  <si>
    <t xml:space="preserve">Proposal </t>
  </si>
  <si>
    <t>Budgets</t>
  </si>
  <si>
    <t>Year to 31st March 2025</t>
  </si>
  <si>
    <t>This proposal was agreed</t>
  </si>
  <si>
    <t>2022/2023</t>
  </si>
  <si>
    <t>2023/2024</t>
  </si>
  <si>
    <t>2024/2025</t>
  </si>
  <si>
    <t>Income:</t>
  </si>
  <si>
    <t>Per Person</t>
  </si>
  <si>
    <t>x 52</t>
  </si>
  <si>
    <t>x 12</t>
  </si>
  <si>
    <t>Voids</t>
  </si>
  <si>
    <t>Totals</t>
  </si>
  <si>
    <t>Expenditure:</t>
  </si>
  <si>
    <t>Rent to PFP</t>
  </si>
  <si>
    <t>Voids Bills</t>
  </si>
  <si>
    <t>Council Tax (band D)</t>
  </si>
  <si>
    <t>Maintenance 399</t>
  </si>
  <si>
    <t>Maintenance 397</t>
  </si>
  <si>
    <t>Maintenance 395</t>
  </si>
  <si>
    <t>Maintenance Garden</t>
  </si>
  <si>
    <t>Water Garden</t>
  </si>
  <si>
    <t>Allotment</t>
  </si>
  <si>
    <t>Bees</t>
  </si>
  <si>
    <t>Maintenance</t>
  </si>
  <si>
    <t>Secretary and PPS</t>
  </si>
  <si>
    <t>Insurance</t>
  </si>
  <si>
    <t>Donations</t>
  </si>
  <si>
    <t>Bank Charges</t>
  </si>
  <si>
    <t>Computer</t>
  </si>
  <si>
    <t>Contingency</t>
  </si>
  <si>
    <t>Training</t>
  </si>
  <si>
    <t>Expenditure total</t>
  </si>
  <si>
    <t>Total income less total expenditure</t>
  </si>
  <si>
    <t>Break Even Rent Calculation</t>
  </si>
  <si>
    <t>Brighton Rock Housing Co-op</t>
  </si>
  <si>
    <t>Bank Payments Summary</t>
  </si>
  <si>
    <t>April 2023 - March 2024</t>
  </si>
  <si>
    <t>Total</t>
  </si>
  <si>
    <t>Rent</t>
  </si>
  <si>
    <t>Council Tax</t>
  </si>
  <si>
    <t>Secretary</t>
  </si>
  <si>
    <t>Computer/Internet</t>
  </si>
  <si>
    <t>Misc</t>
  </si>
  <si>
    <t>Garden</t>
  </si>
  <si>
    <t>Shop</t>
  </si>
  <si>
    <t>Check</t>
  </si>
  <si>
    <t>Bank Receipts Summary</t>
  </si>
  <si>
    <t>Expenditure</t>
  </si>
  <si>
    <t xml:space="preserve">Budget </t>
  </si>
  <si>
    <t xml:space="preserve">Actual </t>
  </si>
  <si>
    <t>Adjustments</t>
  </si>
  <si>
    <t xml:space="preserve">Variance </t>
  </si>
  <si>
    <t>Water</t>
  </si>
  <si>
    <t>Sub total</t>
  </si>
  <si>
    <t>Income per budget</t>
  </si>
  <si>
    <t xml:space="preserve">Rent </t>
  </si>
  <si>
    <t>Actual rental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</si>
</sst>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ck">
        <color auto="1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20">
    <xf numFmtId="0" fontId="0" fillId="0" borderId="0" xfId="0"/>
    <xf numFmtId="0" fontId="1" fillId="0" borderId="0" xfId="0" applyFont="1"/>
    <xf numFmtId="43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43" fontId="1" fillId="0" borderId="0" xfId="0" applyNumberFormat="1" applyFont="1"/>
    <xf numFmtId="43" fontId="1" fillId="0" borderId="1" xfId="0" applyNumberFormat="1" applyFont="1" applyBorder="1"/>
    <xf numFmtId="43" fontId="1" fillId="0" borderId="0" xfId="0" applyNumberFormat="1" applyFont="1" applyAlignment="1" applyProtection="1">
      <alignment horizontal="center" wrapText="1"/>
      <protection locked="0"/>
    </xf>
    <xf numFmtId="0" fontId="1" fillId="0" borderId="0" xfId="0" applyFont="1" applyAlignment="1" applyProtection="1">
      <alignment horizontal="center" wrapText="1"/>
      <protection locked="0"/>
    </xf>
    <xf numFmtId="49" fontId="1" fillId="0" borderId="0" xfId="0" applyNumberFormat="1" applyFont="1" applyProtection="1">
      <protection locked="0"/>
    </xf>
    <xf numFmtId="49" fontId="1" fillId="0" borderId="0" xfId="0" applyNumberFormat="1" applyFont="1"/>
    <xf numFmtId="0" fontId="1" fillId="0" borderId="0" xfId="0" applyFont="1" applyAlignment="1">
      <alignment horizontal="center" vertical="center" wrapText="1"/>
    </xf>
    <xf numFmtId="17" fontId="1" fillId="0" borderId="0" xfId="0" applyNumberFormat="1" applyFont="1"/>
    <xf numFmtId="0" fontId="1" fillId="0" borderId="0" xfId="0" applyFont="1" applyAlignment="1">
      <alignment horizontal="right"/>
    </xf>
    <xf numFmtId="43" fontId="1" fillId="0" borderId="2" xfId="0" applyNumberFormat="1" applyFont="1" applyBorder="1"/>
    <xf numFmtId="0" fontId="0" fillId="0" borderId="0" xfId="0" applyAlignment="1">
      <alignment horizontal="center"/>
    </xf>
    <xf numFmtId="43" fontId="1" fillId="0" borderId="0" xfId="0" applyNumberFormat="1" applyFont="1" applyAlignment="1">
      <alignment horizontal="center"/>
    </xf>
    <xf numFmtId="43" fontId="4" fillId="0" borderId="0" xfId="1" applyNumberFormat="1" applyFont="1"/>
    <xf numFmtId="43" fontId="5" fillId="0" borderId="0" xfId="0" applyNumberFormat="1" applyFont="1"/>
    <xf numFmtId="43" fontId="5" fillId="0" borderId="0" xfId="3" applyNumberFormat="1" applyFont="1"/>
  </cellXfs>
  <cellStyles count="4">
    <cellStyle name="Excel Built-in Normal" xfId="1" xr:uid="{00000000-0005-0000-0000-000000000000}"/>
    <cellStyle name="Excel Built-in Normal 1" xfId="2" xr:uid="{F97B3EDC-46EC-41AC-87C3-5335A8D80AE6}"/>
    <cellStyle name="Excel Built-in Normal 2" xfId="3" xr:uid="{26996246-DB29-433D-9867-4C5EE7446602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zoomScale="110" zoomScaleNormal="11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13" sqref="F13"/>
    </sheetView>
  </sheetViews>
  <sheetFormatPr defaultRowHeight="15" customHeight="1" x14ac:dyDescent="0.3"/>
  <cols>
    <col min="2" max="2" width="34.5546875" customWidth="1"/>
    <col min="3" max="3" width="5.109375" customWidth="1"/>
    <col min="4" max="4" width="15.5546875" customWidth="1"/>
    <col min="5" max="5" width="5.5546875" customWidth="1"/>
    <col min="6" max="6" width="15.5546875" customWidth="1"/>
    <col min="7" max="7" width="5.44140625" customWidth="1"/>
    <col min="8" max="8" width="15.5546875" customWidth="1"/>
    <col min="9" max="9" width="6.33203125" customWidth="1"/>
    <col min="10" max="10" width="15.5546875" customWidth="1"/>
    <col min="11" max="11" width="5.88671875" customWidth="1"/>
    <col min="12" max="12" width="15.5546875" customWidth="1"/>
    <col min="13" max="13" width="13.6640625" customWidth="1"/>
    <col min="14" max="15" width="9.33203125" bestFit="1" customWidth="1"/>
    <col min="16" max="16" width="17.33203125" style="2" customWidth="1"/>
    <col min="17" max="18" width="8.88671875" style="2"/>
  </cols>
  <sheetData>
    <row r="1" spans="1:13" ht="14.4" x14ac:dyDescent="0.3">
      <c r="A1" s="1" t="s">
        <v>0</v>
      </c>
      <c r="D1" s="4"/>
      <c r="F1" s="4"/>
      <c r="H1" s="4" t="s">
        <v>1</v>
      </c>
      <c r="I1" s="1"/>
      <c r="J1" s="4" t="s">
        <v>1</v>
      </c>
      <c r="K1" s="1"/>
      <c r="L1" s="4" t="s">
        <v>1</v>
      </c>
    </row>
    <row r="2" spans="1:13" ht="14.4" x14ac:dyDescent="0.3">
      <c r="A2" s="1" t="s">
        <v>2</v>
      </c>
      <c r="D2" s="4"/>
      <c r="F2" s="4"/>
      <c r="H2" s="4">
        <v>1</v>
      </c>
      <c r="I2" s="4"/>
      <c r="J2" s="4">
        <v>2</v>
      </c>
      <c r="K2" s="1"/>
      <c r="L2" s="4">
        <v>3</v>
      </c>
    </row>
    <row r="3" spans="1:13" ht="14.4" x14ac:dyDescent="0.3">
      <c r="A3" s="1" t="s">
        <v>3</v>
      </c>
      <c r="L3" t="s">
        <v>4</v>
      </c>
    </row>
    <row r="4" spans="1:13" ht="31.5" customHeight="1" x14ac:dyDescent="0.3">
      <c r="D4" s="3" t="s">
        <v>5</v>
      </c>
      <c r="E4" s="1"/>
      <c r="F4" s="3" t="s">
        <v>6</v>
      </c>
      <c r="G4" s="1"/>
      <c r="H4" s="3" t="s">
        <v>7</v>
      </c>
      <c r="J4" s="3" t="s">
        <v>7</v>
      </c>
      <c r="L4" s="3" t="s">
        <v>7</v>
      </c>
    </row>
    <row r="5" spans="1:13" ht="14.4" x14ac:dyDescent="0.3">
      <c r="B5" s="1" t="s">
        <v>8</v>
      </c>
    </row>
    <row r="6" spans="1:13" ht="14.4" x14ac:dyDescent="0.3">
      <c r="D6" s="3"/>
    </row>
    <row r="7" spans="1:13" ht="14.4" x14ac:dyDescent="0.3">
      <c r="B7" t="s">
        <v>9</v>
      </c>
      <c r="D7" s="2">
        <v>52</v>
      </c>
      <c r="E7" s="2"/>
      <c r="F7" s="2">
        <v>56</v>
      </c>
      <c r="G7" s="2"/>
      <c r="H7" s="2">
        <v>63</v>
      </c>
      <c r="I7" s="2"/>
      <c r="J7" s="2">
        <v>63</v>
      </c>
      <c r="L7" s="2">
        <v>65</v>
      </c>
    </row>
    <row r="8" spans="1:13" ht="14.4" x14ac:dyDescent="0.3">
      <c r="B8" t="s">
        <v>10</v>
      </c>
      <c r="D8" s="2">
        <f>D7*52</f>
        <v>2704</v>
      </c>
      <c r="E8" s="2"/>
      <c r="F8" s="2">
        <f>F7*52</f>
        <v>2912</v>
      </c>
      <c r="G8" s="2"/>
      <c r="H8" s="2">
        <f>H7*52</f>
        <v>3276</v>
      </c>
      <c r="I8" s="2"/>
      <c r="J8" s="2">
        <f>J7*52</f>
        <v>3276</v>
      </c>
      <c r="L8" s="2">
        <f>L7*52</f>
        <v>3380</v>
      </c>
    </row>
    <row r="9" spans="1:13" ht="14.4" x14ac:dyDescent="0.3">
      <c r="B9" t="s">
        <v>11</v>
      </c>
      <c r="D9" s="2">
        <f>D8*12</f>
        <v>32448</v>
      </c>
      <c r="E9" s="2"/>
      <c r="F9" s="2">
        <f>F8*12</f>
        <v>34944</v>
      </c>
      <c r="G9" s="2"/>
      <c r="H9" s="2">
        <f>H8*12</f>
        <v>39312</v>
      </c>
      <c r="I9" s="2"/>
      <c r="J9" s="2">
        <f>J8*12</f>
        <v>39312</v>
      </c>
      <c r="L9" s="2">
        <f>L8*12</f>
        <v>40560</v>
      </c>
    </row>
    <row r="10" spans="1:13" ht="14.4" x14ac:dyDescent="0.3">
      <c r="B10" t="s">
        <v>12</v>
      </c>
      <c r="D10" s="2"/>
      <c r="E10" s="2"/>
      <c r="F10" s="2"/>
      <c r="G10" s="2"/>
      <c r="H10" s="2"/>
      <c r="I10" s="2"/>
      <c r="J10" s="2"/>
      <c r="L10" s="2"/>
    </row>
    <row r="11" spans="1:13" ht="14.4" x14ac:dyDescent="0.3">
      <c r="D11" s="2"/>
      <c r="E11" s="2"/>
      <c r="F11" s="2"/>
      <c r="G11" s="2"/>
      <c r="H11" s="2"/>
      <c r="I11" s="2"/>
      <c r="J11" s="2"/>
      <c r="L11" s="2"/>
    </row>
    <row r="12" spans="1:13" ht="14.4" x14ac:dyDescent="0.3">
      <c r="B12" s="1" t="s">
        <v>13</v>
      </c>
      <c r="C12" s="1"/>
      <c r="D12" s="5">
        <f>SUM(D9+D10)</f>
        <v>32448</v>
      </c>
      <c r="E12" s="2"/>
      <c r="F12" s="5">
        <f>SUM(F9+F10)</f>
        <v>34944</v>
      </c>
      <c r="G12" s="2"/>
      <c r="H12" s="5">
        <f>SUM(H9+H10)</f>
        <v>39312</v>
      </c>
      <c r="I12" s="2"/>
      <c r="J12" s="5">
        <f>SUM(J9+J10)</f>
        <v>39312</v>
      </c>
      <c r="L12" s="5">
        <f>SUM(L9+L10)</f>
        <v>40560</v>
      </c>
    </row>
    <row r="13" spans="1:13" ht="14.4" x14ac:dyDescent="0.3">
      <c r="E13" s="2"/>
      <c r="F13" s="2"/>
      <c r="G13" s="2"/>
      <c r="H13" s="2"/>
      <c r="I13" s="2"/>
      <c r="L13" s="2"/>
    </row>
    <row r="14" spans="1:13" ht="14.4" x14ac:dyDescent="0.3">
      <c r="B14" s="1" t="s">
        <v>14</v>
      </c>
      <c r="E14" s="2"/>
      <c r="F14" s="2"/>
      <c r="G14" s="2"/>
      <c r="H14" s="2"/>
      <c r="I14" s="2"/>
      <c r="L14" s="2"/>
    </row>
    <row r="15" spans="1:13" ht="14.4" x14ac:dyDescent="0.3">
      <c r="E15" s="2"/>
      <c r="F15" s="2"/>
      <c r="G15" s="2"/>
      <c r="H15" s="2"/>
      <c r="I15" s="2"/>
      <c r="L15" s="2"/>
    </row>
    <row r="16" spans="1:13" ht="14.4" x14ac:dyDescent="0.3">
      <c r="B16" t="s">
        <v>15</v>
      </c>
      <c r="D16" s="2">
        <v>20412.72</v>
      </c>
      <c r="E16" s="2"/>
      <c r="F16" s="2">
        <v>22598.04</v>
      </c>
      <c r="G16" s="2"/>
      <c r="H16" s="2">
        <f>9360*3</f>
        <v>28080</v>
      </c>
      <c r="I16" s="2"/>
      <c r="J16" s="2">
        <f>9360*3</f>
        <v>28080</v>
      </c>
      <c r="L16" s="2">
        <f>9360*3</f>
        <v>28080</v>
      </c>
      <c r="M16" s="2"/>
    </row>
    <row r="17" spans="2:15" ht="14.4" x14ac:dyDescent="0.3">
      <c r="B17" t="s">
        <v>16</v>
      </c>
      <c r="D17" s="2">
        <v>450</v>
      </c>
      <c r="E17" s="2"/>
      <c r="F17" s="2">
        <v>450</v>
      </c>
      <c r="G17" s="2"/>
      <c r="H17" s="2">
        <v>450</v>
      </c>
      <c r="I17" s="2"/>
      <c r="J17" s="2">
        <v>450</v>
      </c>
      <c r="L17" s="2">
        <v>450</v>
      </c>
      <c r="M17" s="2"/>
    </row>
    <row r="18" spans="2:15" ht="14.4" x14ac:dyDescent="0.3">
      <c r="B18" t="s">
        <v>17</v>
      </c>
      <c r="D18" s="2">
        <v>6354.93</v>
      </c>
      <c r="E18" s="2"/>
      <c r="F18" s="2">
        <v>6683.73</v>
      </c>
      <c r="G18" s="2"/>
      <c r="H18" s="2">
        <v>7014.18</v>
      </c>
      <c r="I18" s="2"/>
      <c r="J18" s="2">
        <v>7014.18</v>
      </c>
      <c r="L18" s="2">
        <v>7014.18</v>
      </c>
      <c r="M18" s="2"/>
      <c r="N18" s="2"/>
      <c r="O18" s="2"/>
    </row>
    <row r="19" spans="2:15" ht="14.4" x14ac:dyDescent="0.3">
      <c r="B19" t="s">
        <v>18</v>
      </c>
      <c r="D19" s="2">
        <v>700</v>
      </c>
      <c r="E19" s="2"/>
      <c r="F19" s="2">
        <v>700</v>
      </c>
      <c r="G19" s="2"/>
      <c r="H19" s="2">
        <v>700</v>
      </c>
      <c r="I19" s="2"/>
      <c r="J19" s="2">
        <v>500</v>
      </c>
      <c r="L19" s="2">
        <v>700</v>
      </c>
      <c r="O19" s="2"/>
    </row>
    <row r="20" spans="2:15" ht="14.4" x14ac:dyDescent="0.3">
      <c r="B20" t="s">
        <v>19</v>
      </c>
      <c r="D20" s="2">
        <v>700</v>
      </c>
      <c r="E20" s="2"/>
      <c r="F20" s="2">
        <v>700</v>
      </c>
      <c r="G20" s="2"/>
      <c r="H20" s="2">
        <v>700</v>
      </c>
      <c r="I20" s="2"/>
      <c r="J20" s="2">
        <v>500</v>
      </c>
      <c r="L20" s="2">
        <v>700</v>
      </c>
      <c r="M20" s="2"/>
    </row>
    <row r="21" spans="2:15" ht="14.4" x14ac:dyDescent="0.3">
      <c r="B21" t="s">
        <v>20</v>
      </c>
      <c r="D21" s="2">
        <v>700</v>
      </c>
      <c r="E21" s="2"/>
      <c r="F21" s="2">
        <v>700</v>
      </c>
      <c r="G21" s="2"/>
      <c r="H21" s="2">
        <v>700</v>
      </c>
      <c r="I21" s="2"/>
      <c r="J21" s="2">
        <v>500</v>
      </c>
      <c r="L21" s="2">
        <v>700</v>
      </c>
      <c r="M21" s="2"/>
    </row>
    <row r="22" spans="2:15" ht="14.4" x14ac:dyDescent="0.3">
      <c r="B22" t="s">
        <v>21</v>
      </c>
      <c r="D22" s="2">
        <v>300</v>
      </c>
      <c r="E22" s="2"/>
      <c r="F22" s="2">
        <v>300</v>
      </c>
      <c r="G22" s="2"/>
      <c r="H22" s="2">
        <v>450</v>
      </c>
      <c r="I22" s="2"/>
      <c r="J22" s="2">
        <v>450</v>
      </c>
      <c r="L22" s="2">
        <v>450</v>
      </c>
    </row>
    <row r="23" spans="2:15" ht="14.4" x14ac:dyDescent="0.3">
      <c r="B23" t="s">
        <v>22</v>
      </c>
      <c r="D23" s="2">
        <v>100</v>
      </c>
      <c r="E23" s="2"/>
      <c r="F23" s="2">
        <v>100</v>
      </c>
      <c r="G23" s="2"/>
      <c r="H23" s="2">
        <v>100</v>
      </c>
      <c r="I23" s="2"/>
      <c r="J23" s="2">
        <v>100</v>
      </c>
      <c r="L23" s="2">
        <v>100</v>
      </c>
    </row>
    <row r="24" spans="2:15" ht="14.4" x14ac:dyDescent="0.3">
      <c r="B24" t="s">
        <v>23</v>
      </c>
      <c r="D24" s="2">
        <v>150</v>
      </c>
      <c r="E24" s="2"/>
      <c r="F24" s="2">
        <v>150</v>
      </c>
      <c r="G24" s="2"/>
      <c r="H24" s="2">
        <v>0</v>
      </c>
      <c r="I24" s="2"/>
      <c r="J24" s="2">
        <v>0</v>
      </c>
      <c r="L24" s="2">
        <v>0</v>
      </c>
    </row>
    <row r="25" spans="2:15" ht="14.4" x14ac:dyDescent="0.3">
      <c r="B25" t="s">
        <v>24</v>
      </c>
      <c r="D25" s="2">
        <v>100</v>
      </c>
      <c r="E25" s="2"/>
      <c r="F25" s="2">
        <v>100</v>
      </c>
      <c r="G25" s="2"/>
      <c r="H25" s="2">
        <v>250</v>
      </c>
      <c r="I25" s="2"/>
      <c r="J25" s="2">
        <v>250</v>
      </c>
      <c r="L25" s="2">
        <v>250</v>
      </c>
    </row>
    <row r="26" spans="2:15" ht="14.4" x14ac:dyDescent="0.3">
      <c r="B26" t="s">
        <v>25</v>
      </c>
      <c r="D26" s="2">
        <v>500</v>
      </c>
      <c r="E26" s="2"/>
      <c r="F26" s="2">
        <v>500</v>
      </c>
      <c r="G26" s="2"/>
      <c r="H26" s="2">
        <v>350</v>
      </c>
      <c r="I26" s="2"/>
      <c r="J26" s="2">
        <v>350</v>
      </c>
      <c r="L26" s="2">
        <v>350</v>
      </c>
    </row>
    <row r="27" spans="2:15" ht="14.4" x14ac:dyDescent="0.3">
      <c r="B27" t="s">
        <v>26</v>
      </c>
      <c r="D27" s="2">
        <v>150</v>
      </c>
      <c r="E27" s="2"/>
      <c r="F27" s="2">
        <v>150</v>
      </c>
      <c r="G27" s="2"/>
      <c r="H27" s="2">
        <v>150</v>
      </c>
      <c r="I27" s="2"/>
      <c r="J27" s="2">
        <v>150</v>
      </c>
      <c r="L27" s="2">
        <v>150</v>
      </c>
    </row>
    <row r="28" spans="2:15" ht="14.4" x14ac:dyDescent="0.3">
      <c r="B28" t="s">
        <v>27</v>
      </c>
      <c r="D28" s="2">
        <v>280</v>
      </c>
      <c r="E28" s="2"/>
      <c r="F28" s="2">
        <v>280</v>
      </c>
      <c r="G28" s="2"/>
      <c r="H28" s="2">
        <v>280</v>
      </c>
      <c r="I28" s="2"/>
      <c r="J28" s="2">
        <v>280</v>
      </c>
      <c r="L28" s="2">
        <v>280</v>
      </c>
    </row>
    <row r="29" spans="2:15" ht="14.4" x14ac:dyDescent="0.3">
      <c r="B29" t="s">
        <v>28</v>
      </c>
      <c r="D29" s="2">
        <v>0</v>
      </c>
      <c r="E29" s="2"/>
      <c r="F29" s="2">
        <v>0</v>
      </c>
      <c r="G29" s="2"/>
      <c r="H29" s="2">
        <v>0</v>
      </c>
      <c r="I29" s="2"/>
      <c r="J29" s="2">
        <v>0</v>
      </c>
      <c r="L29" s="2">
        <v>0</v>
      </c>
    </row>
    <row r="30" spans="2:15" ht="14.4" x14ac:dyDescent="0.3">
      <c r="B30" t="s">
        <v>29</v>
      </c>
      <c r="D30" s="2">
        <v>0</v>
      </c>
      <c r="E30" s="2"/>
      <c r="F30" s="2">
        <v>0</v>
      </c>
      <c r="G30" s="2"/>
      <c r="H30" s="2">
        <v>0</v>
      </c>
      <c r="I30" s="2"/>
      <c r="J30" s="2">
        <v>0</v>
      </c>
      <c r="L30" s="2">
        <v>0</v>
      </c>
    </row>
    <row r="31" spans="2:15" ht="14.4" x14ac:dyDescent="0.3">
      <c r="B31" t="s">
        <v>30</v>
      </c>
      <c r="D31" s="2">
        <v>50</v>
      </c>
      <c r="E31" s="2"/>
      <c r="F31" s="2">
        <v>50</v>
      </c>
      <c r="G31" s="2"/>
      <c r="H31" s="2">
        <v>0</v>
      </c>
      <c r="I31" s="2"/>
      <c r="J31" s="2">
        <v>0</v>
      </c>
      <c r="L31" s="2">
        <v>0</v>
      </c>
    </row>
    <row r="32" spans="2:15" ht="14.4" x14ac:dyDescent="0.3">
      <c r="B32" t="s">
        <v>31</v>
      </c>
      <c r="D32" s="2">
        <v>1500</v>
      </c>
      <c r="E32" s="2"/>
      <c r="F32" s="2">
        <v>1500</v>
      </c>
      <c r="G32" s="2"/>
      <c r="H32" s="2">
        <v>1000</v>
      </c>
      <c r="I32" s="2"/>
      <c r="J32" s="2">
        <v>1000</v>
      </c>
      <c r="L32" s="2">
        <v>1000</v>
      </c>
    </row>
    <row r="33" spans="2:12" ht="14.4" x14ac:dyDescent="0.3">
      <c r="B33" t="s">
        <v>32</v>
      </c>
      <c r="D33" s="2">
        <v>500</v>
      </c>
      <c r="E33" s="2"/>
      <c r="F33" s="2">
        <v>500</v>
      </c>
      <c r="G33" s="2"/>
      <c r="H33" s="2">
        <v>250</v>
      </c>
      <c r="I33" s="2"/>
      <c r="J33" s="2">
        <v>250</v>
      </c>
      <c r="L33" s="2">
        <v>250</v>
      </c>
    </row>
    <row r="34" spans="2:12" ht="14.4" x14ac:dyDescent="0.3">
      <c r="D34" s="2"/>
      <c r="E34" s="2"/>
      <c r="F34" s="2"/>
      <c r="G34" s="2"/>
      <c r="H34" s="2"/>
      <c r="I34" s="2"/>
      <c r="J34" s="2"/>
      <c r="L34" s="2"/>
    </row>
    <row r="36" spans="2:12" ht="14.4" x14ac:dyDescent="0.3">
      <c r="B36" s="1" t="s">
        <v>33</v>
      </c>
      <c r="D36" s="6">
        <f>SUM(D16:D35)</f>
        <v>32947.65</v>
      </c>
      <c r="E36" s="2"/>
      <c r="F36" s="6">
        <f>SUM(F16:F35)</f>
        <v>35461.770000000004</v>
      </c>
      <c r="G36" s="2"/>
      <c r="H36" s="6">
        <f>SUM(H16:H35)</f>
        <v>40474.18</v>
      </c>
      <c r="I36" s="2"/>
      <c r="J36" s="6">
        <f>SUM(J16:J35)</f>
        <v>39874.18</v>
      </c>
      <c r="L36" s="6">
        <f>SUM(L16:L35)</f>
        <v>40474.18</v>
      </c>
    </row>
    <row r="37" spans="2:12" ht="14.4" x14ac:dyDescent="0.3">
      <c r="D37" s="2"/>
      <c r="E37" s="2"/>
      <c r="F37" s="2"/>
      <c r="G37" s="2"/>
      <c r="H37" s="2"/>
      <c r="I37" s="2"/>
      <c r="J37" s="2"/>
      <c r="L37" s="2"/>
    </row>
    <row r="38" spans="2:12" ht="14.4" x14ac:dyDescent="0.3">
      <c r="B38" t="s">
        <v>34</v>
      </c>
      <c r="D38" s="2">
        <f>D12-D36-D10</f>
        <v>-499.65000000000146</v>
      </c>
      <c r="E38" s="2"/>
      <c r="F38" s="2">
        <f>F12-F36-F10</f>
        <v>-517.77000000000407</v>
      </c>
      <c r="G38" s="2"/>
      <c r="H38" s="2">
        <f>H12-H36-H10</f>
        <v>-1162.1800000000003</v>
      </c>
      <c r="I38" s="2"/>
      <c r="J38" s="2">
        <f>J12-J36-J10</f>
        <v>-562.18000000000029</v>
      </c>
      <c r="L38" s="2">
        <f>L12-L36-L10</f>
        <v>85.819999999999709</v>
      </c>
    </row>
    <row r="39" spans="2:12" ht="14.4" x14ac:dyDescent="0.3">
      <c r="D39" s="2"/>
      <c r="E39" s="2"/>
      <c r="F39" s="2"/>
      <c r="G39" s="2"/>
      <c r="H39" s="2"/>
      <c r="I39" s="2"/>
      <c r="J39" s="2"/>
      <c r="L39" s="2"/>
    </row>
    <row r="40" spans="2:12" ht="14.4" x14ac:dyDescent="0.3">
      <c r="B40" t="s">
        <v>35</v>
      </c>
      <c r="D40" s="5">
        <f>D36/52/12</f>
        <v>52.800721153846155</v>
      </c>
      <c r="E40" s="2"/>
      <c r="F40" s="5">
        <f>F36/52/12</f>
        <v>56.829759615384624</v>
      </c>
      <c r="G40" s="2"/>
      <c r="H40" s="5">
        <f>H36/52/12</f>
        <v>64.862467948717949</v>
      </c>
      <c r="I40" s="5"/>
      <c r="J40" s="5">
        <f>J36/52/12</f>
        <v>63.900929487179489</v>
      </c>
      <c r="K40" s="5"/>
      <c r="L40" s="5">
        <f>L36/52/12</f>
        <v>64.862467948717949</v>
      </c>
    </row>
    <row r="41" spans="2:12" ht="14.4" x14ac:dyDescent="0.3">
      <c r="D41" s="2"/>
      <c r="G41" s="2"/>
      <c r="H41" s="2"/>
    </row>
    <row r="42" spans="2:12" ht="14.4" x14ac:dyDescent="0.3">
      <c r="D42" s="2"/>
      <c r="G42" s="2"/>
      <c r="H42" s="2"/>
    </row>
    <row r="43" spans="2:12" ht="14.4" x14ac:dyDescent="0.3">
      <c r="D43" s="2"/>
      <c r="F43" s="2"/>
      <c r="G43" s="2"/>
      <c r="H43" s="2"/>
    </row>
    <row r="44" spans="2:12" ht="14.4" x14ac:dyDescent="0.3">
      <c r="D44" s="2"/>
      <c r="G44" s="2"/>
      <c r="H44" s="2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0"/>
  <sheetViews>
    <sheetView zoomScale="120" zoomScaleNormal="120" workbookViewId="0">
      <pane xSplit="2" ySplit="4" topLeftCell="D5" activePane="bottomRight" state="frozen"/>
      <selection pane="topRight" activeCell="C1" sqref="C1"/>
      <selection pane="bottomLeft" activeCell="A5" sqref="A5"/>
      <selection pane="bottomRight" activeCell="F6" sqref="F6"/>
    </sheetView>
  </sheetViews>
  <sheetFormatPr defaultColWidth="9.109375" defaultRowHeight="15" customHeight="1" x14ac:dyDescent="0.3"/>
  <cols>
    <col min="1" max="1" width="9.109375" style="2"/>
    <col min="2" max="2" width="18" bestFit="1" customWidth="1"/>
    <col min="3" max="9" width="13.109375" style="2" customWidth="1"/>
    <col min="10" max="10" width="20" style="2" customWidth="1"/>
    <col min="11" max="11" width="16.44140625" style="2" customWidth="1"/>
    <col min="12" max="21" width="13.109375" style="2" customWidth="1"/>
    <col min="22" max="24" width="11.109375" style="2" customWidth="1"/>
    <col min="25" max="25" width="13.44140625" style="2" customWidth="1"/>
    <col min="26" max="16384" width="9.109375" style="2"/>
  </cols>
  <sheetData>
    <row r="1" spans="1:25" ht="14.4" x14ac:dyDescent="0.3">
      <c r="A1" s="9" t="s">
        <v>36</v>
      </c>
    </row>
    <row r="2" spans="1:25" ht="14.4" x14ac:dyDescent="0.3">
      <c r="A2" s="9" t="s">
        <v>37</v>
      </c>
    </row>
    <row r="3" spans="1:25" ht="14.4" x14ac:dyDescent="0.3">
      <c r="A3" s="10" t="s">
        <v>38</v>
      </c>
    </row>
    <row r="4" spans="1:25" s="15" customFormat="1" ht="36.75" customHeight="1" x14ac:dyDescent="0.3">
      <c r="C4" s="7" t="s">
        <v>39</v>
      </c>
      <c r="D4" s="7" t="s">
        <v>40</v>
      </c>
      <c r="E4" s="7" t="s">
        <v>41</v>
      </c>
      <c r="F4" s="7" t="s">
        <v>42</v>
      </c>
      <c r="G4" s="7" t="s">
        <v>27</v>
      </c>
      <c r="H4" s="7" t="s">
        <v>29</v>
      </c>
      <c r="I4" s="7" t="s">
        <v>43</v>
      </c>
      <c r="J4" s="7" t="s">
        <v>44</v>
      </c>
      <c r="K4" s="7" t="s">
        <v>12</v>
      </c>
      <c r="L4" s="8">
        <v>395</v>
      </c>
      <c r="M4" s="8">
        <v>397</v>
      </c>
      <c r="N4" s="8">
        <v>399</v>
      </c>
      <c r="O4" s="7" t="s">
        <v>25</v>
      </c>
      <c r="P4" s="7" t="s">
        <v>45</v>
      </c>
      <c r="Q4" s="7" t="s">
        <v>23</v>
      </c>
      <c r="R4" s="7" t="s">
        <v>24</v>
      </c>
      <c r="S4" s="7" t="s">
        <v>46</v>
      </c>
      <c r="T4" s="7" t="s">
        <v>32</v>
      </c>
      <c r="U4" s="7" t="s">
        <v>28</v>
      </c>
      <c r="W4" s="7" t="s">
        <v>39</v>
      </c>
      <c r="X4" s="7" t="s">
        <v>47</v>
      </c>
    </row>
    <row r="5" spans="1:25" customFormat="1" ht="15.75" customHeight="1" x14ac:dyDescent="0.3">
      <c r="C5" s="7"/>
      <c r="D5" s="7"/>
      <c r="E5" s="7"/>
      <c r="F5" s="7"/>
      <c r="G5" s="7"/>
      <c r="H5" s="7"/>
      <c r="I5" s="7"/>
      <c r="J5" s="7"/>
      <c r="K5" s="7"/>
      <c r="L5" s="8"/>
      <c r="M5" s="8"/>
      <c r="N5" s="8"/>
      <c r="O5" s="7"/>
      <c r="P5" s="7"/>
      <c r="Q5" s="7"/>
      <c r="R5" s="7"/>
      <c r="S5" s="7"/>
      <c r="T5" s="7"/>
      <c r="U5" s="7"/>
      <c r="W5" s="7"/>
      <c r="X5" s="7"/>
    </row>
    <row r="6" spans="1:25" ht="14.4" x14ac:dyDescent="0.3">
      <c r="B6" s="12">
        <v>45017</v>
      </c>
      <c r="C6" s="2">
        <f>SUM(D6:U6)</f>
        <v>3105.5899999999997</v>
      </c>
      <c r="D6" s="2">
        <v>1883.17</v>
      </c>
      <c r="E6" s="2">
        <v>662.73</v>
      </c>
      <c r="F6" s="2">
        <v>50</v>
      </c>
      <c r="K6" s="2">
        <v>144.69999999999999</v>
      </c>
      <c r="L6" s="2">
        <v>121.44</v>
      </c>
      <c r="M6" s="2">
        <v>21.93</v>
      </c>
      <c r="N6" s="2">
        <v>41.85</v>
      </c>
      <c r="O6" s="2">
        <v>0</v>
      </c>
      <c r="P6" s="2">
        <v>147.72</v>
      </c>
      <c r="R6" s="2">
        <v>32.049999999999997</v>
      </c>
      <c r="S6" s="2">
        <v>0</v>
      </c>
      <c r="W6" s="2">
        <f>SUM(D6:U6)</f>
        <v>3105.5899999999997</v>
      </c>
      <c r="X6" s="2">
        <f t="shared" ref="X6:X17" si="0">C6</f>
        <v>3105.5899999999997</v>
      </c>
      <c r="Y6" s="2">
        <f>W6-X6</f>
        <v>0</v>
      </c>
    </row>
    <row r="7" spans="1:25" ht="14.4" x14ac:dyDescent="0.3">
      <c r="B7" s="12">
        <v>45047</v>
      </c>
      <c r="C7" s="2">
        <f t="shared" ref="C7:C17" si="1">SUM(D7:U7)</f>
        <v>2636.16</v>
      </c>
      <c r="D7" s="2">
        <v>1883.17</v>
      </c>
      <c r="E7" s="2">
        <v>669</v>
      </c>
      <c r="F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83.99</v>
      </c>
      <c r="R7" s="2">
        <v>0</v>
      </c>
      <c r="S7" s="2">
        <v>0</v>
      </c>
      <c r="W7" s="2">
        <f t="shared" ref="W7:W17" si="2">SUM(D7:U7)</f>
        <v>2636.16</v>
      </c>
      <c r="X7" s="2">
        <f t="shared" si="0"/>
        <v>2636.16</v>
      </c>
      <c r="Y7" s="2">
        <f t="shared" ref="Y7:Y17" si="3">W7-X7</f>
        <v>0</v>
      </c>
    </row>
    <row r="8" spans="1:25" ht="14.4" x14ac:dyDescent="0.3">
      <c r="B8" s="12">
        <v>45078</v>
      </c>
      <c r="C8" s="2">
        <f t="shared" si="1"/>
        <v>2679.0400000000004</v>
      </c>
      <c r="D8" s="2">
        <v>1883.17</v>
      </c>
      <c r="E8" s="2">
        <v>669</v>
      </c>
      <c r="F8" s="2">
        <v>27.28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99.59</v>
      </c>
      <c r="R8" s="2">
        <v>0</v>
      </c>
      <c r="S8" s="2">
        <v>0</v>
      </c>
      <c r="W8" s="2">
        <f t="shared" si="2"/>
        <v>2679.0400000000004</v>
      </c>
      <c r="X8" s="2">
        <f t="shared" si="0"/>
        <v>2679.0400000000004</v>
      </c>
      <c r="Y8" s="2">
        <f t="shared" si="3"/>
        <v>0</v>
      </c>
    </row>
    <row r="9" spans="1:25" ht="14.4" x14ac:dyDescent="0.3">
      <c r="B9" s="12">
        <v>45108</v>
      </c>
      <c r="C9" s="2">
        <f t="shared" si="1"/>
        <v>3262.5</v>
      </c>
      <c r="D9" s="2">
        <v>1883.17</v>
      </c>
      <c r="E9" s="2">
        <v>669</v>
      </c>
      <c r="F9" s="2">
        <v>0</v>
      </c>
      <c r="K9" s="2">
        <v>0</v>
      </c>
      <c r="L9" s="2">
        <v>294</v>
      </c>
      <c r="M9" s="2">
        <v>0</v>
      </c>
      <c r="N9" s="2">
        <v>16</v>
      </c>
      <c r="O9" s="2">
        <v>0</v>
      </c>
      <c r="P9" s="2">
        <v>148.4</v>
      </c>
      <c r="R9" s="2">
        <v>0</v>
      </c>
      <c r="S9" s="2">
        <v>251.93</v>
      </c>
      <c r="W9" s="2">
        <f t="shared" si="2"/>
        <v>3262.5</v>
      </c>
      <c r="X9" s="2">
        <f t="shared" si="0"/>
        <v>3262.5</v>
      </c>
      <c r="Y9" s="2">
        <f t="shared" si="3"/>
        <v>0</v>
      </c>
    </row>
    <row r="10" spans="1:25" ht="14.4" x14ac:dyDescent="0.3">
      <c r="B10" s="12">
        <v>45139</v>
      </c>
      <c r="C10" s="2">
        <f t="shared" si="1"/>
        <v>2575.16</v>
      </c>
      <c r="D10" s="2">
        <v>1883.17</v>
      </c>
      <c r="E10" s="2">
        <v>669</v>
      </c>
      <c r="F10" s="2">
        <v>0</v>
      </c>
      <c r="K10" s="2">
        <v>0</v>
      </c>
      <c r="L10" s="2">
        <v>0</v>
      </c>
      <c r="M10" s="2">
        <v>13</v>
      </c>
      <c r="N10" s="2">
        <v>0</v>
      </c>
      <c r="O10" s="2">
        <v>9.99</v>
      </c>
      <c r="P10" s="2">
        <v>0</v>
      </c>
      <c r="R10" s="2">
        <v>0</v>
      </c>
      <c r="S10" s="2">
        <v>0</v>
      </c>
      <c r="W10" s="2">
        <f t="shared" si="2"/>
        <v>2575.16</v>
      </c>
      <c r="X10" s="2">
        <f t="shared" si="0"/>
        <v>2575.16</v>
      </c>
      <c r="Y10" s="2">
        <f t="shared" si="3"/>
        <v>0</v>
      </c>
    </row>
    <row r="11" spans="1:25" ht="14.4" x14ac:dyDescent="0.3">
      <c r="B11" s="12">
        <v>45170</v>
      </c>
      <c r="C11" s="2">
        <f t="shared" si="1"/>
        <v>2761.9699999999993</v>
      </c>
      <c r="D11" s="2">
        <v>1883.17</v>
      </c>
      <c r="E11" s="2">
        <v>669</v>
      </c>
      <c r="F11" s="2">
        <v>0</v>
      </c>
      <c r="K11" s="2">
        <v>110</v>
      </c>
      <c r="L11" s="2">
        <v>22.89</v>
      </c>
      <c r="M11" s="2">
        <v>44.93</v>
      </c>
      <c r="N11" s="2">
        <v>22.99</v>
      </c>
      <c r="O11" s="2">
        <v>0</v>
      </c>
      <c r="P11" s="2">
        <v>8.990000000000002</v>
      </c>
      <c r="R11" s="2">
        <v>0</v>
      </c>
      <c r="S11" s="2">
        <v>0</v>
      </c>
      <c r="W11" s="2">
        <f t="shared" si="2"/>
        <v>2761.9699999999993</v>
      </c>
      <c r="X11" s="2">
        <f t="shared" si="0"/>
        <v>2761.9699999999993</v>
      </c>
      <c r="Y11" s="2">
        <f t="shared" si="3"/>
        <v>0</v>
      </c>
    </row>
    <row r="12" spans="1:25" ht="14.4" x14ac:dyDescent="0.3">
      <c r="B12" s="12">
        <v>45200</v>
      </c>
      <c r="C12" s="2">
        <f t="shared" si="1"/>
        <v>2795.3699999999994</v>
      </c>
      <c r="D12" s="2">
        <v>1883.17</v>
      </c>
      <c r="E12" s="2">
        <v>669</v>
      </c>
      <c r="F12" s="2">
        <v>0</v>
      </c>
      <c r="K12" s="2">
        <v>102.22</v>
      </c>
      <c r="L12" s="2">
        <v>10</v>
      </c>
      <c r="M12" s="2">
        <v>0</v>
      </c>
      <c r="N12" s="2">
        <v>23.99</v>
      </c>
      <c r="O12" s="2">
        <v>0</v>
      </c>
      <c r="P12" s="2">
        <v>106.99</v>
      </c>
      <c r="R12" s="2">
        <v>0</v>
      </c>
      <c r="S12" s="2">
        <v>0</v>
      </c>
      <c r="W12" s="2">
        <f t="shared" si="2"/>
        <v>2795.3699999999994</v>
      </c>
      <c r="X12" s="2">
        <f t="shared" si="0"/>
        <v>2795.3699999999994</v>
      </c>
      <c r="Y12" s="2">
        <f t="shared" si="3"/>
        <v>0</v>
      </c>
    </row>
    <row r="13" spans="1:25" ht="14.4" x14ac:dyDescent="0.3">
      <c r="B13" s="12">
        <v>45231</v>
      </c>
      <c r="C13" s="2">
        <f t="shared" si="1"/>
        <v>3119.55</v>
      </c>
      <c r="D13" s="2">
        <v>1883.17</v>
      </c>
      <c r="E13" s="2">
        <v>669</v>
      </c>
      <c r="F13" s="2">
        <v>0</v>
      </c>
      <c r="K13" s="2">
        <v>224.92</v>
      </c>
      <c r="L13" s="2">
        <v>220</v>
      </c>
      <c r="M13" s="2">
        <v>0</v>
      </c>
      <c r="N13" s="2">
        <v>62.46</v>
      </c>
      <c r="O13" s="2">
        <v>60</v>
      </c>
      <c r="P13" s="2">
        <v>0</v>
      </c>
      <c r="R13" s="2">
        <v>0</v>
      </c>
      <c r="S13" s="2">
        <v>0</v>
      </c>
      <c r="W13" s="2">
        <f t="shared" si="2"/>
        <v>3119.55</v>
      </c>
      <c r="X13" s="2">
        <f t="shared" si="0"/>
        <v>3119.55</v>
      </c>
      <c r="Y13" s="2">
        <f t="shared" si="3"/>
        <v>0</v>
      </c>
    </row>
    <row r="14" spans="1:25" ht="14.4" x14ac:dyDescent="0.3">
      <c r="B14" s="12">
        <v>45261</v>
      </c>
      <c r="C14" s="2">
        <f t="shared" si="1"/>
        <v>2716.44</v>
      </c>
      <c r="D14" s="2">
        <v>1883.17</v>
      </c>
      <c r="E14" s="2">
        <v>669</v>
      </c>
      <c r="F14" s="2">
        <v>0</v>
      </c>
      <c r="K14" s="2">
        <v>0</v>
      </c>
      <c r="L14" s="2">
        <v>0</v>
      </c>
      <c r="M14" s="2">
        <v>124.28</v>
      </c>
      <c r="N14" s="2">
        <v>0</v>
      </c>
      <c r="O14" s="2">
        <v>0</v>
      </c>
      <c r="P14" s="2">
        <v>0</v>
      </c>
      <c r="R14" s="2">
        <v>0</v>
      </c>
      <c r="S14" s="2">
        <v>39.99</v>
      </c>
      <c r="W14" s="2">
        <f t="shared" si="2"/>
        <v>2716.44</v>
      </c>
      <c r="X14" s="2">
        <f t="shared" si="0"/>
        <v>2716.44</v>
      </c>
      <c r="Y14" s="2">
        <f t="shared" si="3"/>
        <v>0</v>
      </c>
    </row>
    <row r="15" spans="1:25" ht="14.4" x14ac:dyDescent="0.3">
      <c r="B15" s="12">
        <v>45292</v>
      </c>
      <c r="C15" s="2">
        <f t="shared" si="1"/>
        <v>2862.5799999999995</v>
      </c>
      <c r="D15" s="2">
        <v>1883.17</v>
      </c>
      <c r="E15" s="2">
        <v>669</v>
      </c>
      <c r="F15" s="2">
        <v>0</v>
      </c>
      <c r="K15" s="2">
        <v>0</v>
      </c>
      <c r="L15" s="2">
        <v>123.99</v>
      </c>
      <c r="M15" s="2">
        <v>36.849999999999994</v>
      </c>
      <c r="N15" s="2">
        <v>30.14</v>
      </c>
      <c r="O15" s="2">
        <v>87.44</v>
      </c>
      <c r="P15" s="2">
        <v>31.99</v>
      </c>
      <c r="R15" s="2">
        <v>0</v>
      </c>
      <c r="S15" s="2">
        <v>0</v>
      </c>
      <c r="W15" s="2">
        <f t="shared" si="2"/>
        <v>2862.5799999999995</v>
      </c>
      <c r="X15" s="2">
        <f t="shared" si="0"/>
        <v>2862.5799999999995</v>
      </c>
      <c r="Y15" s="2">
        <f t="shared" si="3"/>
        <v>0</v>
      </c>
    </row>
    <row r="16" spans="1:25" ht="14.4" x14ac:dyDescent="0.3">
      <c r="B16" s="12">
        <v>45323</v>
      </c>
      <c r="C16" s="2">
        <f t="shared" si="1"/>
        <v>2075.5</v>
      </c>
      <c r="D16" s="2">
        <v>1883.17</v>
      </c>
      <c r="E16" s="2">
        <v>0</v>
      </c>
      <c r="F16" s="2">
        <v>0</v>
      </c>
      <c r="K16" s="2">
        <v>52.63</v>
      </c>
      <c r="L16" s="2">
        <v>59.8</v>
      </c>
      <c r="M16" s="2">
        <v>0</v>
      </c>
      <c r="N16" s="2">
        <v>0</v>
      </c>
      <c r="O16" s="2">
        <v>0</v>
      </c>
      <c r="P16" s="2">
        <v>79.900000000000006</v>
      </c>
      <c r="R16" s="2">
        <v>0</v>
      </c>
      <c r="S16" s="2">
        <v>0</v>
      </c>
      <c r="W16" s="2">
        <f t="shared" si="2"/>
        <v>2075.5</v>
      </c>
      <c r="X16" s="2">
        <f t="shared" si="0"/>
        <v>2075.5</v>
      </c>
      <c r="Y16" s="2">
        <f t="shared" si="3"/>
        <v>0</v>
      </c>
    </row>
    <row r="17" spans="2:25" ht="14.4" x14ac:dyDescent="0.3">
      <c r="B17" s="12">
        <v>45352</v>
      </c>
      <c r="C17" s="2">
        <f t="shared" si="1"/>
        <v>2840.73</v>
      </c>
      <c r="D17" s="2">
        <v>1883.17</v>
      </c>
      <c r="E17" s="2">
        <v>0</v>
      </c>
      <c r="F17" s="2">
        <v>13</v>
      </c>
      <c r="K17" s="2">
        <v>0</v>
      </c>
      <c r="L17" s="2">
        <v>0</v>
      </c>
      <c r="M17" s="2">
        <v>206.79000000000002</v>
      </c>
      <c r="N17" s="2">
        <v>537.82000000000005</v>
      </c>
      <c r="O17" s="2">
        <v>0</v>
      </c>
      <c r="P17" s="2">
        <v>0</v>
      </c>
      <c r="R17" s="2">
        <v>0</v>
      </c>
      <c r="S17" s="2">
        <v>199.95</v>
      </c>
      <c r="W17" s="2">
        <f t="shared" si="2"/>
        <v>2840.73</v>
      </c>
      <c r="X17" s="2">
        <f t="shared" si="0"/>
        <v>2840.73</v>
      </c>
      <c r="Y17" s="2">
        <f t="shared" si="3"/>
        <v>0</v>
      </c>
    </row>
    <row r="19" spans="2:25" ht="14.4" x14ac:dyDescent="0.3">
      <c r="C19" s="14">
        <f>SUM(C6:C18)</f>
        <v>33430.589999999997</v>
      </c>
      <c r="D19" s="14">
        <f>SUM(D6:D18)</f>
        <v>22598.039999999994</v>
      </c>
      <c r="E19" s="14">
        <f t="shared" ref="E19:U19" si="4">SUM(E6:E18)</f>
        <v>6683.73</v>
      </c>
      <c r="F19" s="14">
        <f t="shared" si="4"/>
        <v>90.28</v>
      </c>
      <c r="G19" s="14">
        <f t="shared" si="4"/>
        <v>0</v>
      </c>
      <c r="H19" s="14">
        <f t="shared" si="4"/>
        <v>0</v>
      </c>
      <c r="I19" s="14">
        <f t="shared" si="4"/>
        <v>0</v>
      </c>
      <c r="J19" s="14">
        <f>SUM(J6:J17)</f>
        <v>0</v>
      </c>
      <c r="K19" s="14">
        <f t="shared" si="4"/>
        <v>634.46999999999991</v>
      </c>
      <c r="L19" s="14">
        <f t="shared" si="4"/>
        <v>852.11999999999989</v>
      </c>
      <c r="M19" s="14">
        <f t="shared" si="4"/>
        <v>447.78</v>
      </c>
      <c r="N19" s="14">
        <f>SUM(N6:N18)</f>
        <v>735.25</v>
      </c>
      <c r="O19" s="14">
        <f t="shared" si="4"/>
        <v>157.43</v>
      </c>
      <c r="P19" s="14">
        <f t="shared" si="4"/>
        <v>707.56999999999994</v>
      </c>
      <c r="Q19" s="14">
        <f t="shared" si="4"/>
        <v>0</v>
      </c>
      <c r="R19" s="14">
        <f t="shared" si="4"/>
        <v>32.049999999999997</v>
      </c>
      <c r="S19" s="14">
        <f>SUM(S6:S17)</f>
        <v>491.87</v>
      </c>
      <c r="T19" s="14">
        <f t="shared" si="4"/>
        <v>0</v>
      </c>
      <c r="U19" s="14">
        <f t="shared" si="4"/>
        <v>0</v>
      </c>
    </row>
    <row r="20" spans="2:25" ht="14.4" x14ac:dyDescent="0.3"/>
  </sheetData>
  <pageMargins left="0.7" right="0.7" top="0.75" bottom="0.75" header="0.3" footer="0.3"/>
  <pageSetup paperSize="9" orientation="portrait" horizontalDpi="4294967292" r:id="rId1"/>
  <ignoredErrors>
    <ignoredError sqref="S19 J1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"/>
  <sheetViews>
    <sheetView zoomScale="130" zoomScaleNormal="130" workbookViewId="0">
      <selection activeCell="E19" sqref="E19"/>
    </sheetView>
  </sheetViews>
  <sheetFormatPr defaultRowHeight="14.4" x14ac:dyDescent="0.3"/>
  <cols>
    <col min="2" max="2" width="16.109375" customWidth="1"/>
    <col min="3" max="6" width="15.109375" customWidth="1"/>
    <col min="8" max="8" width="12.44140625" customWidth="1"/>
    <col min="9" max="10" width="10" bestFit="1" customWidth="1"/>
  </cols>
  <sheetData>
    <row r="1" spans="1:9" x14ac:dyDescent="0.3">
      <c r="A1" s="9" t="s">
        <v>36</v>
      </c>
    </row>
    <row r="2" spans="1:9" x14ac:dyDescent="0.3">
      <c r="A2" s="9" t="s">
        <v>48</v>
      </c>
    </row>
    <row r="3" spans="1:9" x14ac:dyDescent="0.3">
      <c r="A3" s="10" t="s">
        <v>38</v>
      </c>
    </row>
    <row r="4" spans="1:9" x14ac:dyDescent="0.3">
      <c r="D4" s="11" t="s">
        <v>39</v>
      </c>
      <c r="E4" s="11" t="s">
        <v>40</v>
      </c>
      <c r="F4" s="11" t="s">
        <v>46</v>
      </c>
      <c r="H4" s="11" t="s">
        <v>39</v>
      </c>
      <c r="I4" s="11" t="s">
        <v>47</v>
      </c>
    </row>
    <row r="6" spans="1:9" x14ac:dyDescent="0.3">
      <c r="B6" s="12">
        <v>45017</v>
      </c>
      <c r="D6" s="2">
        <v>1921</v>
      </c>
      <c r="E6" s="2">
        <v>1921</v>
      </c>
      <c r="F6" s="2">
        <v>0</v>
      </c>
      <c r="G6" s="2"/>
      <c r="H6" s="2">
        <f t="shared" ref="H6:H17" si="0">SUM(E6:G6)</f>
        <v>1921</v>
      </c>
      <c r="I6" s="2">
        <f t="shared" ref="I6:I17" si="1">D6-H6</f>
        <v>0</v>
      </c>
    </row>
    <row r="7" spans="1:9" x14ac:dyDescent="0.3">
      <c r="B7" s="12">
        <v>45047</v>
      </c>
      <c r="D7" s="2">
        <v>3761.69</v>
      </c>
      <c r="E7" s="2">
        <v>3761.69</v>
      </c>
      <c r="F7" s="2"/>
      <c r="G7" s="2"/>
      <c r="H7" s="2">
        <f t="shared" si="0"/>
        <v>3761.69</v>
      </c>
      <c r="I7" s="2">
        <f t="shared" si="1"/>
        <v>0</v>
      </c>
    </row>
    <row r="8" spans="1:9" x14ac:dyDescent="0.3">
      <c r="B8" s="12">
        <v>45078</v>
      </c>
      <c r="D8" s="2">
        <v>2952.4</v>
      </c>
      <c r="E8" s="17">
        <v>2944</v>
      </c>
      <c r="F8" s="17">
        <v>8.4</v>
      </c>
      <c r="G8" s="2"/>
      <c r="H8" s="2">
        <f t="shared" si="0"/>
        <v>2952.4</v>
      </c>
      <c r="I8" s="2">
        <f>D8-H8</f>
        <v>0</v>
      </c>
    </row>
    <row r="9" spans="1:9" x14ac:dyDescent="0.3">
      <c r="B9" s="12">
        <v>45108</v>
      </c>
      <c r="D9" s="2">
        <v>2980.05</v>
      </c>
      <c r="E9" s="17">
        <v>2926</v>
      </c>
      <c r="F9" s="17">
        <v>54.05</v>
      </c>
      <c r="G9" s="2"/>
      <c r="H9" s="2">
        <f>SUM(E9:G9)</f>
        <v>2980.05</v>
      </c>
      <c r="I9" s="2">
        <f>D9-H9</f>
        <v>0</v>
      </c>
    </row>
    <row r="10" spans="1:9" x14ac:dyDescent="0.3">
      <c r="B10" s="12">
        <v>45139</v>
      </c>
      <c r="D10" s="2">
        <v>2558.98</v>
      </c>
      <c r="E10" s="17">
        <v>2458</v>
      </c>
      <c r="F10" s="17">
        <v>100.98000000000002</v>
      </c>
      <c r="G10" s="2"/>
      <c r="H10" s="2">
        <f t="shared" si="0"/>
        <v>2558.98</v>
      </c>
      <c r="I10" s="2">
        <f t="shared" si="1"/>
        <v>0</v>
      </c>
    </row>
    <row r="11" spans="1:9" x14ac:dyDescent="0.3">
      <c r="B11" s="12">
        <v>45170</v>
      </c>
      <c r="D11" s="2">
        <v>2474</v>
      </c>
      <c r="E11" s="17">
        <v>2465</v>
      </c>
      <c r="F11" s="17">
        <v>9</v>
      </c>
      <c r="G11" s="2"/>
      <c r="H11" s="2">
        <f t="shared" si="0"/>
        <v>2474</v>
      </c>
      <c r="I11" s="2">
        <f t="shared" si="1"/>
        <v>0</v>
      </c>
    </row>
    <row r="12" spans="1:9" x14ac:dyDescent="0.3">
      <c r="B12" s="12">
        <v>45200</v>
      </c>
      <c r="D12" s="2">
        <v>2996</v>
      </c>
      <c r="E12" s="17">
        <v>2948</v>
      </c>
      <c r="F12" s="17">
        <v>48</v>
      </c>
      <c r="G12" s="2"/>
      <c r="H12" s="2">
        <f t="shared" si="0"/>
        <v>2996</v>
      </c>
      <c r="I12" s="2">
        <f t="shared" si="1"/>
        <v>0</v>
      </c>
    </row>
    <row r="13" spans="1:9" x14ac:dyDescent="0.3">
      <c r="B13" s="12">
        <v>45231</v>
      </c>
      <c r="D13" s="2">
        <v>2567</v>
      </c>
      <c r="E13" s="17">
        <v>2567</v>
      </c>
      <c r="F13" s="17"/>
      <c r="G13" s="2"/>
      <c r="H13" s="2">
        <f t="shared" si="0"/>
        <v>2567</v>
      </c>
      <c r="I13" s="2">
        <f t="shared" si="1"/>
        <v>0</v>
      </c>
    </row>
    <row r="14" spans="1:9" x14ac:dyDescent="0.3">
      <c r="B14" s="12">
        <v>45261</v>
      </c>
      <c r="D14" s="2">
        <v>2549</v>
      </c>
      <c r="E14" s="17">
        <v>2549</v>
      </c>
      <c r="F14" s="17"/>
      <c r="G14" s="2"/>
      <c r="H14" s="2">
        <f t="shared" si="0"/>
        <v>2549</v>
      </c>
      <c r="I14" s="2">
        <f t="shared" si="1"/>
        <v>0</v>
      </c>
    </row>
    <row r="15" spans="1:9" x14ac:dyDescent="0.3">
      <c r="B15" s="12">
        <v>45292</v>
      </c>
      <c r="D15" s="2">
        <v>3455</v>
      </c>
      <c r="E15" s="2">
        <v>3435</v>
      </c>
      <c r="F15" s="2">
        <v>20</v>
      </c>
      <c r="G15" s="2"/>
      <c r="H15" s="2">
        <f t="shared" si="0"/>
        <v>3455</v>
      </c>
      <c r="I15" s="2">
        <f t="shared" si="1"/>
        <v>0</v>
      </c>
    </row>
    <row r="16" spans="1:9" x14ac:dyDescent="0.3">
      <c r="B16" s="12">
        <v>45323</v>
      </c>
      <c r="D16" s="2">
        <v>2602</v>
      </c>
      <c r="E16" s="2">
        <v>2602</v>
      </c>
      <c r="F16" s="2"/>
      <c r="G16" s="2"/>
      <c r="H16" s="2">
        <f t="shared" si="0"/>
        <v>2602</v>
      </c>
      <c r="I16" s="2">
        <f t="shared" si="1"/>
        <v>0</v>
      </c>
    </row>
    <row r="17" spans="2:10" x14ac:dyDescent="0.3">
      <c r="B17" s="12">
        <v>45352</v>
      </c>
      <c r="D17" s="2">
        <v>3815.9799999999996</v>
      </c>
      <c r="E17" s="2">
        <v>3706</v>
      </c>
      <c r="F17" s="2">
        <v>109.97999999999999</v>
      </c>
      <c r="G17" s="2"/>
      <c r="H17" s="2">
        <f t="shared" si="0"/>
        <v>3815.98</v>
      </c>
      <c r="I17" s="2">
        <f t="shared" si="1"/>
        <v>0</v>
      </c>
    </row>
    <row r="18" spans="2:10" x14ac:dyDescent="0.3">
      <c r="D18" s="2"/>
      <c r="E18" s="2"/>
      <c r="F18" s="2"/>
      <c r="G18" s="2"/>
      <c r="H18" s="2"/>
      <c r="I18" s="2"/>
    </row>
    <row r="19" spans="2:10" ht="15" thickBot="1" x14ac:dyDescent="0.35">
      <c r="B19" s="13" t="s">
        <v>13</v>
      </c>
      <c r="C19" s="1"/>
      <c r="D19" s="14">
        <f>SUM(D6:D18)</f>
        <v>34633.1</v>
      </c>
      <c r="E19" s="14">
        <f>SUM(E6:E18)</f>
        <v>34282.69</v>
      </c>
      <c r="F19" s="14">
        <f>SUM(F6:F18)</f>
        <v>350.40999999999997</v>
      </c>
      <c r="G19" s="2"/>
      <c r="H19" s="2"/>
      <c r="I19" s="2"/>
    </row>
    <row r="20" spans="2:10" ht="15" thickTop="1" x14ac:dyDescent="0.3">
      <c r="D20" s="2"/>
      <c r="E20" s="2"/>
      <c r="F20" s="2"/>
      <c r="G20" s="2"/>
      <c r="H20" s="2"/>
      <c r="I20" s="2"/>
    </row>
    <row r="21" spans="2:10" x14ac:dyDescent="0.3">
      <c r="D21" s="2"/>
      <c r="E21" s="2"/>
      <c r="F21" s="2"/>
      <c r="G21" s="2"/>
      <c r="H21" s="2"/>
      <c r="I21" s="2"/>
      <c r="J21" s="2"/>
    </row>
    <row r="22" spans="2:10" x14ac:dyDescent="0.3">
      <c r="E22" s="2"/>
      <c r="J22" s="2"/>
    </row>
    <row r="23" spans="2:10" x14ac:dyDescent="0.3">
      <c r="C23" s="2"/>
      <c r="D23" s="2"/>
      <c r="E23" s="2"/>
      <c r="F23" s="2"/>
      <c r="J23" s="2"/>
    </row>
    <row r="24" spans="2:10" x14ac:dyDescent="0.3">
      <c r="C24" s="2"/>
      <c r="D24" s="2"/>
      <c r="E24" s="2"/>
      <c r="F24" s="2"/>
      <c r="J24" s="2"/>
    </row>
    <row r="25" spans="2:10" x14ac:dyDescent="0.3">
      <c r="C25" s="2"/>
      <c r="D25" s="2"/>
      <c r="E25" s="2"/>
      <c r="F25" s="2"/>
      <c r="J25" s="2"/>
    </row>
    <row r="26" spans="2:10" x14ac:dyDescent="0.3">
      <c r="C26" s="2"/>
      <c r="D26" s="2"/>
      <c r="E26" s="2"/>
      <c r="F26" s="2"/>
    </row>
    <row r="27" spans="2:10" x14ac:dyDescent="0.3">
      <c r="C27" s="2"/>
      <c r="D27" s="2"/>
      <c r="E27" s="2"/>
      <c r="F27" s="2"/>
    </row>
  </sheetData>
  <pageMargins left="0.7" right="0.7" top="0.75" bottom="0.75" header="0.3" footer="0.3"/>
  <pageSetup paperSize="9" orientation="portrait" verticalDpi="0" r:id="rId1"/>
  <ignoredErrors>
    <ignoredError sqref="H6 H7:H17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U50"/>
  <sheetViews>
    <sheetView topLeftCell="A18" zoomScale="120" zoomScaleNormal="120" workbookViewId="0">
      <selection activeCell="E25" sqref="E25"/>
    </sheetView>
  </sheetViews>
  <sheetFormatPr defaultRowHeight="14.4" x14ac:dyDescent="0.3"/>
  <cols>
    <col min="2" max="2" width="23.109375" customWidth="1"/>
    <col min="3" max="3" width="18.44140625" style="2" customWidth="1"/>
    <col min="4" max="6" width="17.109375" style="2" customWidth="1"/>
    <col min="7" max="7" width="17.109375" customWidth="1"/>
    <col min="8" max="8" width="17.109375" style="2" customWidth="1"/>
    <col min="9" max="9" width="17.109375" customWidth="1"/>
  </cols>
  <sheetData>
    <row r="4" spans="2:9" s="15" customFormat="1" x14ac:dyDescent="0.3">
      <c r="B4" s="4" t="s">
        <v>49</v>
      </c>
      <c r="C4" s="16" t="s">
        <v>50</v>
      </c>
      <c r="D4" s="16" t="s">
        <v>51</v>
      </c>
      <c r="E4" s="16" t="s">
        <v>52</v>
      </c>
      <c r="F4" s="16" t="s">
        <v>53</v>
      </c>
      <c r="G4" s="4"/>
      <c r="I4" s="4"/>
    </row>
    <row r="7" spans="2:9" x14ac:dyDescent="0.3">
      <c r="B7" t="s">
        <v>15</v>
      </c>
      <c r="C7" s="2">
        <v>22598.04</v>
      </c>
      <c r="D7" s="2">
        <f>'Expenses 2024'!D19</f>
        <v>22598.039999999994</v>
      </c>
      <c r="F7" s="2">
        <f t="shared" ref="F7:F9" si="0">C7-D7+E7</f>
        <v>7.2759576141834259E-12</v>
      </c>
    </row>
    <row r="8" spans="2:9" x14ac:dyDescent="0.3">
      <c r="B8" t="s">
        <v>16</v>
      </c>
      <c r="C8" s="2">
        <v>450</v>
      </c>
      <c r="D8" s="2">
        <f>'Expenses 2024'!K19</f>
        <v>634.46999999999991</v>
      </c>
      <c r="F8" s="2">
        <f t="shared" si="0"/>
        <v>-184.46999999999991</v>
      </c>
      <c r="I8" s="2"/>
    </row>
    <row r="9" spans="2:9" x14ac:dyDescent="0.3">
      <c r="B9" t="s">
        <v>41</v>
      </c>
      <c r="C9" s="2">
        <v>6683.73</v>
      </c>
      <c r="D9" s="2">
        <f>'Expenses 2024'!E19</f>
        <v>6683.73</v>
      </c>
      <c r="F9" s="2">
        <f t="shared" si="0"/>
        <v>0</v>
      </c>
      <c r="I9" s="2"/>
    </row>
    <row r="10" spans="2:9" x14ac:dyDescent="0.3">
      <c r="B10" t="s">
        <v>18</v>
      </c>
      <c r="C10" s="2">
        <v>700</v>
      </c>
      <c r="D10" s="2">
        <f>'Expenses 2024'!N19</f>
        <v>735.25</v>
      </c>
      <c r="F10" s="2">
        <f>C10-D10+E10</f>
        <v>-35.25</v>
      </c>
    </row>
    <row r="11" spans="2:9" x14ac:dyDescent="0.3">
      <c r="B11" t="s">
        <v>19</v>
      </c>
      <c r="C11" s="2">
        <v>700</v>
      </c>
      <c r="D11" s="2">
        <f>'Expenses 2024'!M19</f>
        <v>447.78</v>
      </c>
      <c r="F11" s="2">
        <f t="shared" ref="F11:F24" si="1">C11-D11+E11</f>
        <v>252.22000000000003</v>
      </c>
      <c r="I11" s="2"/>
    </row>
    <row r="12" spans="2:9" x14ac:dyDescent="0.3">
      <c r="B12" t="s">
        <v>20</v>
      </c>
      <c r="C12" s="2">
        <v>700</v>
      </c>
      <c r="D12" s="2">
        <f>'Expenses 2024'!L19</f>
        <v>852.11999999999989</v>
      </c>
      <c r="F12" s="2">
        <f t="shared" si="1"/>
        <v>-152.11999999999989</v>
      </c>
    </row>
    <row r="13" spans="2:9" x14ac:dyDescent="0.3">
      <c r="B13" t="s">
        <v>21</v>
      </c>
      <c r="C13" s="2">
        <v>300</v>
      </c>
      <c r="D13" s="2">
        <f>'Expenses 2024'!P19-75</f>
        <v>632.56999999999994</v>
      </c>
      <c r="E13" s="2">
        <v>320</v>
      </c>
      <c r="F13" s="2">
        <f t="shared" si="1"/>
        <v>-12.569999999999936</v>
      </c>
    </row>
    <row r="14" spans="2:9" x14ac:dyDescent="0.3">
      <c r="B14" t="s">
        <v>54</v>
      </c>
      <c r="C14" s="2">
        <v>100</v>
      </c>
      <c r="D14" s="2">
        <v>75</v>
      </c>
      <c r="F14" s="2">
        <f t="shared" si="1"/>
        <v>25</v>
      </c>
    </row>
    <row r="15" spans="2:9" x14ac:dyDescent="0.3">
      <c r="B15" t="s">
        <v>23</v>
      </c>
      <c r="C15" s="2">
        <v>150</v>
      </c>
      <c r="D15" s="2">
        <v>0</v>
      </c>
      <c r="F15" s="2">
        <f t="shared" si="1"/>
        <v>150</v>
      </c>
    </row>
    <row r="16" spans="2:9" x14ac:dyDescent="0.3">
      <c r="B16" t="s">
        <v>24</v>
      </c>
      <c r="C16" s="2">
        <v>100</v>
      </c>
      <c r="D16" s="2">
        <f>'Expenses 2024'!R19</f>
        <v>32.049999999999997</v>
      </c>
      <c r="F16" s="2">
        <f t="shared" si="1"/>
        <v>67.95</v>
      </c>
      <c r="I16" s="2"/>
    </row>
    <row r="17" spans="2:6" x14ac:dyDescent="0.3">
      <c r="B17" t="s">
        <v>25</v>
      </c>
      <c r="C17" s="2">
        <v>500</v>
      </c>
      <c r="D17" s="2">
        <f>'Expenses 2024'!O19</f>
        <v>157.43</v>
      </c>
      <c r="F17" s="2">
        <f t="shared" si="1"/>
        <v>342.57</v>
      </c>
    </row>
    <row r="18" spans="2:6" x14ac:dyDescent="0.3">
      <c r="B18" t="s">
        <v>26</v>
      </c>
      <c r="C18" s="2">
        <v>150</v>
      </c>
      <c r="D18" s="2">
        <f>'Expenses 2024'!F19</f>
        <v>90.28</v>
      </c>
      <c r="F18" s="2">
        <f t="shared" si="1"/>
        <v>59.72</v>
      </c>
    </row>
    <row r="19" spans="2:6" x14ac:dyDescent="0.3">
      <c r="B19" t="s">
        <v>27</v>
      </c>
      <c r="C19" s="2">
        <v>280</v>
      </c>
      <c r="F19" s="2">
        <f t="shared" si="1"/>
        <v>280</v>
      </c>
    </row>
    <row r="20" spans="2:6" x14ac:dyDescent="0.3">
      <c r="B20" t="s">
        <v>28</v>
      </c>
      <c r="C20" s="2">
        <v>0</v>
      </c>
      <c r="F20" s="2">
        <f t="shared" si="1"/>
        <v>0</v>
      </c>
    </row>
    <row r="21" spans="2:6" x14ac:dyDescent="0.3">
      <c r="B21" t="s">
        <v>29</v>
      </c>
      <c r="C21" s="2">
        <v>0</v>
      </c>
      <c r="F21" s="2">
        <f t="shared" si="1"/>
        <v>0</v>
      </c>
    </row>
    <row r="22" spans="2:6" x14ac:dyDescent="0.3">
      <c r="B22" t="s">
        <v>30</v>
      </c>
      <c r="C22" s="2">
        <v>50</v>
      </c>
      <c r="F22" s="2">
        <f t="shared" si="1"/>
        <v>50</v>
      </c>
    </row>
    <row r="23" spans="2:6" x14ac:dyDescent="0.3">
      <c r="B23" t="s">
        <v>31</v>
      </c>
      <c r="C23" s="2">
        <v>1500</v>
      </c>
      <c r="F23" s="2">
        <f t="shared" si="1"/>
        <v>1500</v>
      </c>
    </row>
    <row r="24" spans="2:6" x14ac:dyDescent="0.3">
      <c r="B24" t="s">
        <v>32</v>
      </c>
      <c r="C24" s="2">
        <v>500</v>
      </c>
      <c r="F24" s="2">
        <f t="shared" si="1"/>
        <v>500</v>
      </c>
    </row>
    <row r="25" spans="2:6" x14ac:dyDescent="0.3">
      <c r="B25" t="s">
        <v>46</v>
      </c>
      <c r="D25" s="2">
        <f>'Expenses 2024'!S19</f>
        <v>491.87</v>
      </c>
      <c r="F25" s="2">
        <f>C25-D25+E25</f>
        <v>-491.87</v>
      </c>
    </row>
    <row r="27" spans="2:6" x14ac:dyDescent="0.3">
      <c r="B27" s="1" t="s">
        <v>55</v>
      </c>
      <c r="C27" s="5">
        <f>SUM(C7:C26)</f>
        <v>35461.770000000004</v>
      </c>
      <c r="D27" s="5">
        <f>SUM(D7:D26)</f>
        <v>33430.589999999989</v>
      </c>
      <c r="E27" s="5"/>
      <c r="F27" s="5">
        <f>SUM(F7:F26)</f>
        <v>2351.1800000000076</v>
      </c>
    </row>
    <row r="28" spans="2:6" x14ac:dyDescent="0.3">
      <c r="B28" s="1"/>
    </row>
    <row r="29" spans="2:6" x14ac:dyDescent="0.3">
      <c r="B29" s="1"/>
    </row>
    <row r="30" spans="2:6" x14ac:dyDescent="0.3">
      <c r="B30" s="1"/>
    </row>
    <row r="31" spans="2:6" x14ac:dyDescent="0.3">
      <c r="B31" s="1" t="s">
        <v>56</v>
      </c>
      <c r="D31" s="2">
        <f>'2024 Budgets'!F12</f>
        <v>34944</v>
      </c>
    </row>
    <row r="32" spans="2:6" x14ac:dyDescent="0.3">
      <c r="B32" s="1"/>
    </row>
    <row r="33" spans="2:21" x14ac:dyDescent="0.3">
      <c r="B33" s="1"/>
    </row>
    <row r="34" spans="2:21" x14ac:dyDescent="0.3">
      <c r="B34" s="1"/>
      <c r="D34" s="16" t="s">
        <v>57</v>
      </c>
      <c r="E34" s="16" t="s">
        <v>46</v>
      </c>
    </row>
    <row r="35" spans="2:21" x14ac:dyDescent="0.3">
      <c r="B35" s="1"/>
      <c r="C35" s="7"/>
      <c r="D35" s="7"/>
      <c r="E35" s="7"/>
      <c r="F35" s="7"/>
      <c r="G35" s="7"/>
      <c r="H35" s="7"/>
      <c r="I35" s="7"/>
      <c r="J35" s="7"/>
      <c r="K35" s="7"/>
      <c r="L35" s="8"/>
      <c r="M35" s="8"/>
      <c r="N35" s="8"/>
      <c r="O35" s="7"/>
      <c r="P35" s="7"/>
      <c r="Q35" s="7"/>
      <c r="R35" s="7"/>
      <c r="S35" s="7"/>
      <c r="T35" s="7"/>
      <c r="U35" s="7"/>
    </row>
    <row r="36" spans="2:21" x14ac:dyDescent="0.3">
      <c r="B36" s="1" t="s">
        <v>58</v>
      </c>
      <c r="C36" s="12">
        <v>45017</v>
      </c>
      <c r="D36" s="18"/>
      <c r="E36" s="18"/>
    </row>
    <row r="37" spans="2:21" x14ac:dyDescent="0.3">
      <c r="B37" s="1"/>
      <c r="C37" s="12">
        <v>45047</v>
      </c>
      <c r="D37" s="18"/>
      <c r="E37" s="18"/>
    </row>
    <row r="38" spans="2:21" x14ac:dyDescent="0.3">
      <c r="B38" s="2"/>
      <c r="C38" s="12">
        <v>45078</v>
      </c>
      <c r="D38" s="19"/>
      <c r="E38" s="19"/>
    </row>
    <row r="39" spans="2:21" x14ac:dyDescent="0.3">
      <c r="B39" s="1"/>
      <c r="C39" s="12">
        <v>45108</v>
      </c>
      <c r="D39" s="19"/>
      <c r="E39" s="19"/>
    </row>
    <row r="40" spans="2:21" x14ac:dyDescent="0.3">
      <c r="B40" s="1"/>
      <c r="C40" s="12">
        <v>45139</v>
      </c>
      <c r="D40" s="19"/>
      <c r="E40" s="19"/>
      <c r="G40" s="2"/>
    </row>
    <row r="41" spans="2:21" x14ac:dyDescent="0.3">
      <c r="C41" s="12">
        <v>45170</v>
      </c>
      <c r="D41" s="19"/>
      <c r="E41" s="19"/>
      <c r="G41" s="2"/>
    </row>
    <row r="42" spans="2:21" x14ac:dyDescent="0.3">
      <c r="B42" s="1"/>
      <c r="C42" s="12">
        <v>45200</v>
      </c>
      <c r="D42" s="19"/>
      <c r="E42" s="19"/>
    </row>
    <row r="43" spans="2:21" x14ac:dyDescent="0.3">
      <c r="C43" s="12">
        <v>45231</v>
      </c>
      <c r="D43" s="19"/>
      <c r="E43" s="19"/>
      <c r="G43" s="2"/>
    </row>
    <row r="44" spans="2:21" x14ac:dyDescent="0.3">
      <c r="C44" s="12">
        <v>45261</v>
      </c>
      <c r="D44" s="19"/>
      <c r="E44" s="19"/>
    </row>
    <row r="45" spans="2:21" x14ac:dyDescent="0.3">
      <c r="C45" s="12">
        <v>45292</v>
      </c>
    </row>
    <row r="46" spans="2:21" x14ac:dyDescent="0.3">
      <c r="C46" s="12">
        <v>45323</v>
      </c>
    </row>
    <row r="47" spans="2:21" x14ac:dyDescent="0.3">
      <c r="C47" s="12">
        <v>45352</v>
      </c>
    </row>
    <row r="50" spans="13:14" x14ac:dyDescent="0.3">
      <c r="M50">
        <v>0</v>
      </c>
      <c r="N5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2024 Budgets</vt:lpstr>
      <vt:lpstr>Expenses 2024</vt:lpstr>
      <vt:lpstr>Income 2024</vt:lpstr>
      <vt:lpstr>Variances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McGarry</dc:creator>
  <cp:keywords/>
  <dc:description/>
  <cp:lastModifiedBy>Alex McGarry</cp:lastModifiedBy>
  <cp:revision/>
  <dcterms:created xsi:type="dcterms:W3CDTF">2014-04-08T17:48:33Z</dcterms:created>
  <dcterms:modified xsi:type="dcterms:W3CDTF">2024-05-15T14:54:51Z</dcterms:modified>
  <cp:category/>
  <cp:contentStatus/>
</cp:coreProperties>
</file>